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8" yWindow="65524" windowWidth="14340" windowHeight="12792" activeTab="0"/>
  </bookViews>
  <sheets>
    <sheet name="Лист 1" sheetId="1" r:id="rId1"/>
  </sheets>
  <definedNames>
    <definedName name="A" localSheetId="0" hidden="1">{#N/A,#N/A,TRUE,"Дох_к";#N/A,#N/A,TRUE,"Расх_к";#N/A,#N/A,TRUE,"Дох_о";#N/A,#N/A,TRUE,"Расх_о";#N/A,#N/A,TRUE,"Ст8_9";#N/A,#N/A,TRUE,"Ст_10";#N/A,#N/A,TRUE,"Ст11_15"}</definedName>
    <definedName name="A" hidden="1">{#N/A,#N/A,TRUE,"Дох_к";#N/A,#N/A,TRUE,"Расх_к";#N/A,#N/A,TRUE,"Дох_о";#N/A,#N/A,TRUE,"Расх_о";#N/A,#N/A,TRUE,"Ст8_9";#N/A,#N/A,TRUE,"Ст_10";#N/A,#N/A,TRUE,"Ст11_15"}</definedName>
    <definedName name="no" localSheetId="0">#REF!</definedName>
    <definedName name="no">#REF!</definedName>
    <definedName name="w" localSheetId="0">#REF!</definedName>
    <definedName name="w">#REF!</definedName>
    <definedName name="wrn.Проект._.бюджета._.1997г.." localSheetId="0" hidden="1">{#N/A,#N/A,TRUE,"Дох_к";#N/A,#N/A,TRUE,"Расх_к";#N/A,#N/A,TRUE,"Дох_о";#N/A,#N/A,TRUE,"Расх_о";#N/A,#N/A,TRUE,"Ст8_9";#N/A,#N/A,TRUE,"Ст_10";#N/A,#N/A,TRUE,"Ст11_15"}</definedName>
    <definedName name="wrn.Проект._.бюджета._.1997г.." hidden="1">{#N/A,#N/A,TRUE,"Дох_к";#N/A,#N/A,TRUE,"Расх_к";#N/A,#N/A,TRUE,"Дох_о";#N/A,#N/A,TRUE,"Расх_о";#N/A,#N/A,TRUE,"Ст8_9";#N/A,#N/A,TRUE,"Ст_10";#N/A,#N/A,TRUE,"Ст11_15"}</definedName>
    <definedName name="ввв" localSheetId="0"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1'!$4:$4</definedName>
    <definedName name="Обеспеченность" localSheetId="0" hidden="1">{#N/A,#N/A,TRUE,"Дох_к";#N/A,#N/A,TRUE,"Расх_к";#N/A,#N/A,TRUE,"Дох_о";#N/A,#N/A,TRUE,"Расх_о";#N/A,#N/A,TRUE,"Ст8_9";#N/A,#N/A,TRUE,"Ст_10";#N/A,#N/A,TRUE,"Ст11_15"}</definedName>
    <definedName name="Обеспеченность" hidden="1">{#N/A,#N/A,TRUE,"Дох_к";#N/A,#N/A,TRUE,"Расх_к";#N/A,#N/A,TRUE,"Дох_о";#N/A,#N/A,TRUE,"Расх_о";#N/A,#N/A,TRUE,"Ст8_9";#N/A,#N/A,TRUE,"Ст_10";#N/A,#N/A,TRUE,"Ст11_15"}</definedName>
    <definedName name="_xlnm.Print_Area" localSheetId="0">'Лист 1'!$A$1:$I$425</definedName>
  </definedNames>
  <calcPr fullCalcOnLoad="1"/>
</workbook>
</file>

<file path=xl/sharedStrings.xml><?xml version="1.0" encoding="utf-8"?>
<sst xmlns="http://schemas.openxmlformats.org/spreadsheetml/2006/main" count="681" uniqueCount="545">
  <si>
    <t>тыс. рублей</t>
  </si>
  <si>
    <t>№ п/п</t>
  </si>
  <si>
    <t>Направление расходов</t>
  </si>
  <si>
    <t>Предложения по сокращению расходов
(2020 год)</t>
  </si>
  <si>
    <t>Предложения по увеличению расходов 
(2020 год)</t>
  </si>
  <si>
    <t>Предложения по перераспределению средств в расходной части областного бюджета в 2020-2022 годах в пределах общего объема бюджетных ассигнований, 
предусмотренных главным распорядителям средств областного бюджета</t>
  </si>
  <si>
    <t>Предложения по сокращению расходов
(2021 год)</t>
  </si>
  <si>
    <t>Предложения по увеличению расходов 
(2021 год)</t>
  </si>
  <si>
    <t>Предложения по сокращению расходов
(2022 год)</t>
  </si>
  <si>
    <t>Предложения по увеличению расходов 
(2022 год)</t>
  </si>
  <si>
    <t>ВСЕГО:</t>
  </si>
  <si>
    <t>Подготовка и проведение мероприятий, посвящённых праздничным дням, памятным датам, профессиональным праздникам и иным значимым событиям (ВР 244) ДУД</t>
  </si>
  <si>
    <t>Бюджетные ассигнования зарезервированные на подготовку и проведение мероприятий, посвящённых праздничным дням, памятным датам, профессиональным праздникам и иным значимым событиям (ВР 870) МУФ</t>
  </si>
  <si>
    <t>Министерство экономического развития и инвестиций Самарской области
Департамент управления делами Губернатора Самарской области и Правительства Самарской области</t>
  </si>
  <si>
    <t>Итого:</t>
  </si>
  <si>
    <t>Предоставление субсидий юридическим лицам в целях возмещения части затрат на уплату процентов по кредитам, полученным в российских кредитных организациях в связи с реализацией инвестиционных проектов на территории Самарской области</t>
  </si>
  <si>
    <t>Бюджетные инвестиции  АО «Особая экономическая зона промышленно-производственного типа «Тольятти» (увеличение уставного капитала) в целях обеспечения текущей деятельности</t>
  </si>
  <si>
    <t>Министерство транспорта и автомобильных дорог Самарской области</t>
  </si>
  <si>
    <t>ОБЛАСТНОЙ БЮДЖЕТ</t>
  </si>
  <si>
    <t>ДОРОЖНЫЙ ФОНД</t>
  </si>
  <si>
    <t>ИТОГО ПО ГРБС:</t>
  </si>
  <si>
    <t>Министерство здравоохранения Самарской области</t>
  </si>
  <si>
    <t xml:space="preserve">Министерство промышленности и торговли Самарской области </t>
  </si>
  <si>
    <t>Предоставление субсидий религиозным организациям на проведение мероприятий, обеспечивающих осуществление культурно-просветительской деятельности (Минэконом)</t>
  </si>
  <si>
    <t>Предоставление субсидии некоммерческой унитарной организации – фонду «Агентство по привлечению инвестиций Самарской области» на осуществление уставной деятельности, направленной на стимулирование инвестиционной деятельности и повышение инвестиционной привлекательности Самарской области</t>
  </si>
  <si>
    <t>Предоставление субсидий фонду «Региональный центр развития предпринимательства Самарской области» в целях реализации мероприятий,  направленных на создание, развитие и поддержку СМСП: по созданию положительного общественного мнения о предпринимательстве, пропаганду предпринимательства</t>
  </si>
  <si>
    <t>Министерство экономического развития и инвестиций Самарской области</t>
  </si>
  <si>
    <t>Министерство культуры Самарской области</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</si>
  <si>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</si>
  <si>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 xml:space="preserve">Предоставление субсидий государственным бюджетным учреждениям культуры Самарской области   для возврата подведомственными учреждениями денежных средств физическим лицам и организациям за приобретенные билеты по отмененным концертам, спектаклям, экскурсиям за период с 18 марта 2020 года </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</si>
  <si>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</si>
  <si>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</si>
  <si>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Мероприятия по организации доступа к электронной платформе взаимодействия граждан и органов власти</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</si>
  <si>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</si>
  <si>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 xml:space="preserve">Департамент управления делами Губернатора Самарской области и Правительства Самарской области </t>
  </si>
  <si>
    <t>Министерство социально-демографической и семейной политики Самарской области</t>
  </si>
  <si>
    <t>Главные распорядители средств областного бюджета
Министерство управления финансами Самарской области</t>
  </si>
  <si>
    <t>Резервный фонд Правительства Самарской области (МУФ)</t>
  </si>
  <si>
    <t>Бюджетные ассигнования, предусмотренные ГРБС</t>
  </si>
  <si>
    <t>Министерство образования и науки Самарской области</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</si>
  <si>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t>
  </si>
  <si>
    <t>Организация перевозок обучающихся</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</si>
  <si>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</si>
  <si>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</si>
  <si>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Обеспечение деятельности подведомственных учреждений</t>
  </si>
  <si>
    <t>Экономия по итогам уточнения численности учащихся</t>
  </si>
  <si>
    <t>Независимая оценка качества условий осуществления образовательной деятельности</t>
  </si>
  <si>
    <t>Субсидии Поволжскому православному институту имени Святителя Алексия Московского на программы высшего образования в соответствии с контрольными цифрами приема на обучение</t>
  </si>
  <si>
    <t>Субсидии государственному бюджетному учреждению Самарской области «Телерадиокомпания «Губерния»</t>
  </si>
  <si>
    <t>Субсидии государственному автономному учреждению Самарской области «Редакция газеты «Волжская Коммуна»</t>
  </si>
  <si>
    <t>Субсидии государственному автономному учреждению Самарской области «Самарское областное вещательное агентство»</t>
  </si>
  <si>
    <t>Предоставление субсидии бюджету сельского поселения Кошки муниципального района Кошкинский Самарской области на проведение мероприятий по ликвидации последствий чрезвычайной ситуации, связанной с эпизоотическим заболеванием «Африканская чума свиней</t>
  </si>
  <si>
    <t>Предоставление субсидии бюджету муниципального района Красноярский Самарской области на проведение мероприятий по ликвидации последствий чрезвычайной ситуации, связанной с эпизоотическим заболеванием африканской чумой свиней</t>
  </si>
  <si>
    <t>Предоставление иного межбюджетного трансферта бюджету муниципального района Самарской области на финансовое обеспечение мер по обустройству обсерватора для изоляции лиц, прибывших из эпидемически неблагополучной территории, и осуществления медицинского наблюдения за ними</t>
  </si>
  <si>
    <t>Увеличение сметных назначений государственному казённому учреждению Самарской области «Центр по делам гражданской обороны, пожарной безопасности и чрезвычайным ситуациям» на приобретение медицинских изделий и средств индивидуальной защиты</t>
  </si>
  <si>
    <t>Оплата услуг по проведению неотложных комплексных мероприятий по мониторингу паводковой обстановки, природных (ландшафтных) пожаров</t>
  </si>
  <si>
    <t>Нераспределенный остаток резервного фонда</t>
  </si>
  <si>
    <t>Министерство строительства Самарской области
Министерство социально-демографической и семейной политики Самарской области</t>
  </si>
  <si>
    <t>Проектирование берегоукрепления Саратовского водохранилища у с. Рождествено Волжского района Самарской области (1 этап строительства)</t>
  </si>
  <si>
    <t>Проектирование и строительство метрополитена в городском округе Самара</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</si>
  <si>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</si>
  <si>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Подготовка и утверждение документации по планировке территории для размещения объектов регионального значения</t>
  </si>
  <si>
    <t>Проектирование и реконструкция двухэтажного здания центра правопорядка в Октябрьском районе г.о. Самара для размещения прокуратуры</t>
  </si>
  <si>
    <t>Проектирование, строительство (реконструкция) здания государственного архива Самарской области</t>
  </si>
  <si>
    <t>Проектирование очистных сооружений «Постников овраг» и сборных коллекторов дождевой канализации в г.о. Самара Самарской области</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</si>
  <si>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</si>
  <si>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</si>
  <si>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Проектирование и строительство здания детской поликлиники на 500 посещений в смену по адресу: г. Самара, ул. Запорожская, д. 26</t>
  </si>
  <si>
    <t>Проектирование и строительство детской специализированной поликлиники по ул. Самарская, 137 (пристрой № 2) в Ленинском районе г. Самары</t>
  </si>
  <si>
    <t>Проектирование и реконструкция тренировочного ледового комплекса с заглубленным паркингом по ул. Советской Армии в Октябрьском районе г. Самары</t>
  </si>
  <si>
    <t>Проектирование и строительство легкоатлетического манежа в городском округе Тольятти</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</si>
  <si>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документации по планировке территории</t>
  </si>
  <si>
    <t>Обеспечение коммунальной инфраструктурой земельных участков, предоставленных гражданам, имеющих трех и более детей, в поселке Зелененький Волжского района Самарской области</t>
  </si>
  <si>
    <t>Строительство школы в границах улиц Лейтенанта Шмидта, Ново-Садовой, Северо-Восточной магистрали, левого берега Волги в Октябрьском районе г.о. Самара (I пусковой комплекс)</t>
  </si>
  <si>
    <t>Предоставление из областного бюджета местным бюджетам субсидий в целях софинансирования расходных обязательств муниципальных образований по строительству общеобразовательной школы на 1600 мест, расположенной по адресу: Самарская область, г. Тольятти, Автозаводский район, квартал 20</t>
  </si>
  <si>
    <t>Проектирование и реконструкция здания муниципального бюджетного учреждения дополнительного образования детской музыкальной школы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детской хореографической школы имени М.М.Плисецкой городского округа Тольятти</t>
  </si>
  <si>
    <t>Проектирование и строительство дома культуры на 100 мест, Самарская область, Клявлинский район, село Старое Резяпкино, ул. Молодежная, д.1а</t>
  </si>
  <si>
    <t>Проектирование и строительство дома культуры на 200 мест ,Самарская область, Шигонский район, село Усолье, ул. Ленина, д.56 в</t>
  </si>
  <si>
    <t>Предоставление субсидии бюджету городского округа Тольятти на проектирование и строительство физкультурно-спортивного комплекса в г.о. Тольятти (площадка "Певческое поле") по адресу: Самарская область, г.о. Тольятти, Комсомольский район, ул. Коммунистическая, 88, II этап строительства</t>
  </si>
  <si>
    <t>Средства, зарезервированные в составе утвержденных бюджетных ассигнований за счет дотации (гранта) в форме межбюджетных трансфертов из федерального бюджета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предоставленных Самарской области в 2019 году (МУФ)</t>
  </si>
  <si>
    <r>
      <t>Обеспечение мер социальной поддержки отдельных категорий граждан (ветераны труда, труженики тыла, реабилитированные лица и лица, признанные пострадавшими от политических репрессий, ветеранов труда Самарской области) (МИНСОЦ)</t>
    </r>
    <r>
      <rPr>
        <i/>
        <sz val="30"/>
        <rFont val="Times New Roman"/>
        <family val="1"/>
      </rPr>
      <t xml:space="preserve">
 (возобновление с 01.05.2020 года ежемесячных денежных выплат гражданам Самарской области, ранее утратившим право на их получение)</t>
    </r>
  </si>
  <si>
    <t>Обеспечение жильем тружеников тыла (МИНСОЦ)</t>
  </si>
  <si>
    <t xml:space="preserve">Перераспределение средств, зарезервированных за счет средств федерального гранта, предоставленного Самарской области за достижение в 2019 году показателей социально-экономического развития </t>
  </si>
  <si>
    <t>Предоставление субсидии государственным бюджетным учреждениям здравоохранения Самарской области на приобретение специализированного медицинского оборудования, средств индивидуальной защиты и дезинфицирующих средств для реализации противоэпидемических (профилактических) мероприятий в Самарской области по предупреждению завоза и распространения новой коронавирусной инфекции, вызванной 2019-nCoV</t>
  </si>
  <si>
    <t>Министерство управления финансами Самарской области</t>
  </si>
  <si>
    <t>Обеспечение деятельности министерства управления финансами Самарской области</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</si>
  <si>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</si>
  <si>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Министерство энергетики и ЖКХ Самарской области</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</si>
  <si>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</si>
  <si>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Предоставление бюджетных инвестиций юридическим лицам, не являющимся государственными или муниципальными учреждениями, на выполнение мероприятий по развитию газопроводной инфраструктуры</t>
  </si>
  <si>
    <t>Бюджетные инвестиции (увеличение уставного капитала) АО «Гарантийный фонд Самарской области» с целью предоставления льготных микрозаймов для субъектов предпринимательства</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</si>
  <si>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</si>
  <si>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Субсидия ГБУ "Служба обеспечения общественного питания" на иные цели (приобретение оборудования)</t>
  </si>
  <si>
    <t>Мероприятия по централизации бюджетного учета и формированию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</si>
  <si>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Реализация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t>
  </si>
  <si>
    <t>Поощрения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</si>
  <si>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</si>
  <si>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Предоставление субсидий некоммерческим организациям на выполнение комплекса работ по организации и проведению на территории Самарской области мероприятий в сфере инвестиционной деятельности</t>
  </si>
  <si>
    <t>Предоставление субсидий некоммерческим организациям на реализацию проекта по формированию компетенций в сфере коммерциализации результатов интеллектуальной деятельности в рамках заключенных соглашений</t>
  </si>
  <si>
    <t>Предоставление субсидий ГАУ «ЦИК СО» на организацию и проведение мероприятий в сфере развития инноваций (выставок, конференций, семинаров, переговоров, совещаний, форумов, конкурсов, смотров)</t>
  </si>
  <si>
    <t xml:space="preserve">Обеспечение деятельности министерства экономического развития и инвестиций Самарской области                                                           </t>
  </si>
  <si>
    <t>Предоставление субсидий юридическим лицам (за исключением субсидий государственным (муниципальным) учреждениям) – производителям услуг в целях возмещения затрат на осуществление авиаперевозок для повышения инвестиционной и туристической привлекательности Самарской области</t>
  </si>
  <si>
    <t>Оснащение контрольно-пропускных пунктов (постов) объектов метрополитена сертифицированным в области транспортной безопасности оборудованием для досмотра, обнаружения, распознавания и идентификации объектов, запрещенных к перемещению в зону транспортной безопасности</t>
  </si>
  <si>
    <t>Оснащение 21 объекта муниципального предприятия городского округа Самара "Самарский метрополитен имени А.А.Росовского" сертифицированными в области транспортной безопасности техническими системами видеонаблюдения (в том числе интеллектуального), сигнализации, контроля управления доступом, приема, передачи, сбора и обработки информации, связи и оповещения</t>
  </si>
  <si>
    <t>Предоставление единовременных социальных выплат гражданам для  возмещения затрат, понесенных ими в результате изъятия животных при ликвидации эпизоотических очагов африканской чумы свиней на территориях села Нижняя Быковка, деревни Правая Шабаловка, деревни Средняя Быковка муниципального района Кошкинский, села Новый Буян муниципального района Красноярский Самарской области</t>
  </si>
  <si>
    <t>Министерство строительства Самарской области
Министерство транспорта и автомобильных дорог Самарской области</t>
  </si>
  <si>
    <t>Обеспечение коммунальной инфраструктурой земельных участков, предоставленных гражданам, имеющих трех и более детей, в поселке Зелененький Волжского района Самарской области (минстрой)</t>
  </si>
  <si>
    <t>Предоставление субсидий из областного бюджета местным бюджетам на софинансирование расходных обязательств муниципальных образований Самарской области по проведению капитального ремонта автомобильных дорог общего пользования местного значения (минтранс)</t>
  </si>
  <si>
    <t>Министерство строительства Самарской области</t>
  </si>
  <si>
    <t>Предоставление субсидий бюджетам поселений и городских округов Самарской области в целях софинансирования расходов на подготовку изменений в генеральные планы поселений и городских округов Самарской области</t>
  </si>
  <si>
    <t>Предоставление субсидий бюджетам поселений и городских округов Самарской области в целях софинансирования расходов на подготовку изменений в правила землепользования и застройки поселений и городских округов Самарской области</t>
  </si>
  <si>
    <t>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общеобразовательной школы на 1600 мест, расположенной по адресу: Самарская область, г. Тольятти, Автозаводский район, квартал 20</t>
  </si>
  <si>
    <t>Строительство общеобразовательной школы по Пятой просеке в Октябрьском внутригородском районе городского округа Самара</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</si>
  <si>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</si>
  <si>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Предоставление субсидии бюджету городского округа Тольятти на проектирование и строительство физкультурно-спортивного комплекса с универсальным игровым залом (36 х 18 м) по адресу: Самарская область, г. Тольятти, Автозаводский район, южнее здания № 15 по бул. Кулибина, для МБУДО СДЮСШОР № 8 «Союз»</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</si>
  <si>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</si>
  <si>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</si>
  <si>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Предоставление субсидии бюджету городского округа Тольятти на проектирование и строительство физкультурно-спортивного комплекса в 21 квартале Автозаводского района для МБУДО СДЮСШОР № 7 «Акробат»</t>
  </si>
  <si>
    <t>Реконструкция Сельского дома культуры с. Елшанка муниципального района Сергиевский</t>
  </si>
  <si>
    <t>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реконструкции здания школы № 1 в селе Приволжье Приволжского района Самарской области (1 пусковой комплекс)</t>
  </si>
  <si>
    <t>Проектирование и строительство здания детской поликлиники на 500 посещений в смену в г.о. Самара по адресу: г. Самара, в границах улиц Н. Панова, Часовой и Ерошевского</t>
  </si>
  <si>
    <t>Проектирование и строительство лыжероллерной трассы для учебно-спортивного центра "Чайка" в муниципальном районе Волжский</t>
  </si>
  <si>
    <t>Строительство очистных сооружений и коллектора «Орлов овраг» (этап I)</t>
  </si>
  <si>
    <t>Содержание объектов, введенных в эксплуатацию, но не переданных балансодержателю, объектов, строительство которых временно приостановлено или законсервировано, а также объектов, находящихся в экспериментальной эксплуатации</t>
  </si>
  <si>
    <r>
      <t>Предоставление субсидии</t>
    </r>
    <r>
      <rPr>
        <sz val="30"/>
        <color indexed="10"/>
        <rFont val="Times New Roman"/>
        <family val="1"/>
      </rPr>
      <t xml:space="preserve"> </t>
    </r>
    <r>
      <rPr>
        <sz val="30"/>
        <rFont val="Times New Roman"/>
        <family val="1"/>
      </rPr>
      <t>на проектирование объекта "Проектирование и строительство культурно-досугового центра сельского поселения Тимашево муниципального района Кинель-Черкасский Самарской области"</t>
    </r>
  </si>
  <si>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</si>
  <si>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Проектирование и строительство объекта "Общеобразовательная школа на 1500 мест, расположенная по адресу: Самарская область, г.о. Сызрань, ул. К. Маркса"</t>
  </si>
  <si>
    <t>Подготовлен проект Заявки Самарской области в Министерство просвещения РФ  на участие в отборе  заявок на строительство школ. Сроки строительства 2020 - 2022. Стоимость объекта согласно ПЗГЭ в ценах по сост. на 01.09.2018 составляет 1031512,92 тыс. руб. Предложение сформировано исходя из необходимости софинансирования средств ФБ в уровне 14%.</t>
  </si>
  <si>
    <t>Проектирование и строительство общеобразовательной школы на 1500 мест в с.п. Лопатино, мкр. "Южный город", м.р. Волжский</t>
  </si>
  <si>
    <t>Общеобразовательная школа. 14 квартал. Жилой район "Волгарь"</t>
  </si>
  <si>
    <t>Детский сад на 112 мест на ул. Подшипниковая в Октябрьском районе г.о. Самара</t>
  </si>
  <si>
    <t>Детский сад на 150 мест на  ул. Шверника, д. 12 в Промышленном районе г.о. Самара</t>
  </si>
  <si>
    <t>Детский сад на 240 мест по адресу: Самарская область, г. Чапаевск, ул. Орджоникидзе, 30</t>
  </si>
  <si>
    <t>Детский сад на 240 мест в микрорайоне В-10 в г.о. Жигулевск</t>
  </si>
  <si>
    <t>Строительство детского сада на 250 мест в с. Красный Яр муниципального района Красноярский Самарской области</t>
  </si>
  <si>
    <t>Детский сад на 145 мест в Самарской области, г. Тольятти, Автозаводский район, ул. 40 лет Победы, ЛДС-2 в составе 2 этапа</t>
  </si>
  <si>
    <t>"КОШЕЛЕВ-ПРОЕКТ" Детский сад А-16/2 на 350 мест по адресу: Самарская обл., р-н Волжский, пгт Смышляевка, городское поселение Смышляевка</t>
  </si>
  <si>
    <t>"КОШЕЛЕВ-ПРОЕКТ" Детский сад А-16/3 на 350 мест по адресу: Самарская обл., р-н Волжский, пгт Смышляевка, городское поселение Смышляевка</t>
  </si>
  <si>
    <t xml:space="preserve">Предоставление субсидий местным бюджетам на реализацию мероприятий по переселению граждан из аварийного жилищного фонда  </t>
  </si>
  <si>
    <t>Предоставление иных межбюджетных трансфертов из областного бюджета местным бюджетам на исполнение органами местного самоуправления в Самарской области актов государственных органов по обеспечению жилыми помещениями граждан, проживающих в аварийном жилищном фонде на территории Самарской области</t>
  </si>
  <si>
    <t>Реконструкция ГБУЗ "Самарская областная детская инфекционная больница" по адресу: Самарская область, г. Самара, ул. Шверника, N 1 (строительство инфекционного корпуса на 100 коек в смену)"</t>
  </si>
  <si>
    <t>Строительство общеобразовательной школы на Пятой просеке в Октябрьском внутригородском районе городского округа Самара (II этап)</t>
  </si>
  <si>
    <t>Исполнение актов органов государственной власти</t>
  </si>
  <si>
    <t>Проектирование и строительство очистных сооружений «Постников овраг» и сборных коллекторов дождевой канализации в г.о. Самара Самарской области, проектно-изыскательские работы</t>
  </si>
  <si>
    <t>Проектирование и строительство жилого корпуса многопрофильного центра социального обслуживания (дом-интернат для престарелых и инвалидов) в г. Самаре</t>
  </si>
  <si>
    <t>Проектирование, реставрация и приспособление для современного использования здания ГБУК «Самарский академический театр драмы имени М.Горького», расположенного по адресу: г. Самара, площадь Чапаева, 1</t>
  </si>
  <si>
    <t>Проектирование и строительство центра спортивной гимнастики «Немов-центр» в городском округе Тольятти</t>
  </si>
  <si>
    <t xml:space="preserve">Проектирование и реконструкция здания Дома культуры "Самарец" в городском округе Самара
</t>
  </si>
  <si>
    <t>Проектирование и реконструкция больничного комплекса центральной районной больницы в Сызранском районе, п. Варламово, Самарская область</t>
  </si>
  <si>
    <t>Проектирование и строительство поликлиники на 600 посещений в смену ГБУЗ "Кинельская ЦБГиР"</t>
  </si>
  <si>
    <t>Школа на 450 учащихся в с. Тимофеевка Ставропольского района Самарской области</t>
  </si>
  <si>
    <t>Предоставление субсидий из областного бюджета бюджету г.о. Самара в целях софинансирования расходных обязательств по реконструкции здания по адресу: г. Самара, Октябрьский район, ул. Советской  Армии, д. 251, корп. 8 (детское оздоровительное учреждение «Волжанка»)</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</si>
  <si>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М.М.Плисецкой городского округа Тольятти</t>
  </si>
  <si>
    <t>Предоставление субсидий из областного бюджета бюджету г.о. Чапаевск в целях софинансирования расходных обязательств по строительству новых корпусов в детском загородном оздоровительном лагере "Молодая гвардия" г.о. Чапаевск</t>
  </si>
  <si>
    <t>Предоставление субсидии бюджету городского округа Самара на строительство физкультурно-оздоровительного комплекса в пос. Прибрежный по адресу: ул. Юности, 2А</t>
  </si>
  <si>
    <t>Итого</t>
  </si>
  <si>
    <t xml:space="preserve">Ежемесячное вознаграждение за выполнение функций классного руководителя педагогическим работникам (ВР 500) </t>
  </si>
  <si>
    <t>Проектирование и реконструкция водозабора, НФС и водопровода в п. Глушицкий и п. Пензено муниципального района Большечерниговский Самарской области</t>
  </si>
  <si>
    <t>Реконструкция водопровода в с. Орловка муниципального района Кошкинский Самарской области</t>
  </si>
  <si>
    <t>Корректировка проектно-сметной документации и строительство Пестравского группового водопровода, II очередь, IV пусковой комплекс</t>
  </si>
  <si>
    <t>ИТОГО:</t>
  </si>
  <si>
    <t>Проектирование и реконструкция Дворца спорта по адресу: г. Самара, Ленинский район, ул. Молодогвардейская, д. 222</t>
  </si>
  <si>
    <t>Обеспечение деятельности ГКУ «Уполномоченный МФЦ»</t>
  </si>
  <si>
    <t>Приобретение автомобильного транспорта для государственных учреждений здравоохранения Самарской области (МИНЗДРАВ)</t>
  </si>
  <si>
    <t>Министерство управления финансами Самарской области
Министерство социально-демографической и семейной политики Самарской области
Министерство здравоохранения Самарской области</t>
  </si>
  <si>
    <t xml:space="preserve">Министерство труда, занятости и миграционной политики Самарской области </t>
  </si>
  <si>
    <t>Предоставление субсидий некоммерческим организациям, не являющимся государственными (муниципальными) учреждениями, на подготовку и проведение социально значимых, научно-практических, социально-культурных мероприятий</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</si>
  <si>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</si>
  <si>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Департамент управления делами Губернатора Самарской области и Правительства Самарской области
Министерство энергетики и жилищно-коммунального хозяйства Самарской области 
Министерство управления финансами Самарской области</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</si>
  <si>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 ВР 611</t>
  </si>
  <si>
    <t>Единовременная дополнительная выплата получателям  субсидии на оплату ЖКУ (адресные субсидии)
(МИНСОЦ)</t>
  </si>
  <si>
    <t>Министерство управления финансами Самарской области
Департамент по вопросам общественной безопасности Самарской области</t>
  </si>
  <si>
    <t>Предоставление из областного бюджета департаменту  по вопросам общественной безопасности Самарской области бюджетных ассигнований (ВР 244)</t>
  </si>
  <si>
    <t>Строительство очистных сооружений и сетей канализации в районном центре Елховка</t>
  </si>
  <si>
    <t>Предоставление единовременной выплаты в размере 5000,00 рублей отдельным
категориям безработных граждан</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</si>
  <si>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</si>
  <si>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Возмещение затрат работодателей на организацию наставничества и (или) стажировки</t>
  </si>
  <si>
    <t>Предоставление субсидий юридическим лицам - резидентам ОЭЗ ППТ «Тольятти» в целях возмещения части затрат на автомобильные грузоперевозки, понесенных до момента ввода в эксплуатацию инфраструктуры железнодорожного транспорта для обеспечения деятельности ОЭЗ ППТ «Тольятти»</t>
  </si>
  <si>
    <t xml:space="preserve">Реализация программ формирования современной городской среды </t>
  </si>
  <si>
    <t>Строительство и реконструкция (модернизация) объектов питьевого водоснабжения</t>
  </si>
  <si>
    <t>Самарская Губернская Дума</t>
  </si>
  <si>
    <t>Организация профессионального обучения и дополнительного профессионального образования лиц предпенсионного возраста ВР 340</t>
  </si>
  <si>
    <t>Департамент ветеринарии Самарской области</t>
  </si>
  <si>
    <t>Управление записи актов гражданского состояния Самарской области</t>
  </si>
  <si>
    <t>Перераспределение средств в соответствии с распоряжением Правительства Самарской области от 16.04.2020 №163-р "О внесении изменений в сводную бюджетную роспись областного бюджета", а также распоряжением Правительства Самарской области от 28.04.2020 №205-р "О внесении изменений в сводную бюджетную роспись областного бюджета в целях перераспределения бюджетных ассигнований на увеличение бюджетных ассигнований резервного фонда Правительства Самарской области в 2020 году"</t>
  </si>
  <si>
    <t>Министерство труда, занятости и миграционной политики Самарской области
Министерство управления финансами Самарской области
Министерство строительства Самарской области</t>
  </si>
  <si>
    <t>В целях решения вопросов местного значения в части переселения граждан из аварийного жилищного фонда</t>
  </si>
  <si>
    <t>Министерство имущественных отношений Самарской области</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</si>
  <si>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на проведение капитального ремонта вагонов метро</t>
  </si>
  <si>
    <t>Организация проведения научно-исследовательских работ, связанных с подготовкой методических и методологических материалов, необходимых для реализации органами местного самоуправления муниципальных образований Самарской области полномочий по подготовке и утверждению местных нормативов градостроительного проектирования</t>
  </si>
  <si>
    <t>Выплата денежной компенсации пострадавшим участникам долевого строительства, удовлетворение прав требований которых невозможно в проблемном объекте в связи с нецелесообразностью и (или) невозможностью завершения строительства проблемного объекта</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</si>
  <si>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</si>
  <si>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Физкультурно-спортивный комплекс с универсальным игровым залом 42х24м, бассейном 25х11 м (Кошелев-проект)</t>
  </si>
  <si>
    <t>Проектирование и реставрация с приспособлением для современного использования памятника истории и культуры здания  бывшего ресторана «Аквариум»</t>
  </si>
  <si>
    <t>Проектирование и реконструкция здания Самарского театра юного зрителя "СамАрт", III пусковой комплекс</t>
  </si>
  <si>
    <t>Проектирование и строительство физкультурно-спортивного комплекса с универсальным игровым залом (36х18м) (Кошелев-проект)</t>
  </si>
  <si>
    <t>Проектирование и строительство жилого корпуса государственного бюджетного учреждения Самарской области «Южный пансионат для ветеранов труда (дом-интернат для престарелых и инвалидов)» (Высокинское отделение)</t>
  </si>
  <si>
    <t>Проектирование и строительство детского отделения № 5 Самарской психиатрической больницы в Промышленном районе г.Самары по адресу: ул. Воронежская, д.11а</t>
  </si>
  <si>
    <t>Проектирование и реконструкция поликлиники Самарской областной клинической больницы № 2 по адресу: г.Самара, ул.Л.Толстого, д.59</t>
  </si>
  <si>
    <t>Проектирование и строительство универсального спортивного комплекса современного пятиборья в г.о. Самара</t>
  </si>
  <si>
    <t>Проектирование и строительство универсального спортивного комплекса, расположенного по адресу: Самарская область, Волжский район, сельское поселение Черноречье, микрорайон "Южный город" (центр настольного тенниса)</t>
  </si>
  <si>
    <t>Проектирование и реконструкция территории загородного парка</t>
  </si>
  <si>
    <t>Территория 5/2 очереди застройки жилого района, расположенного по адресу: Самарская область, Волжский район, сельское поселение Лопатино. Строительство автомобильных дорог с дождевой канализацией и локальным очистным сооружением. 2 ЭТАП</t>
  </si>
  <si>
    <t>Территория 6-ой очереди застройки жилого района, расположенного по адресу: Самарская область, Волжский район, сельское поселение Черноречье. Строительство автомобильных дорог с дождевой канализацией. 3 ЭТАП</t>
  </si>
  <si>
    <t>Территория 7-ой очереди застройки жилого района, расположенного по адресу: Самарская область, Волжский район, сельское поселение Лопатино. Строительство автомобильных дорог с дождевой канализацией и локальным очистным сооружением". 1 ЭТАП</t>
  </si>
  <si>
    <t>Территория 5/2 очереди застройки жилого района, расположенного по адресу: Самарская область, Волжский район, сельское поселение Лопатино. Строительство автомобильных дорог с дождевой канализацией и локальным очистным сооружением. 1 ЭТАП</t>
  </si>
  <si>
    <t>Территория 7-ой очереди застройки жилого района, расположенного по адресу: Самарская область, Волжский район, сельское поселение Лопатино. Строительство автомобильных дорог с дождевой канализацией и локальным очистным сооружением". 2 ЭТАП</t>
  </si>
  <si>
    <t>Осуществление выплат стимулирующего характера за дополнительную нагрузку в связи с проведением мероприятий по снижению рисков распространения новой коронавирусной инфекции медицинским работникам, оказывающим первичную медико-санитарную помощь, а также медицинским и иным работникам скорой медицинской помощи
(МИНЗДРАВ)</t>
  </si>
  <si>
    <t>Предоставление  субсидии бюджету сельского поселения Нижняя Быковка муниципального района Кошкинский Самарской области на проведение мероприятий по ликвидации последствий чрезвычайной ситуации, связанной с эпизоотическим заболеванием африканской чумой свиней</t>
  </si>
  <si>
    <t>Перераспределение средств с мероприятия "Строительство и реконструкция автомобильных дорог общего пользования регионального или межмуниципального значения Самарской области" с объекта "Строительство проспекта Карла Маркса на участке от проспекта Кирова до границы городского округа Самара с реконструкцией участка автомагистрали «Центральная» муниципального района Волжский и городского округа Самара (под полное развитие). 1 этап (участок от Ракитовского шоссе городского округа Самара ПК 49+00 до автодороги «Обводная г. Самары» ПК 190+00)" необходимо в целях увеличения объема средств на оплату земельного налога в связи с увеличением кадастровой стоимости объектов и количества земельных участков, занимаемых стоящимися объектами</t>
  </si>
  <si>
    <t>Избирательная комиссия Самарской области</t>
  </si>
  <si>
    <t>Экономия по итогам проведенных конкурентных процедур в рамках реализации мероприятия по созданию (реконструкции) и капитальному ремонту учреждений культурно-досугового типа в сельской местности</t>
  </si>
  <si>
    <t>Дополнительная поддержка персонала (выплаты и питание) учреждений социального обслуживания стационарного типа, закрытых с 24.04.2020 на полную изоляцию в рамках ограничительных мероприятий в связи с угрозой распространения в учреждениях новой коронавирусной инфекции.</t>
  </si>
  <si>
    <t>Ежемесячная денежная выплата на ребенка в возрасте от 3 до 7 лет включительно (МИНСОЦ)</t>
  </si>
  <si>
    <t>Департамент информационных технологий и связи Самарской области</t>
  </si>
  <si>
    <t>Обеспечение транспортными средствами образовательных учреждений в Самарской области</t>
  </si>
  <si>
    <t>Предоставление субсидий юридическим лицам (за исключением субсидий  государственным (муниципальным) учреждениям), осуществляющим деятельность по организации питания обучающихся образовательных организаций в целях частичной компенсации им затрат, связанных с осуществлением ими деятельности в условиях ухудшения ситуации в результате распространения новой коронавирусной инфекции</t>
  </si>
  <si>
    <t>Министерство лесного хозяйства, охраны окружающей среды и природопользования Самарской области</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</si>
  <si>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реализацию проектов комплексного развития сельских территорий (сельских агломераций) в рамках ведомственной целевой программы «Современный облик сельских территорий» государственной программы Российской Федерации «Комплексное развитие сельских территорий» (софинансирование)</t>
  </si>
  <si>
    <t>Возмещение части затрат на уплату процентов по инвестиционным кредитам (займам) в агропромышленном комплексе 
(расходы сверхсофинансирования)</t>
  </si>
  <si>
    <t xml:space="preserve">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разработку проектно-сметной документации по объектам капитального строительства социальной и инженерной инфраструктуры сельских агломераций и территорий
</t>
  </si>
  <si>
    <t>Итого по ГРБС</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</si>
  <si>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</si>
  <si>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</si>
  <si>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Субсидии некоммерческим организациям на оказание услуг по организационно-техническому и финансовому обеспечению конкурсов проектов фундаментальных научных исследований</t>
  </si>
  <si>
    <t>Субсидии некоммерческим организациям на оказание услуг по организационно-техническому и финансовому обеспечению конкурсов проектов в области гуманитарных наук</t>
  </si>
  <si>
    <t>Организация и проведение на территории Самарской области Молодежного форума Приволжского федерального округа "iВолга"</t>
  </si>
  <si>
    <t>Предоставление субсидий некоммерческим организациям на организацию и проведение мероприятий, направленных на поддержку движения КВН в Самарской области</t>
  </si>
  <si>
    <t>Организация и проведение на территории Самарской области российско-китайского молодежного форума "Волга-Янцзы"</t>
  </si>
  <si>
    <t>Предоставление субсидий государственным бюджетным и автономным учреждениям, подведомственным  министерству образования и науки Самарской области, на организацию проведения для обучающихся учебных сборов, предусматривающих их обучение в области обороны и подготовку по основам военной службы, в том числе учебных сборов Приволжского федерального округа</t>
  </si>
  <si>
    <t>Предоставление субсидий государственным учреждениям Самарской области на оснащение техническими средствами комплексной безопасности</t>
  </si>
  <si>
    <t>Предоставление субсидий из областного бюджета бюджетам городских округов и муниципальных районов в Самарской области на софинансирование расходных обязательств по оснащению основными средствами и материальными запасами зданий, занимаемых государственными и муниципальными образовательными учреждениями</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</si>
  <si>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реализацию мероприятий международного уровня в сфере образования и науки</t>
  </si>
  <si>
    <t>Проведение научных археологических экспедиций с целью изучения объектов культурного (археологического) наследия</t>
  </si>
  <si>
    <t>Организация и проведение музыкальных и театральных фестивалей, конкурсов профессионального искусства</t>
  </si>
  <si>
    <t>Организация и проведение мероприятий, направленных на поддержку молодых дарований и детского творчества</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</si>
  <si>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</si>
  <si>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Организация и проведение мероприятий по вопросам международного и межрегионального культурного сотрудничества</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</si>
  <si>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</si>
  <si>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Средства на софинансирование мероприятия, высвободившиеся в результате проведенного Министерством просвещения Российской Федерации конкурсного отбора (из 11 поданных заявок победителями признаны 2 профессиональные организации).</t>
  </si>
  <si>
    <t>Министерство спорта Самарской области</t>
  </si>
  <si>
    <t>Оснащение объектов спортивной инфраструктуры спортивно-технологическим оборудованием (расходы сверх софинансирования)</t>
  </si>
  <si>
    <t>Государственную поддержку спортивных организаций, осуществляющих подготовку спортивного резерва для сборных команд Российской Федерации  (сверхсофинансирование )</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</si>
  <si>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</si>
  <si>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</si>
  <si>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Служба мировых судей Самарской области</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</si>
  <si>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</si>
  <si>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Реализация наградной политики Самарской области</t>
  </si>
  <si>
    <t>Подготовка и проведение мероприятий, посвящённых праздничным дням, памятным датам, профессиональным праздникам и иным значимым событиям</t>
  </si>
  <si>
    <t xml:space="preserve">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 </t>
  </si>
  <si>
    <t>Сокращение остатка средств с учетом суммы принятого на учет бюджетного обязательства.</t>
  </si>
  <si>
    <t>Сокращение расходов на ремонт административных зданий органов государственной власти.</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</si>
  <si>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</si>
  <si>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</si>
  <si>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Предоставление субсидий юридическим лицам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</si>
  <si>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</si>
  <si>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</si>
  <si>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Информационное обеспечение социальной поддержки и социального обслуживания населения Самарской области</t>
  </si>
  <si>
    <t>Предлагается сократить расходы в связи с недозаездами (расторжение контрактов по причине распространения в регионе коронавирусной инфекцией) и отсрочкой начала летней оздоровительной кампании .</t>
  </si>
  <si>
    <t>Средства, зарезервированные на реализацию мероприятий, связанных с финансированием объектов капитального строительства</t>
  </si>
  <si>
    <t>Субсидия НКО на подготовку региональных научных изданий, соответствующих требованиям мировых наукометрических баз данных</t>
  </si>
  <si>
    <t>Субсидии местным бюджетам на оснащение основными средствами и материальными запасами зданий (помещений), пригодных для создания дополнительных мест детям дошкольного образования</t>
  </si>
  <si>
    <t>Субсидия АНО "Институт регионального развития" на финансовое обеспечение деятельности, в том числе на погашение кредиторской задолженности, образовавшейся в 2019 году</t>
  </si>
  <si>
    <t>Поддержка деятельности Центра авторской песни имени Валерия Грушина</t>
  </si>
  <si>
    <t>Субсидии региональному оператору по обращению с ТКО в целях возмещения выпадающих доходов</t>
  </si>
  <si>
    <t>Обеспечение детальности Администрации Губернатора Самарской области (включая должности и подразделения, обеспечивающих деятельность Правительства Самарской области)</t>
  </si>
  <si>
    <t>Обеспечение деятельности Главного управления по мобилизационным вопросам Самарской области</t>
  </si>
  <si>
    <t>Обеспечение деятельности управления по защите государственной тайны Самарской области</t>
  </si>
  <si>
    <t>Обеспечение деятельности государственного казенного учреждения Самарской области "Служба эксплуатации зданий и сооружений"</t>
  </si>
  <si>
    <t>Департамент по вопросам общественной безопасности Самарской области</t>
  </si>
  <si>
    <t xml:space="preserve">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 </t>
  </si>
  <si>
    <t>Итого по ГРБС:</t>
  </si>
  <si>
    <t xml:space="preserve">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</si>
  <si>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Обеспечение мер социальной поддержки отдельных категорий граждан (ветераны труда, труженики тыла, реабилитированные лица и лица, признанные пострадавшими от политических репрессий, ветеранов труда Самарской области) </t>
  </si>
  <si>
    <t xml:space="preserve">Уточнение кодов бюджетной классификации </t>
  </si>
  <si>
    <t>В целях исполнения  судебных актов</t>
  </si>
  <si>
    <t xml:space="preserve">В целях финансирования концепции развития бренда территорий и Паломничества центра сёл Ташла и Мусорка Ставропольского района
</t>
  </si>
  <si>
    <t xml:space="preserve">В целях исполнения Указа Президента РФ от 02.04.2020 №239 по обеспечению информирования субъектов малого и среднего предпринимательства Самарской области о мерах поддержки бизнеса в период угрозы распространения коронавирусной инфекции (COVID-19) </t>
  </si>
  <si>
    <t>В соответствии с  протоколом совещания в режиме видеоконференции у Первого заместителя Председателя Правительства РФ А.Р.Белоусова в целях предоставления льготных микрозаймов для субъектов предпринимательства</t>
  </si>
  <si>
    <t>Исходя из фактической необходимости</t>
  </si>
  <si>
    <t>В целях защиты интересов Правительства Самарской области в рамках рассмотрения административных исковых заявлений об установлении кадастровой стоимости объектов недвижимости в размере действительной рыночной стоимости.</t>
  </si>
  <si>
    <t>Проведение судебных и независимых экспертиз</t>
  </si>
  <si>
    <t>Предоставление субсидий религиозным организациям и (или) некоммерческим организациям, созданным религиозными организациями, на осуществление социально значимых мероприятий в сфере культурно-просветительской деятельности (ДУД)</t>
  </si>
  <si>
    <t>В целях проведения кадастровых работ по устранению пересечений земельного участка с границами водных объектов</t>
  </si>
  <si>
    <t xml:space="preserve">Предоставление из областного бюджета субсидий местным бюджетам на проведение кадастровых работ в отношении земельных участков сельскохозяйственного назначения передаваемых (планируемых к передаче) из федеральной собственности в собственность соответствующих муниципальных образований Самарской области и расположенных в границах таких муниципальных образований </t>
  </si>
  <si>
    <t>Проведение ремонта имущества объектов казны Самарской области</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</si>
  <si>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</si>
  <si>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Приобретение недвижимого имущества для государственных нужд</t>
  </si>
  <si>
    <t>Исходя из фактической потребности</t>
  </si>
  <si>
    <t>Исходя из фактической потребности в целях формирования резерва средств в складывающейся экономической ситуации</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</si>
  <si>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</si>
  <si>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 xml:space="preserve">Выполнение работ по внесению изменений в документацию по планировке территории в целях строительства грузового речного порта (мультимодального комплекса) в Красноглинском районе городского округа Самара </t>
  </si>
  <si>
    <t>Уточнение кодов бюджетной классификации</t>
  </si>
  <si>
    <t xml:space="preserve">Исходя из фактической потребности </t>
  </si>
  <si>
    <t>В целях финансирования изъятия земельных участков, принадлежащих третьим лицам и занятых автомобильными дорогами общего пользования регионального значения, в  том числе 48 млн. руб. на по объекту "а/л Красноглинское шоссе (от моста через р. Сок до Волжского шоссе) в городском округе Самара", 3 млн.руб. по объекту "а/д Волжский – аэропорт «Курумоч» в м.р.Красноярский", 1 млн.руб. по объекту "а/д Самара – Бугуруслан в м.р. Волжский, Кинельский, Кинель-Черкасский, 1,25 млн.руб. по объекту "а/д Самара – Пугачев – Энгельс – Волгоград в м.р.Волжский, г.о.Новокуйбышевск, г.о.Чапаевск, м.р.Безенчукский"</t>
  </si>
  <si>
    <t xml:space="preserve">Капитальный ремонт и ремонт автомобильных дорог общего пользования регионального или межмуниципального значения Самарской области </t>
  </si>
  <si>
    <t xml:space="preserve">Деятельность по содержанию автомобильных дорог общего пользования регионального или межмуниципального значения Самарской области
Размер возмещения по а/д общего пользования регионального под которыми изымаются для нужд Самарской области по основаниям, предусмотренным ч.4 ст.26 ФЗ от 31.12.2014 № 499-ФЗ </t>
  </si>
  <si>
    <t>Строительство и реконструкция автомобильных дорог общего пользования регионального или межмуниципального значения Самарской области</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</si>
  <si>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области»Строительство и реконструкция автомобильных дорог общего пользования регионального или межмуниципального значения Самарской области</t>
  </si>
  <si>
    <t xml:space="preserve">В связи с досрочным погашением сельскохозяйственными товаропроизводителями части инвестиционных кредитов. </t>
  </si>
  <si>
    <t>В связи с невозможностью освоения средств, предусмотренных муниципальному району Похвистневский, так как проект  комплексного развития данного района не прошел конкурсный отбор на федеральном уровне</t>
  </si>
  <si>
    <t xml:space="preserve">Предоставление субсидий некоммерческим организациям, не являющимся государственными (муниципальными) учреждениями, на финансовое обеспечение информационно-разъяснительного сопровождения региональных составляющих национальных проектов КВР 633 </t>
  </si>
  <si>
    <t>Финансовое обеспечение информационно-разъяснительного сопровождения региональных составляющих национальных проектов КВР 244</t>
  </si>
  <si>
    <t>В целях формирования источника обеспечения мероприятий, связанных с борьбой  с новой коронавирусной инфекцией (приобретение лекарственных препаратов, в том числе противовирусной и антибактериальных групп, а также средств индивидуальной защиты для осуществления непрерывного лечебного процесса, а также на финансовое обеспечение медицинского наблюдения за лицами, прибывшими из эпидемически неблагополучной по новой коронавирусной инфекции территории и изолированными в обсерваторах, развернутых на территории Самарской области</t>
  </si>
  <si>
    <t>Предоставление субсидий государственным бюджетным учреждениям здравоохранения Самарской области на выполнение работ по проектированию объектов капитального строительства государственной собственности Самарской области в сфере здравоохранения, планируемых к включению в федеральные адресные инвестиционные программы</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</si>
  <si>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</si>
  <si>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 xml:space="preserve">Организация и обеспечение лекарственными препаратами, специализированными продуктами лечебного питания для детей, медицинскими изделиями </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</si>
  <si>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</si>
  <si>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</si>
  <si>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осуществляющим наблюдение и лечение пациентов, подозреваемых на наличие новой коронавирусной инфекции, вызванной 2019-nCoV</t>
  </si>
  <si>
    <t>В целях приобретения лекарственных препаратов, в том числе противовирусной и антибактериальных групп, а также средств индивидуальной защиты для осуществления непрерывного лечебного процесса  дополнительного числа коек по инфекционному профилю в ГБУЗ СО «Тольяттинская городская клиническая больница № 5», ГБУЗ «Самарская областная клиническая больница им. В.Д. Середавина», ГБУЗ «Самарская городская больница № 6», ГБУЗ «Самарская областная детская инфекционная больница»</t>
  </si>
  <si>
    <t>Предоставление в 2020 году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медицинского наблюдения за лицами, прибывшими из эпидемически неблагополучной по новой коронавирусной инфекции территории и изолированными в обсерваторах, развернутых на территории Самарской области, в том числе на компенсацию расходов, произведенных учреждениями для осуществления медицинского наблюдения</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</si>
  <si>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</si>
  <si>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 xml:space="preserve">Экономия средств по расходам на  финансовое обеспечение долечивания в условиях санатория в связи с временной приостановкой деятельности санаториев, перераспределяется  на обеспечение работающих жителей, включая государственных служащих, средствами индивидуальной защиты и дезсредствами для профилактики новой  коронавирусной инфекции </t>
  </si>
  <si>
    <t xml:space="preserve">В целях недопущения дестабилизации  финансового состояния государственных учреждений здравоохранения в период приостановления отдельных видов деятельности, связанного с распространением новой коронавирусной инфекции, вызванной 2019-nCov, уточняется механизм финансового обеспечения  расходов на содержание учреждений </t>
  </si>
  <si>
    <t>Финансовое обеспечение выполнения государственного задания на оказание государственных услуг учреждениями здравоохранения</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</si>
  <si>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</si>
  <si>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Предоставление субсидий государственным бюджетным учреждениям здравоохранения Самарской области на благоустройство территории</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</si>
  <si>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</si>
  <si>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на содержание учреждений в период приостановления деятельности, связанного с распространением новой коронавирусной инфекции, вызванной 2019-nCoV</t>
  </si>
  <si>
    <t xml:space="preserve">Финансовое обеспечение выполнения государственного задания на оказание государственных услуг учреждениями здравоохранения </t>
  </si>
  <si>
    <t>В связи с сокращением объёма предоставления услуг в условиях распространения новой коронавирусной инфекции</t>
  </si>
  <si>
    <t>Гранты в области науки и техники КВР 810</t>
  </si>
  <si>
    <t>Гранты в области науки и техники КВР 630</t>
  </si>
  <si>
    <t>Исходя из итогов конкурсного отбора наряду с некоммерческими организациями получателями грантов стали юридические лица</t>
  </si>
  <si>
    <t>В связи с  использованием  школьных автобусов для организации перевозки работников образовательных организаций при подготовке, организации и проведении государственной итоговой аттестации</t>
  </si>
  <si>
    <t>В связи с тем, что получателями субсидий  наряду с некоммерческими организациями будут являться юридические лица.</t>
  </si>
  <si>
    <t xml:space="preserve">Высвободившиеся средства областного бюджета по итогам конкурсного отбора на участие профессиональных образовательных организаций </t>
  </si>
  <si>
    <t>В целях соблюдения условий софинансирования</t>
  </si>
  <si>
    <t>В связи с изменением требования Минпросвещения РФ к проведению данной оценки</t>
  </si>
  <si>
    <t xml:space="preserve">Общее образование (бюджетные и автономные учреждения) КВР 600 </t>
  </si>
  <si>
    <t>Субвенции на общее образование КВР 500</t>
  </si>
  <si>
    <t>В связи с планируемой передачей с 01.09.2020г. 5 муниципальных школ, являющихся базовыми школами федерального государственного бюджетного учреждения «Российская академия наук», на региональный уровень</t>
  </si>
  <si>
    <t xml:space="preserve">Ежемесячная денежная выплата педагогическим работникам в целях содействия обеспечению их книгоиздательской продукцией и периодическими изданиями КВР 600 </t>
  </si>
  <si>
    <t xml:space="preserve">Ежемесячное вознаграждение за выполнение функций классного руководителя педагогическим работникам КВР 600 </t>
  </si>
  <si>
    <t xml:space="preserve">Предоставление широкополосного доступа к сети Интернет  КВР 600 </t>
  </si>
  <si>
    <t xml:space="preserve">Осуществление ежемесячной денежной выплаты в размере 5000 (пяти тысяч) рублей молодым, в возрасте не старше 30 лет, педагогическим работникам КВР 600 </t>
  </si>
  <si>
    <t xml:space="preserve">Предоставление субсидий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КВР 600 </t>
  </si>
  <si>
    <t>Расходы на создание в муниципальных школах, являющихся базовыми школами федерального государственного бюджетного учреждения «Российская академия наук», благоприятных условий для обучающихся, которые ориентированы на освоение научных знаний и достижений науки   КВР 500</t>
  </si>
  <si>
    <t>Осуществление ежемесячной денежной выплаты в размере 5000 (пяти тысяч) рублей молодым, в возрасте не старше 30 лет, педагогическим работникам  КВР 500</t>
  </si>
  <si>
    <t>Предоставление широкополосного доступа к сети Интернет   КВР 500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</si>
  <si>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компенсации за работу по подготовке и проведению указанной государственной итоговой аттестации КВР 530</t>
  </si>
  <si>
    <t>В целях оснащения аудитории, в которых планируется проведение ЕГЭ, оборудованием для обеззараживания воздуха, а также приобретения дезинфицирующих средств для обработки школьных автобусов, осуществляющих подвоз участников ЕГЭ в пункты проведения экзаменов в целях выполнения рекомендаций Роспотребнадзора</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</si>
  <si>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компенсации за работу по подготовке и проведению указанной государственной итоговой аттестации КВР 244</t>
  </si>
  <si>
    <t>В связи с оптимизацией расходов</t>
  </si>
  <si>
    <t>В целях поддержания функционирования платформы Форума</t>
  </si>
  <si>
    <t>В целях подготовки региональных научных изданий, индексируемых ведущими мировыми базами данных, и увеличение количества публикаций самарских исследователей в ведущих иностранных изданиях</t>
  </si>
  <si>
    <t xml:space="preserve">В целях оснащения детского сада "Ладушки" на 350 мест по адресу: г.о. Тольятти, 20 квартал Автозаводского района, Южное шоссе, 43 </t>
  </si>
  <si>
    <t>В целях реализации плана мероприятий института в части проекта научно-образовательного центра "Инженерия будущего"</t>
  </si>
  <si>
    <t>В целях проведения работ в здании корпуса Самарского национального исследовательского университета по адресу Молодогвардейская, 151, в котором создается Центр авторской песни им.В.Грушина</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</si>
  <si>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КВР 800</t>
  </si>
  <si>
    <t>Уточнение бюджетной классификации</t>
  </si>
  <si>
    <t>В целях возврата подведомственными учреждениями денежных средств физическим лицам и организациям за приобретенные билеты по отмененным концертам, спектаклям, экскурсиям за период с 18 марта 2020 года</t>
  </si>
  <si>
    <t>Экономия средств, сложившаяся в связи с изменением сроков введения в эксплуатацию следующих объектов:
--здания художественного музея, расположенного по адресу Венцека,55, "Усадьба П.И. Шихобалова";
-здания театра кукол.</t>
  </si>
  <si>
    <t xml:space="preserve">Государственная поддержка отрасли культуры </t>
  </si>
  <si>
    <t>Предоставления субсидий организациям, осуществляющим деятельность в сфере развития туристско-рекреационного комплекса</t>
  </si>
  <si>
    <t>В целях предоставления субсидий организациям, осуществляющим деятельность в сфере развития туристско-рекреационного комплекса,  пострадавшим в условиях ухудшения ситуации в связи с распространением новой коронавирусной инфекции, на финансовое обеспечение (возмещение) расходов по уплате налога на имущество за 2020 год</t>
  </si>
  <si>
    <t>Исходя из фактической потребности в связи с отменой проведения мероприятий</t>
  </si>
  <si>
    <t>Комментарии</t>
  </si>
  <si>
    <t>В целях предоставления субсидий поселениям м.р. Волжский (5 пос.) и Ставропольский (2 пос.), что обусловлено необходимостью подготовки изменений в правила землепользования и застройки поселений в соответствии с требованиями ст. 31 Градостроительного кодекса РФ о соблюдении принципа соответствия правил землепользования и застройки генеральному плану, а также необходимостью сокращения сроков проведения мероприятий для реализации инвестиционных проектов.</t>
  </si>
  <si>
    <t xml:space="preserve">В соответствии с письмом Федерального казначейства средства, подлежащие возврату из бюджета субъекта РФ в федеральный бюджет за нарушение условий предоставления межбюджетных трансфертов не являются штрафами, перечисляются и учитываются как остатки субсидий прошлых лет, предоставленных бюджетам субъектов Российской Федерации. В этой связи выделение указанных средств в рамках данного мероприятия не требуется.
</t>
  </si>
  <si>
    <t xml:space="preserve">Сокращение средств в 2020 году обусловлено перераспределением средств в объеме 180 000 тыс. рублей на мероприятие "Предоставление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 </t>
  </si>
  <si>
    <t xml:space="preserve">В целях ввода проблемного объекта, расположенного по адресу: г.Самара, ул.Георгия Димитрова, д.74А, секции 1,2,3,4 </t>
  </si>
  <si>
    <t>В целях предоставления субсидии Самарскому областному фонду поддержки индивидуального жилищного строительства на селе</t>
  </si>
  <si>
    <t>В целях завершения строительно-монтажных работ и ввода объекта в эксплуатацию в 2020 году в рамках реализации НП "Спорт - норма жизни"</t>
  </si>
  <si>
    <t>В целях ввода объекта в 2020 году</t>
  </si>
  <si>
    <t xml:space="preserve">В целях завершения строительства в срок до 01.09.2020. </t>
  </si>
  <si>
    <t>В целях прохождения экспертизы ПСД</t>
  </si>
  <si>
    <t xml:space="preserve">В целях оплаты сервитутов и заключения госконтрактов на авторский надзор
</t>
  </si>
  <si>
    <t>В целях строительно-монтажных работ по устройству ливневой канализации</t>
  </si>
  <si>
    <t>В целях оплаты государственных пошлин, коммунальных услуг, охраны и технического обслуживания по объектам</t>
  </si>
  <si>
    <t xml:space="preserve">В целях обеспечения финансирования ПИР в связи с необходимостью представления утвержденной проектно-сметной документации в Министерство культуры РФ </t>
  </si>
  <si>
    <t>В целях подготовки заключений по достоверности сметной стоимости ПИР и технологического ценового аудита</t>
  </si>
  <si>
    <t xml:space="preserve">В целях подачи Заявки Самарской области на участие в отборе  заявок на строительство школ. </t>
  </si>
  <si>
    <t xml:space="preserve">В связи с подачей заявки на предоставление субсидии из федерального бюджета </t>
  </si>
  <si>
    <t xml:space="preserve">В целях осуществления технологических присоединений к инженерным сетям (водоотведения, водоснабжения, теплоснабжения, электроснабжения, связи) </t>
  </si>
  <si>
    <t>В целях своевременного заключения договоров тех.присоединения</t>
  </si>
  <si>
    <t>В связи с увеличением объема расселяемой площади в г.о. Самара</t>
  </si>
  <si>
    <t>В целях переселения вновь выявленного в г.о. Самара аварийного жилищного фонда, переселение граждан из которого планируется в 2021 году в рамках "Плана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</si>
  <si>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В целях заключения контракта "под ключ" на строительно-монтажные работы и техприсоединение</t>
  </si>
  <si>
    <t>В целях привлечения средств федерального бюджета</t>
  </si>
  <si>
    <t>В целях достижения показателя по вводу ясельных мест в 2021 году.</t>
  </si>
  <si>
    <t xml:space="preserve">В целях реализации в рамках НП "Образование" в виду высокой готовности в части наличия ПЗГЭ на ПСД и проведения конкурентных процедур на определение подрядной организации на СМР. </t>
  </si>
  <si>
    <t xml:space="preserve">В связи с необходимостью выполнения дополнительных работ </t>
  </si>
  <si>
    <t>В связи с необходимостью выполнения дополнительных работ</t>
  </si>
  <si>
    <t xml:space="preserve">Исполнение актов органов государственной власти </t>
  </si>
  <si>
    <t>В целях обустройства дорожной сети на земельных участках для многодетных семей</t>
  </si>
  <si>
    <t xml:space="preserve">В целях реализации проекта использования нефинансовых сервисов на базе национального платежного инструмента - карты "МИР" (создание информационной системы).
</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</si>
  <si>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</si>
  <si>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Создание системы видео-конференц-связи органов исполнительной власти и органов местного самоуправления в Самарской области</t>
  </si>
  <si>
    <t>Развитие технической и технологической основ становления информационного общества Самарской области</t>
  </si>
  <si>
    <t>Субсидии юридическим лицам - операторам связи в целях возмещения понесенных ими затрат в связи с оказанием услуг почтовой связи по доставке постановлений по делам об административных правонарушениях в области дорожного движения. услуг по рассылке по сети подвижной радиотелефонной связи текстового сообщения о наличии неоплаченных постановлений  по делам об административных правонарушениях в</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</si>
  <si>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</si>
  <si>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Создание сети «Система подвижной цифровой радиосвязи Правительства Самарской области»</t>
  </si>
  <si>
    <t>Субсидии юридическим лицам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</si>
  <si>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Информационно-разъяснительное сопровождение региональной составляющей национальных проектов</t>
  </si>
  <si>
    <t>Предоставление субсидий юридическим лицам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</si>
  <si>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В целях проведения актуализации проектной документации и получение заключения госэкспертизы по объекту "Газопроводы высокого и низкого давления для газоснабжения пос.Передовой м.р.Сызранский" для участия в государственной программе "Комплексное развитие сельских территорий"</t>
  </si>
  <si>
    <t>В целях корректировки проектно-сметной документации с прохождением госэкспертизы (федеральный проект "Чистая вода")</t>
  </si>
  <si>
    <t>В связи с увеличением НДС с 18 до 20% (федеральный проект "Чистая вода")</t>
  </si>
  <si>
    <t>В целях предоставления Субсидии Фонду капитального ремонта на обеспечение деятельности</t>
  </si>
  <si>
    <t>В целях проведения проектно-изыскательских работ 
Объект будет реализовываться в рамках федерального проекта "Оздоровление Волги".</t>
  </si>
  <si>
    <t>В соответствии с Распоряжением Правительства РФ от 21.03.2020 № 694-р, протоколом заседания федеральной конкурсной комиссии по организации и проведению Всероссийского конкурса лучших проектов создания комфортной городской среды от 26.02.2020 № 2 победителем конкурса в категории "малые города" стал м.р.Нефтегорский с проектом "Благоустройство парка "Молодежный"</t>
  </si>
  <si>
    <t xml:space="preserve">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t>
  </si>
  <si>
    <t xml:space="preserve">В целях приобретения средств профилактики и индивидуальной защиты для центров занятости населения </t>
  </si>
  <si>
    <t>В целях предоставления единовременной выплаты гражданам, признанным в качестве безработных на 1 апреля 2020 года, которым по состоянию на 1 апреля 2020 года назначено пособие по безработице в минимальном размере (1500 рублей)</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</si>
  <si>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 КВР 811</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</si>
  <si>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 КВР 631</t>
  </si>
  <si>
    <t>Организация профессионального обучения и дополнительного профессионального образования лиц предпенсионного возраста КВР 244</t>
  </si>
  <si>
    <t>Организация профессионального обучения и дополнительного профессионального образования лиц предпенсионного возраста КВР 321</t>
  </si>
  <si>
    <t>Организация профессионального обучения и дополнительного профессионального образования лиц предпенсионного возраста КВР 631</t>
  </si>
  <si>
    <t>Организация профессионального обучения и дополнительного профессионального образования лиц предпенсионного возраста КВР 811</t>
  </si>
  <si>
    <t>Переобучение и повышение квалификации женщин в период отпуска по уходу за ребенком в возрасте до трех лет КВР 244</t>
  </si>
  <si>
    <t>Переобучение и повышение квалификации женщин в период отпуска по уходу за ребенком в возрасте до трех лет КВР 340</t>
  </si>
  <si>
    <t>Переобучение и повышение квалификации женщин в период отпуска по уходу за ребенком в возрасте до трех лет КВР 631</t>
  </si>
  <si>
    <t>Переобучение и повышение квалификации женщин в период отпуска по уходу за ребенком в возрасте до трех лет КВР 811</t>
  </si>
  <si>
    <t>Оплата труда работников государственных казенных учреждений Самарской области центров занятости населения городских округов и муниципальных районов</t>
  </si>
  <si>
    <t>В целях проведения информирования населения Самарской области о реализации актуальных вопросов социально-экономической и социально-значимой направленности, представляющих общественные и государственные интересы, в том числе информирование населения о санитарно-эпидемиологической обстановке</t>
  </si>
  <si>
    <t>В целях предоставления субсидий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</si>
  <si>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В связи с реорганизацией ГБУ «Телерадиокомпания «Губерния» и ГАУ «Редакция газеты «Волжская Коммуна», и созданием с 01.06.2020 ГАУ «Самарское областное вещательное агентство»</t>
  </si>
  <si>
    <t>В целях приобретения оборудования для организации столовой полного цикла в здании Шестого кассационного суда общей юрисдикции (Крымская площадь, 1), отдельные помещения которого переданы в безвозмездное пользование ГБУ "Служба обеспечения общественного питания"</t>
  </si>
  <si>
    <t>Сокращение расходов, предусмотренных на выплаты единовременных вознаграждений лицам, удостоенным государственными наградами Самарской области</t>
  </si>
  <si>
    <t>В связи с проведением организационно-штатных мероприятий</t>
  </si>
  <si>
    <t xml:space="preserve">В связи с уточнением источника финансирования отдельных мероприятий </t>
  </si>
  <si>
    <t>В целях проведения технической экспертизы состояния защитного сооружения гражданской обороны для снятия объекта с учета, как защитного сооружения, и последующего включения в прогнозный план приватизации имущества Самарской области</t>
  </si>
  <si>
    <t xml:space="preserve">Уточнение направления расходования средств, предусмотренных на укрепление материально-технической базы в связи с актуализацией локальной сметы расходов МБУ "Детского загородного оздоровительного центра "Молодая гвардия" г.о. Чапаевск  в целях подготовки к летней оздоровительной кампании 
</t>
  </si>
  <si>
    <t>В целях закупки средств пожаротушения (ранцевых огнетушителей и противопожарных воздуходувок) для обеспечения мобильных пожарных групп с участием добровольных пожарных и представителей муниципальных образований</t>
  </si>
  <si>
    <t>Предоставление департаменту ветеринарии Самарской области бюджетных ассигнований за счет средств резервного фонда Правительства Самарской области</t>
  </si>
  <si>
    <t xml:space="preserve">Предоставление департаменту ветеринарии Самарской области бюджетных ассигнований за счет средств резервного фонда Правительства Самарской области </t>
  </si>
  <si>
    <t>Предоставление министерству здравоохранения Самарской области бюджетных ассигнований за счет средств резервного фонда Правительства Самарской области</t>
  </si>
  <si>
    <t xml:space="preserve">Предоставление департаменту  по вопросам общественной безопасности Самарской области бюджетных ассигнований за счет средств резервного фонда Правительства Самарской области </t>
  </si>
  <si>
    <t>Предоставление департаменту  по вопросам общественной безопасности Самарской области бюджетных ассигнований за счет средств резервного фонда Правительства Самарской области</t>
  </si>
  <si>
    <t>В целях выполнения научно-исследовательских работ по теме: «Научное сопровождение проведения полевых испытаний трихограммы в очагах массового размножения пилильщика-ткача звездчатого в насаждениях Самарской области»</t>
  </si>
  <si>
    <t>В целях проведения дополнительных мероприятий по подготовке лесных участков для лесовосстановления на площади 50 га</t>
  </si>
  <si>
    <t>Увеличение площади лесовосстановления</t>
  </si>
  <si>
    <t>Обеспечение деятельности ГКУ СО «Самарские лесничества"</t>
  </si>
  <si>
    <t>Расходы на реализацию мероприятий в сфере лесного хозяйства, за исключением расходов на содержание государственных учреждений</t>
  </si>
  <si>
    <t>Создание ситуационного центра Губернатора Самарской области (в том числе разработка проектной и рабочей документации)</t>
  </si>
  <si>
    <t xml:space="preserve">В целях обеспечения технического сопровождения, обновления и модернизации автоматизированной системы "Смета",  в рамках мероприятий по централизации бюджетного учета и формирования отчетности в Самарской области </t>
  </si>
  <si>
    <t>В целях обеспечения финансирования инвестиционных расходов в плановом периоде</t>
  </si>
  <si>
    <t>Мероприятия по централизации бюджетного учета и формированию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 РЗ ПР 0410 ВР 244</t>
  </si>
  <si>
    <t>Обеспечение деятельности государственного казенного учреждения Самарской области «Центр учёта и бюджетной аналитики» ВР 111,119</t>
  </si>
  <si>
    <t>В целях осуществления первоочередных приоритетных направлений расходов</t>
  </si>
  <si>
    <t>В целях софинансирования федеральной субсидии на выплаты на детей в возрасте от 3 до 7 лет включительно</t>
  </si>
  <si>
    <t xml:space="preserve">В целях единовременных выплат субсидии на оплату жилищно-коммунальных услуг получателям адресной субсидии в размере 100% за апрель 2020 года </t>
  </si>
  <si>
    <t xml:space="preserve">В целях осуществления выплат стимулирующего характера </t>
  </si>
  <si>
    <t xml:space="preserve">В целях приобретения автомобильного транспорта для государственных учреждений здравоохранения Самарской области </t>
  </si>
  <si>
    <t>Перераспределение зарезервированных средств в целях:
В целях предоставления (возобновления с 01.05.2020) ежемесячных денежных выплат отдельным категориям граждан, утратившим право на их получение в связи с введением с 01.03.2017 критериев нуждаемости (размер пенсии не более  23075,83 руб. и отсутствие трудовой деятельности);
Обеспечения жильем всех оставшихся в очереди тружеников тыла</t>
  </si>
  <si>
    <t>В связи с восстановлением права на ежемесячные денежные выплаты лицам, утратившим право в связи с введением с 01.03.2017 критериев нуждаемости (размер пенсии не более  23075,83 руб. и отсутствие трудовой деятельности)</t>
  </si>
  <si>
    <t xml:space="preserve">
Экономия в результате проведения конкурсных процедур .</t>
  </si>
  <si>
    <t>В связи с отсутствием заявок от юридических лиц.</t>
  </si>
  <si>
    <t>В связи с недозаездами (расторжение контрактов по причине распространения в регионе коронавирусной инфекцией) и отсрочкой начала летней оздоровительной кампании.</t>
  </si>
  <si>
    <t>В целях предоставления дополнительной поддержки персоналу учреждений социального обслуживания стационарного типа, закрытых с 24.04.2020 на полную изоляцию в рамках ограничительных мероприятий в связи с угрозой распространения в учреждениях новой коронавирусной инфекции и функционирующих в режиме полного карантина или обсерватора</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</si>
  <si>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</si>
  <si>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Государственные бюджетные учреждения - Дома-интернаты для престарелых и инвалидов</t>
  </si>
  <si>
    <t>Предоставление субсидии некоммерческой организации, не являющейся государственным (муниципальным) учреждением, на реализацию мероприятий, направленных на развитие системы поддержки и увеличения периода активного долголетия людей пенсионного возраста</t>
  </si>
  <si>
    <r>
      <t>Субвенции местным бюджетам за счет средств федерального бюджета на обеспечение жильем отдельных категорий граждан, установленных федеральным законом № 181-ФЗ "О социальной защите инвалидов в Российской Федерации" (ФБ)</t>
    </r>
  </si>
  <si>
    <t>Исходя из отклонения фактической численности получателей от плановой (средства от Кинель-Черкасского района и г.о.Кинель перераспределяются г.о.Самара).</t>
  </si>
  <si>
    <t xml:space="preserve">Исходя из отклонения фактической численности получателей от плановой (средства от Борского, Волжского, Кинельского, Нефтегорского, Челно-Вершинского районов перераспределяются г.о.Самара, г.о.Новокуйбышевск, г.о.Похвистнево, Алексеевскому району). </t>
  </si>
  <si>
    <t xml:space="preserve">Предоставление единовременной социальной выплаты на ремонт нуждающегося в ремонте жилого помещения, принадлежащего лицу из числа детей-сирот
</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</si>
  <si>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</si>
  <si>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Развитие системы адресного взаимодействия населения и министерства социально-демографической и семейной политики Самарской области</t>
  </si>
  <si>
    <t>Модернизация и развитие корпоративной информационной системы министерства социально-демографической и семейной политики Самарской области</t>
  </si>
  <si>
    <t xml:space="preserve">Предоставление единовременной региональной выплаты проживающим на территории Самарской области семьям, имеющим детей в возрасте от восьми до достижения ими возраста шестнадцати лет (на учащегося общеобразовательной организации - до окончания им обучения, но не более чем до достижения им возраста восемнадцати лет)
</t>
  </si>
  <si>
    <t>Приобретение и внедрение автоматизированной информационной системы мониторинга депрессивного и суицидального поведения у детей и подростков</t>
  </si>
  <si>
    <t>В целях оказания в 2020 году дополнительной социальной поддержки жизнеобеспечения семей, имеющих детей, в условиях введения на территории Самарской области ограничительных мероприятий</t>
  </si>
  <si>
    <t>Предоставление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</si>
  <si>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Экономия средств в связи отклонением фактической численности получателей от плановой по причине приостановки работы детских дошкольных учреждений </t>
  </si>
  <si>
    <t>В целях внедрения системы мониторинга депрессивного и суицидального поведения у детей и подростков</t>
  </si>
  <si>
    <t>Строительство блока "Б" здания МБДОУ Детский сад общеобразовательного вида № 407 г.о.Самара, ул.Ново-Садовая, д.192А</t>
  </si>
  <si>
    <t>В целях ввода необходимого количества мест к отчетному периоду</t>
  </si>
  <si>
    <t>Предлагается предусмотреть средства под предельную стоимость объекта</t>
  </si>
  <si>
    <t>Обеспечение деятельности Самарской Губернской Думы  КВР 851</t>
  </si>
  <si>
    <t>Обеспечение деятельности Самарской Губернской Думы  КВР 831, 244</t>
  </si>
  <si>
    <t>Финансовое обеспечение деятельности государственного казенного учреждения «Информационно-консалтинговое агентство Самарской области» ВР 244</t>
  </si>
  <si>
    <t>Финансовое обеспечение деятельности государственного казенного учреждения «Информационно-консалтинговое агентство Самарской области» ВР 111, 119</t>
  </si>
  <si>
    <t>Предоставление субсидий юридическим лицам (за исключением субсидий государственным (муниципальным) учреждениям) – производителям услуг, в целях возмещения затрат на выполнение строительно-монтажных работ транспортно-пересадочных узлов «Липяги» в г.о.Новокуйбышевск, «Пятилетка», «Ягодное» в г.о.Самара, «Тольятти- Южное» в г.о.Тольятти КВР 811</t>
  </si>
  <si>
    <t>Выполнение проектно-изыскательских работ в целях строительства транспортно-пересадочных узлов КВР 414</t>
  </si>
  <si>
    <t>Предоставление из областного бюджета субсидий транспортным организациям (за исключением субсидий государственным (муниципальным) учреждениям), оказывающим услуги по перевозке автомобильным транспортом общего пользования, городским наземным электрическим транспортом, метрополитеном отдельных категорий граждан по единым социальным проездным билетам и (или) социальным картам жителя Самарской области, в целях возмещения недополученных в предыдущем и (или) текущем финансовых годах доходов в связи с обеспечением равной доступности услуг общественного транспорта (ВР 811)</t>
  </si>
  <si>
    <t>Субсидии  местным бюджетам в целях софинансирования расходных обязательств городских округов и муниципальных районов Самарской области,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(COVID-19)   ВР 521</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</si>
  <si>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 КВР 813 (ОБ)</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</si>
  <si>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 КВР 633 (ОБ)</t>
  </si>
  <si>
    <t>Финансовое обеспечение получения дошкольного образования в частных дошкольных образовательных организациях
КВР 630</t>
  </si>
  <si>
    <t>Финансовое обеспечение получения дошкольного образования в частных дошкольных образовательных организациях
КВР 810</t>
  </si>
  <si>
    <t>Реализация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 КВР 630</t>
  </si>
  <si>
    <t>Реализация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 КВР 810</t>
  </si>
  <si>
    <t>Зарезервированные средства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на иные цели, определенные Губернатором Самарской области и (или) Правительством Самарской области</t>
  </si>
  <si>
    <t>Исходя из фактической потребности в целях формирования резерва средств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</si>
  <si>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В целях формирования резерва средств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</si>
  <si>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В целях формирования резерва средств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Восстановление средств в плановом периоде</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</si>
  <si>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(КВР 121)</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</si>
  <si>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(КВР 321)</t>
  </si>
  <si>
    <t>Осуществление государственного ветеринарного надзора (КВР 129)</t>
  </si>
  <si>
    <t>Осуществление государственного ветеринарного надзора (КВР 321)</t>
  </si>
  <si>
    <t xml:space="preserve">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проведению мероприятий по замене, ремонту асфальтовых дорожек и подъездных путей в муниципальных учреждениях отдыха и оздоровления детей
</t>
  </si>
  <si>
    <t>Предоставление субсидий из областного бюджета бюджетам муниципальных образований в Самарской области в целях софинансирования расходных обязательств по приобретению, установке и ремонту спортивных, игровых, досуговых площадок, бассейнов в муниципальных учреждениях отдыха и оздоровления детей</t>
  </si>
  <si>
    <t xml:space="preserve">Реализация мероприятий по временной занятости работников, находящихся под риском увольнения, и безработных граждан  (ГРБС - минтруд) </t>
  </si>
  <si>
    <t>Стимулирующие дотации г.о. Самара 
 (ГРБС - минфин)</t>
  </si>
  <si>
    <t>Проектирование и реконструкция Дворца спорта по адресу: г. Самара, Ленинский район, ул. Молодогвардейская, д. 222 
(ГРБС - минстрой)</t>
  </si>
  <si>
    <t>В целях обеспечения медицинского наблюдения за лицами, прибывшими из эпидемически неблагополучной территории по новой коронавирусной инфекции, и изолированными в обсерваторах силами государственных бюджетных учреждений здравоохранения Самарской области (ГБУЗ СО «Кинель-Черкасская центральная районная больница», ГБУЗ СО «Самарская городская поликлиника № 1», ГБУЗ СО «Тольяттинская городская поликлиника № 2» ) (расходы на оплату труда медицинского персонала , формирование медицинских укладок для оказания  неотложной помощи, средства дезинфекции для мед. персонала и т.д.)</t>
  </si>
  <si>
    <r>
      <t xml:space="preserve">Предоставление субсидий из областного бюджета местным бюджетам на софинансирование расходных обязательств по проведению капитального ремонта и оснащению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и благоустройству прилегающей к зданиям территории </t>
    </r>
    <r>
      <rPr>
        <i/>
        <sz val="30"/>
        <rFont val="Times New Roman"/>
        <family val="1"/>
      </rPr>
      <t>(Компенсирующие мероприятия по созданию дополнительных мест для детей в возрасте от 2 месяцев до 3 лет)</t>
    </r>
  </si>
  <si>
    <t>Субсидии на осуществление ежемесячных выплат на детей в возрасте от 3 до 7 лет включительно бюджетам субъектов Российской Федерации на 2020 год (минсоцдемография)</t>
  </si>
  <si>
    <t>В целях финансирования первоочередных расходов социального характера осуществлено в соответствии с распоряжением Правительства Самарской области от 07.04.2020 № 132-р "О внесении изменений в сводную бюджетную роспись областного бюджета"</t>
  </si>
  <si>
    <t>Развитие средств информационной безопасности инфраструктуры электронного правительства в Самарской области</t>
  </si>
  <si>
    <t>Развитие центров обработки данных электронного правительства в Самарской области</t>
  </si>
  <si>
    <t>Обеспечение деятельности Избирательной комиссии Самарской области КВР 122</t>
  </si>
  <si>
    <t>Обеспечение деятельности Избирательной комиссии Самарской области КВР 244</t>
  </si>
  <si>
    <t>Приобретение средств индивидуальной защиты и дезсредств для профилактики новой  коронавирусной инфекции, вызванной 2019-nCoV</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</si>
  <si>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 КВР 813 (ФБ)</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</si>
  <si>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 КВР 633  (ФБ)</t>
  </si>
  <si>
    <t>Детский сад на 145 мест в Самарской области, г. Тольятти, Автозаводский район, ул. 40 лет Победы, ЛДС-2 в составе 2 этапа (ФБ)</t>
  </si>
  <si>
    <t>"КОШЕЛЕВ-ПРОЕКТ" Детский сад А-16/2 на 350 мест по адресу: Самарская обл., р-н Волжский, пгт Смышляевка, городское поселение Смышляевка (ФБ)</t>
  </si>
  <si>
    <t>"КОШЕЛЕВ-ПРОЕКТ" Детский сад А-16/3 на 350 мест по адресу: Самарская обл., р-н Волжский, пгт Смышляевка, городское поселение Смышляевка (ФБ)</t>
  </si>
  <si>
    <t>Строительство школы в границах улиц Лейтенанта Шмидта, Ново-Садовой, Северо-Восточной магистрали, левого берега Волги в Октябрьском районе г.о. Самара 
(I пусковой комплекс) (ФБ)</t>
  </si>
  <si>
    <t>Строительство общеобразовательной школы по Пятой просеке в Октябрьском внутригородском районе городского округа Самара (ФБ)</t>
  </si>
  <si>
    <t>Детский сад на 112 мест на ул. Подшипниковая в Октябрьском районе г.о. Самара (ФБ)</t>
  </si>
  <si>
    <t>Детский сад на 150 мест на  ул. Шверника, д. 12 в Промышленном районе г.о. Самара (ФБ)</t>
  </si>
  <si>
    <t>Строительство детского сада на 250 мест в с. Красный Яр муниципального района Красноярский Самарской области (ФБ)</t>
  </si>
  <si>
    <t>Министерство сельского хозяйства и продовольствия Самарской области</t>
  </si>
  <si>
    <t>В целях приобретения медицинского оборудования для государственных учреждений здравоохранения, и перераспределенных на закупку медицинского оборудования для лечения коронавирусной инфекции в ТГКБ № 5.
Средства планируется направить на  дооснащение ГБУЗ "Самарская областная клиническая офтальмологическая больница им. Т.И.Ерошевского" и на оснащение медицинским оборудованием  ГБУЗ "СОКБ № 2" в целях раннего выявления первичных заболеваний и повышения доступности и качества оказываемой медицинской помощи прикрепленному населению.</t>
  </si>
  <si>
    <t>В целях восстановления асфальтобетонного покрытия на территории государственного бюджетного учреждения здравоохранения Самарской области «Тольяттинская городская клиническая больница № 5»</t>
  </si>
  <si>
    <r>
      <t>В целях оказания поддержки пяти комбинатам школьного питания, не являющимся субъектами малого и среднего предпринимательства</t>
    </r>
    <r>
      <rPr>
        <sz val="30"/>
        <rFont val="Times New Roman"/>
        <family val="1"/>
      </rPr>
      <t xml:space="preserve">
</t>
    </r>
  </si>
  <si>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КВР 600</t>
  </si>
  <si>
    <t>В связи с подготовкой изменений в генеральный план с.п. Васильевка за счет средств местного бюджета</t>
  </si>
  <si>
    <t xml:space="preserve">В целях проведения дополнительных строительно-монтажных работ </t>
  </si>
  <si>
    <t>Строительство блока "Б" здания МБДОУ Детский сад общеобразовательного вида № 407 г.о.Самара, ул.Ново-Садовая, д.192А (ФБ)</t>
  </si>
  <si>
    <t xml:space="preserve">В целях предоставления средств на доработку государственных информационных систем, эксплуатируемых минсоцдемографией для организации работы по межведомственному взаимодействию в целях предоставления ежемесячной денежной выплаты на детей от 3 до 7 лет включительно, установленной Указом Президента РФ от 20.03.2020 №199, а также возможности продления социальных выплат без необходимости личного обращения гражданами в органы соцзащиты.
</t>
  </si>
  <si>
    <t>В целях возмещения затрат работодателям, реализующим мероприятия по временной занятости работников</t>
  </si>
  <si>
    <t>Уточнение бюджетной классификации расходов</t>
  </si>
  <si>
    <t xml:space="preserve">В целях обеспечения деятельности АО "Особая экономическая зона промышленно-производственного типа "Тольятти" </t>
  </si>
  <si>
    <t>В целях организации образовательного процесса</t>
  </si>
  <si>
    <t>В целях повышения заработной платы работников государственных казенных учреждений Самарской области Центров занятости населения с 01.04.2020</t>
  </si>
  <si>
    <t>В связи с проведением организационно-штатных мероприятий в рамках обеспечения реализации национальных проектов Самарской области (проектный офис)</t>
  </si>
  <si>
    <t>Ввиду отсрочки ввода норматива накопления ТКО в индивидуальных жилых домах в муниципальных районах в размере 2,70 м3/год и продлением действия норматива 1,95 м3/год</t>
  </si>
  <si>
    <t>В целях финансирования первоочередных расходов социального характера осуществлено в соответствии с распоряжением Правительства Самарской области от 07.04.2020 № 132-р "О внесении изменений в сводную бюджетную роспись областного бюджета", поскольку реализация II этапа физкультурно-спортивного комплекса в г.о. Тольятти (площадка "Певческое поле") возможна после ввода в эксплуатацию I этапа ФСК (план – лето 2020 года) и получения заключения государственной экспертизы администрацией г.о. Тольятти с разделением объекта на этапы.</t>
  </si>
  <si>
    <t>Перераспределение средств на 2021 год обусловлено высокой готовностью отдельных объектов к реализации и высокой вероятностью завершения строительства в текущем году по детским садам А-16/2, А-16/3.</t>
  </si>
  <si>
    <t>Перераспределение средств на 2021 год обусловлено высокой готовностью отдельных объектов к реализации и высокой вероятностью завершения строительства в текущем году по детским садам А-16/2, А-16/3. А также в целях недопущения неосвоения средств.</t>
  </si>
  <si>
    <t>Средства областного бюджета предлагаются к замещению федеральными
Объем средств с учетом поступивших федеральных достаточен для реализации мероприятия</t>
  </si>
  <si>
    <t xml:space="preserve">Исходя из фактической потребности в целях формирования резерва средств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Планируемый срок ввода объекта - 2022 год.  До настоящего времени не получено разрешение на строительство.
</t>
  </si>
  <si>
    <t>В связи с заменой объекта на строительство общеобразовательной школы по Пятой просеке в Октябрьском внутригородском районе городского округа Самара</t>
  </si>
  <si>
    <t xml:space="preserve">Средства областного бюджета предлагаются к замещению федеральными, в связи с переносом со школы  в границах улиц Лейтенанта Шмидта, Ново-Садовой, Северо-Восточной магистрали, левого берега Волги (I пусковой комплекс). </t>
  </si>
  <si>
    <t>В целях формирования резерва средств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Восстановление средств в плановом периоде. В процессе разработки проектно-сметной документации выявилась потребность в разработке СТУ (специальных технических условий) в части обеспечения пожарной безопасности объекта. В связи с этим сроки выполнения ПИР продлены. Средства в объеме 35 710 т.р. переносятся на 2021 год в целях недопущения неосвоения средств ОБ.</t>
  </si>
  <si>
    <t>Перераспределение средств на 2021 год обусловлено высокой готовностью отдельных объектов к реализации и высокой вероятностью завершения строительства в текущем году по детским садам А-16/2, А-16/3.Часть средств перераспределяется на новый сад в Самаре в целях достижения показателей использования федеральных средств по вводу необходимого количества новых мест.</t>
  </si>
  <si>
    <t>Приложение 2 к пояснительной записке</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</si>
  <si>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компенсации за работу по подготовке и проведению указанной государственной итоговой аттестации КВР 612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</si>
</sst>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quot;р.&quot;_-;\-* #,##0.00&quot;р.&quot;_-;_-* &quot;-&quot;??&quot;р.&quot;_-;_-@_-"/>
    <numFmt numFmtId="166" formatCode="_-* #,##0.00_р_._-;\-* #,##0.00_р_._-;_-* &quot;-&quot;??_р_._-;_-@_-"/>
    <numFmt numFmtId="167" formatCode="#,##0.0"/>
    <numFmt numFmtId="168" formatCode="000"/>
    <numFmt numFmtId="169" formatCode="#,##0.00000"/>
    <numFmt numFmtId="170" formatCode="#,##0.0000"/>
    <numFmt numFmtId="171" formatCode="#,##0.000"/>
    <numFmt numFmtId="172" formatCode="#,##0.00000\ _₽"/>
    <numFmt numFmtId="173" formatCode="0000000000"/>
  </numFmts>
  <fonts count="64">
    <font>
      <sz val="10"/>
      <name val="Arial Cyr"/>
      <family val="0"/>
    </font>
    <font>
      <sz val="11"/>
      <color indexed="8"/>
      <name val="Calibri"/>
      <family val="2"/>
    </font>
    <font>
      <sz val="10"/>
      <name val="Arial"/>
      <family val="2"/>
    </font>
    <font>
      <sz val="10"/>
      <name val="Helv"/>
      <family val="0"/>
    </font>
    <font>
      <sz val="11"/>
      <name val="Times New Roman Cyr"/>
      <family val="0"/>
    </font>
    <font>
      <sz val="16"/>
      <name val="Times New Roman"/>
      <family val="1"/>
    </font>
    <font>
      <sz val="20"/>
      <name val="Times New Roman"/>
      <family val="1"/>
    </font>
    <font>
      <sz val="26"/>
      <name val="Times New Roman"/>
      <family val="1"/>
    </font>
    <font>
      <b/>
      <sz val="26"/>
      <name val="Times New Roman"/>
      <family val="1"/>
    </font>
    <font>
      <sz val="30"/>
      <name val="Times New Roman"/>
      <family val="1"/>
    </font>
    <font>
      <b/>
      <sz val="30"/>
      <name val="Times New Roman"/>
      <family val="1"/>
    </font>
    <font>
      <sz val="28"/>
      <name val="Times New Roman"/>
      <family val="1"/>
    </font>
    <font>
      <b/>
      <sz val="28"/>
      <name val="Times New Roman"/>
      <family val="1"/>
    </font>
    <font>
      <b/>
      <i/>
      <sz val="30"/>
      <name val="Times New Roman"/>
      <family val="1"/>
    </font>
    <font>
      <sz val="25"/>
      <name val="Times New Roman"/>
      <family val="1"/>
    </font>
    <font>
      <b/>
      <sz val="16"/>
      <name val="Times New Roman"/>
      <family val="1"/>
    </font>
    <font>
      <i/>
      <sz val="30"/>
      <name val="Times New Roman"/>
      <family val="1"/>
    </font>
    <font>
      <sz val="29"/>
      <name val="Times New Roman"/>
      <family val="1"/>
    </font>
    <font>
      <sz val="32"/>
      <name val="Times New Roman"/>
      <family val="2"/>
    </font>
    <font>
      <sz val="21"/>
      <name val="Times New Roman"/>
      <family val="2"/>
    </font>
    <font>
      <sz val="30"/>
      <color indexed="10"/>
      <name val="Times New Roman"/>
      <family val="1"/>
    </font>
    <font>
      <strike/>
      <sz val="30"/>
      <name val="Times New Roman"/>
      <family val="1"/>
    </font>
    <font>
      <sz val="2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sz val="30"/>
      <color indexed="8"/>
      <name val="Times New Roman"/>
      <family val="1"/>
    </font>
    <font>
      <sz val="2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Times New Roman"/>
      <family val="1"/>
    </font>
    <font>
      <sz val="30"/>
      <color theme="1"/>
      <name val="Times New Roman"/>
      <family val="1"/>
    </font>
    <font>
      <sz val="25"/>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3" fillId="0" borderId="0">
      <alignment/>
      <protection/>
    </xf>
    <xf numFmtId="0" fontId="55" fillId="0" borderId="0">
      <alignment/>
      <protection/>
    </xf>
    <xf numFmtId="0" fontId="55"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3" fillId="0" borderId="0">
      <alignment/>
      <protection/>
    </xf>
    <xf numFmtId="0" fontId="59" fillId="0" borderId="0" applyNumberForma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60"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vertical="center"/>
    </xf>
    <xf numFmtId="167" fontId="7" fillId="0" borderId="0" xfId="0" applyNumberFormat="1" applyFont="1" applyFill="1" applyBorder="1" applyAlignment="1">
      <alignment horizontal="center" vertical="top"/>
    </xf>
    <xf numFmtId="0" fontId="7" fillId="0" borderId="0" xfId="0"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top"/>
    </xf>
    <xf numFmtId="3" fontId="8"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right" wrapText="1"/>
    </xf>
    <xf numFmtId="0" fontId="12" fillId="0" borderId="10" xfId="0" applyFont="1" applyFill="1" applyBorder="1" applyAlignment="1">
      <alignment horizontal="center" vertical="center" wrapText="1"/>
    </xf>
    <xf numFmtId="0" fontId="11"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3" fontId="9" fillId="0" borderId="0" xfId="0" applyNumberFormat="1" applyFont="1" applyFill="1" applyBorder="1" applyAlignment="1">
      <alignment horizontal="center" vertical="top"/>
    </xf>
    <xf numFmtId="3" fontId="9" fillId="0" borderId="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0" fontId="9" fillId="0" borderId="0" xfId="0" applyFont="1" applyFill="1" applyBorder="1" applyAlignment="1">
      <alignment horizontal="left" vertical="top"/>
    </xf>
    <xf numFmtId="0" fontId="10" fillId="0" borderId="0" xfId="0" applyFont="1" applyFill="1" applyBorder="1" applyAlignment="1">
      <alignment horizontal="left" vertical="top" wrapText="1"/>
    </xf>
    <xf numFmtId="3"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xf>
    <xf numFmtId="168" fontId="9" fillId="33" borderId="10" xfId="0" applyNumberFormat="1" applyFont="1" applyFill="1" applyBorder="1" applyAlignment="1" applyProtection="1">
      <alignment vertical="center" wrapText="1"/>
      <protection hidden="1"/>
    </xf>
    <xf numFmtId="3" fontId="9" fillId="33" borderId="10" xfId="65" applyNumberFormat="1" applyFont="1" applyFill="1" applyBorder="1" applyAlignment="1">
      <alignment horizontal="center" vertical="center" wrapText="1"/>
      <protection/>
    </xf>
    <xf numFmtId="0" fontId="9" fillId="33" borderId="10" xfId="65" applyFont="1" applyFill="1" applyBorder="1" applyAlignment="1">
      <alignment horizontal="left" vertical="center" wrapText="1"/>
      <protection/>
    </xf>
    <xf numFmtId="3" fontId="9" fillId="33"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9" fillId="0" borderId="10" xfId="0" applyFont="1" applyBorder="1" applyAlignment="1">
      <alignment horizontal="left" vertical="center" wrapText="1"/>
    </xf>
    <xf numFmtId="0" fontId="14" fillId="0" borderId="10" xfId="65" applyFont="1" applyFill="1" applyBorder="1" applyAlignment="1">
      <alignment horizontal="center" vertical="center" wrapText="1"/>
      <protection/>
    </xf>
    <xf numFmtId="0" fontId="14" fillId="33" borderId="10" xfId="0" applyFont="1" applyFill="1" applyBorder="1" applyAlignment="1">
      <alignment horizontal="center" vertical="center"/>
    </xf>
    <xf numFmtId="0" fontId="9" fillId="0" borderId="10" xfId="0" applyFont="1" applyFill="1" applyBorder="1" applyAlignment="1">
      <alignment vertical="center" wrapText="1"/>
    </xf>
    <xf numFmtId="3" fontId="10" fillId="0" borderId="10" xfId="0" applyNumberFormat="1" applyFont="1" applyFill="1" applyBorder="1" applyAlignment="1">
      <alignment horizontal="center" vertical="top"/>
    </xf>
    <xf numFmtId="0" fontId="12" fillId="0" borderId="10" xfId="0" applyFont="1" applyFill="1" applyBorder="1" applyAlignment="1">
      <alignment horizontal="left" vertical="center"/>
    </xf>
    <xf numFmtId="0" fontId="15" fillId="0" borderId="0" xfId="0" applyFont="1" applyFill="1" applyBorder="1" applyAlignment="1">
      <alignment/>
    </xf>
    <xf numFmtId="0" fontId="11" fillId="0" borderId="10" xfId="0" applyNumberFormat="1" applyFont="1" applyFill="1" applyBorder="1" applyAlignment="1">
      <alignment horizontal="left" vertical="center" wrapText="1"/>
    </xf>
    <xf numFmtId="3" fontId="14" fillId="0" borderId="10" xfId="0" applyNumberFormat="1" applyFont="1" applyFill="1" applyBorder="1" applyAlignment="1">
      <alignment horizontal="center" vertical="center"/>
    </xf>
    <xf numFmtId="3" fontId="9" fillId="0" borderId="10" xfId="0" applyNumberFormat="1" applyFont="1" applyFill="1" applyBorder="1" applyAlignment="1">
      <alignment vertical="center" wrapText="1"/>
    </xf>
    <xf numFmtId="3" fontId="9" fillId="0" borderId="10" xfId="0" applyNumberFormat="1" applyFont="1" applyFill="1" applyBorder="1" applyAlignment="1">
      <alignment horizontal="left" vertical="center" wrapText="1"/>
    </xf>
    <xf numFmtId="0" fontId="5" fillId="34" borderId="0" xfId="0" applyFont="1" applyFill="1" applyBorder="1" applyAlignment="1">
      <alignment/>
    </xf>
    <xf numFmtId="0" fontId="6" fillId="35" borderId="0" xfId="0" applyFont="1" applyFill="1" applyBorder="1" applyAlignment="1">
      <alignment/>
    </xf>
    <xf numFmtId="3" fontId="9" fillId="0" borderId="10" xfId="65" applyNumberFormat="1" applyFont="1" applyFill="1" applyBorder="1" applyAlignment="1">
      <alignment horizontal="center" vertical="center" wrapText="1"/>
      <protection/>
    </xf>
    <xf numFmtId="0" fontId="9" fillId="0" borderId="10" xfId="65" applyFont="1" applyFill="1" applyBorder="1" applyAlignment="1">
      <alignment horizontal="left" vertical="center" wrapText="1"/>
      <protection/>
    </xf>
    <xf numFmtId="168" fontId="9" fillId="0" borderId="10" xfId="0" applyNumberFormat="1" applyFont="1" applyFill="1" applyBorder="1" applyAlignment="1" applyProtection="1">
      <alignment vertical="center" wrapText="1"/>
      <protection hidden="1"/>
    </xf>
    <xf numFmtId="0" fontId="61" fillId="0" borderId="0" xfId="0" applyFont="1" applyFill="1" applyBorder="1" applyAlignment="1">
      <alignment/>
    </xf>
    <xf numFmtId="0" fontId="17" fillId="0" borderId="10" xfId="0" applyFont="1" applyFill="1" applyBorder="1" applyAlignment="1">
      <alignment vertical="center" wrapText="1"/>
    </xf>
    <xf numFmtId="0" fontId="17" fillId="0" borderId="10" xfId="0" applyFont="1" applyFill="1" applyBorder="1" applyAlignment="1">
      <alignment horizontal="left" vertical="center" wrapText="1"/>
    </xf>
    <xf numFmtId="0" fontId="9" fillId="0" borderId="10" xfId="66" applyFont="1" applyFill="1" applyBorder="1" applyAlignment="1">
      <alignment horizontal="left" vertical="center" wrapText="1"/>
      <protection/>
    </xf>
    <xf numFmtId="0" fontId="9" fillId="0" borderId="10" xfId="66" applyFont="1" applyFill="1" applyBorder="1" applyAlignment="1">
      <alignment horizontal="center" vertical="center" wrapText="1"/>
      <protection/>
    </xf>
    <xf numFmtId="3" fontId="9" fillId="0" borderId="10" xfId="66" applyNumberFormat="1" applyFont="1" applyFill="1" applyBorder="1" applyAlignment="1">
      <alignment horizontal="center" vertical="center" wrapText="1"/>
      <protection/>
    </xf>
    <xf numFmtId="0" fontId="19" fillId="0" borderId="0" xfId="0" applyFont="1" applyBorder="1" applyAlignment="1">
      <alignment/>
    </xf>
    <xf numFmtId="0" fontId="9" fillId="0" borderId="10" xfId="66" applyFont="1" applyFill="1" applyBorder="1" applyAlignment="1">
      <alignment horizontal="left" vertical="top" wrapText="1"/>
      <protection/>
    </xf>
    <xf numFmtId="3" fontId="9" fillId="0" borderId="10" xfId="83" applyNumberFormat="1" applyFont="1" applyFill="1" applyBorder="1" applyAlignment="1">
      <alignment horizontal="center" vertical="center" wrapText="1"/>
    </xf>
    <xf numFmtId="168" fontId="9" fillId="0" borderId="10" xfId="0" applyNumberFormat="1" applyFont="1" applyFill="1" applyBorder="1" applyAlignment="1" applyProtection="1">
      <alignment horizontal="left" vertical="center" wrapText="1"/>
      <protection hidden="1"/>
    </xf>
    <xf numFmtId="168" fontId="9" fillId="0" borderId="10" xfId="0" applyNumberFormat="1" applyFont="1" applyFill="1" applyBorder="1" applyAlignment="1" applyProtection="1">
      <alignment vertical="center" wrapText="1"/>
      <protection hidden="1"/>
    </xf>
    <xf numFmtId="3" fontId="21" fillId="0" borderId="10" xfId="66" applyNumberFormat="1" applyFont="1" applyFill="1" applyBorder="1" applyAlignment="1">
      <alignment horizontal="center" vertical="center" wrapText="1"/>
      <protection/>
    </xf>
    <xf numFmtId="0" fontId="19" fillId="36" borderId="0" xfId="0" applyFont="1" applyFill="1" applyBorder="1" applyAlignment="1">
      <alignment/>
    </xf>
    <xf numFmtId="0" fontId="9" fillId="0" borderId="10" xfId="66" applyFont="1" applyFill="1" applyBorder="1" applyAlignment="1">
      <alignment vertical="center" wrapText="1"/>
      <protection/>
    </xf>
    <xf numFmtId="0" fontId="10" fillId="0" borderId="10" xfId="0" applyFont="1" applyFill="1" applyBorder="1" applyAlignment="1">
      <alignment horizontal="left" vertical="center"/>
    </xf>
    <xf numFmtId="0" fontId="17" fillId="0" borderId="10" xfId="66" applyFont="1" applyFill="1" applyBorder="1" applyAlignment="1">
      <alignment horizontal="left" vertical="center" wrapText="1"/>
      <protection/>
    </xf>
    <xf numFmtId="0" fontId="17" fillId="0" borderId="10" xfId="66" applyFont="1" applyFill="1" applyBorder="1" applyAlignment="1">
      <alignment horizontal="left" vertical="top" wrapText="1"/>
      <protection/>
    </xf>
    <xf numFmtId="0" fontId="5" fillId="33" borderId="0" xfId="0" applyFont="1" applyFill="1" applyBorder="1" applyAlignment="1">
      <alignment/>
    </xf>
    <xf numFmtId="0" fontId="11" fillId="0" borderId="10" xfId="65" applyFont="1" applyFill="1" applyBorder="1" applyAlignment="1">
      <alignment horizontal="left" vertical="center" wrapText="1"/>
      <protection/>
    </xf>
    <xf numFmtId="0" fontId="9" fillId="0" borderId="10" xfId="0" applyFont="1" applyFill="1" applyBorder="1" applyAlignment="1">
      <alignment horizontal="left" vertical="top" wrapText="1"/>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167" fontId="7"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9" fillId="33" borderId="10" xfId="73" applyFont="1" applyFill="1" applyBorder="1" applyAlignment="1">
      <alignment vertical="center" wrapText="1"/>
      <protection/>
    </xf>
    <xf numFmtId="0" fontId="18" fillId="0" borderId="10" xfId="66" applyFont="1" applyFill="1" applyBorder="1" applyAlignment="1">
      <alignment horizontal="left" vertical="center" wrapText="1"/>
      <protection/>
    </xf>
    <xf numFmtId="0" fontId="18" fillId="0" borderId="10" xfId="66" applyFont="1" applyFill="1" applyBorder="1" applyAlignment="1">
      <alignment horizontal="left" vertical="top" wrapText="1"/>
      <protection/>
    </xf>
    <xf numFmtId="0" fontId="18" fillId="0" borderId="10" xfId="66" applyFont="1" applyFill="1" applyBorder="1" applyAlignment="1">
      <alignment horizontal="left" vertical="center" wrapText="1"/>
      <protection/>
    </xf>
    <xf numFmtId="168" fontId="18" fillId="0" borderId="10" xfId="0" applyNumberFormat="1" applyFont="1" applyFill="1" applyBorder="1" applyAlignment="1" applyProtection="1">
      <alignment vertical="center" wrapText="1"/>
      <protection hidden="1"/>
    </xf>
    <xf numFmtId="0" fontId="22" fillId="0" borderId="10" xfId="65" applyFont="1" applyFill="1" applyBorder="1" applyAlignment="1">
      <alignment horizontal="center" vertical="center" wrapText="1"/>
      <protection/>
    </xf>
    <xf numFmtId="3" fontId="18" fillId="33" borderId="10" xfId="65" applyNumberFormat="1" applyFont="1" applyFill="1" applyBorder="1" applyAlignment="1">
      <alignment horizontal="center" vertical="center" wrapText="1"/>
      <protection/>
    </xf>
    <xf numFmtId="0" fontId="22" fillId="33" borderId="10" xfId="0" applyFont="1" applyFill="1" applyBorder="1" applyAlignment="1">
      <alignment horizontal="center" vertical="center"/>
    </xf>
    <xf numFmtId="3" fontId="18" fillId="33" borderId="10" xfId="0" applyNumberFormat="1" applyFont="1" applyFill="1" applyBorder="1" applyAlignment="1">
      <alignment horizontal="center" vertical="center"/>
    </xf>
    <xf numFmtId="0" fontId="9" fillId="33" borderId="10" xfId="79" applyNumberFormat="1" applyFont="1" applyFill="1" applyBorder="1" applyAlignment="1">
      <alignment horizontal="left" vertical="center" wrapText="1"/>
      <protection/>
    </xf>
    <xf numFmtId="3" fontId="9" fillId="33" borderId="10" xfId="83" applyNumberFormat="1" applyFont="1" applyFill="1" applyBorder="1" applyAlignment="1">
      <alignment horizontal="center" vertical="center" wrapText="1"/>
    </xf>
    <xf numFmtId="3" fontId="9" fillId="33" borderId="10" xfId="83" applyNumberFormat="1" applyFont="1" applyFill="1" applyBorder="1" applyAlignment="1" applyProtection="1">
      <alignment horizontal="center" vertical="center" wrapText="1"/>
      <protection hidden="1"/>
    </xf>
    <xf numFmtId="3" fontId="10" fillId="0" borderId="10" xfId="83" applyNumberFormat="1" applyFont="1" applyFill="1" applyBorder="1" applyAlignment="1">
      <alignment horizontal="center" vertical="center" wrapText="1"/>
    </xf>
    <xf numFmtId="173" fontId="9" fillId="0" borderId="10" xfId="70" applyNumberFormat="1" applyFont="1" applyFill="1" applyBorder="1" applyAlignment="1" applyProtection="1">
      <alignment horizontal="left" vertical="center" wrapText="1"/>
      <protection hidden="1"/>
    </xf>
    <xf numFmtId="2" fontId="9" fillId="0" borderId="10" xfId="66" applyNumberFormat="1" applyFont="1" applyFill="1" applyBorder="1" applyAlignment="1">
      <alignment horizontal="left" vertical="center" wrapText="1"/>
      <protection/>
    </xf>
    <xf numFmtId="168" fontId="9" fillId="0" borderId="10" xfId="0" applyNumberFormat="1" applyFont="1" applyFill="1" applyBorder="1" applyAlignment="1" applyProtection="1">
      <alignment horizontal="left" vertical="center" wrapText="1"/>
      <protection hidden="1"/>
    </xf>
    <xf numFmtId="0" fontId="6" fillId="37" borderId="0" xfId="0" applyFont="1" applyFill="1" applyBorder="1" applyAlignment="1">
      <alignment/>
    </xf>
    <xf numFmtId="0" fontId="5" fillId="37" borderId="0" xfId="0" applyFont="1" applyFill="1" applyBorder="1" applyAlignment="1">
      <alignment/>
    </xf>
    <xf numFmtId="0" fontId="9" fillId="0" borderId="10" xfId="65" applyFont="1" applyFill="1" applyBorder="1" applyAlignment="1">
      <alignment horizontal="center" vertical="center" wrapText="1"/>
      <protection/>
    </xf>
    <xf numFmtId="0" fontId="9" fillId="33" borderId="10" xfId="0" applyFont="1" applyFill="1" applyBorder="1" applyAlignment="1">
      <alignment horizontal="center" vertical="center"/>
    </xf>
    <xf numFmtId="0" fontId="11" fillId="0" borderId="10" xfId="66" applyFont="1" applyFill="1" applyBorder="1" applyAlignment="1">
      <alignment vertical="center" wrapText="1"/>
      <protection/>
    </xf>
    <xf numFmtId="0" fontId="9" fillId="0" borderId="10" xfId="66" applyFont="1" applyFill="1" applyBorder="1" applyAlignment="1">
      <alignment vertical="center" wrapText="1"/>
      <protection/>
    </xf>
    <xf numFmtId="0" fontId="9" fillId="0" borderId="10" xfId="66" applyFont="1" applyFill="1" applyBorder="1" applyAlignment="1">
      <alignment horizontal="center" vertical="center" wrapText="1"/>
      <protection/>
    </xf>
    <xf numFmtId="0" fontId="62" fillId="0" borderId="10" xfId="57" applyFont="1" applyFill="1" applyBorder="1" applyAlignment="1">
      <alignment horizontal="left" vertical="center" wrapText="1"/>
      <protection/>
    </xf>
    <xf numFmtId="0" fontId="9" fillId="0" borderId="10" xfId="65" applyFont="1" applyFill="1" applyBorder="1" applyAlignment="1">
      <alignment horizontal="left" vertical="center" wrapText="1"/>
      <protection/>
    </xf>
    <xf numFmtId="0" fontId="63" fillId="0" borderId="10" xfId="57" applyFont="1" applyFill="1" applyBorder="1" applyAlignment="1">
      <alignment horizontal="left" vertical="center" wrapText="1"/>
      <protection/>
    </xf>
    <xf numFmtId="3" fontId="9" fillId="0" borderId="10" xfId="66" applyNumberFormat="1" applyFont="1" applyFill="1" applyBorder="1" applyAlignment="1">
      <alignment horizontal="center" vertical="center" wrapText="1"/>
      <protection/>
    </xf>
    <xf numFmtId="0" fontId="9" fillId="0" borderId="10" xfId="66" applyFont="1" applyFill="1" applyBorder="1" applyAlignment="1">
      <alignment horizontal="left" vertical="center" wrapText="1"/>
      <protection/>
    </xf>
    <xf numFmtId="0" fontId="9" fillId="0" borderId="10" xfId="0" applyFont="1" applyFill="1" applyBorder="1" applyAlignment="1">
      <alignment vertical="top" wrapText="1"/>
    </xf>
    <xf numFmtId="168" fontId="18" fillId="0" borderId="10" xfId="0" applyNumberFormat="1" applyFont="1" applyFill="1" applyBorder="1" applyAlignment="1" applyProtection="1">
      <alignment vertical="center" wrapText="1"/>
      <protection hidden="1"/>
    </xf>
    <xf numFmtId="0" fontId="18" fillId="0" borderId="10" xfId="65" applyFont="1" applyFill="1" applyBorder="1" applyAlignment="1">
      <alignment horizontal="left" vertical="center" wrapText="1"/>
      <protection/>
    </xf>
    <xf numFmtId="0" fontId="9" fillId="0" borderId="10" xfId="66" applyNumberFormat="1" applyFont="1" applyFill="1" applyBorder="1" applyAlignment="1">
      <alignment horizontal="left" vertical="center" wrapText="1"/>
      <protection/>
    </xf>
    <xf numFmtId="0" fontId="9" fillId="0" borderId="10" xfId="0" applyNumberFormat="1" applyFont="1" applyFill="1" applyBorder="1" applyAlignment="1">
      <alignment horizontal="left" vertical="center" wrapText="1"/>
    </xf>
    <xf numFmtId="168" fontId="9" fillId="33" borderId="10" xfId="0" applyNumberFormat="1" applyFont="1" applyFill="1" applyBorder="1" applyAlignment="1" applyProtection="1">
      <alignment vertical="center" wrapText="1"/>
      <protection hidden="1"/>
    </xf>
    <xf numFmtId="0" fontId="9" fillId="33" borderId="10" xfId="0" applyFont="1" applyFill="1" applyBorder="1" applyAlignment="1">
      <alignment horizontal="left" vertical="top"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3" fontId="9" fillId="33" borderId="10" xfId="0" applyNumberFormat="1" applyFont="1" applyFill="1" applyBorder="1" applyAlignment="1">
      <alignment horizontal="center" vertical="center" wrapText="1"/>
    </xf>
    <xf numFmtId="3" fontId="6" fillId="0" borderId="10" xfId="0" applyNumberFormat="1" applyFont="1" applyFill="1" applyBorder="1" applyAlignment="1">
      <alignment/>
    </xf>
    <xf numFmtId="0" fontId="11" fillId="0" borderId="10" xfId="66" applyFont="1" applyFill="1" applyBorder="1" applyAlignment="1">
      <alignment horizontal="left" vertical="center" wrapText="1"/>
      <protection/>
    </xf>
    <xf numFmtId="0" fontId="18" fillId="0" borderId="10" xfId="66" applyFont="1" applyFill="1" applyBorder="1" applyAlignment="1">
      <alignment vertical="center" wrapText="1"/>
      <protection/>
    </xf>
    <xf numFmtId="0" fontId="9" fillId="0" borderId="10" xfId="65" applyFont="1" applyFill="1" applyBorder="1" applyAlignment="1">
      <alignment vertical="center" wrapText="1"/>
      <protection/>
    </xf>
    <xf numFmtId="0" fontId="10" fillId="0" borderId="11" xfId="0" applyFont="1" applyFill="1" applyBorder="1" applyAlignment="1">
      <alignment horizontal="center" vertical="center" wrapText="1"/>
    </xf>
    <xf numFmtId="3" fontId="7" fillId="0" borderId="10" xfId="0" applyNumberFormat="1" applyFont="1" applyFill="1" applyBorder="1" applyAlignment="1">
      <alignment horizontal="center" vertical="top" wrapText="1"/>
    </xf>
    <xf numFmtId="167" fontId="7" fillId="0" borderId="10" xfId="0" applyNumberFormat="1" applyFont="1" applyFill="1" applyBorder="1" applyAlignment="1">
      <alignment horizontal="center" vertical="top" wrapText="1"/>
    </xf>
    <xf numFmtId="0" fontId="9" fillId="0" borderId="10" xfId="66" applyFont="1" applyFill="1" applyBorder="1" applyAlignment="1">
      <alignment horizontal="left" vertical="top" wrapText="1"/>
      <protection/>
    </xf>
    <xf numFmtId="0" fontId="9" fillId="0" borderId="10" xfId="0" applyNumberFormat="1" applyFont="1" applyFill="1" applyBorder="1" applyAlignment="1">
      <alignment vertical="center" wrapText="1"/>
    </xf>
    <xf numFmtId="3" fontId="9"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0" borderId="10" xfId="65" applyFont="1" applyFill="1" applyBorder="1" applyAlignment="1">
      <alignment horizontal="left" vertical="center" wrapText="1"/>
      <protection/>
    </xf>
    <xf numFmtId="0" fontId="14" fillId="0" borderId="10" xfId="65" applyFont="1" applyFill="1" applyBorder="1" applyAlignment="1">
      <alignment horizontal="center" vertical="center" wrapText="1"/>
      <protection/>
    </xf>
    <xf numFmtId="0" fontId="9" fillId="0" borderId="10" xfId="66" applyFont="1" applyFill="1" applyBorder="1" applyAlignment="1">
      <alignment horizontal="left" vertical="center" wrapText="1"/>
      <protection/>
    </xf>
    <xf numFmtId="0" fontId="0" fillId="0" borderId="10" xfId="0"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xf>
    <xf numFmtId="0" fontId="18" fillId="0" borderId="10" xfId="66" applyFont="1" applyFill="1" applyBorder="1" applyAlignment="1">
      <alignment horizontal="left" vertical="center" wrapText="1"/>
      <protection/>
    </xf>
    <xf numFmtId="0" fontId="0" fillId="0" borderId="10" xfId="0" applyFill="1" applyBorder="1" applyAlignment="1">
      <alignment vertical="center" wrapText="1"/>
    </xf>
    <xf numFmtId="0" fontId="0" fillId="0" borderId="10" xfId="0" applyBorder="1" applyAlignment="1">
      <alignment horizontal="center" vertical="center" wrapText="1"/>
    </xf>
    <xf numFmtId="0" fontId="16"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0" fillId="0" borderId="10" xfId="0" applyFont="1" applyFill="1" applyBorder="1" applyAlignment="1">
      <alignment horizontal="left" vertical="center"/>
    </xf>
    <xf numFmtId="0" fontId="8" fillId="0" borderId="0" xfId="0" applyFont="1" applyFill="1" applyBorder="1" applyAlignment="1">
      <alignment horizontal="center" vertical="center" wrapText="1"/>
    </xf>
    <xf numFmtId="3" fontId="9" fillId="34" borderId="10" xfId="0" applyNumberFormat="1" applyFont="1" applyFill="1" applyBorder="1" applyAlignment="1">
      <alignment horizontal="center" vertical="center"/>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2" xfId="55"/>
    <cellStyle name="Обычный 2 3" xfId="56"/>
    <cellStyle name="Обычный 2 4" xfId="57"/>
    <cellStyle name="Обычный 2 5" xfId="58"/>
    <cellStyle name="Обычный 2 5 2" xfId="59"/>
    <cellStyle name="Обычный 2 6" xfId="60"/>
    <cellStyle name="Обычный 2 6 2" xfId="61"/>
    <cellStyle name="Обычный 2 7" xfId="62"/>
    <cellStyle name="Обычный 2 8" xfId="63"/>
    <cellStyle name="Обычный 2 9" xfId="64"/>
    <cellStyle name="Обычный 3" xfId="65"/>
    <cellStyle name="Обычный 3 2" xfId="66"/>
    <cellStyle name="Обычный 4" xfId="67"/>
    <cellStyle name="Обычный 4 3" xfId="68"/>
    <cellStyle name="Обычный 5" xfId="69"/>
    <cellStyle name="Обычный 6" xfId="70"/>
    <cellStyle name="Обычный 6 2" xfId="71"/>
    <cellStyle name="Обычный 8_Реестр бюджета" xfId="72"/>
    <cellStyle name="Обычный_5 вариант Бюджет 2011-2013" xfId="73"/>
    <cellStyle name="Плохой" xfId="74"/>
    <cellStyle name="Пояснение" xfId="75"/>
    <cellStyle name="Примечание" xfId="76"/>
    <cellStyle name="Percent" xfId="77"/>
    <cellStyle name="Связанная ячейка" xfId="78"/>
    <cellStyle name="Стиль 1" xfId="79"/>
    <cellStyle name="Текст предупреждения" xfId="80"/>
    <cellStyle name="Тысячи [0]_Экономическая_классиф" xfId="81"/>
    <cellStyle name="Тысячи_Экономическая_классиф" xfId="82"/>
    <cellStyle name="Comma" xfId="83"/>
    <cellStyle name="Comma [0]" xfId="84"/>
    <cellStyle name="Финансовый 2" xfId="85"/>
    <cellStyle name="Хороший"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185</xdr:row>
      <xdr:rowOff>0</xdr:rowOff>
    </xdr:from>
    <xdr:ext cx="152400" cy="85725"/>
    <xdr:sp fLocksText="0">
      <xdr:nvSpPr>
        <xdr:cNvPr id="1" name="Text Box 5"/>
        <xdr:cNvSpPr txBox="1">
          <a:spLocks noChangeArrowheads="1"/>
        </xdr:cNvSpPr>
      </xdr:nvSpPr>
      <xdr:spPr>
        <a:xfrm>
          <a:off x="676275" y="342985725"/>
          <a:ext cx="152400" cy="85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185</xdr:row>
      <xdr:rowOff>0</xdr:rowOff>
    </xdr:from>
    <xdr:ext cx="152400" cy="85725"/>
    <xdr:sp fLocksText="0">
      <xdr:nvSpPr>
        <xdr:cNvPr id="2" name="Text Box 5"/>
        <xdr:cNvSpPr txBox="1">
          <a:spLocks noChangeArrowheads="1"/>
        </xdr:cNvSpPr>
      </xdr:nvSpPr>
      <xdr:spPr>
        <a:xfrm>
          <a:off x="676275" y="342985725"/>
          <a:ext cx="152400" cy="85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177</xdr:row>
      <xdr:rowOff>0</xdr:rowOff>
    </xdr:from>
    <xdr:ext cx="133350" cy="123825"/>
    <xdr:sp fLocksText="0">
      <xdr:nvSpPr>
        <xdr:cNvPr id="3" name="Text Box 5"/>
        <xdr:cNvSpPr txBox="1">
          <a:spLocks noChangeArrowheads="1"/>
        </xdr:cNvSpPr>
      </xdr:nvSpPr>
      <xdr:spPr>
        <a:xfrm>
          <a:off x="676275" y="328088625"/>
          <a:ext cx="133350" cy="123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177</xdr:row>
      <xdr:rowOff>0</xdr:rowOff>
    </xdr:from>
    <xdr:ext cx="133350" cy="123825"/>
    <xdr:sp fLocksText="0">
      <xdr:nvSpPr>
        <xdr:cNvPr id="4" name="Text Box 5"/>
        <xdr:cNvSpPr txBox="1">
          <a:spLocks noChangeArrowheads="1"/>
        </xdr:cNvSpPr>
      </xdr:nvSpPr>
      <xdr:spPr>
        <a:xfrm>
          <a:off x="676275" y="328088625"/>
          <a:ext cx="133350" cy="123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190</xdr:row>
      <xdr:rowOff>0</xdr:rowOff>
    </xdr:from>
    <xdr:ext cx="152400" cy="123825"/>
    <xdr:sp fLocksText="0">
      <xdr:nvSpPr>
        <xdr:cNvPr id="5" name="Text Box 5"/>
        <xdr:cNvSpPr txBox="1">
          <a:spLocks noChangeArrowheads="1"/>
        </xdr:cNvSpPr>
      </xdr:nvSpPr>
      <xdr:spPr>
        <a:xfrm>
          <a:off x="676275" y="351234375"/>
          <a:ext cx="152400" cy="123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190</xdr:row>
      <xdr:rowOff>0</xdr:rowOff>
    </xdr:from>
    <xdr:ext cx="152400" cy="123825"/>
    <xdr:sp fLocksText="0">
      <xdr:nvSpPr>
        <xdr:cNvPr id="6" name="Text Box 5"/>
        <xdr:cNvSpPr txBox="1">
          <a:spLocks noChangeArrowheads="1"/>
        </xdr:cNvSpPr>
      </xdr:nvSpPr>
      <xdr:spPr>
        <a:xfrm>
          <a:off x="676275" y="351234375"/>
          <a:ext cx="152400" cy="123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181</xdr:row>
      <xdr:rowOff>0</xdr:rowOff>
    </xdr:from>
    <xdr:ext cx="133350" cy="114300"/>
    <xdr:sp fLocksText="0">
      <xdr:nvSpPr>
        <xdr:cNvPr id="7" name="Text Box 5"/>
        <xdr:cNvSpPr txBox="1">
          <a:spLocks noChangeArrowheads="1"/>
        </xdr:cNvSpPr>
      </xdr:nvSpPr>
      <xdr:spPr>
        <a:xfrm>
          <a:off x="676275" y="335299050"/>
          <a:ext cx="133350" cy="114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181</xdr:row>
      <xdr:rowOff>0</xdr:rowOff>
    </xdr:from>
    <xdr:ext cx="133350" cy="114300"/>
    <xdr:sp fLocksText="0">
      <xdr:nvSpPr>
        <xdr:cNvPr id="8" name="Text Box 5"/>
        <xdr:cNvSpPr txBox="1">
          <a:spLocks noChangeArrowheads="1"/>
        </xdr:cNvSpPr>
      </xdr:nvSpPr>
      <xdr:spPr>
        <a:xfrm>
          <a:off x="676275" y="335299050"/>
          <a:ext cx="133350" cy="114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238</xdr:row>
      <xdr:rowOff>0</xdr:rowOff>
    </xdr:from>
    <xdr:ext cx="152400" cy="133350"/>
    <xdr:sp fLocksText="0">
      <xdr:nvSpPr>
        <xdr:cNvPr id="9" name="Text Box 5"/>
        <xdr:cNvSpPr txBox="1">
          <a:spLocks noChangeArrowheads="1"/>
        </xdr:cNvSpPr>
      </xdr:nvSpPr>
      <xdr:spPr>
        <a:xfrm>
          <a:off x="676275" y="461467200"/>
          <a:ext cx="15240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238</xdr:row>
      <xdr:rowOff>0</xdr:rowOff>
    </xdr:from>
    <xdr:ext cx="152400" cy="133350"/>
    <xdr:sp fLocksText="0">
      <xdr:nvSpPr>
        <xdr:cNvPr id="10" name="Text Box 5"/>
        <xdr:cNvSpPr txBox="1">
          <a:spLocks noChangeArrowheads="1"/>
        </xdr:cNvSpPr>
      </xdr:nvSpPr>
      <xdr:spPr>
        <a:xfrm>
          <a:off x="676275" y="461467200"/>
          <a:ext cx="15240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238</xdr:row>
      <xdr:rowOff>0</xdr:rowOff>
    </xdr:from>
    <xdr:ext cx="133350" cy="114300"/>
    <xdr:sp fLocksText="0">
      <xdr:nvSpPr>
        <xdr:cNvPr id="11" name="Text Box 5"/>
        <xdr:cNvSpPr txBox="1">
          <a:spLocks noChangeArrowheads="1"/>
        </xdr:cNvSpPr>
      </xdr:nvSpPr>
      <xdr:spPr>
        <a:xfrm>
          <a:off x="676275" y="461467200"/>
          <a:ext cx="133350" cy="114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238</xdr:row>
      <xdr:rowOff>0</xdr:rowOff>
    </xdr:from>
    <xdr:ext cx="133350" cy="114300"/>
    <xdr:sp fLocksText="0">
      <xdr:nvSpPr>
        <xdr:cNvPr id="12" name="Text Box 5"/>
        <xdr:cNvSpPr txBox="1">
          <a:spLocks noChangeArrowheads="1"/>
        </xdr:cNvSpPr>
      </xdr:nvSpPr>
      <xdr:spPr>
        <a:xfrm>
          <a:off x="676275" y="461467200"/>
          <a:ext cx="133350" cy="114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42925"/>
    <xdr:sp fLocksText="0">
      <xdr:nvSpPr>
        <xdr:cNvPr id="13" name="Text Box 5"/>
        <xdr:cNvSpPr txBox="1">
          <a:spLocks noChangeArrowheads="1"/>
        </xdr:cNvSpPr>
      </xdr:nvSpPr>
      <xdr:spPr>
        <a:xfrm>
          <a:off x="704850" y="723214200"/>
          <a:ext cx="381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14"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15"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16"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17"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18"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19"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20"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21"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22"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23"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24"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42925"/>
    <xdr:sp fLocksText="0">
      <xdr:nvSpPr>
        <xdr:cNvPr id="25" name="Text Box 5"/>
        <xdr:cNvSpPr txBox="1">
          <a:spLocks noChangeArrowheads="1"/>
        </xdr:cNvSpPr>
      </xdr:nvSpPr>
      <xdr:spPr>
        <a:xfrm>
          <a:off x="704850" y="723214200"/>
          <a:ext cx="381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26"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27"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28"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29"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30"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31"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32"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42925"/>
    <xdr:sp fLocksText="0">
      <xdr:nvSpPr>
        <xdr:cNvPr id="33" name="Text Box 5"/>
        <xdr:cNvSpPr txBox="1">
          <a:spLocks noChangeArrowheads="1"/>
        </xdr:cNvSpPr>
      </xdr:nvSpPr>
      <xdr:spPr>
        <a:xfrm>
          <a:off x="704850" y="723214200"/>
          <a:ext cx="381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34"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35"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36"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37"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38"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39"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40"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41"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42"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43"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44"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42925"/>
    <xdr:sp fLocksText="0">
      <xdr:nvSpPr>
        <xdr:cNvPr id="45" name="Text Box 5"/>
        <xdr:cNvSpPr txBox="1">
          <a:spLocks noChangeArrowheads="1"/>
        </xdr:cNvSpPr>
      </xdr:nvSpPr>
      <xdr:spPr>
        <a:xfrm>
          <a:off x="704850" y="723214200"/>
          <a:ext cx="381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46"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47"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704850</xdr:colOff>
      <xdr:row>402</xdr:row>
      <xdr:rowOff>0</xdr:rowOff>
    </xdr:from>
    <xdr:ext cx="38100" cy="581025"/>
    <xdr:sp fLocksText="0">
      <xdr:nvSpPr>
        <xdr:cNvPr id="48" name="Text Box 5"/>
        <xdr:cNvSpPr txBox="1">
          <a:spLocks noChangeArrowheads="1"/>
        </xdr:cNvSpPr>
      </xdr:nvSpPr>
      <xdr:spPr>
        <a:xfrm>
          <a:off x="704850" y="723214200"/>
          <a:ext cx="381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42925"/>
    <xdr:sp fLocksText="0">
      <xdr:nvSpPr>
        <xdr:cNvPr id="49" name="Text Box 5"/>
        <xdr:cNvSpPr txBox="1">
          <a:spLocks noChangeArrowheads="1"/>
        </xdr:cNvSpPr>
      </xdr:nvSpPr>
      <xdr:spPr>
        <a:xfrm>
          <a:off x="723900" y="723214200"/>
          <a:ext cx="6667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50"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51"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723900</xdr:colOff>
      <xdr:row>402</xdr:row>
      <xdr:rowOff>0</xdr:rowOff>
    </xdr:from>
    <xdr:ext cx="66675" cy="581025"/>
    <xdr:sp fLocksText="0">
      <xdr:nvSpPr>
        <xdr:cNvPr id="52" name="Text Box 5"/>
        <xdr:cNvSpPr txBox="1">
          <a:spLocks noChangeArrowheads="1"/>
        </xdr:cNvSpPr>
      </xdr:nvSpPr>
      <xdr:spPr>
        <a:xfrm>
          <a:off x="723900" y="723214200"/>
          <a:ext cx="66675"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8100"/>
    <xdr:sp fLocksText="0">
      <xdr:nvSpPr>
        <xdr:cNvPr id="53" name="Text Box 5"/>
        <xdr:cNvSpPr txBox="1">
          <a:spLocks noChangeArrowheads="1"/>
        </xdr:cNvSpPr>
      </xdr:nvSpPr>
      <xdr:spPr>
        <a:xfrm>
          <a:off x="676275" y="725195400"/>
          <a:ext cx="38100" cy="381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8100"/>
    <xdr:sp fLocksText="0">
      <xdr:nvSpPr>
        <xdr:cNvPr id="54" name="Text Box 5"/>
        <xdr:cNvSpPr txBox="1">
          <a:spLocks noChangeArrowheads="1"/>
        </xdr:cNvSpPr>
      </xdr:nvSpPr>
      <xdr:spPr>
        <a:xfrm>
          <a:off x="676275" y="725195400"/>
          <a:ext cx="38100" cy="381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8100"/>
    <xdr:sp fLocksText="0">
      <xdr:nvSpPr>
        <xdr:cNvPr id="55" name="Text Box 5"/>
        <xdr:cNvSpPr txBox="1">
          <a:spLocks noChangeArrowheads="1"/>
        </xdr:cNvSpPr>
      </xdr:nvSpPr>
      <xdr:spPr>
        <a:xfrm>
          <a:off x="676275" y="725195400"/>
          <a:ext cx="38100" cy="381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33375"/>
    <xdr:sp fLocksText="0">
      <xdr:nvSpPr>
        <xdr:cNvPr id="56" name="Text Box 5"/>
        <xdr:cNvSpPr txBox="1">
          <a:spLocks noChangeArrowheads="1"/>
        </xdr:cNvSpPr>
      </xdr:nvSpPr>
      <xdr:spPr>
        <a:xfrm>
          <a:off x="676275" y="725195400"/>
          <a:ext cx="38100"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57"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58"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59"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60"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61"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62"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63"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64"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65"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66"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67"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68"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69"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71450" cy="76200"/>
    <xdr:sp fLocksText="0">
      <xdr:nvSpPr>
        <xdr:cNvPr id="70" name="Text Box 5"/>
        <xdr:cNvSpPr txBox="1">
          <a:spLocks noChangeArrowheads="1"/>
        </xdr:cNvSpPr>
      </xdr:nvSpPr>
      <xdr:spPr>
        <a:xfrm>
          <a:off x="676275" y="725195400"/>
          <a:ext cx="17145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71450" cy="76200"/>
    <xdr:sp fLocksText="0">
      <xdr:nvSpPr>
        <xdr:cNvPr id="71" name="Text Box 5"/>
        <xdr:cNvSpPr txBox="1">
          <a:spLocks noChangeArrowheads="1"/>
        </xdr:cNvSpPr>
      </xdr:nvSpPr>
      <xdr:spPr>
        <a:xfrm>
          <a:off x="676275" y="725195400"/>
          <a:ext cx="17145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72"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73"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74"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33375"/>
    <xdr:sp fLocksText="0">
      <xdr:nvSpPr>
        <xdr:cNvPr id="75" name="Text Box 5"/>
        <xdr:cNvSpPr txBox="1">
          <a:spLocks noChangeArrowheads="1"/>
        </xdr:cNvSpPr>
      </xdr:nvSpPr>
      <xdr:spPr>
        <a:xfrm>
          <a:off x="676275" y="725195400"/>
          <a:ext cx="38100"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76"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77"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78"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79"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47625"/>
    <xdr:sp fLocksText="0">
      <xdr:nvSpPr>
        <xdr:cNvPr id="80" name="Text Box 5"/>
        <xdr:cNvSpPr txBox="1">
          <a:spLocks noChangeArrowheads="1"/>
        </xdr:cNvSpPr>
      </xdr:nvSpPr>
      <xdr:spPr>
        <a:xfrm>
          <a:off x="676275" y="725195400"/>
          <a:ext cx="38100" cy="47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33375"/>
    <xdr:sp fLocksText="0">
      <xdr:nvSpPr>
        <xdr:cNvPr id="81" name="Text Box 5"/>
        <xdr:cNvSpPr txBox="1">
          <a:spLocks noChangeArrowheads="1"/>
        </xdr:cNvSpPr>
      </xdr:nvSpPr>
      <xdr:spPr>
        <a:xfrm>
          <a:off x="676275" y="725195400"/>
          <a:ext cx="38100"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82"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61925" cy="76200"/>
    <xdr:sp fLocksText="0">
      <xdr:nvSpPr>
        <xdr:cNvPr id="83" name="Text Box 5"/>
        <xdr:cNvSpPr txBox="1">
          <a:spLocks noChangeArrowheads="1"/>
        </xdr:cNvSpPr>
      </xdr:nvSpPr>
      <xdr:spPr>
        <a:xfrm>
          <a:off x="676275" y="725195400"/>
          <a:ext cx="1619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71450" cy="76200"/>
    <xdr:sp fLocksText="0">
      <xdr:nvSpPr>
        <xdr:cNvPr id="84" name="Text Box 5"/>
        <xdr:cNvSpPr txBox="1">
          <a:spLocks noChangeArrowheads="1"/>
        </xdr:cNvSpPr>
      </xdr:nvSpPr>
      <xdr:spPr>
        <a:xfrm>
          <a:off x="676275" y="725195400"/>
          <a:ext cx="17145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71450" cy="76200"/>
    <xdr:sp fLocksText="0">
      <xdr:nvSpPr>
        <xdr:cNvPr id="85" name="Text Box 5"/>
        <xdr:cNvSpPr txBox="1">
          <a:spLocks noChangeArrowheads="1"/>
        </xdr:cNvSpPr>
      </xdr:nvSpPr>
      <xdr:spPr>
        <a:xfrm>
          <a:off x="676275" y="725195400"/>
          <a:ext cx="17145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86"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87"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0"/>
    <xdr:sp fLocksText="0">
      <xdr:nvSpPr>
        <xdr:cNvPr id="88" name="Text Box 5"/>
        <xdr:cNvSpPr txBox="1">
          <a:spLocks noChangeArrowheads="1"/>
        </xdr:cNvSpPr>
      </xdr:nvSpPr>
      <xdr:spPr>
        <a:xfrm>
          <a:off x="676275" y="725195400"/>
          <a:ext cx="381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38100" cy="333375"/>
    <xdr:sp fLocksText="0">
      <xdr:nvSpPr>
        <xdr:cNvPr id="89" name="Text Box 5"/>
        <xdr:cNvSpPr txBox="1">
          <a:spLocks noChangeArrowheads="1"/>
        </xdr:cNvSpPr>
      </xdr:nvSpPr>
      <xdr:spPr>
        <a:xfrm>
          <a:off x="676275" y="725195400"/>
          <a:ext cx="38100"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90"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405</xdr:row>
      <xdr:rowOff>0</xdr:rowOff>
    </xdr:from>
    <xdr:ext cx="152400" cy="76200"/>
    <xdr:sp fLocksText="0">
      <xdr:nvSpPr>
        <xdr:cNvPr id="91" name="Text Box 5"/>
        <xdr:cNvSpPr txBox="1">
          <a:spLocks noChangeArrowheads="1"/>
        </xdr:cNvSpPr>
      </xdr:nvSpPr>
      <xdr:spPr>
        <a:xfrm>
          <a:off x="676275" y="725195400"/>
          <a:ext cx="152400"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533400"/>
    <xdr:sp fLocksText="0">
      <xdr:nvSpPr>
        <xdr:cNvPr id="92" name="Text Box 5"/>
        <xdr:cNvSpPr txBox="1">
          <a:spLocks noChangeArrowheads="1"/>
        </xdr:cNvSpPr>
      </xdr:nvSpPr>
      <xdr:spPr>
        <a:xfrm>
          <a:off x="676275" y="146370675"/>
          <a:ext cx="13335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133350"/>
    <xdr:sp fLocksText="0">
      <xdr:nvSpPr>
        <xdr:cNvPr id="93" name="Text Box 5"/>
        <xdr:cNvSpPr txBox="1">
          <a:spLocks noChangeArrowheads="1"/>
        </xdr:cNvSpPr>
      </xdr:nvSpPr>
      <xdr:spPr>
        <a:xfrm>
          <a:off x="676275" y="146370675"/>
          <a:ext cx="13335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533400"/>
    <xdr:sp fLocksText="0">
      <xdr:nvSpPr>
        <xdr:cNvPr id="94" name="Text Box 5"/>
        <xdr:cNvSpPr txBox="1">
          <a:spLocks noChangeArrowheads="1"/>
        </xdr:cNvSpPr>
      </xdr:nvSpPr>
      <xdr:spPr>
        <a:xfrm>
          <a:off x="676275" y="146370675"/>
          <a:ext cx="13335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133350"/>
    <xdr:sp fLocksText="0">
      <xdr:nvSpPr>
        <xdr:cNvPr id="95" name="Text Box 5"/>
        <xdr:cNvSpPr txBox="1">
          <a:spLocks noChangeArrowheads="1"/>
        </xdr:cNvSpPr>
      </xdr:nvSpPr>
      <xdr:spPr>
        <a:xfrm>
          <a:off x="676275" y="146370675"/>
          <a:ext cx="13335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133350"/>
    <xdr:sp fLocksText="0">
      <xdr:nvSpPr>
        <xdr:cNvPr id="96" name="Text Box 5"/>
        <xdr:cNvSpPr txBox="1">
          <a:spLocks noChangeArrowheads="1"/>
        </xdr:cNvSpPr>
      </xdr:nvSpPr>
      <xdr:spPr>
        <a:xfrm>
          <a:off x="676275" y="146370675"/>
          <a:ext cx="13335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79</xdr:row>
      <xdr:rowOff>0</xdr:rowOff>
    </xdr:from>
    <xdr:ext cx="133350" cy="133350"/>
    <xdr:sp fLocksText="0">
      <xdr:nvSpPr>
        <xdr:cNvPr id="97" name="Text Box 5"/>
        <xdr:cNvSpPr txBox="1">
          <a:spLocks noChangeArrowheads="1"/>
        </xdr:cNvSpPr>
      </xdr:nvSpPr>
      <xdr:spPr>
        <a:xfrm>
          <a:off x="676275" y="146370675"/>
          <a:ext cx="133350" cy="1333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375</xdr:row>
      <xdr:rowOff>0</xdr:rowOff>
    </xdr:from>
    <xdr:ext cx="133350" cy="419100"/>
    <xdr:sp fLocksText="0">
      <xdr:nvSpPr>
        <xdr:cNvPr id="98" name="Text Box 5"/>
        <xdr:cNvSpPr txBox="1">
          <a:spLocks noChangeArrowheads="1"/>
        </xdr:cNvSpPr>
      </xdr:nvSpPr>
      <xdr:spPr>
        <a:xfrm>
          <a:off x="676275" y="673712775"/>
          <a:ext cx="133350" cy="4191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0</xdr:col>
      <xdr:colOff>676275</xdr:colOff>
      <xdr:row>375</xdr:row>
      <xdr:rowOff>0</xdr:rowOff>
    </xdr:from>
    <xdr:ext cx="133350" cy="400050"/>
    <xdr:sp fLocksText="0">
      <xdr:nvSpPr>
        <xdr:cNvPr id="99" name="Text Box 5"/>
        <xdr:cNvSpPr txBox="1">
          <a:spLocks noChangeArrowheads="1"/>
        </xdr:cNvSpPr>
      </xdr:nvSpPr>
      <xdr:spPr>
        <a:xfrm>
          <a:off x="676275" y="673712775"/>
          <a:ext cx="133350" cy="400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I426"/>
  <sheetViews>
    <sheetView showZeros="0" tabSelected="1" view="pageBreakPreview" zoomScale="30" zoomScaleSheetLayoutView="30" zoomScalePageLayoutView="0" workbookViewId="0" topLeftCell="A1">
      <pane ySplit="4" topLeftCell="A387" activePane="bottomLeft" state="frozen"/>
      <selection pane="topLeft" activeCell="A1" sqref="A1"/>
      <selection pane="bottomLeft" activeCell="D385" sqref="D385"/>
    </sheetView>
  </sheetViews>
  <sheetFormatPr defaultColWidth="9.125" defaultRowHeight="12.75"/>
  <cols>
    <col min="1" max="1" width="10.375" style="3" customWidth="1"/>
    <col min="2" max="2" width="158.375" style="17" customWidth="1"/>
    <col min="3" max="3" width="31.625" style="14" customWidth="1"/>
    <col min="4" max="4" width="31.00390625" style="14" customWidth="1"/>
    <col min="5" max="5" width="31.625" style="7" customWidth="1"/>
    <col min="6" max="6" width="30.50390625" style="7" customWidth="1"/>
    <col min="7" max="7" width="31.50390625" style="4" customWidth="1"/>
    <col min="8" max="8" width="30.50390625" style="4" customWidth="1"/>
    <col min="9" max="9" width="186.50390625" style="12" customWidth="1"/>
    <col min="10" max="16384" width="9.125" style="1" customWidth="1"/>
  </cols>
  <sheetData>
    <row r="1" ht="37.5">
      <c r="I1" s="9" t="s">
        <v>543</v>
      </c>
    </row>
    <row r="2" spans="1:9" ht="67.5" customHeight="1">
      <c r="A2" s="142" t="s">
        <v>5</v>
      </c>
      <c r="B2" s="142"/>
      <c r="C2" s="142"/>
      <c r="D2" s="142"/>
      <c r="E2" s="142"/>
      <c r="F2" s="142"/>
      <c r="G2" s="142"/>
      <c r="H2" s="142"/>
      <c r="I2" s="142"/>
    </row>
    <row r="3" spans="1:9" ht="37.5">
      <c r="A3" s="5"/>
      <c r="B3" s="18"/>
      <c r="C3" s="15"/>
      <c r="D3" s="15"/>
      <c r="E3" s="8"/>
      <c r="F3" s="22"/>
      <c r="G3" s="6"/>
      <c r="H3" s="23"/>
      <c r="I3" s="10" t="s">
        <v>0</v>
      </c>
    </row>
    <row r="4" spans="1:9" s="2" customFormat="1" ht="165.75" customHeight="1">
      <c r="A4" s="13" t="s">
        <v>1</v>
      </c>
      <c r="B4" s="20" t="s">
        <v>2</v>
      </c>
      <c r="C4" s="117" t="s">
        <v>3</v>
      </c>
      <c r="D4" s="117" t="s">
        <v>4</v>
      </c>
      <c r="E4" s="117" t="s">
        <v>6</v>
      </c>
      <c r="F4" s="117" t="s">
        <v>7</v>
      </c>
      <c r="G4" s="118" t="s">
        <v>8</v>
      </c>
      <c r="H4" s="118" t="s">
        <v>9</v>
      </c>
      <c r="I4" s="11" t="s">
        <v>358</v>
      </c>
    </row>
    <row r="5" spans="1:9" s="2" customFormat="1" ht="36.75">
      <c r="A5" s="123" t="s">
        <v>180</v>
      </c>
      <c r="B5" s="123"/>
      <c r="C5" s="123"/>
      <c r="D5" s="123"/>
      <c r="E5" s="123"/>
      <c r="F5" s="123"/>
      <c r="G5" s="123"/>
      <c r="H5" s="123"/>
      <c r="I5" s="123"/>
    </row>
    <row r="6" spans="1:9" s="2" customFormat="1" ht="75">
      <c r="A6" s="128">
        <v>1</v>
      </c>
      <c r="B6" s="59" t="s">
        <v>472</v>
      </c>
      <c r="C6" s="30">
        <v>37.09959</v>
      </c>
      <c r="D6" s="46"/>
      <c r="E6" s="26"/>
      <c r="F6" s="26"/>
      <c r="G6" s="26"/>
      <c r="H6" s="26"/>
      <c r="I6" s="127" t="s">
        <v>275</v>
      </c>
    </row>
    <row r="7" spans="1:9" s="2" customFormat="1" ht="75">
      <c r="A7" s="128"/>
      <c r="B7" s="59" t="s">
        <v>473</v>
      </c>
      <c r="C7" s="30"/>
      <c r="D7" s="30">
        <v>37</v>
      </c>
      <c r="E7" s="26"/>
      <c r="F7" s="26"/>
      <c r="G7" s="26"/>
      <c r="H7" s="26"/>
      <c r="I7" s="127"/>
    </row>
    <row r="8" spans="1:9" s="2" customFormat="1" ht="36.75">
      <c r="A8" s="122" t="s">
        <v>14</v>
      </c>
      <c r="B8" s="122"/>
      <c r="C8" s="16">
        <f aca="true" t="shared" si="0" ref="C8:H8">C6</f>
        <v>37.09959</v>
      </c>
      <c r="D8" s="16">
        <f>SUBTOTAL(9,D6:D7)</f>
        <v>37</v>
      </c>
      <c r="E8" s="16">
        <f t="shared" si="0"/>
        <v>0</v>
      </c>
      <c r="F8" s="16">
        <f t="shared" si="0"/>
        <v>0</v>
      </c>
      <c r="G8" s="16">
        <f t="shared" si="0"/>
        <v>0</v>
      </c>
      <c r="H8" s="16">
        <f t="shared" si="0"/>
        <v>0</v>
      </c>
      <c r="I8" s="16"/>
    </row>
    <row r="9" spans="1:9" s="2" customFormat="1" ht="36.75">
      <c r="A9" s="123" t="s">
        <v>13</v>
      </c>
      <c r="B9" s="123"/>
      <c r="C9" s="123"/>
      <c r="D9" s="123"/>
      <c r="E9" s="123"/>
      <c r="F9" s="123"/>
      <c r="G9" s="123"/>
      <c r="H9" s="123"/>
      <c r="I9" s="123"/>
    </row>
    <row r="10" spans="1:9" s="2" customFormat="1" ht="113.25">
      <c r="A10" s="34">
        <v>1</v>
      </c>
      <c r="B10" s="27" t="s">
        <v>23</v>
      </c>
      <c r="C10" s="46">
        <v>14110</v>
      </c>
      <c r="D10" s="46"/>
      <c r="E10" s="28"/>
      <c r="F10" s="46"/>
      <c r="G10" s="28"/>
      <c r="H10" s="46"/>
      <c r="I10" s="127" t="s">
        <v>276</v>
      </c>
    </row>
    <row r="11" spans="1:9" s="2" customFormat="1" ht="189">
      <c r="A11" s="35">
        <v>2</v>
      </c>
      <c r="B11" s="29" t="s">
        <v>282</v>
      </c>
      <c r="C11" s="26"/>
      <c r="D11" s="46">
        <v>14110</v>
      </c>
      <c r="E11" s="30"/>
      <c r="F11" s="26"/>
      <c r="G11" s="30"/>
      <c r="H11" s="26"/>
      <c r="I11" s="127"/>
    </row>
    <row r="12" spans="1:9" s="2" customFormat="1" ht="36.75">
      <c r="A12" s="122" t="s">
        <v>14</v>
      </c>
      <c r="B12" s="122"/>
      <c r="C12" s="16">
        <f aca="true" t="shared" si="1" ref="C12:H12">SUM(C10:C11)</f>
        <v>14110</v>
      </c>
      <c r="D12" s="16">
        <f t="shared" si="1"/>
        <v>14110</v>
      </c>
      <c r="E12" s="16">
        <f t="shared" si="1"/>
        <v>0</v>
      </c>
      <c r="F12" s="16">
        <f t="shared" si="1"/>
        <v>0</v>
      </c>
      <c r="G12" s="16">
        <f t="shared" si="1"/>
        <v>0</v>
      </c>
      <c r="H12" s="16">
        <f t="shared" si="1"/>
        <v>0</v>
      </c>
      <c r="I12" s="16"/>
    </row>
    <row r="13" spans="1:9" s="2" customFormat="1" ht="36.75">
      <c r="A13" s="123" t="s">
        <v>26</v>
      </c>
      <c r="B13" s="123"/>
      <c r="C13" s="123"/>
      <c r="D13" s="123"/>
      <c r="E13" s="123"/>
      <c r="F13" s="123"/>
      <c r="G13" s="123"/>
      <c r="H13" s="123"/>
      <c r="I13" s="123"/>
    </row>
    <row r="14" spans="1:9" s="2" customFormat="1" ht="226.5">
      <c r="A14" s="124">
        <v>1</v>
      </c>
      <c r="B14" s="24" t="s">
        <v>24</v>
      </c>
      <c r="C14" s="25">
        <v>3000</v>
      </c>
      <c r="D14" s="31"/>
      <c r="E14" s="31"/>
      <c r="F14" s="31"/>
      <c r="G14" s="31"/>
      <c r="H14" s="31"/>
      <c r="I14" s="125" t="s">
        <v>277</v>
      </c>
    </row>
    <row r="15" spans="1:9" s="2" customFormat="1" ht="226.5">
      <c r="A15" s="135"/>
      <c r="B15" s="24" t="s">
        <v>25</v>
      </c>
      <c r="C15" s="32"/>
      <c r="D15" s="26">
        <v>3000</v>
      </c>
      <c r="E15" s="32"/>
      <c r="F15" s="32"/>
      <c r="G15" s="32"/>
      <c r="H15" s="32"/>
      <c r="I15" s="141"/>
    </row>
    <row r="16" spans="1:9" s="2" customFormat="1" ht="189">
      <c r="A16" s="124">
        <v>2</v>
      </c>
      <c r="B16" s="24" t="s">
        <v>15</v>
      </c>
      <c r="C16" s="26">
        <v>100000</v>
      </c>
      <c r="D16" s="26"/>
      <c r="E16" s="32"/>
      <c r="F16" s="32"/>
      <c r="G16" s="32"/>
      <c r="H16" s="32"/>
      <c r="I16" s="125" t="s">
        <v>529</v>
      </c>
    </row>
    <row r="17" spans="1:9" s="2" customFormat="1" ht="150.75">
      <c r="A17" s="124"/>
      <c r="B17" s="24" t="s">
        <v>16</v>
      </c>
      <c r="C17" s="32"/>
      <c r="D17" s="26">
        <v>79000</v>
      </c>
      <c r="E17" s="32"/>
      <c r="F17" s="32"/>
      <c r="G17" s="32"/>
      <c r="H17" s="32"/>
      <c r="I17" s="140"/>
    </row>
    <row r="18" spans="1:9" s="2" customFormat="1" ht="150.75">
      <c r="A18" s="21">
        <v>3</v>
      </c>
      <c r="B18" s="24" t="s">
        <v>90</v>
      </c>
      <c r="C18" s="26"/>
      <c r="D18" s="26">
        <v>402140</v>
      </c>
      <c r="E18" s="26"/>
      <c r="F18" s="26"/>
      <c r="G18" s="26"/>
      <c r="H18" s="26"/>
      <c r="I18" s="51" t="s">
        <v>278</v>
      </c>
    </row>
    <row r="19" spans="1:9" s="2" customFormat="1" ht="150.75">
      <c r="A19" s="124">
        <v>4</v>
      </c>
      <c r="B19" s="24" t="s">
        <v>97</v>
      </c>
      <c r="C19" s="26">
        <v>4800</v>
      </c>
      <c r="D19" s="26"/>
      <c r="E19" s="32"/>
      <c r="F19" s="32"/>
      <c r="G19" s="32"/>
      <c r="H19" s="32"/>
      <c r="I19" s="139" t="s">
        <v>487</v>
      </c>
    </row>
    <row r="20" spans="1:9" s="2" customFormat="1" ht="150.75">
      <c r="A20" s="124"/>
      <c r="B20" s="24" t="s">
        <v>98</v>
      </c>
      <c r="C20" s="26">
        <v>2000</v>
      </c>
      <c r="D20" s="26"/>
      <c r="E20" s="32"/>
      <c r="F20" s="32"/>
      <c r="G20" s="32"/>
      <c r="H20" s="32"/>
      <c r="I20" s="139"/>
    </row>
    <row r="21" spans="1:9" s="2" customFormat="1" ht="150.75">
      <c r="A21" s="124"/>
      <c r="B21" s="24" t="s">
        <v>99</v>
      </c>
      <c r="C21" s="26">
        <v>1677.81</v>
      </c>
      <c r="D21" s="26"/>
      <c r="E21" s="32"/>
      <c r="F21" s="32"/>
      <c r="G21" s="32"/>
      <c r="H21" s="32"/>
      <c r="I21" s="139"/>
    </row>
    <row r="22" spans="1:9" s="2" customFormat="1" ht="226.5">
      <c r="A22" s="124"/>
      <c r="B22" s="24" t="s">
        <v>177</v>
      </c>
      <c r="C22" s="26">
        <v>16455.3</v>
      </c>
      <c r="D22" s="26"/>
      <c r="E22" s="32"/>
      <c r="F22" s="32"/>
      <c r="G22" s="32"/>
      <c r="H22" s="32"/>
      <c r="I22" s="139"/>
    </row>
    <row r="23" spans="1:9" s="2" customFormat="1" ht="109.5">
      <c r="A23" s="21">
        <v>5</v>
      </c>
      <c r="B23" s="24" t="s">
        <v>100</v>
      </c>
      <c r="C23" s="26"/>
      <c r="D23" s="26">
        <v>6672.546</v>
      </c>
      <c r="E23" s="26"/>
      <c r="F23" s="26">
        <v>10194.4</v>
      </c>
      <c r="G23" s="26"/>
      <c r="H23" s="26">
        <v>10194.4</v>
      </c>
      <c r="I23" s="51" t="s">
        <v>532</v>
      </c>
    </row>
    <row r="24" spans="1:9" s="2" customFormat="1" ht="113.25">
      <c r="A24" s="124">
        <v>6</v>
      </c>
      <c r="B24" s="24" t="s">
        <v>474</v>
      </c>
      <c r="C24" s="26">
        <v>154.62</v>
      </c>
      <c r="D24" s="26"/>
      <c r="E24" s="26"/>
      <c r="F24" s="26"/>
      <c r="G24" s="26"/>
      <c r="H24" s="26"/>
      <c r="I24" s="139" t="s">
        <v>279</v>
      </c>
    </row>
    <row r="25" spans="1:9" s="2" customFormat="1" ht="113.25">
      <c r="A25" s="124"/>
      <c r="B25" s="24" t="s">
        <v>475</v>
      </c>
      <c r="C25" s="26"/>
      <c r="D25" s="26">
        <v>154.62</v>
      </c>
      <c r="E25" s="26"/>
      <c r="F25" s="26"/>
      <c r="G25" s="26"/>
      <c r="H25" s="26"/>
      <c r="I25" s="139"/>
    </row>
    <row r="26" spans="1:9" s="2" customFormat="1" ht="36.75">
      <c r="A26" s="122" t="s">
        <v>14</v>
      </c>
      <c r="B26" s="122"/>
      <c r="C26" s="16">
        <f aca="true" t="shared" si="2" ref="C26:H26">SUM(C14:C25)</f>
        <v>128087.73</v>
      </c>
      <c r="D26" s="16">
        <f t="shared" si="2"/>
        <v>490967.16599999997</v>
      </c>
      <c r="E26" s="16">
        <f t="shared" si="2"/>
        <v>0</v>
      </c>
      <c r="F26" s="16">
        <f t="shared" si="2"/>
        <v>10194.4</v>
      </c>
      <c r="G26" s="16">
        <f t="shared" si="2"/>
        <v>0</v>
      </c>
      <c r="H26" s="16">
        <f t="shared" si="2"/>
        <v>10194.4</v>
      </c>
      <c r="I26" s="16"/>
    </row>
    <row r="27" spans="1:9" s="2" customFormat="1" ht="36.75">
      <c r="A27" s="123" t="s">
        <v>187</v>
      </c>
      <c r="B27" s="123"/>
      <c r="C27" s="123"/>
      <c r="D27" s="123"/>
      <c r="E27" s="123"/>
      <c r="F27" s="123"/>
      <c r="G27" s="123"/>
      <c r="H27" s="123"/>
      <c r="I27" s="123"/>
    </row>
    <row r="28" spans="1:9" s="2" customFormat="1" ht="150.75">
      <c r="A28" s="21">
        <v>1</v>
      </c>
      <c r="B28" s="24" t="s">
        <v>281</v>
      </c>
      <c r="C28" s="25"/>
      <c r="D28" s="25">
        <v>1000</v>
      </c>
      <c r="E28" s="21"/>
      <c r="F28" s="25"/>
      <c r="G28" s="21"/>
      <c r="H28" s="21"/>
      <c r="I28" s="36" t="s">
        <v>280</v>
      </c>
    </row>
    <row r="29" spans="1:9" s="2" customFormat="1" ht="264">
      <c r="A29" s="21">
        <v>2</v>
      </c>
      <c r="B29" s="24" t="s">
        <v>284</v>
      </c>
      <c r="C29" s="25"/>
      <c r="D29" s="25">
        <v>1100</v>
      </c>
      <c r="E29" s="21"/>
      <c r="F29" s="25"/>
      <c r="G29" s="21"/>
      <c r="H29" s="21"/>
      <c r="I29" s="50" t="s">
        <v>283</v>
      </c>
    </row>
    <row r="30" spans="1:9" s="2" customFormat="1" ht="75">
      <c r="A30" s="21">
        <v>3</v>
      </c>
      <c r="B30" s="24" t="s">
        <v>285</v>
      </c>
      <c r="C30" s="25">
        <v>948.8845</v>
      </c>
      <c r="D30" s="25"/>
      <c r="E30" s="25"/>
      <c r="F30" s="25"/>
      <c r="G30" s="21"/>
      <c r="H30" s="21"/>
      <c r="I30" s="125" t="s">
        <v>487</v>
      </c>
    </row>
    <row r="31" spans="1:9" s="2" customFormat="1" ht="150.75">
      <c r="A31" s="21">
        <v>4</v>
      </c>
      <c r="B31" s="24" t="s">
        <v>286</v>
      </c>
      <c r="C31" s="25">
        <f>1151.1155+320</f>
        <v>1471.1155</v>
      </c>
      <c r="D31" s="25"/>
      <c r="E31" s="25"/>
      <c r="F31" s="25"/>
      <c r="G31" s="26"/>
      <c r="H31" s="111"/>
      <c r="I31" s="125"/>
    </row>
    <row r="32" spans="1:9" s="2" customFormat="1" ht="75">
      <c r="A32" s="21">
        <v>5</v>
      </c>
      <c r="B32" s="24" t="s">
        <v>287</v>
      </c>
      <c r="C32" s="25">
        <v>70000</v>
      </c>
      <c r="D32" s="25"/>
      <c r="E32" s="25"/>
      <c r="F32" s="25"/>
      <c r="G32" s="26"/>
      <c r="H32" s="26"/>
      <c r="I32" s="125"/>
    </row>
    <row r="33" spans="1:9" s="2" customFormat="1" ht="36.75">
      <c r="A33" s="122" t="s">
        <v>14</v>
      </c>
      <c r="B33" s="122"/>
      <c r="C33" s="16">
        <f aca="true" t="shared" si="3" ref="C33:H33">SUM(C28:C32)</f>
        <v>72420</v>
      </c>
      <c r="D33" s="16">
        <f t="shared" si="3"/>
        <v>2100</v>
      </c>
      <c r="E33" s="16">
        <f t="shared" si="3"/>
        <v>0</v>
      </c>
      <c r="F33" s="16">
        <f t="shared" si="3"/>
        <v>0</v>
      </c>
      <c r="G33" s="16">
        <f t="shared" si="3"/>
        <v>0</v>
      </c>
      <c r="H33" s="16">
        <f t="shared" si="3"/>
        <v>0</v>
      </c>
      <c r="I33" s="16"/>
    </row>
    <row r="34" spans="1:9" s="2" customFormat="1" ht="36.75">
      <c r="A34" s="123" t="s">
        <v>17</v>
      </c>
      <c r="B34" s="123"/>
      <c r="C34" s="123"/>
      <c r="D34" s="123"/>
      <c r="E34" s="123"/>
      <c r="F34" s="123"/>
      <c r="G34" s="123"/>
      <c r="H34" s="123"/>
      <c r="I34" s="123"/>
    </row>
    <row r="35" spans="1:9" s="2" customFormat="1" ht="36.75">
      <c r="A35" s="138" t="s">
        <v>18</v>
      </c>
      <c r="B35" s="138"/>
      <c r="C35" s="138"/>
      <c r="D35" s="138"/>
      <c r="E35" s="138"/>
      <c r="F35" s="138"/>
      <c r="G35" s="138"/>
      <c r="H35" s="138"/>
      <c r="I35" s="138"/>
    </row>
    <row r="36" spans="1:9" s="2" customFormat="1" ht="113.25">
      <c r="A36" s="109">
        <v>1</v>
      </c>
      <c r="B36" s="110" t="s">
        <v>290</v>
      </c>
      <c r="C36" s="25">
        <v>16219.29122</v>
      </c>
      <c r="D36" s="25"/>
      <c r="E36" s="111"/>
      <c r="F36" s="25">
        <v>16219.29122</v>
      </c>
      <c r="G36" s="111"/>
      <c r="H36" s="25"/>
      <c r="I36" s="125" t="s">
        <v>487</v>
      </c>
    </row>
    <row r="37" spans="1:9" s="2" customFormat="1" ht="150.75">
      <c r="A37" s="109">
        <v>2</v>
      </c>
      <c r="B37" s="110" t="s">
        <v>291</v>
      </c>
      <c r="C37" s="25"/>
      <c r="D37" s="25">
        <v>300</v>
      </c>
      <c r="E37" s="111"/>
      <c r="F37" s="25"/>
      <c r="G37" s="111"/>
      <c r="H37" s="25"/>
      <c r="I37" s="125"/>
    </row>
    <row r="38" spans="1:9" s="2" customFormat="1" ht="264">
      <c r="A38" s="109">
        <v>3</v>
      </c>
      <c r="B38" s="33" t="s">
        <v>476</v>
      </c>
      <c r="C38" s="25">
        <v>51200</v>
      </c>
      <c r="D38" s="25"/>
      <c r="E38" s="111">
        <v>54619.29122</v>
      </c>
      <c r="F38" s="25"/>
      <c r="G38" s="111"/>
      <c r="H38" s="25"/>
      <c r="I38" s="125" t="s">
        <v>292</v>
      </c>
    </row>
    <row r="39" spans="1:9" s="2" customFormat="1" ht="75">
      <c r="A39" s="109">
        <v>5</v>
      </c>
      <c r="B39" s="110" t="s">
        <v>477</v>
      </c>
      <c r="C39" s="25"/>
      <c r="D39" s="25">
        <v>12800</v>
      </c>
      <c r="E39" s="111"/>
      <c r="F39" s="25">
        <v>38400</v>
      </c>
      <c r="G39" s="30"/>
      <c r="H39" s="26"/>
      <c r="I39" s="125"/>
    </row>
    <row r="40" spans="1:9" s="2" customFormat="1" ht="409.5">
      <c r="A40" s="109">
        <v>6</v>
      </c>
      <c r="B40" s="108" t="s">
        <v>478</v>
      </c>
      <c r="C40" s="25">
        <v>110000</v>
      </c>
      <c r="D40" s="25"/>
      <c r="E40" s="111"/>
      <c r="F40" s="25"/>
      <c r="G40" s="111"/>
      <c r="H40" s="25"/>
      <c r="I40" s="125" t="s">
        <v>293</v>
      </c>
    </row>
    <row r="41" spans="1:9" s="2" customFormat="1" ht="378">
      <c r="A41" s="109">
        <v>7</v>
      </c>
      <c r="B41" s="110" t="s">
        <v>479</v>
      </c>
      <c r="C41" s="25"/>
      <c r="D41" s="25">
        <v>110000</v>
      </c>
      <c r="E41" s="111"/>
      <c r="F41" s="25"/>
      <c r="G41" s="111"/>
      <c r="H41" s="25"/>
      <c r="I41" s="125"/>
    </row>
    <row r="42" spans="1:9" s="2" customFormat="1" ht="226.5">
      <c r="A42" s="21">
        <v>8</v>
      </c>
      <c r="B42" s="24" t="s">
        <v>101</v>
      </c>
      <c r="C42" s="25">
        <v>28203.823</v>
      </c>
      <c r="D42" s="25"/>
      <c r="E42" s="25"/>
      <c r="F42" s="25"/>
      <c r="G42" s="25"/>
      <c r="H42" s="25"/>
      <c r="I42" s="68" t="s">
        <v>488</v>
      </c>
    </row>
    <row r="43" spans="1:9" s="2" customFormat="1" ht="189">
      <c r="A43" s="109">
        <v>9</v>
      </c>
      <c r="B43" s="110" t="s">
        <v>102</v>
      </c>
      <c r="C43" s="25">
        <v>17700</v>
      </c>
      <c r="D43" s="25"/>
      <c r="E43" s="111"/>
      <c r="F43" s="25"/>
      <c r="G43" s="111"/>
      <c r="H43" s="25"/>
      <c r="I43" s="125" t="s">
        <v>487</v>
      </c>
    </row>
    <row r="44" spans="1:9" s="2" customFormat="1" ht="264">
      <c r="A44" s="109">
        <v>10</v>
      </c>
      <c r="B44" s="110" t="s">
        <v>103</v>
      </c>
      <c r="C44" s="25">
        <v>113340</v>
      </c>
      <c r="D44" s="25"/>
      <c r="E44" s="111"/>
      <c r="F44" s="25"/>
      <c r="G44" s="111"/>
      <c r="H44" s="25"/>
      <c r="I44" s="125"/>
    </row>
    <row r="45" spans="1:9" s="2" customFormat="1" ht="150.75">
      <c r="A45" s="109">
        <v>11</v>
      </c>
      <c r="B45" s="74" t="s">
        <v>188</v>
      </c>
      <c r="C45" s="25">
        <v>166685.103</v>
      </c>
      <c r="D45" s="25"/>
      <c r="E45" s="111"/>
      <c r="F45" s="25"/>
      <c r="G45" s="111"/>
      <c r="H45" s="25"/>
      <c r="I45" s="125"/>
    </row>
    <row r="46" spans="1:9" s="2" customFormat="1" ht="37.5">
      <c r="A46" s="124" t="s">
        <v>14</v>
      </c>
      <c r="B46" s="124"/>
      <c r="C46" s="26">
        <f aca="true" t="shared" si="4" ref="C46:H46">SUM(C36:C45)</f>
        <v>503348.21722</v>
      </c>
      <c r="D46" s="26">
        <f t="shared" si="4"/>
        <v>123100</v>
      </c>
      <c r="E46" s="26">
        <f t="shared" si="4"/>
        <v>54619.29122</v>
      </c>
      <c r="F46" s="26">
        <f t="shared" si="4"/>
        <v>54619.29122</v>
      </c>
      <c r="G46" s="26">
        <f t="shared" si="4"/>
        <v>0</v>
      </c>
      <c r="H46" s="26">
        <f t="shared" si="4"/>
        <v>0</v>
      </c>
      <c r="I46" s="26"/>
    </row>
    <row r="47" spans="1:9" s="2" customFormat="1" ht="37.5">
      <c r="A47" s="136" t="s">
        <v>19</v>
      </c>
      <c r="B47" s="136"/>
      <c r="C47" s="136"/>
      <c r="D47" s="136"/>
      <c r="E47" s="136"/>
      <c r="F47" s="136"/>
      <c r="G47" s="136"/>
      <c r="H47" s="136"/>
      <c r="I47" s="136"/>
    </row>
    <row r="48" spans="1:9" s="2" customFormat="1" ht="113.25">
      <c r="A48" s="21">
        <v>1</v>
      </c>
      <c r="B48" s="33" t="s">
        <v>295</v>
      </c>
      <c r="C48" s="26">
        <v>53000</v>
      </c>
      <c r="D48" s="26"/>
      <c r="E48" s="26"/>
      <c r="F48" s="26"/>
      <c r="G48" s="26"/>
      <c r="H48" s="26"/>
      <c r="I48" s="125" t="s">
        <v>294</v>
      </c>
    </row>
    <row r="49" spans="1:9" s="2" customFormat="1" ht="303" customHeight="1">
      <c r="A49" s="21">
        <v>2</v>
      </c>
      <c r="B49" s="33" t="s">
        <v>296</v>
      </c>
      <c r="C49" s="26"/>
      <c r="D49" s="26">
        <v>53000</v>
      </c>
      <c r="E49" s="26"/>
      <c r="F49" s="26"/>
      <c r="G49" s="26"/>
      <c r="H49" s="26"/>
      <c r="I49" s="137"/>
    </row>
    <row r="50" spans="1:9" s="2" customFormat="1" ht="217.5" customHeight="1">
      <c r="A50" s="21">
        <v>3</v>
      </c>
      <c r="B50" s="33" t="s">
        <v>297</v>
      </c>
      <c r="C50" s="26">
        <v>24100</v>
      </c>
      <c r="D50" s="112"/>
      <c r="E50" s="26"/>
      <c r="F50" s="26"/>
      <c r="G50" s="26"/>
      <c r="H50" s="26"/>
      <c r="I50" s="125" t="s">
        <v>209</v>
      </c>
    </row>
    <row r="51" spans="1:9" s="2" customFormat="1" ht="274.5" customHeight="1">
      <c r="A51" s="21">
        <v>4</v>
      </c>
      <c r="B51" s="33" t="s">
        <v>298</v>
      </c>
      <c r="C51" s="26"/>
      <c r="D51" s="26">
        <v>24100</v>
      </c>
      <c r="E51" s="26"/>
      <c r="F51" s="26"/>
      <c r="G51" s="26"/>
      <c r="H51" s="26"/>
      <c r="I51" s="137"/>
    </row>
    <row r="52" spans="1:9" s="2" customFormat="1" ht="36.75">
      <c r="A52" s="122" t="s">
        <v>14</v>
      </c>
      <c r="B52" s="122"/>
      <c r="C52" s="16">
        <f>SUM(C48:C51)</f>
        <v>77100</v>
      </c>
      <c r="D52" s="16">
        <f>SUM(D48:D51)</f>
        <v>77100</v>
      </c>
      <c r="E52" s="16"/>
      <c r="F52" s="16"/>
      <c r="G52" s="16"/>
      <c r="H52" s="16"/>
      <c r="I52" s="16"/>
    </row>
    <row r="53" spans="1:9" s="2" customFormat="1" ht="36.75">
      <c r="A53" s="122" t="s">
        <v>20</v>
      </c>
      <c r="B53" s="122"/>
      <c r="C53" s="16">
        <f aca="true" t="shared" si="5" ref="C53:H53">C52+C46</f>
        <v>580448.21722</v>
      </c>
      <c r="D53" s="16">
        <f t="shared" si="5"/>
        <v>200200</v>
      </c>
      <c r="E53" s="16">
        <f t="shared" si="5"/>
        <v>54619.29122</v>
      </c>
      <c r="F53" s="16">
        <f t="shared" si="5"/>
        <v>54619.29122</v>
      </c>
      <c r="G53" s="16">
        <f t="shared" si="5"/>
        <v>0</v>
      </c>
      <c r="H53" s="16">
        <f t="shared" si="5"/>
        <v>0</v>
      </c>
      <c r="I53" s="16"/>
    </row>
    <row r="54" spans="1:9" s="2" customFormat="1" ht="36.75">
      <c r="A54" s="123" t="s">
        <v>518</v>
      </c>
      <c r="B54" s="123"/>
      <c r="C54" s="123"/>
      <c r="D54" s="123"/>
      <c r="E54" s="123"/>
      <c r="F54" s="123"/>
      <c r="G54" s="123"/>
      <c r="H54" s="123"/>
      <c r="I54" s="123"/>
    </row>
    <row r="55" spans="1:9" s="2" customFormat="1" ht="339.75">
      <c r="A55" s="21">
        <v>1</v>
      </c>
      <c r="B55" s="33" t="s">
        <v>218</v>
      </c>
      <c r="C55" s="26">
        <v>29156.08921</v>
      </c>
      <c r="D55" s="26"/>
      <c r="E55" s="26"/>
      <c r="F55" s="26"/>
      <c r="G55" s="26"/>
      <c r="H55" s="26"/>
      <c r="I55" s="24" t="s">
        <v>300</v>
      </c>
    </row>
    <row r="56" spans="1:9" s="2" customFormat="1" ht="129" customHeight="1">
      <c r="A56" s="21">
        <v>2</v>
      </c>
      <c r="B56" s="33" t="s">
        <v>219</v>
      </c>
      <c r="C56" s="26">
        <v>1114.62462</v>
      </c>
      <c r="D56" s="26"/>
      <c r="E56" s="26"/>
      <c r="F56" s="26"/>
      <c r="G56" s="26"/>
      <c r="H56" s="26"/>
      <c r="I56" s="24" t="s">
        <v>299</v>
      </c>
    </row>
    <row r="57" spans="1:9" s="2" customFormat="1" ht="236.25" customHeight="1">
      <c r="A57" s="21">
        <v>3</v>
      </c>
      <c r="B57" s="33" t="s">
        <v>220</v>
      </c>
      <c r="C57" s="26">
        <v>70698.25</v>
      </c>
      <c r="D57" s="26"/>
      <c r="E57" s="26"/>
      <c r="F57" s="26"/>
      <c r="G57" s="26"/>
      <c r="H57" s="26"/>
      <c r="I57" s="24" t="s">
        <v>487</v>
      </c>
    </row>
    <row r="58" spans="1:9" s="2" customFormat="1" ht="36.75">
      <c r="A58" s="122" t="s">
        <v>221</v>
      </c>
      <c r="B58" s="122"/>
      <c r="C58" s="16">
        <f>SUM(C55:C57)</f>
        <v>100968.96383</v>
      </c>
      <c r="D58" s="16"/>
      <c r="E58" s="16"/>
      <c r="F58" s="16"/>
      <c r="G58" s="16"/>
      <c r="H58" s="16"/>
      <c r="I58" s="16"/>
    </row>
    <row r="59" spans="1:9" s="2" customFormat="1" ht="36.75">
      <c r="A59" s="123" t="s">
        <v>21</v>
      </c>
      <c r="B59" s="123"/>
      <c r="C59" s="123"/>
      <c r="D59" s="123"/>
      <c r="E59" s="123"/>
      <c r="F59" s="123"/>
      <c r="G59" s="123"/>
      <c r="H59" s="123"/>
      <c r="I59" s="123"/>
    </row>
    <row r="60" spans="1:9" s="2" customFormat="1" ht="189">
      <c r="A60" s="21">
        <v>1</v>
      </c>
      <c r="B60" s="24" t="s">
        <v>301</v>
      </c>
      <c r="C60" s="25">
        <v>1000</v>
      </c>
      <c r="D60" s="25"/>
      <c r="E60" s="25"/>
      <c r="F60" s="25"/>
      <c r="G60" s="26"/>
      <c r="H60" s="26"/>
      <c r="I60" s="125" t="s">
        <v>292</v>
      </c>
    </row>
    <row r="61" spans="1:9" s="2" customFormat="1" ht="113.25">
      <c r="A61" s="21">
        <v>2</v>
      </c>
      <c r="B61" s="36" t="s">
        <v>302</v>
      </c>
      <c r="C61" s="25"/>
      <c r="D61" s="25">
        <v>1000</v>
      </c>
      <c r="E61" s="25"/>
      <c r="F61" s="25"/>
      <c r="G61" s="26"/>
      <c r="H61" s="26"/>
      <c r="I61" s="125"/>
    </row>
    <row r="62" spans="1:9" s="2" customFormat="1" ht="219">
      <c r="A62" s="21">
        <v>3</v>
      </c>
      <c r="B62" s="50" t="s">
        <v>304</v>
      </c>
      <c r="C62" s="25">
        <v>85600</v>
      </c>
      <c r="D62" s="25"/>
      <c r="E62" s="25"/>
      <c r="F62" s="25"/>
      <c r="G62" s="26"/>
      <c r="H62" s="26"/>
      <c r="I62" s="125" t="s">
        <v>303</v>
      </c>
    </row>
    <row r="63" spans="1:9" s="2" customFormat="1" ht="146.25">
      <c r="A63" s="21">
        <v>4</v>
      </c>
      <c r="B63" s="50" t="s">
        <v>305</v>
      </c>
      <c r="C63" s="25">
        <v>6600</v>
      </c>
      <c r="D63" s="25"/>
      <c r="E63" s="25"/>
      <c r="F63" s="25"/>
      <c r="G63" s="26"/>
      <c r="H63" s="26"/>
      <c r="I63" s="125"/>
    </row>
    <row r="64" spans="1:9" s="2" customFormat="1" ht="109.5">
      <c r="A64" s="21">
        <v>5</v>
      </c>
      <c r="B64" s="51" t="s">
        <v>306</v>
      </c>
      <c r="C64" s="25">
        <v>30000</v>
      </c>
      <c r="D64" s="25"/>
      <c r="E64" s="25"/>
      <c r="F64" s="25"/>
      <c r="G64" s="26"/>
      <c r="H64" s="26"/>
      <c r="I64" s="125"/>
    </row>
    <row r="65" spans="1:9" s="2" customFormat="1" ht="183">
      <c r="A65" s="21">
        <v>6</v>
      </c>
      <c r="B65" s="51" t="s">
        <v>307</v>
      </c>
      <c r="C65" s="25">
        <v>14600</v>
      </c>
      <c r="D65" s="25"/>
      <c r="E65" s="25"/>
      <c r="F65" s="25"/>
      <c r="G65" s="26"/>
      <c r="H65" s="26"/>
      <c r="I65" s="125"/>
    </row>
    <row r="66" spans="1:9" s="2" customFormat="1" ht="255.75">
      <c r="A66" s="21">
        <v>7</v>
      </c>
      <c r="B66" s="51" t="s">
        <v>308</v>
      </c>
      <c r="C66" s="25">
        <v>68700</v>
      </c>
      <c r="D66" s="25"/>
      <c r="E66" s="25"/>
      <c r="F66" s="25"/>
      <c r="G66" s="26"/>
      <c r="H66" s="26"/>
      <c r="I66" s="125"/>
    </row>
    <row r="67" spans="1:9" s="2" customFormat="1" ht="282.75">
      <c r="A67" s="21">
        <v>8</v>
      </c>
      <c r="B67" s="24" t="s">
        <v>309</v>
      </c>
      <c r="C67" s="25"/>
      <c r="D67" s="25">
        <v>174900</v>
      </c>
      <c r="E67" s="25"/>
      <c r="F67" s="25"/>
      <c r="G67" s="26"/>
      <c r="H67" s="26"/>
      <c r="I67" s="40" t="s">
        <v>310</v>
      </c>
    </row>
    <row r="68" spans="1:9" s="2" customFormat="1" ht="339.75">
      <c r="A68" s="21">
        <v>9</v>
      </c>
      <c r="B68" s="24" t="s">
        <v>311</v>
      </c>
      <c r="C68" s="25"/>
      <c r="D68" s="25">
        <v>30600</v>
      </c>
      <c r="E68" s="25"/>
      <c r="F68" s="25"/>
      <c r="G68" s="25"/>
      <c r="H68" s="25"/>
      <c r="I68" s="24" t="s">
        <v>499</v>
      </c>
    </row>
    <row r="69" spans="1:9" s="2" customFormat="1" ht="189">
      <c r="A69" s="21">
        <v>10</v>
      </c>
      <c r="B69" s="24" t="s">
        <v>312</v>
      </c>
      <c r="C69" s="25">
        <v>10000</v>
      </c>
      <c r="D69" s="25"/>
      <c r="E69" s="25"/>
      <c r="F69" s="25"/>
      <c r="G69" s="26"/>
      <c r="H69" s="26"/>
      <c r="I69" s="125" t="s">
        <v>313</v>
      </c>
    </row>
    <row r="70" spans="1:9" s="2" customFormat="1" ht="113.25">
      <c r="A70" s="21">
        <v>11</v>
      </c>
      <c r="B70" s="24" t="s">
        <v>507</v>
      </c>
      <c r="C70" s="25"/>
      <c r="D70" s="25">
        <v>10000</v>
      </c>
      <c r="E70" s="25"/>
      <c r="F70" s="25"/>
      <c r="G70" s="26"/>
      <c r="H70" s="26"/>
      <c r="I70" s="125"/>
    </row>
    <row r="71" spans="1:9" s="2" customFormat="1" ht="113.25">
      <c r="A71" s="21">
        <v>12</v>
      </c>
      <c r="B71" s="24" t="s">
        <v>315</v>
      </c>
      <c r="C71" s="25">
        <v>17619.091</v>
      </c>
      <c r="D71" s="25"/>
      <c r="E71" s="25"/>
      <c r="F71" s="25"/>
      <c r="G71" s="26"/>
      <c r="H71" s="26"/>
      <c r="I71" s="125" t="s">
        <v>314</v>
      </c>
    </row>
    <row r="72" spans="1:9" s="2" customFormat="1" ht="113.25">
      <c r="A72" s="21">
        <v>13</v>
      </c>
      <c r="B72" s="24" t="s">
        <v>320</v>
      </c>
      <c r="C72" s="25">
        <v>27290.168</v>
      </c>
      <c r="D72" s="25"/>
      <c r="E72" s="25"/>
      <c r="F72" s="25"/>
      <c r="G72" s="26"/>
      <c r="H72" s="26"/>
      <c r="I72" s="125"/>
    </row>
    <row r="73" spans="1:9" s="2" customFormat="1" ht="113.25">
      <c r="A73" s="21">
        <v>14</v>
      </c>
      <c r="B73" s="24" t="s">
        <v>320</v>
      </c>
      <c r="C73" s="25">
        <v>50947.597</v>
      </c>
      <c r="D73" s="25"/>
      <c r="E73" s="25"/>
      <c r="F73" s="25"/>
      <c r="G73" s="26"/>
      <c r="H73" s="26"/>
      <c r="I73" s="125"/>
    </row>
    <row r="74" spans="1:9" s="2" customFormat="1" ht="113.25">
      <c r="A74" s="21">
        <v>15</v>
      </c>
      <c r="B74" s="24" t="s">
        <v>315</v>
      </c>
      <c r="C74" s="25">
        <v>15312.047</v>
      </c>
      <c r="D74" s="25"/>
      <c r="E74" s="25"/>
      <c r="F74" s="25"/>
      <c r="G74" s="26"/>
      <c r="H74" s="26"/>
      <c r="I74" s="125"/>
    </row>
    <row r="75" spans="1:9" s="2" customFormat="1" ht="264">
      <c r="A75" s="21">
        <v>16</v>
      </c>
      <c r="B75" s="24" t="s">
        <v>319</v>
      </c>
      <c r="C75" s="25"/>
      <c r="D75" s="25">
        <v>111168.903</v>
      </c>
      <c r="E75" s="25"/>
      <c r="F75" s="25"/>
      <c r="G75" s="26"/>
      <c r="H75" s="26"/>
      <c r="I75" s="125"/>
    </row>
    <row r="76" spans="1:9" s="2" customFormat="1" ht="150.75">
      <c r="A76" s="21">
        <v>17</v>
      </c>
      <c r="B76" s="24" t="s">
        <v>305</v>
      </c>
      <c r="C76" s="25">
        <v>5026</v>
      </c>
      <c r="D76" s="25"/>
      <c r="E76" s="25"/>
      <c r="F76" s="25"/>
      <c r="G76" s="25"/>
      <c r="H76" s="25"/>
      <c r="I76" s="125" t="s">
        <v>321</v>
      </c>
    </row>
    <row r="77" spans="1:9" s="2" customFormat="1" ht="150.75">
      <c r="A77" s="21">
        <v>18</v>
      </c>
      <c r="B77" s="24" t="s">
        <v>318</v>
      </c>
      <c r="C77" s="25">
        <v>6430</v>
      </c>
      <c r="D77" s="25"/>
      <c r="E77" s="25"/>
      <c r="F77" s="25"/>
      <c r="G77" s="25"/>
      <c r="H77" s="25"/>
      <c r="I77" s="125"/>
    </row>
    <row r="78" spans="1:9" s="2" customFormat="1" ht="189">
      <c r="A78" s="21">
        <v>19</v>
      </c>
      <c r="B78" s="24" t="s">
        <v>312</v>
      </c>
      <c r="C78" s="25">
        <v>25954</v>
      </c>
      <c r="D78" s="25"/>
      <c r="E78" s="25"/>
      <c r="F78" s="25"/>
      <c r="G78" s="25"/>
      <c r="H78" s="25"/>
      <c r="I78" s="125"/>
    </row>
    <row r="79" spans="1:9" s="90" customFormat="1" ht="282.75">
      <c r="A79" s="21">
        <v>20</v>
      </c>
      <c r="B79" s="48" t="s">
        <v>316</v>
      </c>
      <c r="C79" s="25"/>
      <c r="D79" s="25">
        <v>55000</v>
      </c>
      <c r="E79" s="25"/>
      <c r="F79" s="25"/>
      <c r="G79" s="25"/>
      <c r="H79" s="25"/>
      <c r="I79" s="94" t="s">
        <v>519</v>
      </c>
    </row>
    <row r="80" spans="1:9" s="90" customFormat="1" ht="153">
      <c r="A80" s="21">
        <v>21</v>
      </c>
      <c r="B80" s="48" t="s">
        <v>317</v>
      </c>
      <c r="C80" s="25"/>
      <c r="D80" s="25">
        <v>9300</v>
      </c>
      <c r="E80" s="25"/>
      <c r="F80" s="25"/>
      <c r="G80" s="25"/>
      <c r="H80" s="25"/>
      <c r="I80" s="95" t="s">
        <v>520</v>
      </c>
    </row>
    <row r="81" spans="1:9" s="2" customFormat="1" ht="36.75">
      <c r="A81" s="122" t="s">
        <v>14</v>
      </c>
      <c r="B81" s="122"/>
      <c r="C81" s="16">
        <f aca="true" t="shared" si="6" ref="C81:H81">SUM(C60:C80)</f>
        <v>365078.90300000005</v>
      </c>
      <c r="D81" s="16">
        <f t="shared" si="6"/>
        <v>391968.903</v>
      </c>
      <c r="E81" s="16">
        <f t="shared" si="6"/>
        <v>0</v>
      </c>
      <c r="F81" s="16">
        <f t="shared" si="6"/>
        <v>0</v>
      </c>
      <c r="G81" s="16">
        <f t="shared" si="6"/>
        <v>0</v>
      </c>
      <c r="H81" s="16">
        <f t="shared" si="6"/>
        <v>0</v>
      </c>
      <c r="I81" s="16"/>
    </row>
    <row r="82" spans="1:9" s="2" customFormat="1" ht="36.75">
      <c r="A82" s="123" t="s">
        <v>22</v>
      </c>
      <c r="B82" s="123"/>
      <c r="C82" s="123"/>
      <c r="D82" s="123"/>
      <c r="E82" s="123"/>
      <c r="F82" s="123"/>
      <c r="G82" s="123"/>
      <c r="H82" s="123"/>
      <c r="I82" s="123"/>
    </row>
    <row r="83" spans="1:9" s="2" customFormat="1" ht="150.75">
      <c r="A83" s="124">
        <v>1</v>
      </c>
      <c r="B83" s="24" t="s">
        <v>508</v>
      </c>
      <c r="C83" s="25">
        <v>56662.7</v>
      </c>
      <c r="D83" s="25">
        <v>0</v>
      </c>
      <c r="E83" s="25">
        <v>37056.7</v>
      </c>
      <c r="F83" s="25"/>
      <c r="G83" s="26">
        <v>36781.1</v>
      </c>
      <c r="H83" s="26">
        <v>0</v>
      </c>
      <c r="I83" s="125" t="s">
        <v>292</v>
      </c>
    </row>
    <row r="84" spans="1:9" s="2" customFormat="1" ht="150.75">
      <c r="A84" s="124"/>
      <c r="B84" s="24" t="s">
        <v>509</v>
      </c>
      <c r="C84" s="25"/>
      <c r="D84" s="25">
        <v>56662.7</v>
      </c>
      <c r="E84" s="25"/>
      <c r="F84" s="25">
        <v>37056.7</v>
      </c>
      <c r="G84" s="26"/>
      <c r="H84" s="26">
        <v>36781.1</v>
      </c>
      <c r="I84" s="125"/>
    </row>
    <row r="85" spans="1:9" s="2" customFormat="1" ht="150.75">
      <c r="A85" s="124">
        <v>2</v>
      </c>
      <c r="B85" s="24" t="s">
        <v>480</v>
      </c>
      <c r="C85" s="25">
        <v>7500.88</v>
      </c>
      <c r="D85" s="25"/>
      <c r="E85" s="25"/>
      <c r="F85" s="25"/>
      <c r="G85" s="26"/>
      <c r="H85" s="26"/>
      <c r="I85" s="134"/>
    </row>
    <row r="86" spans="1:9" s="2" customFormat="1" ht="150.75">
      <c r="A86" s="135"/>
      <c r="B86" s="24" t="s">
        <v>481</v>
      </c>
      <c r="C86" s="25"/>
      <c r="D86" s="25">
        <v>7500.88</v>
      </c>
      <c r="E86" s="25"/>
      <c r="F86" s="25"/>
      <c r="G86" s="26"/>
      <c r="H86" s="26"/>
      <c r="I86" s="134"/>
    </row>
    <row r="87" spans="1:9" s="2" customFormat="1" ht="36.75">
      <c r="A87" s="122" t="s">
        <v>14</v>
      </c>
      <c r="B87" s="122"/>
      <c r="C87" s="16">
        <f aca="true" t="shared" si="7" ref="C87:H87">SUM(C83:C86)</f>
        <v>64163.579999999994</v>
      </c>
      <c r="D87" s="16">
        <f>SUM(D83:D86)</f>
        <v>64163.579999999994</v>
      </c>
      <c r="E87" s="16">
        <f t="shared" si="7"/>
        <v>37056.7</v>
      </c>
      <c r="F87" s="16">
        <f t="shared" si="7"/>
        <v>37056.7</v>
      </c>
      <c r="G87" s="16">
        <f t="shared" si="7"/>
        <v>36781.1</v>
      </c>
      <c r="H87" s="16">
        <f t="shared" si="7"/>
        <v>36781.1</v>
      </c>
      <c r="I87" s="16"/>
    </row>
    <row r="88" spans="1:9" ht="36.75">
      <c r="A88" s="123" t="s">
        <v>39</v>
      </c>
      <c r="B88" s="123"/>
      <c r="C88" s="123"/>
      <c r="D88" s="123"/>
      <c r="E88" s="123"/>
      <c r="F88" s="123"/>
      <c r="G88" s="123"/>
      <c r="H88" s="123"/>
      <c r="I88" s="123"/>
    </row>
    <row r="89" spans="1:9" ht="113.25">
      <c r="A89" s="124">
        <v>1</v>
      </c>
      <c r="B89" s="24" t="s">
        <v>482</v>
      </c>
      <c r="C89" s="25">
        <v>18310</v>
      </c>
      <c r="D89" s="25"/>
      <c r="E89" s="25"/>
      <c r="F89" s="25"/>
      <c r="G89" s="26"/>
      <c r="H89" s="26"/>
      <c r="I89" s="125" t="s">
        <v>292</v>
      </c>
    </row>
    <row r="90" spans="1:9" ht="113.25">
      <c r="A90" s="124"/>
      <c r="B90" s="24" t="s">
        <v>483</v>
      </c>
      <c r="C90" s="25"/>
      <c r="D90" s="25">
        <f>C89</f>
        <v>18310</v>
      </c>
      <c r="E90" s="25"/>
      <c r="F90" s="25"/>
      <c r="G90" s="26"/>
      <c r="H90" s="26"/>
      <c r="I90" s="125"/>
    </row>
    <row r="91" spans="1:9" ht="100.5" customHeight="1">
      <c r="A91" s="124">
        <v>2</v>
      </c>
      <c r="B91" s="24" t="s">
        <v>322</v>
      </c>
      <c r="C91" s="25">
        <v>180</v>
      </c>
      <c r="D91" s="25"/>
      <c r="E91" s="25"/>
      <c r="F91" s="25"/>
      <c r="G91" s="26"/>
      <c r="H91" s="26"/>
      <c r="I91" s="125" t="s">
        <v>324</v>
      </c>
    </row>
    <row r="92" spans="1:9" ht="60.75" customHeight="1">
      <c r="A92" s="124"/>
      <c r="B92" s="24" t="s">
        <v>323</v>
      </c>
      <c r="C92" s="25"/>
      <c r="D92" s="25">
        <f>C91</f>
        <v>180</v>
      </c>
      <c r="E92" s="25"/>
      <c r="F92" s="25"/>
      <c r="G92" s="26"/>
      <c r="H92" s="26"/>
      <c r="I92" s="125"/>
    </row>
    <row r="93" spans="1:9" ht="113.25">
      <c r="A93" s="124">
        <v>3</v>
      </c>
      <c r="B93" s="24" t="s">
        <v>40</v>
      </c>
      <c r="C93" s="25">
        <v>2320</v>
      </c>
      <c r="D93" s="25"/>
      <c r="E93" s="25"/>
      <c r="F93" s="25"/>
      <c r="G93" s="26"/>
      <c r="H93" s="26"/>
      <c r="I93" s="125" t="s">
        <v>325</v>
      </c>
    </row>
    <row r="94" spans="1:9" ht="37.5">
      <c r="A94" s="124"/>
      <c r="B94" s="24" t="s">
        <v>41</v>
      </c>
      <c r="C94" s="25"/>
      <c r="D94" s="25">
        <f>C93</f>
        <v>2320</v>
      </c>
      <c r="E94" s="25"/>
      <c r="F94" s="25"/>
      <c r="G94" s="26"/>
      <c r="H94" s="26"/>
      <c r="I94" s="125"/>
    </row>
    <row r="95" spans="1:9" ht="150.75">
      <c r="A95" s="124">
        <v>4</v>
      </c>
      <c r="B95" s="24" t="s">
        <v>484</v>
      </c>
      <c r="C95" s="25">
        <v>223</v>
      </c>
      <c r="D95" s="25"/>
      <c r="E95" s="25"/>
      <c r="F95" s="25"/>
      <c r="G95" s="26"/>
      <c r="H95" s="26"/>
      <c r="I95" s="125" t="s">
        <v>326</v>
      </c>
    </row>
    <row r="96" spans="1:9" ht="150.75">
      <c r="A96" s="124"/>
      <c r="B96" s="24" t="s">
        <v>485</v>
      </c>
      <c r="C96" s="25"/>
      <c r="D96" s="25">
        <f>C95</f>
        <v>223</v>
      </c>
      <c r="E96" s="25"/>
      <c r="F96" s="25"/>
      <c r="G96" s="26"/>
      <c r="H96" s="26"/>
      <c r="I96" s="125"/>
    </row>
    <row r="97" spans="1:9" ht="264">
      <c r="A97" s="124">
        <v>5</v>
      </c>
      <c r="B97" s="24" t="s">
        <v>42</v>
      </c>
      <c r="C97" s="25">
        <f>24557.8/65*35</f>
        <v>13223.430769230768</v>
      </c>
      <c r="D97" s="25"/>
      <c r="E97" s="25"/>
      <c r="F97" s="25"/>
      <c r="G97" s="26"/>
      <c r="H97" s="26"/>
      <c r="I97" s="24" t="s">
        <v>327</v>
      </c>
    </row>
    <row r="98" spans="1:9" ht="150.75">
      <c r="A98" s="124"/>
      <c r="B98" s="24" t="s">
        <v>43</v>
      </c>
      <c r="C98" s="25"/>
      <c r="D98" s="25">
        <f>C97</f>
        <v>13223.430769230768</v>
      </c>
      <c r="E98" s="25"/>
      <c r="F98" s="25"/>
      <c r="G98" s="26"/>
      <c r="H98" s="26"/>
      <c r="I98" s="24" t="s">
        <v>328</v>
      </c>
    </row>
    <row r="99" spans="1:9" ht="37.5">
      <c r="A99" s="124">
        <v>6</v>
      </c>
      <c r="B99" s="24" t="s">
        <v>44</v>
      </c>
      <c r="C99" s="25">
        <f>4439+150</f>
        <v>4589</v>
      </c>
      <c r="D99" s="25"/>
      <c r="E99" s="25"/>
      <c r="F99" s="25"/>
      <c r="G99" s="26"/>
      <c r="H99" s="26"/>
      <c r="I99" s="24" t="s">
        <v>45</v>
      </c>
    </row>
    <row r="100" spans="1:9" ht="75">
      <c r="A100" s="124"/>
      <c r="B100" s="24" t="s">
        <v>46</v>
      </c>
      <c r="C100" s="25"/>
      <c r="D100" s="25">
        <v>150</v>
      </c>
      <c r="E100" s="25"/>
      <c r="F100" s="25"/>
      <c r="G100" s="26"/>
      <c r="H100" s="26"/>
      <c r="I100" s="24" t="s">
        <v>329</v>
      </c>
    </row>
    <row r="101" spans="1:9" ht="150.75">
      <c r="A101" s="124"/>
      <c r="B101" s="24" t="s">
        <v>47</v>
      </c>
      <c r="C101" s="25"/>
      <c r="D101" s="25">
        <v>4439</v>
      </c>
      <c r="E101" s="25"/>
      <c r="F101" s="25"/>
      <c r="G101" s="26"/>
      <c r="H101" s="26"/>
      <c r="I101" s="24" t="s">
        <v>530</v>
      </c>
    </row>
    <row r="102" spans="1:9" s="44" customFormat="1" ht="150.75">
      <c r="A102" s="124">
        <v>7</v>
      </c>
      <c r="B102" s="24" t="s">
        <v>94</v>
      </c>
      <c r="C102" s="25">
        <v>541</v>
      </c>
      <c r="D102" s="25"/>
      <c r="E102" s="25"/>
      <c r="F102" s="25"/>
      <c r="G102" s="26"/>
      <c r="H102" s="26"/>
      <c r="I102" s="125" t="s">
        <v>288</v>
      </c>
    </row>
    <row r="103" spans="1:9" s="44" customFormat="1" ht="150.75">
      <c r="A103" s="124"/>
      <c r="B103" s="24" t="s">
        <v>95</v>
      </c>
      <c r="C103" s="25"/>
      <c r="D103" s="25">
        <f>C102</f>
        <v>541</v>
      </c>
      <c r="E103" s="25"/>
      <c r="F103" s="25"/>
      <c r="G103" s="26"/>
      <c r="H103" s="26"/>
      <c r="I103" s="125"/>
    </row>
    <row r="104" spans="1:9" s="66" customFormat="1" ht="76.5" customHeight="1">
      <c r="A104" s="124">
        <v>8</v>
      </c>
      <c r="B104" s="24" t="s">
        <v>330</v>
      </c>
      <c r="C104" s="25"/>
      <c r="D104" s="25">
        <f>70767.4+12987.4-5044.3+74.1</f>
        <v>78784.59999999999</v>
      </c>
      <c r="E104" s="25">
        <f>C104*3</f>
        <v>0</v>
      </c>
      <c r="F104" s="25">
        <f>D104*3</f>
        <v>236353.8</v>
      </c>
      <c r="G104" s="26">
        <f>E104</f>
        <v>0</v>
      </c>
      <c r="H104" s="26">
        <f>F104</f>
        <v>236353.8</v>
      </c>
      <c r="I104" s="125" t="s">
        <v>332</v>
      </c>
    </row>
    <row r="105" spans="1:9" s="66" customFormat="1" ht="37.5">
      <c r="A105" s="124"/>
      <c r="B105" s="47" t="s">
        <v>331</v>
      </c>
      <c r="C105" s="25">
        <f>62535.7+12</f>
        <v>62547.7</v>
      </c>
      <c r="D105" s="25"/>
      <c r="E105" s="25">
        <f aca="true" t="shared" si="8" ref="E105:F114">C105*3</f>
        <v>187643.09999999998</v>
      </c>
      <c r="F105" s="25">
        <f t="shared" si="8"/>
        <v>0</v>
      </c>
      <c r="G105" s="26">
        <f aca="true" t="shared" si="9" ref="G105:H114">E105</f>
        <v>187643.09999999998</v>
      </c>
      <c r="H105" s="26">
        <f t="shared" si="9"/>
        <v>0</v>
      </c>
      <c r="I105" s="125"/>
    </row>
    <row r="106" spans="1:9" s="66" customFormat="1" ht="226.5">
      <c r="A106" s="21">
        <v>9</v>
      </c>
      <c r="B106" s="24" t="s">
        <v>338</v>
      </c>
      <c r="C106" s="25">
        <f>21414.1-4982.2</f>
        <v>16431.899999999998</v>
      </c>
      <c r="D106" s="25"/>
      <c r="E106" s="25">
        <f t="shared" si="8"/>
        <v>49295.7</v>
      </c>
      <c r="F106" s="25">
        <f t="shared" si="8"/>
        <v>0</v>
      </c>
      <c r="G106" s="26">
        <f t="shared" si="9"/>
        <v>49295.7</v>
      </c>
      <c r="H106" s="26">
        <f t="shared" si="9"/>
        <v>0</v>
      </c>
      <c r="I106" s="125"/>
    </row>
    <row r="107" spans="1:9" s="66" customFormat="1" ht="113.25">
      <c r="A107" s="21">
        <v>10</v>
      </c>
      <c r="B107" s="47" t="s">
        <v>333</v>
      </c>
      <c r="C107" s="25"/>
      <c r="D107" s="25">
        <f>145+38</f>
        <v>183</v>
      </c>
      <c r="E107" s="25">
        <f t="shared" si="8"/>
        <v>0</v>
      </c>
      <c r="F107" s="25">
        <f t="shared" si="8"/>
        <v>549</v>
      </c>
      <c r="G107" s="26">
        <f t="shared" si="9"/>
        <v>0</v>
      </c>
      <c r="H107" s="26">
        <f t="shared" si="9"/>
        <v>549</v>
      </c>
      <c r="I107" s="125"/>
    </row>
    <row r="108" spans="1:9" s="66" customFormat="1" ht="75">
      <c r="A108" s="124">
        <v>11</v>
      </c>
      <c r="B108" s="24" t="s">
        <v>334</v>
      </c>
      <c r="C108" s="25"/>
      <c r="D108" s="25">
        <f>1593.5+321</f>
        <v>1914.5</v>
      </c>
      <c r="E108" s="25">
        <f t="shared" si="8"/>
        <v>0</v>
      </c>
      <c r="F108" s="25">
        <f t="shared" si="8"/>
        <v>5743.5</v>
      </c>
      <c r="G108" s="26">
        <f t="shared" si="9"/>
        <v>0</v>
      </c>
      <c r="H108" s="26">
        <f t="shared" si="9"/>
        <v>5743.5</v>
      </c>
      <c r="I108" s="125"/>
    </row>
    <row r="109" spans="1:9" s="66" customFormat="1" ht="75">
      <c r="A109" s="124"/>
      <c r="B109" s="24" t="s">
        <v>156</v>
      </c>
      <c r="C109" s="25">
        <f>1593.5+321</f>
        <v>1914.5</v>
      </c>
      <c r="D109" s="25"/>
      <c r="E109" s="25">
        <f t="shared" si="8"/>
        <v>5743.5</v>
      </c>
      <c r="F109" s="25">
        <f t="shared" si="8"/>
        <v>0</v>
      </c>
      <c r="G109" s="26">
        <f t="shared" si="9"/>
        <v>5743.5</v>
      </c>
      <c r="H109" s="26">
        <f t="shared" si="9"/>
        <v>0</v>
      </c>
      <c r="I109" s="125"/>
    </row>
    <row r="110" spans="1:9" s="66" customFormat="1" ht="75">
      <c r="A110" s="124">
        <v>12</v>
      </c>
      <c r="B110" s="24" t="s">
        <v>335</v>
      </c>
      <c r="C110" s="25"/>
      <c r="D110" s="25">
        <f>256+128</f>
        <v>384</v>
      </c>
      <c r="E110" s="25">
        <f t="shared" si="8"/>
        <v>0</v>
      </c>
      <c r="F110" s="25">
        <f t="shared" si="8"/>
        <v>1152</v>
      </c>
      <c r="G110" s="26">
        <f t="shared" si="9"/>
        <v>0</v>
      </c>
      <c r="H110" s="26">
        <f t="shared" si="9"/>
        <v>1152</v>
      </c>
      <c r="I110" s="125"/>
    </row>
    <row r="111" spans="1:9" s="66" customFormat="1" ht="75">
      <c r="A111" s="124"/>
      <c r="B111" s="24" t="s">
        <v>340</v>
      </c>
      <c r="C111" s="25">
        <v>384</v>
      </c>
      <c r="D111" s="25"/>
      <c r="E111" s="25">
        <f t="shared" si="8"/>
        <v>1152</v>
      </c>
      <c r="F111" s="25">
        <f t="shared" si="8"/>
        <v>0</v>
      </c>
      <c r="G111" s="26">
        <f t="shared" si="9"/>
        <v>1152</v>
      </c>
      <c r="H111" s="26">
        <f t="shared" si="9"/>
        <v>0</v>
      </c>
      <c r="I111" s="125"/>
    </row>
    <row r="112" spans="1:9" s="66" customFormat="1" ht="153" customHeight="1">
      <c r="A112" s="124">
        <v>13</v>
      </c>
      <c r="B112" s="24" t="s">
        <v>336</v>
      </c>
      <c r="C112" s="25"/>
      <c r="D112" s="25">
        <f>281.3+52.9</f>
        <v>334.2</v>
      </c>
      <c r="E112" s="25">
        <f t="shared" si="8"/>
        <v>0</v>
      </c>
      <c r="F112" s="25">
        <f t="shared" si="8"/>
        <v>1002.5999999999999</v>
      </c>
      <c r="G112" s="26">
        <f t="shared" si="9"/>
        <v>0</v>
      </c>
      <c r="H112" s="26">
        <f t="shared" si="9"/>
        <v>1002.5999999999999</v>
      </c>
      <c r="I112" s="125" t="s">
        <v>332</v>
      </c>
    </row>
    <row r="113" spans="1:9" s="66" customFormat="1" ht="113.25">
      <c r="A113" s="124"/>
      <c r="B113" s="24" t="s">
        <v>339</v>
      </c>
      <c r="C113" s="25">
        <v>334.2</v>
      </c>
      <c r="D113" s="25"/>
      <c r="E113" s="25">
        <f t="shared" si="8"/>
        <v>1002.5999999999999</v>
      </c>
      <c r="F113" s="25">
        <f t="shared" si="8"/>
        <v>0</v>
      </c>
      <c r="G113" s="26">
        <f t="shared" si="9"/>
        <v>1002.5999999999999</v>
      </c>
      <c r="H113" s="26">
        <f t="shared" si="9"/>
        <v>0</v>
      </c>
      <c r="I113" s="125"/>
    </row>
    <row r="114" spans="1:9" s="66" customFormat="1" ht="189">
      <c r="A114" s="21">
        <v>14</v>
      </c>
      <c r="B114" s="24" t="s">
        <v>337</v>
      </c>
      <c r="C114" s="25"/>
      <c r="D114" s="25">
        <v>12</v>
      </c>
      <c r="E114" s="25">
        <f t="shared" si="8"/>
        <v>0</v>
      </c>
      <c r="F114" s="25">
        <f t="shared" si="8"/>
        <v>36</v>
      </c>
      <c r="G114" s="26">
        <f t="shared" si="9"/>
        <v>0</v>
      </c>
      <c r="H114" s="26">
        <f t="shared" si="9"/>
        <v>36</v>
      </c>
      <c r="I114" s="125"/>
    </row>
    <row r="115" spans="1:9" s="66" customFormat="1" ht="264">
      <c r="A115" s="124">
        <v>15</v>
      </c>
      <c r="B115" s="24" t="s">
        <v>544</v>
      </c>
      <c r="C115" s="25">
        <v>8500</v>
      </c>
      <c r="D115" s="25"/>
      <c r="E115" s="25"/>
      <c r="F115" s="25"/>
      <c r="G115" s="26"/>
      <c r="H115" s="26"/>
      <c r="I115" s="125" t="s">
        <v>342</v>
      </c>
    </row>
    <row r="116" spans="1:9" s="66" customFormat="1" ht="264">
      <c r="A116" s="124"/>
      <c r="B116" s="24" t="s">
        <v>341</v>
      </c>
      <c r="C116" s="25">
        <v>9725</v>
      </c>
      <c r="D116" s="25"/>
      <c r="E116" s="25"/>
      <c r="F116" s="25"/>
      <c r="G116" s="26"/>
      <c r="H116" s="26"/>
      <c r="I116" s="125"/>
    </row>
    <row r="117" spans="1:9" s="66" customFormat="1" ht="264">
      <c r="A117" s="124"/>
      <c r="B117" s="24" t="s">
        <v>343</v>
      </c>
      <c r="C117" s="25"/>
      <c r="D117" s="25">
        <v>18225</v>
      </c>
      <c r="E117" s="25"/>
      <c r="F117" s="25"/>
      <c r="G117" s="26"/>
      <c r="H117" s="26"/>
      <c r="I117" s="125"/>
    </row>
    <row r="118" spans="1:9" s="44" customFormat="1" ht="75">
      <c r="A118" s="124">
        <v>16</v>
      </c>
      <c r="B118" s="24" t="s">
        <v>215</v>
      </c>
      <c r="C118" s="25">
        <v>26347</v>
      </c>
      <c r="D118" s="25"/>
      <c r="E118" s="25"/>
      <c r="F118" s="25"/>
      <c r="G118" s="26"/>
      <c r="H118" s="26"/>
      <c r="I118" s="125" t="s">
        <v>521</v>
      </c>
    </row>
    <row r="119" spans="1:9" s="44" customFormat="1" ht="302.25">
      <c r="A119" s="124"/>
      <c r="B119" s="24" t="s">
        <v>216</v>
      </c>
      <c r="C119" s="25"/>
      <c r="D119" s="25">
        <f>C118</f>
        <v>26347</v>
      </c>
      <c r="E119" s="25"/>
      <c r="F119" s="25"/>
      <c r="G119" s="26"/>
      <c r="H119" s="26"/>
      <c r="I119" s="125"/>
    </row>
    <row r="120" spans="1:9" s="44" customFormat="1" ht="150.75">
      <c r="A120" s="21">
        <v>17</v>
      </c>
      <c r="B120" s="24" t="s">
        <v>222</v>
      </c>
      <c r="C120" s="25">
        <f>61776.569+50</f>
        <v>61826.569</v>
      </c>
      <c r="D120" s="25"/>
      <c r="E120" s="25"/>
      <c r="F120" s="25"/>
      <c r="G120" s="26"/>
      <c r="H120" s="26"/>
      <c r="I120" s="24" t="s">
        <v>239</v>
      </c>
    </row>
    <row r="121" spans="1:9" s="44" customFormat="1" ht="264">
      <c r="A121" s="21">
        <v>18</v>
      </c>
      <c r="B121" s="24" t="s">
        <v>223</v>
      </c>
      <c r="C121" s="25">
        <v>2789</v>
      </c>
      <c r="D121" s="25"/>
      <c r="E121" s="25"/>
      <c r="F121" s="25"/>
      <c r="G121" s="26"/>
      <c r="H121" s="26"/>
      <c r="I121" s="24" t="s">
        <v>288</v>
      </c>
    </row>
    <row r="122" spans="1:9" s="44" customFormat="1" ht="113.25">
      <c r="A122" s="21">
        <v>19</v>
      </c>
      <c r="B122" s="24" t="s">
        <v>224</v>
      </c>
      <c r="C122" s="25">
        <v>11000</v>
      </c>
      <c r="D122" s="25"/>
      <c r="E122" s="25"/>
      <c r="F122" s="25"/>
      <c r="G122" s="26"/>
      <c r="H122" s="26"/>
      <c r="I122" s="24" t="s">
        <v>344</v>
      </c>
    </row>
    <row r="123" spans="1:9" s="44" customFormat="1" ht="113.25">
      <c r="A123" s="21">
        <v>20</v>
      </c>
      <c r="B123" s="24" t="s">
        <v>225</v>
      </c>
      <c r="C123" s="25">
        <v>4000</v>
      </c>
      <c r="D123" s="25"/>
      <c r="E123" s="25"/>
      <c r="F123" s="25"/>
      <c r="G123" s="26"/>
      <c r="H123" s="26"/>
      <c r="I123" s="24" t="s">
        <v>344</v>
      </c>
    </row>
    <row r="124" spans="1:9" s="44" customFormat="1" ht="113.25">
      <c r="A124" s="21">
        <v>21</v>
      </c>
      <c r="B124" s="24" t="s">
        <v>226</v>
      </c>
      <c r="C124" s="25">
        <v>35000</v>
      </c>
      <c r="D124" s="25"/>
      <c r="E124" s="25"/>
      <c r="F124" s="25"/>
      <c r="G124" s="26"/>
      <c r="H124" s="26"/>
      <c r="I124" s="24" t="s">
        <v>345</v>
      </c>
    </row>
    <row r="125" spans="1:9" s="44" customFormat="1" ht="113.25">
      <c r="A125" s="21">
        <v>22</v>
      </c>
      <c r="B125" s="24" t="s">
        <v>227</v>
      </c>
      <c r="C125" s="25">
        <v>7849</v>
      </c>
      <c r="D125" s="25"/>
      <c r="E125" s="25"/>
      <c r="F125" s="25"/>
      <c r="G125" s="26"/>
      <c r="H125" s="26"/>
      <c r="I125" s="24" t="s">
        <v>289</v>
      </c>
    </row>
    <row r="126" spans="1:9" s="44" customFormat="1" ht="189">
      <c r="A126" s="21">
        <v>23</v>
      </c>
      <c r="B126" s="24" t="s">
        <v>228</v>
      </c>
      <c r="C126" s="25">
        <v>18960</v>
      </c>
      <c r="D126" s="25"/>
      <c r="E126" s="25"/>
      <c r="F126" s="25"/>
      <c r="G126" s="26"/>
      <c r="H126" s="26"/>
      <c r="I126" s="24" t="s">
        <v>487</v>
      </c>
    </row>
    <row r="127" spans="1:9" s="44" customFormat="1" ht="264">
      <c r="A127" s="21">
        <v>24</v>
      </c>
      <c r="B127" s="24" t="s">
        <v>229</v>
      </c>
      <c r="C127" s="25">
        <v>9923</v>
      </c>
      <c r="D127" s="25"/>
      <c r="E127" s="25"/>
      <c r="F127" s="25"/>
      <c r="G127" s="26"/>
      <c r="H127" s="26"/>
      <c r="I127" s="24" t="s">
        <v>289</v>
      </c>
    </row>
    <row r="128" spans="1:9" s="44" customFormat="1" ht="378">
      <c r="A128" s="21">
        <v>25</v>
      </c>
      <c r="B128" s="24" t="s">
        <v>500</v>
      </c>
      <c r="C128" s="25">
        <v>117973.1155</v>
      </c>
      <c r="D128" s="25"/>
      <c r="E128" s="25"/>
      <c r="F128" s="25"/>
      <c r="G128" s="26"/>
      <c r="H128" s="26"/>
      <c r="I128" s="24" t="s">
        <v>487</v>
      </c>
    </row>
    <row r="129" spans="1:9" s="44" customFormat="1" ht="189">
      <c r="A129" s="21">
        <v>26</v>
      </c>
      <c r="B129" s="24" t="s">
        <v>230</v>
      </c>
      <c r="C129" s="25">
        <v>31286</v>
      </c>
      <c r="D129" s="25"/>
      <c r="E129" s="25"/>
      <c r="F129" s="25"/>
      <c r="G129" s="26"/>
      <c r="H129" s="26"/>
      <c r="I129" s="24" t="s">
        <v>487</v>
      </c>
    </row>
    <row r="130" spans="1:9" s="44" customFormat="1" ht="226.5">
      <c r="A130" s="21">
        <v>27</v>
      </c>
      <c r="B130" s="24" t="s">
        <v>231</v>
      </c>
      <c r="C130" s="25">
        <v>26000</v>
      </c>
      <c r="D130" s="25"/>
      <c r="E130" s="25"/>
      <c r="F130" s="25"/>
      <c r="G130" s="26"/>
      <c r="H130" s="26"/>
      <c r="I130" s="24" t="s">
        <v>487</v>
      </c>
    </row>
    <row r="131" spans="1:9" s="44" customFormat="1" ht="189">
      <c r="A131" s="21">
        <v>28</v>
      </c>
      <c r="B131" s="24" t="s">
        <v>232</v>
      </c>
      <c r="C131" s="25">
        <v>17751</v>
      </c>
      <c r="D131" s="25"/>
      <c r="E131" s="25"/>
      <c r="F131" s="25"/>
      <c r="G131" s="26"/>
      <c r="H131" s="26"/>
      <c r="I131" s="24" t="s">
        <v>487</v>
      </c>
    </row>
    <row r="132" spans="1:9" s="91" customFormat="1" ht="113.25">
      <c r="A132" s="21">
        <v>29</v>
      </c>
      <c r="B132" s="48" t="s">
        <v>260</v>
      </c>
      <c r="C132" s="25"/>
      <c r="D132" s="25">
        <v>10500</v>
      </c>
      <c r="E132" s="25"/>
      <c r="F132" s="25"/>
      <c r="G132" s="26"/>
      <c r="H132" s="26"/>
      <c r="I132" s="95" t="s">
        <v>346</v>
      </c>
    </row>
    <row r="133" spans="1:9" s="44" customFormat="1" ht="150.75">
      <c r="A133" s="21">
        <v>30</v>
      </c>
      <c r="B133" s="48" t="s">
        <v>261</v>
      </c>
      <c r="C133" s="25"/>
      <c r="D133" s="25">
        <v>5676.53</v>
      </c>
      <c r="E133" s="25"/>
      <c r="F133" s="25"/>
      <c r="G133" s="26"/>
      <c r="H133" s="26"/>
      <c r="I133" s="95" t="s">
        <v>347</v>
      </c>
    </row>
    <row r="134" spans="1:9" s="44" customFormat="1" ht="150.75">
      <c r="A134" s="21">
        <v>31</v>
      </c>
      <c r="B134" s="48" t="s">
        <v>262</v>
      </c>
      <c r="C134" s="25"/>
      <c r="D134" s="25">
        <v>20000</v>
      </c>
      <c r="E134" s="25"/>
      <c r="F134" s="25"/>
      <c r="G134" s="26"/>
      <c r="H134" s="26"/>
      <c r="I134" s="95" t="s">
        <v>348</v>
      </c>
    </row>
    <row r="135" spans="1:9" s="44" customFormat="1" ht="113.25">
      <c r="A135" s="21">
        <v>32</v>
      </c>
      <c r="B135" s="48" t="s">
        <v>263</v>
      </c>
      <c r="C135" s="25"/>
      <c r="D135" s="25">
        <v>17061.64447</v>
      </c>
      <c r="E135" s="25"/>
      <c r="F135" s="25"/>
      <c r="G135" s="26"/>
      <c r="H135" s="26"/>
      <c r="I135" s="95" t="s">
        <v>349</v>
      </c>
    </row>
    <row r="136" spans="1:9" ht="113.25">
      <c r="A136" s="124">
        <v>33</v>
      </c>
      <c r="B136" s="24" t="s">
        <v>522</v>
      </c>
      <c r="C136" s="25">
        <v>118073.024</v>
      </c>
      <c r="D136" s="25"/>
      <c r="E136" s="25"/>
      <c r="F136" s="25"/>
      <c r="G136" s="26"/>
      <c r="H136" s="26"/>
      <c r="I136" s="125" t="s">
        <v>351</v>
      </c>
    </row>
    <row r="137" spans="1:9" s="2" customFormat="1" ht="113.25">
      <c r="A137" s="124"/>
      <c r="B137" s="24" t="s">
        <v>350</v>
      </c>
      <c r="C137" s="25"/>
      <c r="D137" s="25">
        <f>C136</f>
        <v>118073.024</v>
      </c>
      <c r="E137" s="25"/>
      <c r="F137" s="25"/>
      <c r="G137" s="26"/>
      <c r="H137" s="26"/>
      <c r="I137" s="125"/>
    </row>
    <row r="138" spans="1:9" s="2" customFormat="1" ht="36.75">
      <c r="A138" s="122" t="s">
        <v>14</v>
      </c>
      <c r="B138" s="122"/>
      <c r="C138" s="16">
        <f aca="true" t="shared" si="10" ref="C138:H138">SUM(C89:C137)</f>
        <v>628001.4392692308</v>
      </c>
      <c r="D138" s="16">
        <f t="shared" si="10"/>
        <v>336881.92923923075</v>
      </c>
      <c r="E138" s="16">
        <f t="shared" si="10"/>
        <v>244836.9</v>
      </c>
      <c r="F138" s="16">
        <f t="shared" si="10"/>
        <v>244836.9</v>
      </c>
      <c r="G138" s="16">
        <f t="shared" si="10"/>
        <v>244836.9</v>
      </c>
      <c r="H138" s="16">
        <f t="shared" si="10"/>
        <v>244836.9</v>
      </c>
      <c r="I138" s="16"/>
    </row>
    <row r="139" spans="1:9" s="2" customFormat="1" ht="36.75">
      <c r="A139" s="123" t="s">
        <v>27</v>
      </c>
      <c r="B139" s="123"/>
      <c r="C139" s="123"/>
      <c r="D139" s="123"/>
      <c r="E139" s="123"/>
      <c r="F139" s="123"/>
      <c r="G139" s="123"/>
      <c r="H139" s="123"/>
      <c r="I139" s="123"/>
    </row>
    <row r="140" spans="1:9" ht="189">
      <c r="A140" s="124">
        <v>1</v>
      </c>
      <c r="B140" s="24" t="s">
        <v>28</v>
      </c>
      <c r="C140" s="25">
        <v>4114.265</v>
      </c>
      <c r="D140" s="25"/>
      <c r="E140" s="25"/>
      <c r="F140" s="25"/>
      <c r="G140" s="26"/>
      <c r="H140" s="26"/>
      <c r="I140" s="36" t="s">
        <v>353</v>
      </c>
    </row>
    <row r="141" spans="1:9" s="91" customFormat="1" ht="226.5">
      <c r="A141" s="124"/>
      <c r="B141" s="24" t="s">
        <v>29</v>
      </c>
      <c r="C141" s="25"/>
      <c r="D141" s="25">
        <v>4114.2</v>
      </c>
      <c r="E141" s="25"/>
      <c r="F141" s="25"/>
      <c r="G141" s="26"/>
      <c r="H141" s="26"/>
      <c r="I141" s="36" t="s">
        <v>352</v>
      </c>
    </row>
    <row r="142" spans="1:9" ht="113.25">
      <c r="A142" s="21">
        <v>2</v>
      </c>
      <c r="B142" s="24" t="s">
        <v>354</v>
      </c>
      <c r="C142" s="25">
        <v>27774</v>
      </c>
      <c r="D142" s="25"/>
      <c r="E142" s="25"/>
      <c r="F142" s="25"/>
      <c r="G142" s="26"/>
      <c r="H142" s="26"/>
      <c r="I142" s="36" t="s">
        <v>211</v>
      </c>
    </row>
    <row r="143" spans="1:9" ht="226.5">
      <c r="A143" s="21">
        <v>3</v>
      </c>
      <c r="B143" s="102" t="s">
        <v>355</v>
      </c>
      <c r="C143" s="25"/>
      <c r="D143" s="25">
        <v>21167</v>
      </c>
      <c r="E143" s="25"/>
      <c r="F143" s="25"/>
      <c r="G143" s="26"/>
      <c r="H143" s="26"/>
      <c r="I143" s="36" t="s">
        <v>356</v>
      </c>
    </row>
    <row r="144" spans="1:9" ht="75">
      <c r="A144" s="21">
        <v>4</v>
      </c>
      <c r="B144" s="68" t="s">
        <v>233</v>
      </c>
      <c r="C144" s="25">
        <v>598</v>
      </c>
      <c r="D144" s="25"/>
      <c r="E144" s="25"/>
      <c r="F144" s="25"/>
      <c r="G144" s="26"/>
      <c r="H144" s="26"/>
      <c r="I144" s="125" t="s">
        <v>357</v>
      </c>
    </row>
    <row r="145" spans="1:9" ht="101.25" customHeight="1">
      <c r="A145" s="21">
        <v>5</v>
      </c>
      <c r="B145" s="68" t="s">
        <v>234</v>
      </c>
      <c r="C145" s="25">
        <v>8400</v>
      </c>
      <c r="D145" s="25"/>
      <c r="E145" s="25"/>
      <c r="F145" s="25"/>
      <c r="G145" s="26"/>
      <c r="H145" s="26"/>
      <c r="I145" s="125"/>
    </row>
    <row r="146" spans="1:9" ht="75">
      <c r="A146" s="21">
        <v>6</v>
      </c>
      <c r="B146" s="68" t="s">
        <v>235</v>
      </c>
      <c r="C146" s="25">
        <v>700</v>
      </c>
      <c r="D146" s="25"/>
      <c r="E146" s="25"/>
      <c r="F146" s="25"/>
      <c r="G146" s="26"/>
      <c r="H146" s="26"/>
      <c r="I146" s="125"/>
    </row>
    <row r="147" spans="1:9" ht="189">
      <c r="A147" s="21">
        <v>7</v>
      </c>
      <c r="B147" s="68" t="s">
        <v>236</v>
      </c>
      <c r="C147" s="25">
        <v>400</v>
      </c>
      <c r="D147" s="25"/>
      <c r="E147" s="25"/>
      <c r="F147" s="25"/>
      <c r="G147" s="26"/>
      <c r="H147" s="26"/>
      <c r="I147" s="24" t="s">
        <v>487</v>
      </c>
    </row>
    <row r="148" spans="1:9" s="2" customFormat="1" ht="113.25">
      <c r="A148" s="21">
        <v>8</v>
      </c>
      <c r="B148" s="68" t="s">
        <v>237</v>
      </c>
      <c r="C148" s="25">
        <v>3400</v>
      </c>
      <c r="D148" s="25"/>
      <c r="E148" s="25"/>
      <c r="F148" s="25"/>
      <c r="G148" s="26"/>
      <c r="H148" s="26"/>
      <c r="I148" s="68" t="s">
        <v>357</v>
      </c>
    </row>
    <row r="149" spans="1:9" s="2" customFormat="1" ht="189">
      <c r="A149" s="21">
        <v>9</v>
      </c>
      <c r="B149" s="68" t="s">
        <v>238</v>
      </c>
      <c r="C149" s="25">
        <v>950</v>
      </c>
      <c r="D149" s="25"/>
      <c r="E149" s="25"/>
      <c r="F149" s="25"/>
      <c r="G149" s="26"/>
      <c r="H149" s="26"/>
      <c r="I149" s="24" t="s">
        <v>487</v>
      </c>
    </row>
    <row r="150" spans="1:9" s="55" customFormat="1" ht="36.75">
      <c r="A150" s="122" t="s">
        <v>14</v>
      </c>
      <c r="B150" s="122"/>
      <c r="C150" s="16">
        <f aca="true" t="shared" si="11" ref="C150:H150">SUM(C140:C149)</f>
        <v>46336.265</v>
      </c>
      <c r="D150" s="16">
        <f t="shared" si="11"/>
        <v>25281.2</v>
      </c>
      <c r="E150" s="16">
        <f t="shared" si="11"/>
        <v>0</v>
      </c>
      <c r="F150" s="16">
        <f t="shared" si="11"/>
        <v>0</v>
      </c>
      <c r="G150" s="16">
        <f t="shared" si="11"/>
        <v>0</v>
      </c>
      <c r="H150" s="16">
        <f t="shared" si="11"/>
        <v>0</v>
      </c>
      <c r="I150" s="16"/>
    </row>
    <row r="151" spans="1:9" s="55" customFormat="1" ht="36.75">
      <c r="A151" s="123" t="s">
        <v>108</v>
      </c>
      <c r="B151" s="123"/>
      <c r="C151" s="123"/>
      <c r="D151" s="123"/>
      <c r="E151" s="123"/>
      <c r="F151" s="123"/>
      <c r="G151" s="123"/>
      <c r="H151" s="123"/>
      <c r="I151" s="123"/>
    </row>
    <row r="152" spans="1:9" s="55" customFormat="1" ht="150.75">
      <c r="A152" s="53">
        <v>1</v>
      </c>
      <c r="B152" s="52" t="s">
        <v>109</v>
      </c>
      <c r="C152" s="54">
        <v>1023.84263</v>
      </c>
      <c r="D152" s="54"/>
      <c r="E152" s="54"/>
      <c r="F152" s="54"/>
      <c r="G152" s="54"/>
      <c r="H152" s="54"/>
      <c r="I152" s="52" t="s">
        <v>523</v>
      </c>
    </row>
    <row r="153" spans="1:9" s="55" customFormat="1" ht="264" customHeight="1">
      <c r="A153" s="53">
        <f aca="true" t="shared" si="12" ref="A153:A161">A152+1</f>
        <v>2</v>
      </c>
      <c r="B153" s="52" t="s">
        <v>110</v>
      </c>
      <c r="C153" s="54"/>
      <c r="D153" s="54">
        <f>1023.84263+8817.76018</f>
        <v>9841.602809999998</v>
      </c>
      <c r="E153" s="54"/>
      <c r="F153" s="54"/>
      <c r="G153" s="54"/>
      <c r="H153" s="54"/>
      <c r="I153" s="52" t="s">
        <v>359</v>
      </c>
    </row>
    <row r="154" spans="1:9" s="55" customFormat="1" ht="279.75" customHeight="1">
      <c r="A154" s="53">
        <f t="shared" si="12"/>
        <v>3</v>
      </c>
      <c r="B154" s="52" t="s">
        <v>111</v>
      </c>
      <c r="C154" s="54">
        <f>29254.19939+34869.58001</f>
        <v>64123.7794</v>
      </c>
      <c r="D154" s="54"/>
      <c r="E154" s="54"/>
      <c r="F154" s="54">
        <v>97178.3994</v>
      </c>
      <c r="G154" s="54"/>
      <c r="H154" s="54"/>
      <c r="I154" s="52" t="s">
        <v>538</v>
      </c>
    </row>
    <row r="155" spans="1:9" s="55" customFormat="1" ht="113.25" customHeight="1">
      <c r="A155" s="53">
        <f t="shared" si="12"/>
        <v>4</v>
      </c>
      <c r="B155" s="52" t="s">
        <v>73</v>
      </c>
      <c r="C155" s="54">
        <v>135451.82</v>
      </c>
      <c r="D155" s="54"/>
      <c r="E155" s="54"/>
      <c r="F155" s="54"/>
      <c r="G155" s="54"/>
      <c r="H155" s="54"/>
      <c r="I155" s="52" t="s">
        <v>539</v>
      </c>
    </row>
    <row r="156" spans="1:9" s="55" customFormat="1" ht="150.75">
      <c r="A156" s="53">
        <f t="shared" si="12"/>
        <v>5</v>
      </c>
      <c r="B156" s="52" t="s">
        <v>112</v>
      </c>
      <c r="C156" s="54">
        <v>115260.3345</v>
      </c>
      <c r="D156" s="54"/>
      <c r="E156" s="54">
        <v>368498.76</v>
      </c>
      <c r="F156" s="54"/>
      <c r="G156" s="54"/>
      <c r="H156" s="54"/>
      <c r="I156" s="52" t="s">
        <v>540</v>
      </c>
    </row>
    <row r="157" spans="1:9" s="55" customFormat="1" ht="302.25">
      <c r="A157" s="53">
        <f t="shared" si="12"/>
        <v>6</v>
      </c>
      <c r="B157" s="52" t="s">
        <v>113</v>
      </c>
      <c r="C157" s="54">
        <v>115157.82613</v>
      </c>
      <c r="D157" s="54"/>
      <c r="E157" s="54"/>
      <c r="F157" s="54"/>
      <c r="G157" s="54"/>
      <c r="H157" s="54"/>
      <c r="I157" s="52" t="s">
        <v>360</v>
      </c>
    </row>
    <row r="158" spans="1:9" s="55" customFormat="1" ht="226.5">
      <c r="A158" s="53">
        <f t="shared" si="12"/>
        <v>7</v>
      </c>
      <c r="B158" s="52" t="s">
        <v>114</v>
      </c>
      <c r="C158" s="54">
        <v>451.01984</v>
      </c>
      <c r="D158" s="54"/>
      <c r="E158" s="54"/>
      <c r="F158" s="54"/>
      <c r="G158" s="54"/>
      <c r="H158" s="54"/>
      <c r="I158" s="52" t="s">
        <v>293</v>
      </c>
    </row>
    <row r="159" spans="1:9" s="55" customFormat="1" ht="189">
      <c r="A159" s="53">
        <f t="shared" si="12"/>
        <v>8</v>
      </c>
      <c r="B159" s="52" t="s">
        <v>66</v>
      </c>
      <c r="C159" s="54">
        <v>234625.13018</v>
      </c>
      <c r="D159" s="54"/>
      <c r="E159" s="54"/>
      <c r="F159" s="54">
        <v>134625.13018</v>
      </c>
      <c r="G159" s="54"/>
      <c r="H159" s="54"/>
      <c r="I159" s="52" t="s">
        <v>361</v>
      </c>
    </row>
    <row r="160" spans="1:9" s="55" customFormat="1" ht="150.75">
      <c r="A160" s="53">
        <f t="shared" si="12"/>
        <v>9</v>
      </c>
      <c r="B160" s="52" t="s">
        <v>115</v>
      </c>
      <c r="C160" s="54"/>
      <c r="D160" s="54">
        <v>180000</v>
      </c>
      <c r="E160" s="54"/>
      <c r="F160" s="54"/>
      <c r="G160" s="54"/>
      <c r="H160" s="54"/>
      <c r="I160" s="52" t="s">
        <v>362</v>
      </c>
    </row>
    <row r="161" spans="1:9" s="55" customFormat="1" ht="113.25" customHeight="1">
      <c r="A161" s="53">
        <f t="shared" si="12"/>
        <v>10</v>
      </c>
      <c r="B161" s="52" t="s">
        <v>116</v>
      </c>
      <c r="C161" s="54"/>
      <c r="D161" s="54">
        <v>30000</v>
      </c>
      <c r="E161" s="54"/>
      <c r="F161" s="54"/>
      <c r="G161" s="54"/>
      <c r="H161" s="54"/>
      <c r="I161" s="52" t="s">
        <v>363</v>
      </c>
    </row>
    <row r="162" spans="1:9" s="55" customFormat="1" ht="281.25">
      <c r="A162" s="53">
        <v>11</v>
      </c>
      <c r="B162" s="76" t="s">
        <v>189</v>
      </c>
      <c r="C162" s="54">
        <v>1000</v>
      </c>
      <c r="D162" s="54"/>
      <c r="E162" s="54"/>
      <c r="F162" s="54"/>
      <c r="G162" s="54"/>
      <c r="H162" s="54"/>
      <c r="I162" s="52" t="s">
        <v>487</v>
      </c>
    </row>
    <row r="163" spans="1:9" s="55" customFormat="1" ht="201">
      <c r="A163" s="53">
        <v>12</v>
      </c>
      <c r="B163" s="77" t="s">
        <v>190</v>
      </c>
      <c r="C163" s="54">
        <v>138622.5704</v>
      </c>
      <c r="D163" s="54"/>
      <c r="E163" s="54"/>
      <c r="F163" s="54">
        <v>138622.5704</v>
      </c>
      <c r="G163" s="54"/>
      <c r="H163" s="54"/>
      <c r="I163" s="52" t="s">
        <v>487</v>
      </c>
    </row>
    <row r="164" spans="1:9" s="55" customFormat="1" ht="189">
      <c r="A164" s="53">
        <v>13</v>
      </c>
      <c r="B164" s="77" t="s">
        <v>191</v>
      </c>
      <c r="C164" s="54">
        <v>20399.282</v>
      </c>
      <c r="D164" s="54"/>
      <c r="E164" s="54"/>
      <c r="F164" s="54"/>
      <c r="G164" s="54"/>
      <c r="H164" s="54"/>
      <c r="I164" s="52" t="s">
        <v>487</v>
      </c>
    </row>
    <row r="165" spans="1:9" s="55" customFormat="1" ht="189">
      <c r="A165" s="53">
        <v>14</v>
      </c>
      <c r="B165" s="78" t="s">
        <v>192</v>
      </c>
      <c r="C165" s="54">
        <v>5857.416</v>
      </c>
      <c r="D165" s="54"/>
      <c r="E165" s="54"/>
      <c r="F165" s="54">
        <v>5857.416</v>
      </c>
      <c r="G165" s="54"/>
      <c r="H165" s="54"/>
      <c r="I165" s="62" t="s">
        <v>487</v>
      </c>
    </row>
    <row r="166" spans="1:9" s="55" customFormat="1" ht="120">
      <c r="A166" s="53">
        <v>15</v>
      </c>
      <c r="B166" s="78" t="s">
        <v>193</v>
      </c>
      <c r="C166" s="54"/>
      <c r="D166" s="54">
        <v>2500</v>
      </c>
      <c r="E166" s="54"/>
      <c r="F166" s="54"/>
      <c r="G166" s="54"/>
      <c r="H166" s="54"/>
      <c r="I166" s="62" t="s">
        <v>524</v>
      </c>
    </row>
    <row r="167" spans="1:9" s="55" customFormat="1" ht="189">
      <c r="A167" s="53">
        <v>16</v>
      </c>
      <c r="B167" s="78" t="s">
        <v>194</v>
      </c>
      <c r="C167" s="54">
        <v>26500</v>
      </c>
      <c r="D167" s="54"/>
      <c r="E167" s="54"/>
      <c r="F167" s="54">
        <v>26500</v>
      </c>
      <c r="G167" s="54"/>
      <c r="H167" s="54"/>
      <c r="I167" s="62" t="s">
        <v>487</v>
      </c>
    </row>
    <row r="168" spans="1:9" s="55" customFormat="1" ht="150.75">
      <c r="A168" s="53">
        <v>17</v>
      </c>
      <c r="B168" s="58" t="s">
        <v>117</v>
      </c>
      <c r="C168" s="57"/>
      <c r="D168" s="57">
        <f>19366.0505+10783.75894</f>
        <v>30149.80944</v>
      </c>
      <c r="E168" s="54"/>
      <c r="F168" s="54"/>
      <c r="G168" s="54"/>
      <c r="H168" s="54"/>
      <c r="I168" s="65" t="s">
        <v>364</v>
      </c>
    </row>
    <row r="169" spans="1:9" s="55" customFormat="1" ht="75">
      <c r="A169" s="53">
        <v>18</v>
      </c>
      <c r="B169" s="58" t="s">
        <v>118</v>
      </c>
      <c r="C169" s="57"/>
      <c r="D169" s="57">
        <v>10000</v>
      </c>
      <c r="E169" s="54"/>
      <c r="F169" s="54"/>
      <c r="G169" s="54"/>
      <c r="H169" s="54"/>
      <c r="I169" s="65" t="s">
        <v>365</v>
      </c>
    </row>
    <row r="170" spans="1:9" s="55" customFormat="1" ht="226.5">
      <c r="A170" s="53">
        <v>19</v>
      </c>
      <c r="B170" s="58" t="s">
        <v>119</v>
      </c>
      <c r="C170" s="57"/>
      <c r="D170" s="57">
        <v>57884.91663</v>
      </c>
      <c r="E170" s="54"/>
      <c r="F170" s="54"/>
      <c r="G170" s="54"/>
      <c r="H170" s="54"/>
      <c r="I170" s="64" t="s">
        <v>366</v>
      </c>
    </row>
    <row r="171" spans="1:9" s="55" customFormat="1" ht="113.25">
      <c r="A171" s="53">
        <f>A170+1</f>
        <v>20</v>
      </c>
      <c r="B171" s="58" t="s">
        <v>120</v>
      </c>
      <c r="C171" s="57"/>
      <c r="D171" s="57">
        <v>500</v>
      </c>
      <c r="E171" s="54"/>
      <c r="F171" s="54"/>
      <c r="G171" s="54"/>
      <c r="H171" s="54"/>
      <c r="I171" s="52" t="s">
        <v>367</v>
      </c>
    </row>
    <row r="172" spans="1:9" s="55" customFormat="1" ht="113.25">
      <c r="A172" s="53">
        <f>A171+1</f>
        <v>21</v>
      </c>
      <c r="B172" s="58" t="s">
        <v>121</v>
      </c>
      <c r="C172" s="57"/>
      <c r="D172" s="57">
        <v>500</v>
      </c>
      <c r="E172" s="54"/>
      <c r="F172" s="54">
        <v>300</v>
      </c>
      <c r="G172" s="54">
        <v>800</v>
      </c>
      <c r="H172" s="54"/>
      <c r="I172" s="52" t="s">
        <v>368</v>
      </c>
    </row>
    <row r="173" spans="1:9" s="55" customFormat="1" ht="113.25" customHeight="1">
      <c r="A173" s="53">
        <f>A172+1</f>
        <v>22</v>
      </c>
      <c r="B173" s="58" t="s">
        <v>70</v>
      </c>
      <c r="C173" s="57">
        <v>65681.2</v>
      </c>
      <c r="D173" s="57"/>
      <c r="E173" s="54"/>
      <c r="F173" s="54"/>
      <c r="G173" s="54"/>
      <c r="H173" s="54"/>
      <c r="I173" s="119" t="s">
        <v>537</v>
      </c>
    </row>
    <row r="174" spans="1:9" s="55" customFormat="1" ht="75">
      <c r="A174" s="53">
        <f>A173+1</f>
        <v>23</v>
      </c>
      <c r="B174" s="58" t="s">
        <v>122</v>
      </c>
      <c r="C174" s="57">
        <v>99714.0825</v>
      </c>
      <c r="D174" s="57"/>
      <c r="E174" s="54"/>
      <c r="F174" s="54">
        <v>192482.75584</v>
      </c>
      <c r="G174" s="54"/>
      <c r="H174" s="54"/>
      <c r="I174" s="52" t="s">
        <v>369</v>
      </c>
    </row>
    <row r="175" spans="1:9" s="55" customFormat="1" ht="189">
      <c r="A175" s="53">
        <f>A174+1</f>
        <v>24</v>
      </c>
      <c r="B175" s="58" t="s">
        <v>59</v>
      </c>
      <c r="C175" s="57"/>
      <c r="D175" s="57"/>
      <c r="E175" s="54"/>
      <c r="F175" s="54"/>
      <c r="G175" s="54">
        <v>157344.99064</v>
      </c>
      <c r="H175" s="54"/>
      <c r="I175" s="56" t="s">
        <v>487</v>
      </c>
    </row>
    <row r="176" spans="1:9" s="55" customFormat="1" ht="189">
      <c r="A176" s="53">
        <v>25</v>
      </c>
      <c r="B176" s="58" t="s">
        <v>123</v>
      </c>
      <c r="C176" s="57"/>
      <c r="D176" s="57">
        <v>36199.10551</v>
      </c>
      <c r="E176" s="54"/>
      <c r="F176" s="54"/>
      <c r="G176" s="54"/>
      <c r="H176" s="54"/>
      <c r="I176" s="52" t="s">
        <v>370</v>
      </c>
    </row>
    <row r="177" spans="1:9" s="55" customFormat="1" ht="150.75">
      <c r="A177" s="53">
        <f>A176+1</f>
        <v>26</v>
      </c>
      <c r="B177" s="58" t="s">
        <v>124</v>
      </c>
      <c r="C177" s="57"/>
      <c r="D177" s="57">
        <v>7426.0265</v>
      </c>
      <c r="E177" s="54"/>
      <c r="F177" s="54"/>
      <c r="G177" s="54"/>
      <c r="H177" s="54"/>
      <c r="I177" s="52" t="s">
        <v>371</v>
      </c>
    </row>
    <row r="178" spans="1:9" s="55" customFormat="1" ht="153">
      <c r="A178" s="53">
        <f>A177+1</f>
        <v>27</v>
      </c>
      <c r="B178" s="52" t="s">
        <v>125</v>
      </c>
      <c r="C178" s="53"/>
      <c r="D178" s="53">
        <v>1040</v>
      </c>
      <c r="E178" s="53"/>
      <c r="F178" s="53"/>
      <c r="G178" s="53"/>
      <c r="H178" s="53"/>
      <c r="I178" s="52" t="s">
        <v>372</v>
      </c>
    </row>
    <row r="179" spans="1:9" s="55" customFormat="1" ht="226.5">
      <c r="A179" s="53">
        <f>A178+1</f>
        <v>28</v>
      </c>
      <c r="B179" s="58" t="s">
        <v>126</v>
      </c>
      <c r="C179" s="57"/>
      <c r="D179" s="57">
        <v>1331.33</v>
      </c>
      <c r="E179" s="54"/>
      <c r="F179" s="54">
        <v>53545.15761</v>
      </c>
      <c r="G179" s="54"/>
      <c r="H179" s="54">
        <v>82314.73075</v>
      </c>
      <c r="I179" s="52" t="s">
        <v>127</v>
      </c>
    </row>
    <row r="180" spans="1:9" s="55" customFormat="1" ht="113.25">
      <c r="A180" s="53">
        <f>A179+1</f>
        <v>29</v>
      </c>
      <c r="B180" s="58" t="s">
        <v>128</v>
      </c>
      <c r="C180" s="57"/>
      <c r="D180" s="57"/>
      <c r="E180" s="54"/>
      <c r="F180" s="54">
        <v>50553.50613</v>
      </c>
      <c r="G180" s="54"/>
      <c r="H180" s="54">
        <v>75830.25989</v>
      </c>
      <c r="I180" s="52" t="s">
        <v>373</v>
      </c>
    </row>
    <row r="181" spans="1:9" s="55" customFormat="1" ht="75">
      <c r="A181" s="53">
        <f>A180+1</f>
        <v>30</v>
      </c>
      <c r="B181" s="58" t="s">
        <v>129</v>
      </c>
      <c r="C181" s="57"/>
      <c r="D181" s="57">
        <v>256300.37707</v>
      </c>
      <c r="E181" s="54"/>
      <c r="F181" s="54">
        <v>655754.72293</v>
      </c>
      <c r="G181" s="54"/>
      <c r="H181" s="54"/>
      <c r="I181" s="64" t="s">
        <v>374</v>
      </c>
    </row>
    <row r="182" spans="1:9" s="55" customFormat="1" ht="153">
      <c r="A182" s="53">
        <v>31</v>
      </c>
      <c r="B182" s="58" t="s">
        <v>130</v>
      </c>
      <c r="C182" s="54">
        <v>8530.87594</v>
      </c>
      <c r="D182" s="54"/>
      <c r="E182" s="54"/>
      <c r="F182" s="54">
        <v>8530.87594</v>
      </c>
      <c r="G182" s="54"/>
      <c r="H182" s="54"/>
      <c r="I182" s="52" t="s">
        <v>535</v>
      </c>
    </row>
    <row r="183" spans="1:9" s="55" customFormat="1" ht="150.75">
      <c r="A183" s="53">
        <f aca="true" t="shared" si="13" ref="A183:A189">A182+1</f>
        <v>32</v>
      </c>
      <c r="B183" s="58" t="s">
        <v>131</v>
      </c>
      <c r="C183" s="54">
        <v>7539.51705</v>
      </c>
      <c r="D183" s="54"/>
      <c r="E183" s="54"/>
      <c r="F183" s="54">
        <v>18602.85591</v>
      </c>
      <c r="G183" s="54"/>
      <c r="H183" s="54"/>
      <c r="I183" s="52" t="s">
        <v>535</v>
      </c>
    </row>
    <row r="184" spans="1:9" s="61" customFormat="1" ht="150.75">
      <c r="A184" s="53">
        <f t="shared" si="13"/>
        <v>33</v>
      </c>
      <c r="B184" s="58" t="s">
        <v>132</v>
      </c>
      <c r="C184" s="54">
        <v>15720.47698</v>
      </c>
      <c r="D184" s="54"/>
      <c r="E184" s="54"/>
      <c r="F184" s="54">
        <v>15720.47698</v>
      </c>
      <c r="G184" s="54"/>
      <c r="H184" s="54"/>
      <c r="I184" s="52" t="s">
        <v>535</v>
      </c>
    </row>
    <row r="185" spans="1:9" s="61" customFormat="1" ht="150.75">
      <c r="A185" s="53">
        <f t="shared" si="13"/>
        <v>34</v>
      </c>
      <c r="B185" s="58" t="s">
        <v>133</v>
      </c>
      <c r="C185" s="54">
        <v>5808.56177</v>
      </c>
      <c r="D185" s="54"/>
      <c r="E185" s="54"/>
      <c r="F185" s="54">
        <v>5808.56177</v>
      </c>
      <c r="G185" s="54"/>
      <c r="H185" s="54"/>
      <c r="I185" s="52" t="s">
        <v>535</v>
      </c>
    </row>
    <row r="186" spans="1:9" s="61" customFormat="1" ht="153">
      <c r="A186" s="53">
        <v>35</v>
      </c>
      <c r="B186" s="58" t="s">
        <v>134</v>
      </c>
      <c r="C186" s="54">
        <v>10621.68534</v>
      </c>
      <c r="D186" s="54"/>
      <c r="E186" s="54"/>
      <c r="F186" s="54">
        <v>10621.68534</v>
      </c>
      <c r="G186" s="54"/>
      <c r="H186" s="54"/>
      <c r="I186" s="52" t="s">
        <v>535</v>
      </c>
    </row>
    <row r="187" spans="1:9" s="61" customFormat="1" ht="156.75" customHeight="1">
      <c r="A187" s="53">
        <f t="shared" si="13"/>
        <v>36</v>
      </c>
      <c r="B187" s="58" t="s">
        <v>135</v>
      </c>
      <c r="C187" s="54">
        <v>7600.68392</v>
      </c>
      <c r="D187" s="54"/>
      <c r="E187" s="54"/>
      <c r="F187" s="54">
        <v>7600.68392</v>
      </c>
      <c r="G187" s="54"/>
      <c r="H187" s="54"/>
      <c r="I187" s="52" t="s">
        <v>536</v>
      </c>
    </row>
    <row r="188" spans="1:9" s="61" customFormat="1" ht="113.25">
      <c r="A188" s="53">
        <f t="shared" si="13"/>
        <v>37</v>
      </c>
      <c r="B188" s="58" t="s">
        <v>136</v>
      </c>
      <c r="C188" s="54"/>
      <c r="D188" s="54">
        <v>79356.85002</v>
      </c>
      <c r="E188" s="54">
        <v>47263.54256</v>
      </c>
      <c r="F188" s="54"/>
      <c r="G188" s="54"/>
      <c r="H188" s="54"/>
      <c r="I188" s="52" t="s">
        <v>375</v>
      </c>
    </row>
    <row r="189" spans="1:9" s="61" customFormat="1" ht="113.25">
      <c r="A189" s="53">
        <f t="shared" si="13"/>
        <v>38</v>
      </c>
      <c r="B189" s="58" t="s">
        <v>137</v>
      </c>
      <c r="C189" s="54"/>
      <c r="D189" s="54">
        <v>26607.85604</v>
      </c>
      <c r="E189" s="54">
        <v>24223.37832</v>
      </c>
      <c r="F189" s="54"/>
      <c r="G189" s="54"/>
      <c r="H189" s="54"/>
      <c r="I189" s="113" t="s">
        <v>376</v>
      </c>
    </row>
    <row r="190" spans="1:9" s="61" customFormat="1" ht="113.25">
      <c r="A190" s="53">
        <f>A189+1</f>
        <v>39</v>
      </c>
      <c r="B190" s="58" t="s">
        <v>469</v>
      </c>
      <c r="C190" s="60"/>
      <c r="D190" s="60"/>
      <c r="E190" s="60"/>
      <c r="F190" s="54">
        <v>34081.23471</v>
      </c>
      <c r="G190" s="60"/>
      <c r="H190" s="60"/>
      <c r="I190" s="52" t="s">
        <v>470</v>
      </c>
    </row>
    <row r="191" spans="1:9" s="61" customFormat="1" ht="114.75">
      <c r="A191" s="53">
        <f>A190+1</f>
        <v>40</v>
      </c>
      <c r="B191" s="52" t="s">
        <v>138</v>
      </c>
      <c r="C191" s="54"/>
      <c r="D191" s="54">
        <v>696.0421</v>
      </c>
      <c r="E191" s="54"/>
      <c r="F191" s="54">
        <v>274139.0978</v>
      </c>
      <c r="G191" s="54"/>
      <c r="H191" s="54">
        <v>689000</v>
      </c>
      <c r="I191" s="52" t="s">
        <v>377</v>
      </c>
    </row>
    <row r="192" spans="1:9" s="61" customFormat="1" ht="226.5">
      <c r="A192" s="53">
        <f>A191+1</f>
        <v>41</v>
      </c>
      <c r="B192" s="52" t="s">
        <v>139</v>
      </c>
      <c r="C192" s="54">
        <v>135316.56528</v>
      </c>
      <c r="D192" s="54"/>
      <c r="E192" s="54"/>
      <c r="F192" s="54">
        <v>242316.56528</v>
      </c>
      <c r="G192" s="54"/>
      <c r="H192" s="54">
        <v>1283000</v>
      </c>
      <c r="I192" s="52" t="s">
        <v>378</v>
      </c>
    </row>
    <row r="193" spans="1:9" s="61" customFormat="1" ht="120">
      <c r="A193" s="53">
        <v>42</v>
      </c>
      <c r="B193" s="75" t="s">
        <v>195</v>
      </c>
      <c r="C193" s="54"/>
      <c r="D193" s="54"/>
      <c r="E193" s="54"/>
      <c r="F193" s="54">
        <v>124123.93</v>
      </c>
      <c r="G193" s="54"/>
      <c r="H193" s="54"/>
      <c r="I193" s="75" t="s">
        <v>379</v>
      </c>
    </row>
    <row r="194" spans="1:9" s="61" customFormat="1" ht="150.75">
      <c r="A194" s="53">
        <v>43</v>
      </c>
      <c r="B194" s="52" t="s">
        <v>140</v>
      </c>
      <c r="C194" s="54"/>
      <c r="D194" s="54"/>
      <c r="E194" s="54"/>
      <c r="F194" s="54">
        <v>102964.4</v>
      </c>
      <c r="G194" s="54"/>
      <c r="H194" s="54">
        <v>154451.6</v>
      </c>
      <c r="I194" s="52" t="s">
        <v>380</v>
      </c>
    </row>
    <row r="195" spans="1:9" s="61" customFormat="1" ht="113.25">
      <c r="A195" s="53">
        <f>A194+1</f>
        <v>44</v>
      </c>
      <c r="B195" s="52" t="s">
        <v>141</v>
      </c>
      <c r="C195" s="54"/>
      <c r="D195" s="54">
        <v>100000</v>
      </c>
      <c r="E195" s="54"/>
      <c r="F195" s="54">
        <v>736471.92748</v>
      </c>
      <c r="G195" s="54"/>
      <c r="H195" s="54"/>
      <c r="I195" s="52" t="s">
        <v>471</v>
      </c>
    </row>
    <row r="196" spans="1:9" s="61" customFormat="1" ht="189">
      <c r="A196" s="53">
        <f>A195+1</f>
        <v>45</v>
      </c>
      <c r="B196" s="52" t="s">
        <v>142</v>
      </c>
      <c r="C196" s="54"/>
      <c r="D196" s="54"/>
      <c r="E196" s="54"/>
      <c r="F196" s="54">
        <v>98705</v>
      </c>
      <c r="G196" s="54"/>
      <c r="H196" s="54"/>
      <c r="I196" s="52" t="s">
        <v>489</v>
      </c>
    </row>
    <row r="197" spans="1:9" s="61" customFormat="1" ht="189">
      <c r="A197" s="53">
        <f>A196+1</f>
        <v>46</v>
      </c>
      <c r="B197" s="52" t="s">
        <v>143</v>
      </c>
      <c r="C197" s="54">
        <v>67412.37512</v>
      </c>
      <c r="D197" s="54"/>
      <c r="E197" s="54"/>
      <c r="F197" s="54"/>
      <c r="G197" s="54"/>
      <c r="H197" s="54">
        <v>298701.44978</v>
      </c>
      <c r="I197" s="52" t="s">
        <v>489</v>
      </c>
    </row>
    <row r="198" spans="1:9" s="61" customFormat="1" ht="189">
      <c r="A198" s="53">
        <f>A197+1</f>
        <v>47</v>
      </c>
      <c r="B198" s="52" t="s">
        <v>58</v>
      </c>
      <c r="C198" s="54"/>
      <c r="D198" s="54"/>
      <c r="E198" s="54"/>
      <c r="F198" s="54">
        <v>19976</v>
      </c>
      <c r="G198" s="54"/>
      <c r="H198" s="54"/>
      <c r="I198" s="52" t="s">
        <v>489</v>
      </c>
    </row>
    <row r="199" spans="1:9" s="61" customFormat="1" ht="201">
      <c r="A199" s="53">
        <v>48</v>
      </c>
      <c r="B199" s="75" t="s">
        <v>196</v>
      </c>
      <c r="C199" s="54">
        <v>16500</v>
      </c>
      <c r="D199" s="54"/>
      <c r="E199" s="54"/>
      <c r="F199" s="54">
        <v>16500</v>
      </c>
      <c r="G199" s="54"/>
      <c r="H199" s="54"/>
      <c r="I199" s="52" t="s">
        <v>489</v>
      </c>
    </row>
    <row r="200" spans="1:9" s="61" customFormat="1" ht="189">
      <c r="A200" s="53">
        <v>49</v>
      </c>
      <c r="B200" s="52" t="s">
        <v>144</v>
      </c>
      <c r="C200" s="54">
        <v>19181.98647</v>
      </c>
      <c r="D200" s="54"/>
      <c r="E200" s="54"/>
      <c r="F200" s="54">
        <v>19181.98647</v>
      </c>
      <c r="G200" s="54"/>
      <c r="H200" s="54"/>
      <c r="I200" s="52" t="s">
        <v>489</v>
      </c>
    </row>
    <row r="201" spans="1:9" s="61" customFormat="1" ht="189">
      <c r="A201" s="53">
        <f>A200+1</f>
        <v>50</v>
      </c>
      <c r="B201" s="52" t="s">
        <v>145</v>
      </c>
      <c r="C201" s="54">
        <v>18371.236</v>
      </c>
      <c r="D201" s="54"/>
      <c r="E201" s="54"/>
      <c r="F201" s="54">
        <v>18371.236</v>
      </c>
      <c r="G201" s="54"/>
      <c r="H201" s="54"/>
      <c r="I201" s="52" t="s">
        <v>489</v>
      </c>
    </row>
    <row r="202" spans="1:9" s="61" customFormat="1" ht="378">
      <c r="A202" s="53">
        <f>A201+1</f>
        <v>51</v>
      </c>
      <c r="B202" s="52" t="s">
        <v>146</v>
      </c>
      <c r="C202" s="54">
        <v>35710</v>
      </c>
      <c r="D202" s="54"/>
      <c r="E202" s="54"/>
      <c r="F202" s="54">
        <v>35710</v>
      </c>
      <c r="G202" s="54"/>
      <c r="H202" s="54"/>
      <c r="I202" s="52" t="s">
        <v>541</v>
      </c>
    </row>
    <row r="203" spans="1:9" s="61" customFormat="1" ht="189">
      <c r="A203" s="53">
        <f>A202+1</f>
        <v>52</v>
      </c>
      <c r="B203" s="52" t="s">
        <v>147</v>
      </c>
      <c r="C203" s="54">
        <v>3450</v>
      </c>
      <c r="D203" s="54"/>
      <c r="E203" s="54"/>
      <c r="F203" s="54">
        <v>3450</v>
      </c>
      <c r="G203" s="54"/>
      <c r="H203" s="54"/>
      <c r="I203" s="52" t="s">
        <v>489</v>
      </c>
    </row>
    <row r="204" spans="1:9" s="61" customFormat="1" ht="189">
      <c r="A204" s="53">
        <f>A203+1</f>
        <v>53</v>
      </c>
      <c r="B204" s="52" t="s">
        <v>148</v>
      </c>
      <c r="C204" s="54">
        <v>10950</v>
      </c>
      <c r="D204" s="54"/>
      <c r="E204" s="54"/>
      <c r="F204" s="54">
        <v>10950</v>
      </c>
      <c r="G204" s="54"/>
      <c r="H204" s="54"/>
      <c r="I204" s="52" t="s">
        <v>489</v>
      </c>
    </row>
    <row r="205" spans="1:9" s="61" customFormat="1" ht="189">
      <c r="A205" s="53">
        <f>A204+1</f>
        <v>54</v>
      </c>
      <c r="B205" s="52" t="s">
        <v>149</v>
      </c>
      <c r="C205" s="54">
        <v>2834.252</v>
      </c>
      <c r="D205" s="54"/>
      <c r="E205" s="54"/>
      <c r="F205" s="54">
        <v>2834.252</v>
      </c>
      <c r="G205" s="54"/>
      <c r="H205" s="54"/>
      <c r="I205" s="52" t="s">
        <v>489</v>
      </c>
    </row>
    <row r="206" spans="1:9" s="61" customFormat="1" ht="189">
      <c r="A206" s="53">
        <v>55</v>
      </c>
      <c r="B206" s="75" t="s">
        <v>197</v>
      </c>
      <c r="C206" s="54">
        <v>5426</v>
      </c>
      <c r="D206" s="54"/>
      <c r="E206" s="54"/>
      <c r="F206" s="54">
        <v>5426</v>
      </c>
      <c r="G206" s="54"/>
      <c r="H206" s="54"/>
      <c r="I206" s="52" t="s">
        <v>489</v>
      </c>
    </row>
    <row r="207" spans="1:9" s="61" customFormat="1" ht="189">
      <c r="A207" s="53">
        <v>55</v>
      </c>
      <c r="B207" s="75" t="s">
        <v>198</v>
      </c>
      <c r="C207" s="54">
        <v>1522.2</v>
      </c>
      <c r="D207" s="54"/>
      <c r="E207" s="54"/>
      <c r="F207" s="54">
        <v>1522.2</v>
      </c>
      <c r="G207" s="54"/>
      <c r="H207" s="54"/>
      <c r="I207" s="52" t="s">
        <v>489</v>
      </c>
    </row>
    <row r="208" spans="1:9" s="61" customFormat="1" ht="189">
      <c r="A208" s="53">
        <v>56</v>
      </c>
      <c r="B208" s="75" t="s">
        <v>199</v>
      </c>
      <c r="C208" s="54">
        <v>6024</v>
      </c>
      <c r="D208" s="54"/>
      <c r="E208" s="54"/>
      <c r="F208" s="54">
        <v>6024</v>
      </c>
      <c r="G208" s="54"/>
      <c r="H208" s="54"/>
      <c r="I208" s="52" t="s">
        <v>489</v>
      </c>
    </row>
    <row r="209" spans="1:9" s="61" customFormat="1" ht="201">
      <c r="A209" s="53">
        <v>57</v>
      </c>
      <c r="B209" s="75" t="s">
        <v>200</v>
      </c>
      <c r="C209" s="54">
        <v>10000</v>
      </c>
      <c r="D209" s="54"/>
      <c r="E209" s="54"/>
      <c r="F209" s="54">
        <v>10000</v>
      </c>
      <c r="G209" s="54"/>
      <c r="H209" s="54"/>
      <c r="I209" s="52" t="s">
        <v>489</v>
      </c>
    </row>
    <row r="210" spans="1:9" s="61" customFormat="1" ht="189">
      <c r="A210" s="53">
        <v>58</v>
      </c>
      <c r="B210" s="75" t="s">
        <v>201</v>
      </c>
      <c r="C210" s="54">
        <v>10000</v>
      </c>
      <c r="D210" s="54"/>
      <c r="E210" s="54"/>
      <c r="F210" s="54">
        <v>10000</v>
      </c>
      <c r="G210" s="54"/>
      <c r="H210" s="54"/>
      <c r="I210" s="52" t="s">
        <v>489</v>
      </c>
    </row>
    <row r="211" spans="1:9" s="61" customFormat="1" ht="189">
      <c r="A211" s="53">
        <v>59</v>
      </c>
      <c r="B211" s="52" t="s">
        <v>69</v>
      </c>
      <c r="C211" s="54">
        <v>16000</v>
      </c>
      <c r="D211" s="54"/>
      <c r="E211" s="54"/>
      <c r="F211" s="54">
        <v>16000</v>
      </c>
      <c r="G211" s="54"/>
      <c r="H211" s="54"/>
      <c r="I211" s="52" t="s">
        <v>489</v>
      </c>
    </row>
    <row r="212" spans="1:9" s="61" customFormat="1" ht="189">
      <c r="A212" s="53">
        <f aca="true" t="shared" si="14" ref="A212:A217">A211+1</f>
        <v>60</v>
      </c>
      <c r="B212" s="52" t="s">
        <v>161</v>
      </c>
      <c r="C212" s="54">
        <v>35491.16000000003</v>
      </c>
      <c r="D212" s="54"/>
      <c r="E212" s="54"/>
      <c r="F212" s="54">
        <v>355661.43200000003</v>
      </c>
      <c r="G212" s="54"/>
      <c r="H212" s="54">
        <v>690230.605</v>
      </c>
      <c r="I212" s="52" t="s">
        <v>489</v>
      </c>
    </row>
    <row r="213" spans="1:9" s="61" customFormat="1" ht="189">
      <c r="A213" s="53">
        <f t="shared" si="14"/>
        <v>61</v>
      </c>
      <c r="B213" s="52" t="s">
        <v>150</v>
      </c>
      <c r="C213" s="54">
        <v>45000</v>
      </c>
      <c r="D213" s="54"/>
      <c r="E213" s="54"/>
      <c r="F213" s="54">
        <v>45000</v>
      </c>
      <c r="G213" s="54"/>
      <c r="H213" s="54"/>
      <c r="I213" s="52" t="s">
        <v>489</v>
      </c>
    </row>
    <row r="214" spans="1:9" s="61" customFormat="1" ht="189">
      <c r="A214" s="53">
        <f t="shared" si="14"/>
        <v>62</v>
      </c>
      <c r="B214" s="52" t="s">
        <v>151</v>
      </c>
      <c r="C214" s="54">
        <v>22903.4455</v>
      </c>
      <c r="D214" s="54"/>
      <c r="E214" s="54"/>
      <c r="F214" s="54">
        <v>20927.6545</v>
      </c>
      <c r="G214" s="54"/>
      <c r="H214" s="54"/>
      <c r="I214" s="52" t="s">
        <v>489</v>
      </c>
    </row>
    <row r="215" spans="1:9" s="61" customFormat="1" ht="409.5" customHeight="1">
      <c r="A215" s="53">
        <f t="shared" si="14"/>
        <v>63</v>
      </c>
      <c r="B215" s="52" t="s">
        <v>152</v>
      </c>
      <c r="C215" s="54"/>
      <c r="D215" s="54"/>
      <c r="E215" s="54"/>
      <c r="F215" s="54">
        <v>11658.58299</v>
      </c>
      <c r="G215" s="54"/>
      <c r="H215" s="54"/>
      <c r="I215" s="52" t="s">
        <v>489</v>
      </c>
    </row>
    <row r="216" spans="1:9" s="61" customFormat="1" ht="189">
      <c r="A216" s="53">
        <f t="shared" si="14"/>
        <v>64</v>
      </c>
      <c r="B216" s="52" t="s">
        <v>153</v>
      </c>
      <c r="C216" s="54">
        <v>11902.16667</v>
      </c>
      <c r="D216" s="54"/>
      <c r="E216" s="54"/>
      <c r="F216" s="54"/>
      <c r="G216" s="54"/>
      <c r="H216" s="54"/>
      <c r="I216" s="105" t="s">
        <v>488</v>
      </c>
    </row>
    <row r="217" spans="1:9" s="61" customFormat="1" ht="189">
      <c r="A217" s="53">
        <f t="shared" si="14"/>
        <v>65</v>
      </c>
      <c r="B217" s="52" t="s">
        <v>154</v>
      </c>
      <c r="C217" s="54">
        <v>43058.58</v>
      </c>
      <c r="D217" s="54"/>
      <c r="E217" s="54"/>
      <c r="F217" s="54"/>
      <c r="G217" s="54"/>
      <c r="H217" s="54"/>
      <c r="I217" s="105" t="s">
        <v>488</v>
      </c>
    </row>
    <row r="218" spans="1:9" s="61" customFormat="1" ht="153.75" customHeight="1">
      <c r="A218" s="53">
        <v>66</v>
      </c>
      <c r="B218" s="59" t="s">
        <v>515</v>
      </c>
      <c r="C218" s="54">
        <v>52403.95225</v>
      </c>
      <c r="D218" s="54"/>
      <c r="E218" s="54"/>
      <c r="F218" s="54">
        <v>52403.95225</v>
      </c>
      <c r="G218" s="54"/>
      <c r="H218" s="54"/>
      <c r="I218" s="52" t="s">
        <v>535</v>
      </c>
    </row>
    <row r="219" spans="1:9" s="61" customFormat="1" ht="226.5">
      <c r="A219" s="53">
        <v>67</v>
      </c>
      <c r="B219" s="59" t="s">
        <v>516</v>
      </c>
      <c r="C219" s="54">
        <v>46314.176</v>
      </c>
      <c r="D219" s="54"/>
      <c r="E219" s="54"/>
      <c r="F219" s="54">
        <v>35250.83713</v>
      </c>
      <c r="G219" s="54"/>
      <c r="H219" s="54"/>
      <c r="I219" s="52" t="s">
        <v>542</v>
      </c>
    </row>
    <row r="220" spans="1:9" s="61" customFormat="1" ht="150.75">
      <c r="A220" s="53">
        <v>68</v>
      </c>
      <c r="B220" s="59" t="s">
        <v>517</v>
      </c>
      <c r="C220" s="54">
        <v>54467.3591</v>
      </c>
      <c r="D220" s="54"/>
      <c r="E220" s="54"/>
      <c r="F220" s="54">
        <v>54467.3591</v>
      </c>
      <c r="G220" s="54"/>
      <c r="H220" s="54"/>
      <c r="I220" s="52" t="s">
        <v>535</v>
      </c>
    </row>
    <row r="221" spans="1:9" s="61" customFormat="1" ht="150.75">
      <c r="A221" s="53">
        <v>69</v>
      </c>
      <c r="B221" s="59" t="s">
        <v>510</v>
      </c>
      <c r="C221" s="54">
        <v>26845.65927</v>
      </c>
      <c r="D221" s="54"/>
      <c r="E221" s="54"/>
      <c r="F221" s="54">
        <v>26845.65927</v>
      </c>
      <c r="G221" s="54"/>
      <c r="H221" s="54"/>
      <c r="I221" s="52" t="s">
        <v>536</v>
      </c>
    </row>
    <row r="222" spans="1:9" s="61" customFormat="1" ht="113.25">
      <c r="A222" s="53">
        <v>70</v>
      </c>
      <c r="B222" s="59" t="s">
        <v>511</v>
      </c>
      <c r="C222" s="54"/>
      <c r="D222" s="54">
        <v>160128.50055</v>
      </c>
      <c r="E222" s="54">
        <v>160128.50055</v>
      </c>
      <c r="F222" s="54"/>
      <c r="G222" s="54"/>
      <c r="H222" s="54"/>
      <c r="I222" s="52" t="s">
        <v>375</v>
      </c>
    </row>
    <row r="223" spans="1:9" s="61" customFormat="1" ht="113.25">
      <c r="A223" s="53">
        <v>71</v>
      </c>
      <c r="B223" s="59" t="s">
        <v>512</v>
      </c>
      <c r="C223" s="54"/>
      <c r="D223" s="54">
        <v>19902.64607</v>
      </c>
      <c r="E223" s="54">
        <v>19902.64607</v>
      </c>
      <c r="F223" s="54"/>
      <c r="G223" s="54"/>
      <c r="H223" s="54"/>
      <c r="I223" s="113" t="s">
        <v>376</v>
      </c>
    </row>
    <row r="224" spans="1:9" s="61" customFormat="1" ht="113.25">
      <c r="A224" s="53">
        <v>72</v>
      </c>
      <c r="B224" s="59" t="s">
        <v>525</v>
      </c>
      <c r="C224" s="54"/>
      <c r="D224" s="54"/>
      <c r="E224" s="54"/>
      <c r="F224" s="54">
        <v>11063.33887</v>
      </c>
      <c r="G224" s="54"/>
      <c r="H224" s="54"/>
      <c r="I224" s="114" t="s">
        <v>381</v>
      </c>
    </row>
    <row r="225" spans="1:9" s="61" customFormat="1" ht="150.75">
      <c r="A225" s="53">
        <v>73</v>
      </c>
      <c r="B225" s="52" t="s">
        <v>513</v>
      </c>
      <c r="C225" s="54">
        <v>251553.38</v>
      </c>
      <c r="D225" s="54"/>
      <c r="E225" s="54"/>
      <c r="F225" s="54"/>
      <c r="G225" s="54"/>
      <c r="H225" s="54"/>
      <c r="I225" s="133" t="s">
        <v>382</v>
      </c>
    </row>
    <row r="226" spans="1:9" s="61" customFormat="1" ht="113.25">
      <c r="A226" s="53">
        <v>74</v>
      </c>
      <c r="B226" s="52" t="s">
        <v>514</v>
      </c>
      <c r="C226" s="54"/>
      <c r="D226" s="54">
        <v>251553.38</v>
      </c>
      <c r="E226" s="54"/>
      <c r="F226" s="54"/>
      <c r="G226" s="54"/>
      <c r="H226" s="54"/>
      <c r="I226" s="133"/>
    </row>
    <row r="227" spans="1:9" s="61" customFormat="1" ht="189">
      <c r="A227" s="53">
        <v>75</v>
      </c>
      <c r="B227" s="52" t="s">
        <v>202</v>
      </c>
      <c r="C227" s="54"/>
      <c r="D227" s="54">
        <v>6851.4253</v>
      </c>
      <c r="E227" s="54"/>
      <c r="F227" s="54"/>
      <c r="G227" s="54"/>
      <c r="H227" s="54"/>
      <c r="I227" s="95" t="s">
        <v>383</v>
      </c>
    </row>
    <row r="228" spans="1:9" s="61" customFormat="1" ht="150.75">
      <c r="A228" s="53">
        <v>76</v>
      </c>
      <c r="B228" s="52" t="s">
        <v>203</v>
      </c>
      <c r="C228" s="54"/>
      <c r="D228" s="54">
        <v>3152.3686</v>
      </c>
      <c r="E228" s="54"/>
      <c r="F228" s="54"/>
      <c r="G228" s="54"/>
      <c r="H228" s="54"/>
      <c r="I228" s="95" t="s">
        <v>383</v>
      </c>
    </row>
    <row r="229" spans="1:9" s="61" customFormat="1" ht="189">
      <c r="A229" s="53">
        <v>77</v>
      </c>
      <c r="B229" s="52" t="s">
        <v>204</v>
      </c>
      <c r="C229" s="54">
        <v>10003.7939</v>
      </c>
      <c r="D229" s="54"/>
      <c r="E229" s="54"/>
      <c r="F229" s="54"/>
      <c r="G229" s="54"/>
      <c r="H229" s="54"/>
      <c r="I229" s="95" t="s">
        <v>288</v>
      </c>
    </row>
    <row r="230" spans="1:9" s="61" customFormat="1" ht="189">
      <c r="A230" s="53">
        <v>78</v>
      </c>
      <c r="B230" s="52" t="s">
        <v>205</v>
      </c>
      <c r="C230" s="54">
        <v>8749.53796</v>
      </c>
      <c r="D230" s="54"/>
      <c r="E230" s="54"/>
      <c r="F230" s="54"/>
      <c r="G230" s="54"/>
      <c r="H230" s="54"/>
      <c r="I230" s="95" t="s">
        <v>288</v>
      </c>
    </row>
    <row r="231" spans="1:9" s="61" customFormat="1" ht="189">
      <c r="A231" s="53">
        <v>79</v>
      </c>
      <c r="B231" s="52" t="s">
        <v>206</v>
      </c>
      <c r="C231" s="54"/>
      <c r="D231" s="54">
        <v>8749.53796</v>
      </c>
      <c r="E231" s="54"/>
      <c r="F231" s="54"/>
      <c r="G231" s="54"/>
      <c r="H231" s="54"/>
      <c r="I231" s="95" t="s">
        <v>384</v>
      </c>
    </row>
    <row r="232" spans="1:9" s="61" customFormat="1" ht="189">
      <c r="A232" s="53">
        <v>80</v>
      </c>
      <c r="B232" s="52" t="s">
        <v>62</v>
      </c>
      <c r="C232" s="54">
        <v>7868.75516</v>
      </c>
      <c r="D232" s="54"/>
      <c r="E232" s="54"/>
      <c r="F232" s="54"/>
      <c r="G232" s="54"/>
      <c r="H232" s="54"/>
      <c r="I232" s="105" t="s">
        <v>488</v>
      </c>
    </row>
    <row r="233" spans="1:9" s="61" customFormat="1" ht="189">
      <c r="A233" s="53">
        <v>81</v>
      </c>
      <c r="B233" s="52" t="s">
        <v>63</v>
      </c>
      <c r="C233" s="54">
        <v>5671</v>
      </c>
      <c r="D233" s="54"/>
      <c r="E233" s="54"/>
      <c r="F233" s="54"/>
      <c r="G233" s="54"/>
      <c r="H233" s="54"/>
      <c r="I233" s="105" t="s">
        <v>488</v>
      </c>
    </row>
    <row r="234" spans="1:9" s="61" customFormat="1" ht="189">
      <c r="A234" s="53">
        <v>82</v>
      </c>
      <c r="B234" s="52" t="s">
        <v>71</v>
      </c>
      <c r="C234" s="54">
        <v>75000</v>
      </c>
      <c r="D234" s="54"/>
      <c r="E234" s="54"/>
      <c r="F234" s="54"/>
      <c r="G234" s="54"/>
      <c r="H234" s="54"/>
      <c r="I234" s="105" t="s">
        <v>488</v>
      </c>
    </row>
    <row r="235" spans="1:9" s="61" customFormat="1" ht="189">
      <c r="A235" s="53">
        <v>83</v>
      </c>
      <c r="B235" s="52" t="s">
        <v>72</v>
      </c>
      <c r="C235" s="54">
        <v>18000</v>
      </c>
      <c r="D235" s="54"/>
      <c r="E235" s="54"/>
      <c r="F235" s="54"/>
      <c r="G235" s="54"/>
      <c r="H235" s="54"/>
      <c r="I235" s="105" t="s">
        <v>488</v>
      </c>
    </row>
    <row r="236" spans="1:9" s="39" customFormat="1" ht="189">
      <c r="A236" s="53">
        <v>84</v>
      </c>
      <c r="B236" s="52" t="s">
        <v>76</v>
      </c>
      <c r="C236" s="54">
        <v>3500</v>
      </c>
      <c r="D236" s="54"/>
      <c r="E236" s="54"/>
      <c r="F236" s="54"/>
      <c r="G236" s="54"/>
      <c r="H236" s="54"/>
      <c r="I236" s="105" t="s">
        <v>488</v>
      </c>
    </row>
    <row r="237" spans="1:9" s="2" customFormat="1" ht="189">
      <c r="A237" s="53">
        <v>85</v>
      </c>
      <c r="B237" s="52" t="s">
        <v>77</v>
      </c>
      <c r="C237" s="54">
        <v>2356.23316</v>
      </c>
      <c r="D237" s="54"/>
      <c r="E237" s="54"/>
      <c r="F237" s="54"/>
      <c r="G237" s="54"/>
      <c r="H237" s="54"/>
      <c r="I237" s="105" t="s">
        <v>488</v>
      </c>
    </row>
    <row r="238" spans="1:9" s="2" customFormat="1" ht="36.75">
      <c r="A238" s="132" t="s">
        <v>155</v>
      </c>
      <c r="B238" s="132"/>
      <c r="C238" s="16">
        <f aca="true" t="shared" si="15" ref="C238:H238">SUM(C152:C237)</f>
        <v>2159477.9184199995</v>
      </c>
      <c r="D238" s="16">
        <f t="shared" si="15"/>
        <v>1280671.7746</v>
      </c>
      <c r="E238" s="16">
        <f t="shared" si="15"/>
        <v>620016.8275</v>
      </c>
      <c r="F238" s="16">
        <f t="shared" si="15"/>
        <v>3824331.4442000003</v>
      </c>
      <c r="G238" s="16">
        <f t="shared" si="15"/>
        <v>158144.99064</v>
      </c>
      <c r="H238" s="16">
        <f t="shared" si="15"/>
        <v>3273528.64542</v>
      </c>
      <c r="I238" s="63"/>
    </row>
    <row r="239" spans="1:9" s="2" customFormat="1" ht="114.75" customHeight="1">
      <c r="A239" s="123" t="s">
        <v>105</v>
      </c>
      <c r="B239" s="123"/>
      <c r="C239" s="123"/>
      <c r="D239" s="123"/>
      <c r="E239" s="123"/>
      <c r="F239" s="123"/>
      <c r="G239" s="123"/>
      <c r="H239" s="123"/>
      <c r="I239" s="123"/>
    </row>
    <row r="240" spans="1:9" s="2" customFormat="1" ht="150.75">
      <c r="A240" s="92">
        <v>1</v>
      </c>
      <c r="B240" s="52" t="s">
        <v>106</v>
      </c>
      <c r="C240" s="28">
        <v>31100</v>
      </c>
      <c r="D240" s="28"/>
      <c r="E240" s="28"/>
      <c r="F240" s="28"/>
      <c r="G240" s="28"/>
      <c r="H240" s="28"/>
      <c r="I240" s="127" t="s">
        <v>386</v>
      </c>
    </row>
    <row r="241" spans="1:9" s="2" customFormat="1" ht="189">
      <c r="A241" s="93">
        <v>2</v>
      </c>
      <c r="B241" s="52" t="s">
        <v>107</v>
      </c>
      <c r="C241" s="30"/>
      <c r="D241" s="28">
        <v>31100</v>
      </c>
      <c r="E241" s="30"/>
      <c r="F241" s="30"/>
      <c r="G241" s="30"/>
      <c r="H241" s="30"/>
      <c r="I241" s="127"/>
    </row>
    <row r="242" spans="1:9" s="2" customFormat="1" ht="36.75">
      <c r="A242" s="122" t="s">
        <v>14</v>
      </c>
      <c r="B242" s="122"/>
      <c r="C242" s="16">
        <f aca="true" t="shared" si="16" ref="C242:H242">SUM(C240:C241)</f>
        <v>31100</v>
      </c>
      <c r="D242" s="16">
        <f t="shared" si="16"/>
        <v>31100</v>
      </c>
      <c r="E242" s="16">
        <f t="shared" si="16"/>
        <v>0</v>
      </c>
      <c r="F242" s="16">
        <f t="shared" si="16"/>
        <v>0</v>
      </c>
      <c r="G242" s="16">
        <f t="shared" si="16"/>
        <v>0</v>
      </c>
      <c r="H242" s="16">
        <f t="shared" si="16"/>
        <v>0</v>
      </c>
      <c r="I242" s="16"/>
    </row>
    <row r="243" spans="1:9" s="2" customFormat="1" ht="90" customHeight="1">
      <c r="A243" s="123" t="s">
        <v>57</v>
      </c>
      <c r="B243" s="123"/>
      <c r="C243" s="123"/>
      <c r="D243" s="123"/>
      <c r="E243" s="123"/>
      <c r="F243" s="123"/>
      <c r="G243" s="123"/>
      <c r="H243" s="123"/>
      <c r="I243" s="123"/>
    </row>
    <row r="244" spans="1:9" s="2" customFormat="1" ht="114.75" customHeight="1">
      <c r="A244" s="21">
        <v>1</v>
      </c>
      <c r="B244" s="24" t="s">
        <v>58</v>
      </c>
      <c r="C244" s="25">
        <v>19976</v>
      </c>
      <c r="D244" s="25"/>
      <c r="E244" s="25"/>
      <c r="F244" s="25"/>
      <c r="G244" s="26"/>
      <c r="H244" s="26"/>
      <c r="I244" s="131" t="s">
        <v>502</v>
      </c>
    </row>
    <row r="245" spans="1:9" s="2" customFormat="1" ht="75">
      <c r="A245" s="21">
        <v>2</v>
      </c>
      <c r="B245" s="24" t="s">
        <v>59</v>
      </c>
      <c r="C245" s="25">
        <v>23300.000010000003</v>
      </c>
      <c r="D245" s="25"/>
      <c r="E245" s="25"/>
      <c r="F245" s="25"/>
      <c r="G245" s="25"/>
      <c r="H245" s="25"/>
      <c r="I245" s="131"/>
    </row>
    <row r="246" spans="1:9" s="2" customFormat="1" ht="150.75">
      <c r="A246" s="21">
        <v>3</v>
      </c>
      <c r="B246" s="24" t="s">
        <v>60</v>
      </c>
      <c r="C246" s="25">
        <v>15000</v>
      </c>
      <c r="D246" s="25"/>
      <c r="E246" s="25"/>
      <c r="F246" s="25"/>
      <c r="G246" s="26"/>
      <c r="H246" s="26"/>
      <c r="I246" s="131"/>
    </row>
    <row r="247" spans="1:9" s="2" customFormat="1" ht="75">
      <c r="A247" s="21">
        <v>4</v>
      </c>
      <c r="B247" s="24" t="s">
        <v>61</v>
      </c>
      <c r="C247" s="25">
        <v>46912.206</v>
      </c>
      <c r="D247" s="25"/>
      <c r="E247" s="25"/>
      <c r="F247" s="25"/>
      <c r="G247" s="26"/>
      <c r="H247" s="26"/>
      <c r="I247" s="131"/>
    </row>
    <row r="248" spans="1:9" s="2" customFormat="1" ht="37.5">
      <c r="A248" s="21">
        <v>5</v>
      </c>
      <c r="B248" s="24" t="s">
        <v>385</v>
      </c>
      <c r="C248" s="25">
        <v>98705</v>
      </c>
      <c r="D248" s="25"/>
      <c r="E248" s="25"/>
      <c r="F248" s="25"/>
      <c r="G248" s="26"/>
      <c r="H248" s="26"/>
      <c r="I248" s="131"/>
    </row>
    <row r="249" spans="1:9" s="2" customFormat="1" ht="113.25">
      <c r="A249" s="21">
        <v>6</v>
      </c>
      <c r="B249" s="24" t="s">
        <v>64</v>
      </c>
      <c r="C249" s="25">
        <v>231289.07465999998</v>
      </c>
      <c r="D249" s="25"/>
      <c r="E249" s="25"/>
      <c r="F249" s="25"/>
      <c r="G249" s="26"/>
      <c r="H249" s="26"/>
      <c r="I249" s="131"/>
    </row>
    <row r="250" spans="1:9" s="2" customFormat="1" ht="302.25">
      <c r="A250" s="21">
        <v>7</v>
      </c>
      <c r="B250" s="24" t="s">
        <v>65</v>
      </c>
      <c r="C250" s="25">
        <v>6500</v>
      </c>
      <c r="D250" s="25"/>
      <c r="E250" s="25"/>
      <c r="F250" s="25"/>
      <c r="G250" s="26"/>
      <c r="H250" s="26"/>
      <c r="I250" s="131"/>
    </row>
    <row r="251" spans="1:9" s="2" customFormat="1" ht="150.75">
      <c r="A251" s="21">
        <v>8</v>
      </c>
      <c r="B251" s="24" t="s">
        <v>66</v>
      </c>
      <c r="C251" s="25">
        <v>80000</v>
      </c>
      <c r="D251" s="25"/>
      <c r="E251" s="25"/>
      <c r="F251" s="25"/>
      <c r="G251" s="26"/>
      <c r="H251" s="26"/>
      <c r="I251" s="131"/>
    </row>
    <row r="252" spans="1:9" s="2" customFormat="1" ht="113.25">
      <c r="A252" s="21">
        <v>9</v>
      </c>
      <c r="B252" s="24" t="s">
        <v>67</v>
      </c>
      <c r="C252" s="25">
        <v>50000</v>
      </c>
      <c r="D252" s="25"/>
      <c r="E252" s="25"/>
      <c r="F252" s="25"/>
      <c r="G252" s="26"/>
      <c r="H252" s="26"/>
      <c r="I252" s="131"/>
    </row>
    <row r="253" spans="1:9" s="2" customFormat="1" ht="113.25">
      <c r="A253" s="21">
        <v>10</v>
      </c>
      <c r="B253" s="24" t="s">
        <v>68</v>
      </c>
      <c r="C253" s="25">
        <v>4976</v>
      </c>
      <c r="D253" s="25"/>
      <c r="E253" s="25"/>
      <c r="F253" s="25"/>
      <c r="G253" s="26"/>
      <c r="H253" s="26"/>
      <c r="I253" s="131"/>
    </row>
    <row r="254" spans="1:9" s="2" customFormat="1" ht="356.25" customHeight="1">
      <c r="A254" s="21">
        <v>11</v>
      </c>
      <c r="B254" s="24" t="s">
        <v>75</v>
      </c>
      <c r="C254" s="25">
        <v>11658.58299</v>
      </c>
      <c r="D254" s="25"/>
      <c r="E254" s="25"/>
      <c r="F254" s="25"/>
      <c r="G254" s="25"/>
      <c r="H254" s="25"/>
      <c r="I254" s="131"/>
    </row>
    <row r="255" spans="1:9" s="2" customFormat="1" ht="113.25">
      <c r="A255" s="21">
        <v>12</v>
      </c>
      <c r="B255" s="24" t="s">
        <v>77</v>
      </c>
      <c r="C255" s="25">
        <v>2143.76684</v>
      </c>
      <c r="D255" s="25"/>
      <c r="E255" s="25"/>
      <c r="F255" s="25"/>
      <c r="G255" s="26"/>
      <c r="H255" s="26"/>
      <c r="I255" s="131"/>
    </row>
    <row r="256" spans="1:9" s="39" customFormat="1" ht="339.75">
      <c r="A256" s="21">
        <v>13</v>
      </c>
      <c r="B256" s="24" t="s">
        <v>78</v>
      </c>
      <c r="C256" s="25">
        <v>119850</v>
      </c>
      <c r="D256" s="25"/>
      <c r="E256" s="25"/>
      <c r="F256" s="25"/>
      <c r="G256" s="26"/>
      <c r="H256" s="26"/>
      <c r="I256" s="120" t="s">
        <v>534</v>
      </c>
    </row>
    <row r="257" spans="1:9" s="39" customFormat="1" ht="113.25">
      <c r="A257" s="21">
        <v>14</v>
      </c>
      <c r="B257" s="24" t="s">
        <v>501</v>
      </c>
      <c r="C257" s="25"/>
      <c r="D257" s="25">
        <v>710310.6305</v>
      </c>
      <c r="E257" s="25"/>
      <c r="F257" s="25"/>
      <c r="G257" s="26"/>
      <c r="H257" s="26"/>
      <c r="I257" s="40" t="s">
        <v>328</v>
      </c>
    </row>
    <row r="258" spans="1:9" s="39" customFormat="1" ht="36.75">
      <c r="A258" s="122" t="s">
        <v>14</v>
      </c>
      <c r="B258" s="122"/>
      <c r="C258" s="19">
        <f aca="true" t="shared" si="17" ref="C258:H258">SUM(C244:C257)</f>
        <v>710310.6305000001</v>
      </c>
      <c r="D258" s="19">
        <f t="shared" si="17"/>
        <v>710310.6305</v>
      </c>
      <c r="E258" s="19">
        <f t="shared" si="17"/>
        <v>0</v>
      </c>
      <c r="F258" s="19">
        <f t="shared" si="17"/>
        <v>0</v>
      </c>
      <c r="G258" s="19">
        <f t="shared" si="17"/>
        <v>0</v>
      </c>
      <c r="H258" s="19">
        <f t="shared" si="17"/>
        <v>0</v>
      </c>
      <c r="I258" s="38"/>
    </row>
    <row r="259" spans="1:9" s="39" customFormat="1" ht="36.75">
      <c r="A259" s="123" t="s">
        <v>240</v>
      </c>
      <c r="B259" s="123"/>
      <c r="C259" s="123"/>
      <c r="D259" s="123"/>
      <c r="E259" s="123"/>
      <c r="F259" s="123"/>
      <c r="G259" s="123"/>
      <c r="H259" s="123"/>
      <c r="I259" s="123"/>
    </row>
    <row r="260" spans="1:9" s="39" customFormat="1" ht="113.25">
      <c r="A260" s="21">
        <v>1</v>
      </c>
      <c r="B260" s="24" t="s">
        <v>241</v>
      </c>
      <c r="C260" s="25">
        <v>4200</v>
      </c>
      <c r="D260" s="25"/>
      <c r="E260" s="25"/>
      <c r="F260" s="25"/>
      <c r="G260" s="25"/>
      <c r="H260" s="25"/>
      <c r="I260" s="127" t="s">
        <v>488</v>
      </c>
    </row>
    <row r="261" spans="1:9" s="39" customFormat="1" ht="150.75">
      <c r="A261" s="21">
        <v>2</v>
      </c>
      <c r="B261" s="24" t="s">
        <v>242</v>
      </c>
      <c r="C261" s="25">
        <v>1700</v>
      </c>
      <c r="D261" s="25"/>
      <c r="E261" s="25"/>
      <c r="F261" s="25"/>
      <c r="G261" s="25"/>
      <c r="H261" s="25"/>
      <c r="I261" s="127"/>
    </row>
    <row r="262" spans="1:9" s="39" customFormat="1" ht="150.75">
      <c r="A262" s="21">
        <v>3</v>
      </c>
      <c r="B262" s="24" t="s">
        <v>243</v>
      </c>
      <c r="C262" s="25">
        <v>125</v>
      </c>
      <c r="D262" s="25"/>
      <c r="E262" s="25"/>
      <c r="F262" s="25"/>
      <c r="G262" s="25"/>
      <c r="H262" s="25"/>
      <c r="I262" s="127"/>
    </row>
    <row r="263" spans="1:9" s="2" customFormat="1" ht="189">
      <c r="A263" s="21">
        <v>4</v>
      </c>
      <c r="B263" s="24" t="s">
        <v>244</v>
      </c>
      <c r="C263" s="25">
        <v>4000</v>
      </c>
      <c r="D263" s="25"/>
      <c r="E263" s="25"/>
      <c r="F263" s="25"/>
      <c r="G263" s="25"/>
      <c r="H263" s="25"/>
      <c r="I263" s="127"/>
    </row>
    <row r="264" spans="1:9" s="2" customFormat="1" ht="36.75">
      <c r="A264" s="122" t="s">
        <v>221</v>
      </c>
      <c r="B264" s="122"/>
      <c r="C264" s="19">
        <f aca="true" t="shared" si="18" ref="C264:H264">SUM(C260:C263)</f>
        <v>10025</v>
      </c>
      <c r="D264" s="19">
        <f t="shared" si="18"/>
        <v>0</v>
      </c>
      <c r="E264" s="19">
        <f t="shared" si="18"/>
        <v>0</v>
      </c>
      <c r="F264" s="19">
        <f t="shared" si="18"/>
        <v>0</v>
      </c>
      <c r="G264" s="19">
        <f t="shared" si="18"/>
        <v>0</v>
      </c>
      <c r="H264" s="19">
        <f t="shared" si="18"/>
        <v>0</v>
      </c>
      <c r="I264" s="38"/>
    </row>
    <row r="265" spans="1:9" s="2" customFormat="1" ht="36.75">
      <c r="A265" s="123" t="s">
        <v>214</v>
      </c>
      <c r="B265" s="123"/>
      <c r="C265" s="123"/>
      <c r="D265" s="123"/>
      <c r="E265" s="123"/>
      <c r="F265" s="123"/>
      <c r="G265" s="123"/>
      <c r="H265" s="123"/>
      <c r="I265" s="123"/>
    </row>
    <row r="266" spans="1:9" s="2" customFormat="1" ht="113.25">
      <c r="A266" s="34">
        <v>1</v>
      </c>
      <c r="B266" s="48" t="s">
        <v>388</v>
      </c>
      <c r="C266" s="30">
        <v>21603.74</v>
      </c>
      <c r="D266" s="46"/>
      <c r="E266" s="26"/>
      <c r="F266" s="26"/>
      <c r="G266" s="26"/>
      <c r="H266" s="26"/>
      <c r="I266" s="127" t="s">
        <v>387</v>
      </c>
    </row>
    <row r="267" spans="1:9" s="2" customFormat="1" ht="113.25">
      <c r="A267" s="34">
        <v>2</v>
      </c>
      <c r="B267" s="48" t="s">
        <v>389</v>
      </c>
      <c r="C267" s="30"/>
      <c r="D267" s="30">
        <v>1003.74</v>
      </c>
      <c r="E267" s="26"/>
      <c r="F267" s="26"/>
      <c r="G267" s="26"/>
      <c r="H267" s="26"/>
      <c r="I267" s="130"/>
    </row>
    <row r="268" spans="1:9" s="2" customFormat="1" ht="75">
      <c r="A268" s="34">
        <v>3</v>
      </c>
      <c r="B268" s="59" t="s">
        <v>390</v>
      </c>
      <c r="C268" s="30"/>
      <c r="D268" s="30">
        <v>20600</v>
      </c>
      <c r="E268" s="26"/>
      <c r="F268" s="26"/>
      <c r="G268" s="26"/>
      <c r="H268" s="26"/>
      <c r="I268" s="130"/>
    </row>
    <row r="269" spans="1:9" s="2" customFormat="1" ht="302.25">
      <c r="A269" s="34">
        <v>4</v>
      </c>
      <c r="B269" s="24" t="s">
        <v>391</v>
      </c>
      <c r="C269" s="30">
        <v>6197.1612000000005</v>
      </c>
      <c r="D269" s="30"/>
      <c r="E269" s="30"/>
      <c r="F269" s="30"/>
      <c r="G269" s="30"/>
      <c r="H269" s="30"/>
      <c r="I269" s="24" t="s">
        <v>288</v>
      </c>
    </row>
    <row r="270" spans="1:9" s="2" customFormat="1" ht="189">
      <c r="A270" s="34">
        <v>5</v>
      </c>
      <c r="B270" s="24" t="s">
        <v>392</v>
      </c>
      <c r="C270" s="30">
        <v>28047.528</v>
      </c>
      <c r="D270" s="30"/>
      <c r="E270" s="30"/>
      <c r="F270" s="30"/>
      <c r="G270" s="30"/>
      <c r="H270" s="30"/>
      <c r="I270" s="24" t="s">
        <v>288</v>
      </c>
    </row>
    <row r="271" spans="1:9" s="2" customFormat="1" ht="75">
      <c r="A271" s="34">
        <v>6</v>
      </c>
      <c r="B271" s="24" t="s">
        <v>393</v>
      </c>
      <c r="C271" s="30">
        <f>26784.67678+30.22322</f>
        <v>26814.9</v>
      </c>
      <c r="D271" s="30"/>
      <c r="E271" s="30"/>
      <c r="F271" s="30"/>
      <c r="G271" s="30"/>
      <c r="H271" s="30"/>
      <c r="I271" s="24" t="s">
        <v>288</v>
      </c>
    </row>
    <row r="272" spans="1:9" s="2" customFormat="1" ht="113.25">
      <c r="A272" s="34">
        <v>7</v>
      </c>
      <c r="B272" s="24" t="s">
        <v>437</v>
      </c>
      <c r="C272" s="30">
        <v>7750</v>
      </c>
      <c r="D272" s="30"/>
      <c r="E272" s="30"/>
      <c r="F272" s="30"/>
      <c r="G272" s="30"/>
      <c r="H272" s="30"/>
      <c r="I272" s="24" t="s">
        <v>288</v>
      </c>
    </row>
    <row r="273" spans="1:9" s="2" customFormat="1" ht="113.25">
      <c r="A273" s="34">
        <v>8</v>
      </c>
      <c r="B273" s="24" t="s">
        <v>388</v>
      </c>
      <c r="C273" s="30">
        <v>10835.49</v>
      </c>
      <c r="D273" s="30"/>
      <c r="E273" s="30"/>
      <c r="F273" s="30"/>
      <c r="G273" s="30"/>
      <c r="H273" s="30"/>
      <c r="I273" s="24" t="s">
        <v>288</v>
      </c>
    </row>
    <row r="274" spans="1:9" s="2" customFormat="1" ht="150.75">
      <c r="A274" s="34">
        <v>9</v>
      </c>
      <c r="B274" s="24" t="s">
        <v>394</v>
      </c>
      <c r="C274" s="30">
        <v>12079.3</v>
      </c>
      <c r="D274" s="30"/>
      <c r="E274" s="30"/>
      <c r="F274" s="30"/>
      <c r="G274" s="30"/>
      <c r="H274" s="30"/>
      <c r="I274" s="24" t="s">
        <v>288</v>
      </c>
    </row>
    <row r="275" spans="1:9" s="2" customFormat="1" ht="75">
      <c r="A275" s="34">
        <v>10</v>
      </c>
      <c r="B275" s="24" t="s">
        <v>395</v>
      </c>
      <c r="C275" s="30">
        <v>2000</v>
      </c>
      <c r="D275" s="30"/>
      <c r="E275" s="30"/>
      <c r="F275" s="30"/>
      <c r="G275" s="30"/>
      <c r="H275" s="30"/>
      <c r="I275" s="24" t="s">
        <v>288</v>
      </c>
    </row>
    <row r="276" spans="1:9" s="2" customFormat="1" ht="189">
      <c r="A276" s="34">
        <v>11</v>
      </c>
      <c r="B276" s="24" t="s">
        <v>396</v>
      </c>
      <c r="C276" s="30">
        <v>236.47379</v>
      </c>
      <c r="D276" s="30"/>
      <c r="E276" s="30"/>
      <c r="F276" s="30"/>
      <c r="G276" s="30"/>
      <c r="H276" s="30"/>
      <c r="I276" s="24" t="s">
        <v>288</v>
      </c>
    </row>
    <row r="277" spans="1:9" s="2" customFormat="1" ht="113.25">
      <c r="A277" s="34">
        <v>12</v>
      </c>
      <c r="B277" s="24" t="s">
        <v>503</v>
      </c>
      <c r="C277" s="30">
        <v>0.6</v>
      </c>
      <c r="D277" s="30"/>
      <c r="E277" s="30"/>
      <c r="F277" s="30"/>
      <c r="G277" s="30"/>
      <c r="H277" s="30"/>
      <c r="I277" s="24" t="s">
        <v>288</v>
      </c>
    </row>
    <row r="278" spans="1:9" s="2" customFormat="1" ht="75">
      <c r="A278" s="34">
        <v>13</v>
      </c>
      <c r="B278" s="24" t="s">
        <v>504</v>
      </c>
      <c r="C278" s="30">
        <v>0.782</v>
      </c>
      <c r="D278" s="30"/>
      <c r="E278" s="30"/>
      <c r="F278" s="30"/>
      <c r="G278" s="30"/>
      <c r="H278" s="30"/>
      <c r="I278" s="24" t="s">
        <v>288</v>
      </c>
    </row>
    <row r="279" spans="1:9" s="2" customFormat="1" ht="36.75">
      <c r="A279" s="122" t="s">
        <v>14</v>
      </c>
      <c r="B279" s="122"/>
      <c r="C279" s="16">
        <f aca="true" t="shared" si="19" ref="C279:H279">SUM(C266:C278)</f>
        <v>115565.97499000003</v>
      </c>
      <c r="D279" s="16">
        <f t="shared" si="19"/>
        <v>21603.74</v>
      </c>
      <c r="E279" s="16">
        <f t="shared" si="19"/>
        <v>0</v>
      </c>
      <c r="F279" s="16">
        <f t="shared" si="19"/>
        <v>0</v>
      </c>
      <c r="G279" s="16">
        <f t="shared" si="19"/>
        <v>0</v>
      </c>
      <c r="H279" s="16">
        <f t="shared" si="19"/>
        <v>0</v>
      </c>
      <c r="I279" s="16"/>
    </row>
    <row r="280" spans="1:9" s="2" customFormat="1" ht="36.75">
      <c r="A280" s="123" t="s">
        <v>245</v>
      </c>
      <c r="B280" s="123"/>
      <c r="C280" s="123"/>
      <c r="D280" s="123"/>
      <c r="E280" s="123"/>
      <c r="F280" s="123"/>
      <c r="G280" s="123"/>
      <c r="H280" s="123"/>
      <c r="I280" s="123"/>
    </row>
    <row r="281" spans="1:9" s="2" customFormat="1" ht="189">
      <c r="A281" s="109">
        <v>1</v>
      </c>
      <c r="B281" s="83" t="s">
        <v>246</v>
      </c>
      <c r="C281" s="85">
        <v>19000</v>
      </c>
      <c r="D281" s="16"/>
      <c r="E281" s="16"/>
      <c r="F281" s="16"/>
      <c r="G281" s="16"/>
      <c r="H281" s="16"/>
      <c r="I281" s="88" t="s">
        <v>488</v>
      </c>
    </row>
    <row r="282" spans="1:9" s="2" customFormat="1" ht="36.75">
      <c r="A282" s="122" t="s">
        <v>221</v>
      </c>
      <c r="B282" s="122"/>
      <c r="C282" s="86">
        <f>SUM(C281:C281)</f>
        <v>19000</v>
      </c>
      <c r="D282" s="86">
        <f>SUM(D281:D281)</f>
        <v>0</v>
      </c>
      <c r="E282" s="16"/>
      <c r="F282" s="16"/>
      <c r="G282" s="16"/>
      <c r="H282" s="16"/>
      <c r="I282" s="16"/>
    </row>
    <row r="283" spans="1:9" s="2" customFormat="1" ht="36.75">
      <c r="A283" s="123" t="s">
        <v>87</v>
      </c>
      <c r="B283" s="123"/>
      <c r="C283" s="123"/>
      <c r="D283" s="123"/>
      <c r="E283" s="123"/>
      <c r="F283" s="123"/>
      <c r="G283" s="123"/>
      <c r="H283" s="123"/>
      <c r="I283" s="123"/>
    </row>
    <row r="284" spans="1:9" s="2" customFormat="1" ht="150.75">
      <c r="A284" s="128">
        <v>1</v>
      </c>
      <c r="B284" s="36" t="s">
        <v>88</v>
      </c>
      <c r="C284" s="46">
        <v>17530.126</v>
      </c>
      <c r="D284" s="46"/>
      <c r="E284" s="46"/>
      <c r="F284" s="46"/>
      <c r="G284" s="46"/>
      <c r="H284" s="46"/>
      <c r="I284" s="127" t="s">
        <v>397</v>
      </c>
    </row>
    <row r="285" spans="1:9" s="2" customFormat="1" ht="150.75">
      <c r="A285" s="128"/>
      <c r="B285" s="48" t="s">
        <v>89</v>
      </c>
      <c r="C285" s="26"/>
      <c r="D285" s="46">
        <v>4500</v>
      </c>
      <c r="E285" s="26"/>
      <c r="F285" s="26"/>
      <c r="G285" s="26"/>
      <c r="H285" s="26"/>
      <c r="I285" s="127"/>
    </row>
    <row r="286" spans="1:9" s="2" customFormat="1" ht="113.25">
      <c r="A286" s="34">
        <v>2</v>
      </c>
      <c r="B286" s="48" t="s">
        <v>157</v>
      </c>
      <c r="C286" s="26"/>
      <c r="D286" s="46">
        <v>4459.5</v>
      </c>
      <c r="E286" s="26"/>
      <c r="F286" s="26"/>
      <c r="G286" s="26"/>
      <c r="H286" s="26"/>
      <c r="I286" s="67" t="s">
        <v>398</v>
      </c>
    </row>
    <row r="287" spans="1:9" s="45" customFormat="1" ht="75">
      <c r="A287" s="34">
        <v>3</v>
      </c>
      <c r="B287" s="48" t="s">
        <v>158</v>
      </c>
      <c r="C287" s="26"/>
      <c r="D287" s="46">
        <v>994.18</v>
      </c>
      <c r="E287" s="26"/>
      <c r="F287" s="26"/>
      <c r="G287" s="26"/>
      <c r="H287" s="26"/>
      <c r="I287" s="47" t="s">
        <v>399</v>
      </c>
    </row>
    <row r="288" spans="1:9" s="45" customFormat="1" ht="113.25">
      <c r="A288" s="34">
        <v>4</v>
      </c>
      <c r="B288" s="48" t="s">
        <v>159</v>
      </c>
      <c r="C288" s="26"/>
      <c r="D288" s="46">
        <v>962.37</v>
      </c>
      <c r="E288" s="26"/>
      <c r="F288" s="26"/>
      <c r="G288" s="26"/>
      <c r="H288" s="26"/>
      <c r="I288" s="47" t="s">
        <v>399</v>
      </c>
    </row>
    <row r="289" spans="1:9" s="45" customFormat="1" ht="226.5">
      <c r="A289" s="34">
        <v>5</v>
      </c>
      <c r="B289" s="48" t="s">
        <v>96</v>
      </c>
      <c r="C289" s="26">
        <v>7600</v>
      </c>
      <c r="D289" s="46"/>
      <c r="E289" s="26"/>
      <c r="F289" s="26"/>
      <c r="G289" s="26"/>
      <c r="H289" s="26"/>
      <c r="I289" s="47" t="s">
        <v>400</v>
      </c>
    </row>
    <row r="290" spans="1:9" s="45" customFormat="1" ht="113.25">
      <c r="A290" s="34">
        <v>6</v>
      </c>
      <c r="B290" s="48" t="s">
        <v>173</v>
      </c>
      <c r="C290" s="26"/>
      <c r="D290" s="46">
        <v>9300</v>
      </c>
      <c r="E290" s="26"/>
      <c r="F290" s="26">
        <v>22000</v>
      </c>
      <c r="G290" s="26"/>
      <c r="H290" s="26"/>
      <c r="I290" s="47" t="s">
        <v>401</v>
      </c>
    </row>
    <row r="291" spans="1:9" s="90" customFormat="1" ht="75">
      <c r="A291" s="34">
        <v>7</v>
      </c>
      <c r="B291" s="48" t="s">
        <v>178</v>
      </c>
      <c r="C291" s="26"/>
      <c r="D291" s="46">
        <v>8140</v>
      </c>
      <c r="E291" s="26"/>
      <c r="F291" s="26"/>
      <c r="G291" s="26"/>
      <c r="H291" s="26"/>
      <c r="I291" s="47" t="s">
        <v>328</v>
      </c>
    </row>
    <row r="292" spans="1:9" s="90" customFormat="1" ht="75">
      <c r="A292" s="34">
        <v>8</v>
      </c>
      <c r="B292" s="48" t="s">
        <v>179</v>
      </c>
      <c r="C292" s="26"/>
      <c r="D292" s="46">
        <v>1165</v>
      </c>
      <c r="E292" s="26"/>
      <c r="F292" s="26"/>
      <c r="G292" s="26"/>
      <c r="H292" s="26"/>
      <c r="I292" s="47" t="s">
        <v>328</v>
      </c>
    </row>
    <row r="293" spans="1:9" s="90" customFormat="1" ht="226.5">
      <c r="A293" s="92">
        <v>9</v>
      </c>
      <c r="B293" s="58" t="s">
        <v>403</v>
      </c>
      <c r="C293" s="54"/>
      <c r="D293" s="54">
        <v>55000</v>
      </c>
      <c r="E293" s="54"/>
      <c r="F293" s="54">
        <v>79230</v>
      </c>
      <c r="G293" s="54"/>
      <c r="H293" s="54"/>
      <c r="I293" s="52" t="s">
        <v>402</v>
      </c>
    </row>
    <row r="294" spans="1:9" s="2" customFormat="1" ht="113.25">
      <c r="A294" s="92">
        <v>10</v>
      </c>
      <c r="B294" s="59" t="s">
        <v>264</v>
      </c>
      <c r="C294" s="26"/>
      <c r="D294" s="54">
        <v>143051</v>
      </c>
      <c r="E294" s="54"/>
      <c r="F294" s="54"/>
      <c r="G294" s="54"/>
      <c r="H294" s="54"/>
      <c r="I294" s="62" t="s">
        <v>533</v>
      </c>
    </row>
    <row r="295" spans="1:9" s="2" customFormat="1" ht="36.75">
      <c r="A295" s="122" t="s">
        <v>14</v>
      </c>
      <c r="B295" s="122"/>
      <c r="C295" s="16">
        <f aca="true" t="shared" si="20" ref="C295:H295">SUM(C284:C294)</f>
        <v>25130.126</v>
      </c>
      <c r="D295" s="16">
        <f t="shared" si="20"/>
        <v>227572.05</v>
      </c>
      <c r="E295" s="16">
        <f t="shared" si="20"/>
        <v>0</v>
      </c>
      <c r="F295" s="16">
        <f t="shared" si="20"/>
        <v>101230</v>
      </c>
      <c r="G295" s="16">
        <f t="shared" si="20"/>
        <v>0</v>
      </c>
      <c r="H295" s="16">
        <f t="shared" si="20"/>
        <v>0</v>
      </c>
      <c r="I295" s="16"/>
    </row>
    <row r="296" spans="1:9" s="2" customFormat="1" ht="36.75">
      <c r="A296" s="123" t="s">
        <v>165</v>
      </c>
      <c r="B296" s="123"/>
      <c r="C296" s="123"/>
      <c r="D296" s="123"/>
      <c r="E296" s="123"/>
      <c r="F296" s="123"/>
      <c r="G296" s="123"/>
      <c r="H296" s="123"/>
      <c r="I296" s="123"/>
    </row>
    <row r="297" spans="1:9" s="2" customFormat="1" ht="189">
      <c r="A297" s="128">
        <v>1</v>
      </c>
      <c r="B297" s="48" t="s">
        <v>166</v>
      </c>
      <c r="C297" s="26">
        <v>1000</v>
      </c>
      <c r="D297" s="46"/>
      <c r="E297" s="26"/>
      <c r="F297" s="26"/>
      <c r="G297" s="26"/>
      <c r="H297" s="26"/>
      <c r="I297" s="127" t="s">
        <v>404</v>
      </c>
    </row>
    <row r="298" spans="1:9" s="2" customFormat="1" ht="113.25">
      <c r="A298" s="128"/>
      <c r="B298" s="48" t="s">
        <v>167</v>
      </c>
      <c r="C298" s="26"/>
      <c r="D298" s="46">
        <v>1000</v>
      </c>
      <c r="E298" s="26"/>
      <c r="F298" s="26"/>
      <c r="G298" s="26"/>
      <c r="H298" s="26"/>
      <c r="I298" s="127"/>
    </row>
    <row r="299" spans="1:9" s="2" customFormat="1" ht="113.25">
      <c r="A299" s="128">
        <v>2</v>
      </c>
      <c r="B299" s="48" t="s">
        <v>174</v>
      </c>
      <c r="C299" s="26"/>
      <c r="D299" s="46">
        <v>3125</v>
      </c>
      <c r="E299" s="26"/>
      <c r="F299" s="26"/>
      <c r="G299" s="26"/>
      <c r="H299" s="26"/>
      <c r="I299" s="127" t="s">
        <v>405</v>
      </c>
    </row>
    <row r="300" spans="1:9" s="2" customFormat="1" ht="189">
      <c r="A300" s="128"/>
      <c r="B300" s="48" t="s">
        <v>175</v>
      </c>
      <c r="C300" s="46">
        <v>292.98</v>
      </c>
      <c r="D300" s="46"/>
      <c r="E300" s="26"/>
      <c r="F300" s="26"/>
      <c r="G300" s="26"/>
      <c r="H300" s="26"/>
      <c r="I300" s="127"/>
    </row>
    <row r="301" spans="1:9" s="2" customFormat="1" ht="166.5" customHeight="1">
      <c r="A301" s="128"/>
      <c r="B301" s="48" t="s">
        <v>166</v>
      </c>
      <c r="C301" s="26">
        <v>861.2</v>
      </c>
      <c r="D301" s="46"/>
      <c r="E301" s="26"/>
      <c r="F301" s="26"/>
      <c r="G301" s="26"/>
      <c r="H301" s="26"/>
      <c r="I301" s="127"/>
    </row>
    <row r="302" spans="1:9" s="2" customFormat="1" ht="75">
      <c r="A302" s="128"/>
      <c r="B302" s="48" t="s">
        <v>176</v>
      </c>
      <c r="C302" s="26">
        <v>1970.82</v>
      </c>
      <c r="D302" s="46"/>
      <c r="E302" s="26"/>
      <c r="F302" s="26"/>
      <c r="G302" s="26"/>
      <c r="H302" s="26"/>
      <c r="I302" s="127"/>
    </row>
    <row r="303" spans="1:9" s="2" customFormat="1" ht="150.75">
      <c r="A303" s="124">
        <v>3</v>
      </c>
      <c r="B303" s="24" t="s">
        <v>406</v>
      </c>
      <c r="C303" s="26">
        <v>264.35808</v>
      </c>
      <c r="D303" s="26"/>
      <c r="E303" s="26"/>
      <c r="F303" s="26"/>
      <c r="G303" s="26"/>
      <c r="H303" s="26"/>
      <c r="I303" s="121" t="s">
        <v>292</v>
      </c>
    </row>
    <row r="304" spans="1:9" s="2" customFormat="1" ht="150.75">
      <c r="A304" s="124"/>
      <c r="B304" s="24" t="s">
        <v>407</v>
      </c>
      <c r="C304" s="26"/>
      <c r="D304" s="26">
        <v>264.35808</v>
      </c>
      <c r="E304" s="26"/>
      <c r="F304" s="26"/>
      <c r="G304" s="26"/>
      <c r="H304" s="26"/>
      <c r="I304" s="121"/>
    </row>
    <row r="305" spans="1:9" s="2" customFormat="1" ht="113.25">
      <c r="A305" s="124">
        <v>4</v>
      </c>
      <c r="B305" s="24" t="s">
        <v>408</v>
      </c>
      <c r="C305" s="26"/>
      <c r="D305" s="26">
        <f>4959.018+807.282+5160+840</f>
        <v>11766.3</v>
      </c>
      <c r="E305" s="26"/>
      <c r="F305" s="26"/>
      <c r="G305" s="26"/>
      <c r="H305" s="26"/>
      <c r="I305" s="121" t="s">
        <v>274</v>
      </c>
    </row>
    <row r="306" spans="1:9" s="2" customFormat="1" ht="113.25">
      <c r="A306" s="124"/>
      <c r="B306" s="24" t="s">
        <v>409</v>
      </c>
      <c r="C306" s="26">
        <f>309.6+50.4</f>
        <v>360</v>
      </c>
      <c r="D306" s="26"/>
      <c r="E306" s="26"/>
      <c r="F306" s="26"/>
      <c r="G306" s="26"/>
      <c r="H306" s="26"/>
      <c r="I306" s="121"/>
    </row>
    <row r="307" spans="1:9" s="2" customFormat="1" ht="113.25">
      <c r="A307" s="124"/>
      <c r="B307" s="24" t="s">
        <v>181</v>
      </c>
      <c r="C307" s="26">
        <f>1032+168</f>
        <v>1200</v>
      </c>
      <c r="D307" s="26"/>
      <c r="E307" s="26"/>
      <c r="F307" s="26"/>
      <c r="G307" s="26"/>
      <c r="H307" s="26"/>
      <c r="I307" s="121"/>
    </row>
    <row r="308" spans="1:9" s="2" customFormat="1" ht="113.25">
      <c r="A308" s="124"/>
      <c r="B308" s="24" t="s">
        <v>410</v>
      </c>
      <c r="C308" s="26"/>
      <c r="D308" s="26">
        <f>155.4+954.6+3292.0026+535.9074+417.7364+68.0036+268.56252+43.71948</f>
        <v>5735.932</v>
      </c>
      <c r="E308" s="26"/>
      <c r="F308" s="26"/>
      <c r="G308" s="26"/>
      <c r="H308" s="26"/>
      <c r="I308" s="121"/>
    </row>
    <row r="309" spans="1:9" s="2" customFormat="1" ht="113.25">
      <c r="A309" s="124"/>
      <c r="B309" s="24" t="s">
        <v>411</v>
      </c>
      <c r="C309" s="26">
        <f>155.4+954.6+3292.0026+535.9074+417.7364+68.0036+3617.418+588.882+5160+840+268.56252+43.71948</f>
        <v>15942.231999999998</v>
      </c>
      <c r="D309" s="26"/>
      <c r="E309" s="26"/>
      <c r="F309" s="26"/>
      <c r="G309" s="26"/>
      <c r="H309" s="26"/>
      <c r="I309" s="121"/>
    </row>
    <row r="310" spans="1:9" s="2" customFormat="1" ht="75">
      <c r="A310" s="124">
        <v>5</v>
      </c>
      <c r="B310" s="24" t="s">
        <v>412</v>
      </c>
      <c r="C310" s="26"/>
      <c r="D310" s="26">
        <f>8400.91+1367.59+8944+1456</f>
        <v>20168.5</v>
      </c>
      <c r="E310" s="26"/>
      <c r="F310" s="26"/>
      <c r="G310" s="26"/>
      <c r="H310" s="26"/>
      <c r="I310" s="121" t="s">
        <v>292</v>
      </c>
    </row>
    <row r="311" spans="1:9" s="2" customFormat="1" ht="75">
      <c r="A311" s="124"/>
      <c r="B311" s="24" t="s">
        <v>413</v>
      </c>
      <c r="C311" s="26"/>
      <c r="D311" s="26">
        <f>1524.608+248.192+602+98</f>
        <v>2472.8</v>
      </c>
      <c r="E311" s="26"/>
      <c r="F311" s="26"/>
      <c r="G311" s="26"/>
      <c r="H311" s="26"/>
      <c r="I311" s="121"/>
    </row>
    <row r="312" spans="1:9" s="90" customFormat="1" ht="75">
      <c r="A312" s="124"/>
      <c r="B312" s="24" t="s">
        <v>414</v>
      </c>
      <c r="C312" s="26"/>
      <c r="D312" s="26">
        <f>442.9+72.1+295.2552+48.0648</f>
        <v>858.32</v>
      </c>
      <c r="E312" s="26"/>
      <c r="F312" s="26"/>
      <c r="G312" s="26"/>
      <c r="H312" s="26"/>
      <c r="I312" s="121"/>
    </row>
    <row r="313" spans="1:9" s="2" customFormat="1" ht="75">
      <c r="A313" s="124"/>
      <c r="B313" s="24" t="s">
        <v>415</v>
      </c>
      <c r="C313" s="26">
        <f>442.9+72.1+9925.518+1615.782+8944+1456+295.2552+48.0648+602+98</f>
        <v>23499.62</v>
      </c>
      <c r="D313" s="26"/>
      <c r="E313" s="26"/>
      <c r="F313" s="26"/>
      <c r="G313" s="26"/>
      <c r="H313" s="26"/>
      <c r="I313" s="121"/>
    </row>
    <row r="314" spans="1:9" ht="113.25">
      <c r="A314" s="21">
        <v>6</v>
      </c>
      <c r="B314" s="48" t="s">
        <v>416</v>
      </c>
      <c r="C314" s="26"/>
      <c r="D314" s="26">
        <v>25990.6</v>
      </c>
      <c r="E314" s="26"/>
      <c r="F314" s="26">
        <v>34587.7</v>
      </c>
      <c r="G314" s="26"/>
      <c r="H314" s="26">
        <v>34587.7</v>
      </c>
      <c r="I314" s="95" t="s">
        <v>531</v>
      </c>
    </row>
    <row r="315" spans="1:9" ht="36.75">
      <c r="A315" s="122" t="s">
        <v>14</v>
      </c>
      <c r="B315" s="122"/>
      <c r="C315" s="16">
        <f aca="true" t="shared" si="21" ref="C315:H315">SUM(C297:C314)</f>
        <v>45391.21008</v>
      </c>
      <c r="D315" s="16">
        <f t="shared" si="21"/>
        <v>71381.81008</v>
      </c>
      <c r="E315" s="16">
        <f t="shared" si="21"/>
        <v>0</v>
      </c>
      <c r="F315" s="16">
        <f t="shared" si="21"/>
        <v>34587.7</v>
      </c>
      <c r="G315" s="16">
        <f t="shared" si="21"/>
        <v>0</v>
      </c>
      <c r="H315" s="16">
        <f t="shared" si="21"/>
        <v>34587.7</v>
      </c>
      <c r="I315" s="16"/>
    </row>
    <row r="316" spans="1:9" ht="36.75">
      <c r="A316" s="123" t="s">
        <v>34</v>
      </c>
      <c r="B316" s="123"/>
      <c r="C316" s="123"/>
      <c r="D316" s="123"/>
      <c r="E316" s="123"/>
      <c r="F316" s="123"/>
      <c r="G316" s="123"/>
      <c r="H316" s="123"/>
      <c r="I316" s="123"/>
    </row>
    <row r="317" spans="1:9" ht="150.75">
      <c r="A317" s="124">
        <v>1</v>
      </c>
      <c r="B317" s="24" t="s">
        <v>30</v>
      </c>
      <c r="C317" s="25">
        <v>15063.505</v>
      </c>
      <c r="D317" s="25"/>
      <c r="E317" s="25"/>
      <c r="F317" s="25"/>
      <c r="G317" s="26"/>
      <c r="H317" s="26"/>
      <c r="I317" s="125" t="s">
        <v>417</v>
      </c>
    </row>
    <row r="318" spans="1:9" ht="189">
      <c r="A318" s="124"/>
      <c r="B318" s="24" t="s">
        <v>31</v>
      </c>
      <c r="C318" s="25"/>
      <c r="D318" s="25">
        <v>15063.505</v>
      </c>
      <c r="E318" s="25"/>
      <c r="F318" s="25"/>
      <c r="G318" s="26"/>
      <c r="H318" s="26"/>
      <c r="I318" s="125"/>
    </row>
    <row r="319" spans="1:9" ht="75">
      <c r="A319" s="124">
        <v>2</v>
      </c>
      <c r="B319" s="24" t="s">
        <v>32</v>
      </c>
      <c r="C319" s="25">
        <f>9153.32+1200</f>
        <v>10353.32</v>
      </c>
      <c r="D319" s="25"/>
      <c r="E319" s="25"/>
      <c r="F319" s="25"/>
      <c r="G319" s="26"/>
      <c r="H319" s="26"/>
      <c r="I319" s="125" t="s">
        <v>418</v>
      </c>
    </row>
    <row r="320" spans="1:9" ht="113.25">
      <c r="A320" s="124"/>
      <c r="B320" s="24" t="s">
        <v>33</v>
      </c>
      <c r="C320" s="25"/>
      <c r="D320" s="25">
        <v>9153.32</v>
      </c>
      <c r="E320" s="25"/>
      <c r="F320" s="25"/>
      <c r="G320" s="26"/>
      <c r="H320" s="26"/>
      <c r="I320" s="125"/>
    </row>
    <row r="321" spans="1:9" ht="60" customHeight="1">
      <c r="A321" s="124"/>
      <c r="B321" s="24" t="s">
        <v>162</v>
      </c>
      <c r="C321" s="25"/>
      <c r="D321" s="25">
        <v>1200</v>
      </c>
      <c r="E321" s="25"/>
      <c r="F321" s="25"/>
      <c r="G321" s="26"/>
      <c r="H321" s="26"/>
      <c r="I321" s="125"/>
    </row>
    <row r="322" spans="1:9" ht="75">
      <c r="A322" s="124">
        <v>3</v>
      </c>
      <c r="B322" s="24" t="s">
        <v>48</v>
      </c>
      <c r="C322" s="25">
        <v>138929.827</v>
      </c>
      <c r="D322" s="25"/>
      <c r="E322" s="25"/>
      <c r="F322" s="25"/>
      <c r="G322" s="26"/>
      <c r="H322" s="26"/>
      <c r="I322" s="125" t="s">
        <v>419</v>
      </c>
    </row>
    <row r="323" spans="1:9" ht="75">
      <c r="A323" s="124"/>
      <c r="B323" s="24" t="s">
        <v>49</v>
      </c>
      <c r="C323" s="25">
        <v>75367.03663</v>
      </c>
      <c r="D323" s="25"/>
      <c r="E323" s="25"/>
      <c r="F323" s="25"/>
      <c r="G323" s="26"/>
      <c r="H323" s="26"/>
      <c r="I323" s="125"/>
    </row>
    <row r="324" spans="1:9" ht="113.25">
      <c r="A324" s="124"/>
      <c r="B324" s="24" t="s">
        <v>50</v>
      </c>
      <c r="C324" s="25"/>
      <c r="D324" s="25">
        <v>214296.86363</v>
      </c>
      <c r="E324" s="25"/>
      <c r="F324" s="25"/>
      <c r="G324" s="26"/>
      <c r="H324" s="26"/>
      <c r="I324" s="125"/>
    </row>
    <row r="325" spans="1:9" ht="189">
      <c r="A325" s="124">
        <v>4</v>
      </c>
      <c r="B325" s="24" t="s">
        <v>91</v>
      </c>
      <c r="C325" s="25">
        <v>19756.245</v>
      </c>
      <c r="D325" s="25"/>
      <c r="E325" s="25"/>
      <c r="F325" s="25"/>
      <c r="G325" s="26"/>
      <c r="H325" s="26"/>
      <c r="I325" s="125" t="s">
        <v>420</v>
      </c>
    </row>
    <row r="326" spans="1:9" ht="75">
      <c r="A326" s="124"/>
      <c r="B326" s="24" t="s">
        <v>92</v>
      </c>
      <c r="C326" s="25"/>
      <c r="D326" s="25">
        <v>19756.245</v>
      </c>
      <c r="E326" s="25"/>
      <c r="F326" s="25"/>
      <c r="G326" s="26"/>
      <c r="H326" s="26"/>
      <c r="I326" s="125"/>
    </row>
    <row r="327" spans="1:9" ht="113.25">
      <c r="A327" s="109">
        <v>5</v>
      </c>
      <c r="B327" s="87" t="s">
        <v>247</v>
      </c>
      <c r="C327" s="84">
        <v>15000</v>
      </c>
      <c r="D327" s="25"/>
      <c r="E327" s="25"/>
      <c r="F327" s="25"/>
      <c r="G327" s="26"/>
      <c r="H327" s="26"/>
      <c r="I327" s="88" t="s">
        <v>421</v>
      </c>
    </row>
    <row r="328" spans="1:9" s="91" customFormat="1" ht="113.25">
      <c r="A328" s="109">
        <v>6</v>
      </c>
      <c r="B328" s="87" t="s">
        <v>248</v>
      </c>
      <c r="C328" s="85">
        <v>10000</v>
      </c>
      <c r="D328" s="25"/>
      <c r="E328" s="25"/>
      <c r="F328" s="25"/>
      <c r="G328" s="26"/>
      <c r="H328" s="26"/>
      <c r="I328" s="88" t="s">
        <v>250</v>
      </c>
    </row>
    <row r="329" spans="1:9" s="91" customFormat="1" ht="189">
      <c r="A329" s="109">
        <v>7</v>
      </c>
      <c r="B329" s="87" t="s">
        <v>249</v>
      </c>
      <c r="C329" s="85">
        <v>15000</v>
      </c>
      <c r="D329" s="25"/>
      <c r="E329" s="25"/>
      <c r="F329" s="25"/>
      <c r="G329" s="26"/>
      <c r="H329" s="26"/>
      <c r="I329" s="88" t="s">
        <v>251</v>
      </c>
    </row>
    <row r="330" spans="1:9" s="91" customFormat="1" ht="150.75">
      <c r="A330" s="21">
        <v>8</v>
      </c>
      <c r="B330" s="89" t="s">
        <v>265</v>
      </c>
      <c r="C330" s="100"/>
      <c r="D330" s="100">
        <v>6056</v>
      </c>
      <c r="E330" s="100"/>
      <c r="F330" s="100"/>
      <c r="G330" s="100"/>
      <c r="H330" s="100"/>
      <c r="I330" s="129" t="s">
        <v>422</v>
      </c>
    </row>
    <row r="331" spans="1:9" s="91" customFormat="1" ht="75">
      <c r="A331" s="21">
        <v>9</v>
      </c>
      <c r="B331" s="48" t="s">
        <v>266</v>
      </c>
      <c r="C331" s="57"/>
      <c r="D331" s="57">
        <v>2124.233</v>
      </c>
      <c r="E331" s="57"/>
      <c r="F331" s="57"/>
      <c r="G331" s="57"/>
      <c r="H331" s="57"/>
      <c r="I331" s="129"/>
    </row>
    <row r="332" spans="1:9" ht="75">
      <c r="A332" s="21">
        <v>10</v>
      </c>
      <c r="B332" s="48" t="s">
        <v>267</v>
      </c>
      <c r="C332" s="57"/>
      <c r="D332" s="57">
        <v>1631.624</v>
      </c>
      <c r="E332" s="57"/>
      <c r="F332" s="57"/>
      <c r="G332" s="57"/>
      <c r="H332" s="57"/>
      <c r="I332" s="129"/>
    </row>
    <row r="333" spans="1:9" s="2" customFormat="1" ht="113.25">
      <c r="A333" s="21">
        <v>11</v>
      </c>
      <c r="B333" s="48" t="s">
        <v>268</v>
      </c>
      <c r="C333" s="57"/>
      <c r="D333" s="57">
        <v>1509</v>
      </c>
      <c r="E333" s="57"/>
      <c r="F333" s="57"/>
      <c r="G333" s="57"/>
      <c r="H333" s="57"/>
      <c r="I333" s="129"/>
    </row>
    <row r="334" spans="1:9" s="2" customFormat="1" ht="36.75">
      <c r="A334" s="122" t="s">
        <v>14</v>
      </c>
      <c r="B334" s="122"/>
      <c r="C334" s="16">
        <f aca="true" t="shared" si="22" ref="C334:H334">SUM(C317:C333)</f>
        <v>299469.93363</v>
      </c>
      <c r="D334" s="16">
        <f t="shared" si="22"/>
        <v>270790.79063</v>
      </c>
      <c r="E334" s="16">
        <f t="shared" si="22"/>
        <v>0</v>
      </c>
      <c r="F334" s="16">
        <f t="shared" si="22"/>
        <v>0</v>
      </c>
      <c r="G334" s="16">
        <f t="shared" si="22"/>
        <v>0</v>
      </c>
      <c r="H334" s="16">
        <f t="shared" si="22"/>
        <v>0</v>
      </c>
      <c r="I334" s="16"/>
    </row>
    <row r="335" spans="1:9" s="2" customFormat="1" ht="130.5" customHeight="1">
      <c r="A335" s="123" t="s">
        <v>168</v>
      </c>
      <c r="B335" s="123"/>
      <c r="C335" s="123"/>
      <c r="D335" s="123"/>
      <c r="E335" s="123"/>
      <c r="F335" s="123"/>
      <c r="G335" s="123"/>
      <c r="H335" s="123"/>
      <c r="I335" s="123"/>
    </row>
    <row r="336" spans="1:9" s="2" customFormat="1" ht="113.25">
      <c r="A336" s="21">
        <v>1</v>
      </c>
      <c r="B336" s="24" t="s">
        <v>11</v>
      </c>
      <c r="C336" s="26">
        <f>2457.5+217.84</f>
        <v>2675.34</v>
      </c>
      <c r="D336" s="26"/>
      <c r="E336" s="26"/>
      <c r="F336" s="26"/>
      <c r="G336" s="26"/>
      <c r="H336" s="26"/>
      <c r="I336" s="121" t="s">
        <v>423</v>
      </c>
    </row>
    <row r="337" spans="1:9" ht="189">
      <c r="A337" s="21">
        <v>2</v>
      </c>
      <c r="B337" s="24" t="s">
        <v>169</v>
      </c>
      <c r="C337" s="26">
        <v>267.1</v>
      </c>
      <c r="D337" s="26"/>
      <c r="E337" s="26"/>
      <c r="F337" s="26"/>
      <c r="G337" s="26"/>
      <c r="H337" s="26"/>
      <c r="I337" s="121"/>
    </row>
    <row r="338" spans="1:9" s="2" customFormat="1" ht="150.75">
      <c r="A338" s="21">
        <v>3</v>
      </c>
      <c r="B338" s="24" t="s">
        <v>12</v>
      </c>
      <c r="C338" s="26"/>
      <c r="D338" s="26">
        <f>2457.5+217.84+267.1</f>
        <v>2942.44</v>
      </c>
      <c r="E338" s="26"/>
      <c r="F338" s="26"/>
      <c r="G338" s="26"/>
      <c r="H338" s="26"/>
      <c r="I338" s="121"/>
    </row>
    <row r="339" spans="1:9" s="2" customFormat="1" ht="36.75">
      <c r="A339" s="122" t="s">
        <v>14</v>
      </c>
      <c r="B339" s="122"/>
      <c r="C339" s="16">
        <f aca="true" t="shared" si="23" ref="C339:H339">SUM(C336:C338)</f>
        <v>2942.44</v>
      </c>
      <c r="D339" s="16">
        <f t="shared" si="23"/>
        <v>2942.44</v>
      </c>
      <c r="E339" s="16">
        <f t="shared" si="23"/>
        <v>0</v>
      </c>
      <c r="F339" s="16">
        <f t="shared" si="23"/>
        <v>0</v>
      </c>
      <c r="G339" s="16">
        <f t="shared" si="23"/>
        <v>0</v>
      </c>
      <c r="H339" s="16">
        <f t="shared" si="23"/>
        <v>0</v>
      </c>
      <c r="I339" s="16"/>
    </row>
    <row r="340" spans="1:9" s="2" customFormat="1" ht="36.75">
      <c r="A340" s="123" t="s">
        <v>210</v>
      </c>
      <c r="B340" s="123"/>
      <c r="C340" s="123"/>
      <c r="D340" s="123"/>
      <c r="E340" s="123"/>
      <c r="F340" s="123"/>
      <c r="G340" s="123"/>
      <c r="H340" s="123"/>
      <c r="I340" s="123"/>
    </row>
    <row r="341" spans="1:9" s="2" customFormat="1" ht="75">
      <c r="A341" s="128">
        <v>1</v>
      </c>
      <c r="B341" s="107" t="s">
        <v>505</v>
      </c>
      <c r="C341" s="46">
        <v>120.9569</v>
      </c>
      <c r="D341" s="46"/>
      <c r="E341" s="28"/>
      <c r="F341" s="46"/>
      <c r="G341" s="28"/>
      <c r="H341" s="46"/>
      <c r="I341" s="127" t="s">
        <v>288</v>
      </c>
    </row>
    <row r="342" spans="1:9" s="2" customFormat="1" ht="75">
      <c r="A342" s="128"/>
      <c r="B342" s="107" t="s">
        <v>506</v>
      </c>
      <c r="C342" s="26"/>
      <c r="D342" s="46">
        <v>120.9569</v>
      </c>
      <c r="E342" s="30"/>
      <c r="F342" s="26"/>
      <c r="G342" s="30"/>
      <c r="H342" s="26"/>
      <c r="I342" s="127"/>
    </row>
    <row r="343" spans="1:9" s="90" customFormat="1" ht="36.75">
      <c r="A343" s="122" t="s">
        <v>14</v>
      </c>
      <c r="B343" s="122"/>
      <c r="C343" s="16">
        <f aca="true" t="shared" si="24" ref="C343:H343">SUM(C341:C342)</f>
        <v>120.9569</v>
      </c>
      <c r="D343" s="16">
        <f t="shared" si="24"/>
        <v>120.9569</v>
      </c>
      <c r="E343" s="16">
        <f t="shared" si="24"/>
        <v>0</v>
      </c>
      <c r="F343" s="16">
        <f t="shared" si="24"/>
        <v>0</v>
      </c>
      <c r="G343" s="16">
        <f t="shared" si="24"/>
        <v>0</v>
      </c>
      <c r="H343" s="16">
        <f t="shared" si="24"/>
        <v>0</v>
      </c>
      <c r="I343" s="16"/>
    </row>
    <row r="344" spans="1:9" s="90" customFormat="1" ht="36.75">
      <c r="A344" s="123" t="s">
        <v>269</v>
      </c>
      <c r="B344" s="123"/>
      <c r="C344" s="123"/>
      <c r="D344" s="123"/>
      <c r="E344" s="123"/>
      <c r="F344" s="123"/>
      <c r="G344" s="123"/>
      <c r="H344" s="123"/>
      <c r="I344" s="123"/>
    </row>
    <row r="345" spans="1:9" s="2" customFormat="1" ht="150.75">
      <c r="A345" s="96">
        <v>1</v>
      </c>
      <c r="B345" s="89" t="s">
        <v>270</v>
      </c>
      <c r="C345" s="100"/>
      <c r="D345" s="100">
        <v>870</v>
      </c>
      <c r="E345" s="100"/>
      <c r="F345" s="100"/>
      <c r="G345" s="100"/>
      <c r="H345" s="100"/>
      <c r="I345" s="101" t="s">
        <v>424</v>
      </c>
    </row>
    <row r="346" spans="1:9" s="2" customFormat="1" ht="36.75">
      <c r="A346" s="122" t="s">
        <v>271</v>
      </c>
      <c r="B346" s="122"/>
      <c r="C346" s="16"/>
      <c r="D346" s="16">
        <f>SUM(D345)</f>
        <v>870</v>
      </c>
      <c r="E346" s="16"/>
      <c r="F346" s="16"/>
      <c r="G346" s="16"/>
      <c r="H346" s="16"/>
      <c r="I346" s="16"/>
    </row>
    <row r="347" spans="1:9" s="2" customFormat="1" ht="36.75">
      <c r="A347" s="123" t="s">
        <v>183</v>
      </c>
      <c r="B347" s="123"/>
      <c r="C347" s="123"/>
      <c r="D347" s="123"/>
      <c r="E347" s="123"/>
      <c r="F347" s="123"/>
      <c r="G347" s="123"/>
      <c r="H347" s="123"/>
      <c r="I347" s="123"/>
    </row>
    <row r="348" spans="1:9" s="2" customFormat="1" ht="226.5">
      <c r="A348" s="126">
        <v>1</v>
      </c>
      <c r="B348" s="110" t="s">
        <v>490</v>
      </c>
      <c r="C348" s="111">
        <v>155.83681</v>
      </c>
      <c r="D348" s="111"/>
      <c r="E348" s="110"/>
      <c r="F348" s="111"/>
      <c r="G348" s="110"/>
      <c r="H348" s="110"/>
      <c r="I348" s="125" t="s">
        <v>274</v>
      </c>
    </row>
    <row r="349" spans="1:9" s="2" customFormat="1" ht="226.5">
      <c r="A349" s="126"/>
      <c r="B349" s="110" t="s">
        <v>491</v>
      </c>
      <c r="C349" s="111"/>
      <c r="D349" s="111">
        <v>155.83681</v>
      </c>
      <c r="E349" s="110"/>
      <c r="F349" s="111"/>
      <c r="G349" s="110"/>
      <c r="H349" s="110"/>
      <c r="I349" s="125"/>
    </row>
    <row r="350" spans="1:9" s="2" customFormat="1" ht="36.75">
      <c r="A350" s="122" t="s">
        <v>14</v>
      </c>
      <c r="B350" s="122"/>
      <c r="C350" s="16">
        <f aca="true" t="shared" si="25" ref="C350:H350">C348+C349</f>
        <v>155.83681</v>
      </c>
      <c r="D350" s="16">
        <f t="shared" si="25"/>
        <v>155.83681</v>
      </c>
      <c r="E350" s="16">
        <f t="shared" si="25"/>
        <v>0</v>
      </c>
      <c r="F350" s="16">
        <f t="shared" si="25"/>
        <v>0</v>
      </c>
      <c r="G350" s="16">
        <f t="shared" si="25"/>
        <v>0</v>
      </c>
      <c r="H350" s="16">
        <f t="shared" si="25"/>
        <v>0</v>
      </c>
      <c r="I350" s="16"/>
    </row>
    <row r="351" spans="1:9" s="2" customFormat="1" ht="36.75">
      <c r="A351" s="123" t="s">
        <v>182</v>
      </c>
      <c r="B351" s="123"/>
      <c r="C351" s="123"/>
      <c r="D351" s="123"/>
      <c r="E351" s="123"/>
      <c r="F351" s="123"/>
      <c r="G351" s="123"/>
      <c r="H351" s="123"/>
      <c r="I351" s="123"/>
    </row>
    <row r="352" spans="1:9" s="2" customFormat="1" ht="75">
      <c r="A352" s="124">
        <v>1</v>
      </c>
      <c r="B352" s="24" t="s">
        <v>492</v>
      </c>
      <c r="C352" s="25">
        <v>82</v>
      </c>
      <c r="D352" s="25"/>
      <c r="E352" s="25"/>
      <c r="F352" s="25"/>
      <c r="G352" s="26"/>
      <c r="H352" s="26"/>
      <c r="I352" s="125" t="s">
        <v>274</v>
      </c>
    </row>
    <row r="353" spans="1:9" ht="75">
      <c r="A353" s="124"/>
      <c r="B353" s="24" t="s">
        <v>493</v>
      </c>
      <c r="C353" s="25"/>
      <c r="D353" s="25">
        <v>82</v>
      </c>
      <c r="E353" s="25"/>
      <c r="F353" s="25"/>
      <c r="G353" s="26"/>
      <c r="H353" s="26"/>
      <c r="I353" s="125"/>
    </row>
    <row r="354" spans="1:9" ht="36.75">
      <c r="A354" s="122" t="s">
        <v>14</v>
      </c>
      <c r="B354" s="122"/>
      <c r="C354" s="16">
        <f aca="true" t="shared" si="26" ref="C354:H354">SUM(C352:C353)</f>
        <v>82</v>
      </c>
      <c r="D354" s="16">
        <f t="shared" si="26"/>
        <v>82</v>
      </c>
      <c r="E354" s="16">
        <f t="shared" si="26"/>
        <v>0</v>
      </c>
      <c r="F354" s="16">
        <f t="shared" si="26"/>
        <v>0</v>
      </c>
      <c r="G354" s="16">
        <f t="shared" si="26"/>
        <v>0</v>
      </c>
      <c r="H354" s="16">
        <f t="shared" si="26"/>
        <v>0</v>
      </c>
      <c r="I354" s="16"/>
    </row>
    <row r="355" spans="1:9" ht="36.75">
      <c r="A355" s="123" t="s">
        <v>35</v>
      </c>
      <c r="B355" s="123"/>
      <c r="C355" s="123"/>
      <c r="D355" s="123"/>
      <c r="E355" s="123"/>
      <c r="F355" s="123"/>
      <c r="G355" s="123"/>
      <c r="H355" s="123"/>
      <c r="I355" s="123"/>
    </row>
    <row r="356" spans="1:9" ht="264">
      <c r="A356" s="126">
        <v>1</v>
      </c>
      <c r="B356" s="110" t="s">
        <v>494</v>
      </c>
      <c r="C356" s="25">
        <v>2137.39767</v>
      </c>
      <c r="D356" s="25"/>
      <c r="E356" s="111"/>
      <c r="F356" s="25"/>
      <c r="G356" s="30"/>
      <c r="H356" s="26"/>
      <c r="I356" s="125" t="s">
        <v>425</v>
      </c>
    </row>
    <row r="357" spans="1:9" ht="226.5">
      <c r="A357" s="126"/>
      <c r="B357" s="110" t="s">
        <v>495</v>
      </c>
      <c r="C357" s="25"/>
      <c r="D357" s="25">
        <v>2137.39767</v>
      </c>
      <c r="E357" s="111"/>
      <c r="F357" s="25"/>
      <c r="G357" s="30"/>
      <c r="H357" s="26"/>
      <c r="I357" s="125"/>
    </row>
    <row r="358" spans="1:9" ht="150.75">
      <c r="A358" s="21">
        <v>2</v>
      </c>
      <c r="B358" s="24" t="s">
        <v>466</v>
      </c>
      <c r="C358" s="25">
        <v>131924.8</v>
      </c>
      <c r="D358" s="25"/>
      <c r="E358" s="25"/>
      <c r="F358" s="25"/>
      <c r="G358" s="26"/>
      <c r="H358" s="26"/>
      <c r="I358" s="36" t="s">
        <v>467</v>
      </c>
    </row>
    <row r="359" spans="1:9" ht="113.25">
      <c r="A359" s="21">
        <v>3</v>
      </c>
      <c r="B359" s="24" t="s">
        <v>464</v>
      </c>
      <c r="C359" s="25"/>
      <c r="D359" s="25">
        <v>7500</v>
      </c>
      <c r="E359" s="25"/>
      <c r="F359" s="25"/>
      <c r="G359" s="26"/>
      <c r="H359" s="26"/>
      <c r="I359" s="36" t="s">
        <v>468</v>
      </c>
    </row>
    <row r="360" spans="1:9" ht="238.5" customHeight="1">
      <c r="A360" s="21">
        <v>4</v>
      </c>
      <c r="B360" s="24" t="s">
        <v>463</v>
      </c>
      <c r="C360" s="25"/>
      <c r="D360" s="26">
        <f>124424.8</f>
        <v>124424.8</v>
      </c>
      <c r="E360" s="25"/>
      <c r="F360" s="25"/>
      <c r="G360" s="25"/>
      <c r="H360" s="25"/>
      <c r="I360" s="24" t="s">
        <v>465</v>
      </c>
    </row>
    <row r="361" spans="1:9" ht="150.75">
      <c r="A361" s="21">
        <v>5</v>
      </c>
      <c r="B361" s="24" t="s">
        <v>460</v>
      </c>
      <c r="C361" s="25">
        <v>42900</v>
      </c>
      <c r="D361" s="25"/>
      <c r="E361" s="25"/>
      <c r="F361" s="25"/>
      <c r="G361" s="26"/>
      <c r="H361" s="26"/>
      <c r="I361" s="125" t="s">
        <v>526</v>
      </c>
    </row>
    <row r="362" spans="1:9" ht="113.25">
      <c r="A362" s="21">
        <v>6</v>
      </c>
      <c r="B362" s="24" t="s">
        <v>461</v>
      </c>
      <c r="C362" s="25"/>
      <c r="D362" s="25">
        <v>24000</v>
      </c>
      <c r="E362" s="25"/>
      <c r="F362" s="25"/>
      <c r="G362" s="26"/>
      <c r="H362" s="26"/>
      <c r="I362" s="125"/>
    </row>
    <row r="363" spans="1:9" ht="113.25">
      <c r="A363" s="21">
        <v>7</v>
      </c>
      <c r="B363" s="24" t="s">
        <v>462</v>
      </c>
      <c r="C363" s="25"/>
      <c r="D363" s="25">
        <v>18900</v>
      </c>
      <c r="E363" s="25"/>
      <c r="F363" s="25"/>
      <c r="G363" s="26"/>
      <c r="H363" s="26"/>
      <c r="I363" s="125"/>
    </row>
    <row r="364" spans="1:9" ht="150.75">
      <c r="A364" s="21">
        <v>8</v>
      </c>
      <c r="B364" s="24" t="s">
        <v>459</v>
      </c>
      <c r="C364" s="25">
        <v>1428.23496</v>
      </c>
      <c r="D364" s="25">
        <v>1428.23496</v>
      </c>
      <c r="E364" s="25"/>
      <c r="F364" s="25"/>
      <c r="G364" s="25"/>
      <c r="H364" s="25"/>
      <c r="I364" s="24" t="s">
        <v>458</v>
      </c>
    </row>
    <row r="365" spans="1:9" ht="150.75">
      <c r="A365" s="21">
        <v>9</v>
      </c>
      <c r="B365" s="24" t="s">
        <v>456</v>
      </c>
      <c r="C365" s="25">
        <v>1320.264</v>
      </c>
      <c r="D365" s="25">
        <v>1320.264</v>
      </c>
      <c r="E365" s="25"/>
      <c r="F365" s="25"/>
      <c r="G365" s="25"/>
      <c r="H365" s="25"/>
      <c r="I365" s="24" t="s">
        <v>457</v>
      </c>
    </row>
    <row r="366" spans="1:9" ht="113.25">
      <c r="A366" s="124">
        <v>10</v>
      </c>
      <c r="B366" s="24" t="s">
        <v>453</v>
      </c>
      <c r="C366" s="25">
        <v>31231.1</v>
      </c>
      <c r="D366" s="26"/>
      <c r="E366" s="25"/>
      <c r="F366" s="25"/>
      <c r="G366" s="25"/>
      <c r="H366" s="25"/>
      <c r="I366" s="125" t="s">
        <v>452</v>
      </c>
    </row>
    <row r="367" spans="1:9" ht="75">
      <c r="A367" s="124"/>
      <c r="B367" s="24" t="s">
        <v>454</v>
      </c>
      <c r="C367" s="25">
        <v>31637.9</v>
      </c>
      <c r="D367" s="26"/>
      <c r="E367" s="25"/>
      <c r="F367" s="25"/>
      <c r="G367" s="25"/>
      <c r="H367" s="25"/>
      <c r="I367" s="125"/>
    </row>
    <row r="368" spans="1:9" ht="189">
      <c r="A368" s="124"/>
      <c r="B368" s="24" t="s">
        <v>455</v>
      </c>
      <c r="C368" s="25">
        <v>15000</v>
      </c>
      <c r="D368" s="26"/>
      <c r="E368" s="25"/>
      <c r="F368" s="25"/>
      <c r="G368" s="25"/>
      <c r="H368" s="25"/>
      <c r="I368" s="125"/>
    </row>
    <row r="369" spans="1:9" ht="226.5">
      <c r="A369" s="124"/>
      <c r="B369" s="24" t="s">
        <v>212</v>
      </c>
      <c r="C369" s="25"/>
      <c r="D369" s="26">
        <f>C366+C367+C368</f>
        <v>77869</v>
      </c>
      <c r="E369" s="25"/>
      <c r="F369" s="25"/>
      <c r="G369" s="25"/>
      <c r="H369" s="25"/>
      <c r="I369" s="125"/>
    </row>
    <row r="370" spans="1:9" ht="189">
      <c r="A370" s="21">
        <v>11</v>
      </c>
      <c r="B370" s="24" t="s">
        <v>252</v>
      </c>
      <c r="C370" s="25">
        <v>178584.69</v>
      </c>
      <c r="D370" s="26"/>
      <c r="E370" s="25"/>
      <c r="F370" s="25"/>
      <c r="G370" s="25"/>
      <c r="H370" s="25"/>
      <c r="I370" s="24" t="s">
        <v>451</v>
      </c>
    </row>
    <row r="371" spans="1:9" ht="378">
      <c r="A371" s="21">
        <v>12</v>
      </c>
      <c r="B371" s="24" t="s">
        <v>253</v>
      </c>
      <c r="C371" s="25">
        <v>104731.31</v>
      </c>
      <c r="D371" s="26"/>
      <c r="E371" s="25"/>
      <c r="F371" s="25"/>
      <c r="G371" s="25"/>
      <c r="H371" s="25"/>
      <c r="I371" s="24" t="s">
        <v>258</v>
      </c>
    </row>
    <row r="372" spans="1:9" ht="226.5">
      <c r="A372" s="21">
        <v>13</v>
      </c>
      <c r="B372" s="24" t="s">
        <v>254</v>
      </c>
      <c r="C372" s="25">
        <v>5700</v>
      </c>
      <c r="D372" s="26"/>
      <c r="E372" s="25"/>
      <c r="F372" s="25"/>
      <c r="G372" s="25"/>
      <c r="H372" s="25"/>
      <c r="I372" s="24" t="s">
        <v>450</v>
      </c>
    </row>
    <row r="373" spans="1:9" ht="189">
      <c r="A373" s="21">
        <v>14</v>
      </c>
      <c r="B373" s="24" t="s">
        <v>255</v>
      </c>
      <c r="C373" s="25">
        <v>65.74029</v>
      </c>
      <c r="D373" s="26"/>
      <c r="E373" s="25"/>
      <c r="F373" s="25"/>
      <c r="G373" s="25"/>
      <c r="H373" s="25"/>
      <c r="I373" s="24" t="s">
        <v>449</v>
      </c>
    </row>
    <row r="374" spans="1:9" s="91" customFormat="1" ht="189">
      <c r="A374" s="21">
        <v>15</v>
      </c>
      <c r="B374" s="24" t="s">
        <v>256</v>
      </c>
      <c r="C374" s="25">
        <v>1288.79731</v>
      </c>
      <c r="D374" s="26"/>
      <c r="E374" s="25"/>
      <c r="F374" s="25"/>
      <c r="G374" s="25"/>
      <c r="H374" s="25"/>
      <c r="I374" s="106" t="s">
        <v>488</v>
      </c>
    </row>
    <row r="375" spans="1:9" s="91" customFormat="1" ht="189">
      <c r="A375" s="21">
        <v>16</v>
      </c>
      <c r="B375" s="24" t="s">
        <v>257</v>
      </c>
      <c r="C375" s="25">
        <v>1442.6</v>
      </c>
      <c r="D375" s="26"/>
      <c r="E375" s="25"/>
      <c r="F375" s="25"/>
      <c r="G375" s="25"/>
      <c r="H375" s="25"/>
      <c r="I375" s="106" t="s">
        <v>488</v>
      </c>
    </row>
    <row r="376" spans="1:9" s="91" customFormat="1" ht="153">
      <c r="A376" s="96">
        <v>17</v>
      </c>
      <c r="B376" s="89" t="s">
        <v>272</v>
      </c>
      <c r="C376" s="25"/>
      <c r="D376" s="25"/>
      <c r="E376" s="25"/>
      <c r="F376" s="25">
        <v>367147.469</v>
      </c>
      <c r="G376" s="25"/>
      <c r="H376" s="26">
        <v>383537.981</v>
      </c>
      <c r="I376" s="99" t="s">
        <v>328</v>
      </c>
    </row>
    <row r="377" spans="1:9" s="2" customFormat="1" ht="150.75">
      <c r="A377" s="96">
        <v>18</v>
      </c>
      <c r="B377" s="89" t="s">
        <v>273</v>
      </c>
      <c r="C377" s="25"/>
      <c r="D377" s="25"/>
      <c r="E377" s="25"/>
      <c r="F377" s="25">
        <v>804634.97</v>
      </c>
      <c r="G377" s="25"/>
      <c r="H377" s="26">
        <v>804634.97</v>
      </c>
      <c r="I377" s="97" t="s">
        <v>448</v>
      </c>
    </row>
    <row r="378" spans="1:9" s="2" customFormat="1" ht="36.75">
      <c r="A378" s="122" t="s">
        <v>14</v>
      </c>
      <c r="B378" s="122"/>
      <c r="C378" s="37">
        <f aca="true" t="shared" si="27" ref="C378:H378">SUM(C356:C377)</f>
        <v>549392.8342299999</v>
      </c>
      <c r="D378" s="37">
        <f t="shared" si="27"/>
        <v>257579.69663</v>
      </c>
      <c r="E378" s="37">
        <f t="shared" si="27"/>
        <v>0</v>
      </c>
      <c r="F378" s="37">
        <f t="shared" si="27"/>
        <v>1171782.439</v>
      </c>
      <c r="G378" s="37">
        <f t="shared" si="27"/>
        <v>0</v>
      </c>
      <c r="H378" s="37">
        <f t="shared" si="27"/>
        <v>1188172.951</v>
      </c>
      <c r="I378" s="38"/>
    </row>
    <row r="379" spans="1:9" s="2" customFormat="1" ht="155.25" customHeight="1">
      <c r="A379" s="123" t="s">
        <v>164</v>
      </c>
      <c r="B379" s="123"/>
      <c r="C379" s="123"/>
      <c r="D379" s="123"/>
      <c r="E379" s="123"/>
      <c r="F379" s="123"/>
      <c r="G379" s="123"/>
      <c r="H379" s="123"/>
      <c r="I379" s="123"/>
    </row>
    <row r="380" spans="1:9" ht="378">
      <c r="A380" s="21">
        <v>1</v>
      </c>
      <c r="B380" s="24" t="s">
        <v>79</v>
      </c>
      <c r="C380" s="143">
        <f>D381+D382+D383+D384+D385+D386</f>
        <v>1458464.4095172412</v>
      </c>
      <c r="D380" s="26"/>
      <c r="E380" s="26"/>
      <c r="F380" s="26"/>
      <c r="G380" s="26"/>
      <c r="H380" s="26"/>
      <c r="I380" s="43" t="s">
        <v>82</v>
      </c>
    </row>
    <row r="381" spans="1:9" ht="302.25">
      <c r="A381" s="109">
        <v>2</v>
      </c>
      <c r="B381" s="24" t="s">
        <v>80</v>
      </c>
      <c r="C381" s="41"/>
      <c r="D381" s="143">
        <v>536423.31</v>
      </c>
      <c r="E381" s="16"/>
      <c r="F381" s="16"/>
      <c r="G381" s="16"/>
      <c r="H381" s="16"/>
      <c r="I381" s="121" t="s">
        <v>447</v>
      </c>
    </row>
    <row r="382" spans="1:9" ht="54" customHeight="1">
      <c r="A382" s="21">
        <v>3</v>
      </c>
      <c r="B382" s="24" t="s">
        <v>81</v>
      </c>
      <c r="C382" s="26"/>
      <c r="D382" s="143">
        <v>170142.786</v>
      </c>
      <c r="E382" s="16"/>
      <c r="F382" s="16"/>
      <c r="G382" s="16"/>
      <c r="H382" s="16"/>
      <c r="I382" s="121"/>
    </row>
    <row r="383" spans="1:9" ht="113.25">
      <c r="A383" s="21">
        <v>4</v>
      </c>
      <c r="B383" s="52" t="s">
        <v>163</v>
      </c>
      <c r="C383" s="26"/>
      <c r="D383" s="143">
        <v>100000</v>
      </c>
      <c r="E383" s="26"/>
      <c r="F383" s="26"/>
      <c r="G383" s="26"/>
      <c r="H383" s="26"/>
      <c r="I383" s="43" t="s">
        <v>446</v>
      </c>
    </row>
    <row r="384" spans="1:9" ht="302.25">
      <c r="A384" s="21">
        <v>5</v>
      </c>
      <c r="B384" s="52" t="s">
        <v>207</v>
      </c>
      <c r="C384" s="26"/>
      <c r="D384" s="143">
        <v>136664.205517241</v>
      </c>
      <c r="E384" s="26"/>
      <c r="F384" s="26"/>
      <c r="G384" s="26"/>
      <c r="H384" s="26"/>
      <c r="I384" s="43" t="s">
        <v>445</v>
      </c>
    </row>
    <row r="385" spans="1:9" ht="113.25">
      <c r="A385" s="21">
        <v>6</v>
      </c>
      <c r="B385" s="52" t="s">
        <v>170</v>
      </c>
      <c r="C385" s="26"/>
      <c r="D385" s="143">
        <v>52606</v>
      </c>
      <c r="E385" s="26"/>
      <c r="F385" s="26"/>
      <c r="G385" s="26"/>
      <c r="H385" s="26"/>
      <c r="I385" s="43" t="s">
        <v>444</v>
      </c>
    </row>
    <row r="386" spans="1:9" s="2" customFormat="1" ht="75">
      <c r="A386" s="21">
        <v>7</v>
      </c>
      <c r="B386" s="52" t="s">
        <v>213</v>
      </c>
      <c r="C386" s="26"/>
      <c r="D386" s="143">
        <v>462628.108</v>
      </c>
      <c r="E386" s="26"/>
      <c r="F386" s="26"/>
      <c r="G386" s="26"/>
      <c r="H386" s="26"/>
      <c r="I386" s="43" t="s">
        <v>443</v>
      </c>
    </row>
    <row r="387" spans="1:9" ht="36.75">
      <c r="A387" s="122" t="s">
        <v>160</v>
      </c>
      <c r="B387" s="122"/>
      <c r="C387" s="16">
        <f aca="true" t="shared" si="28" ref="C387:H387">SUM(C380:C386)</f>
        <v>1458464.4095172412</v>
      </c>
      <c r="D387" s="16">
        <f t="shared" si="28"/>
        <v>1458464.4095172412</v>
      </c>
      <c r="E387" s="16">
        <f t="shared" si="28"/>
        <v>0</v>
      </c>
      <c r="F387" s="16">
        <f t="shared" si="28"/>
        <v>0</v>
      </c>
      <c r="G387" s="16">
        <f t="shared" si="28"/>
        <v>0</v>
      </c>
      <c r="H387" s="16">
        <f t="shared" si="28"/>
        <v>0</v>
      </c>
      <c r="I387" s="16"/>
    </row>
    <row r="388" spans="1:9" ht="142.5" customHeight="1">
      <c r="A388" s="123" t="s">
        <v>185</v>
      </c>
      <c r="B388" s="123"/>
      <c r="C388" s="123"/>
      <c r="D388" s="123"/>
      <c r="E388" s="123"/>
      <c r="F388" s="123"/>
      <c r="G388" s="123"/>
      <c r="H388" s="123"/>
      <c r="I388" s="123"/>
    </row>
    <row r="389" spans="1:9" ht="113.25">
      <c r="A389" s="21">
        <v>1</v>
      </c>
      <c r="B389" s="24" t="s">
        <v>496</v>
      </c>
      <c r="C389" s="24"/>
      <c r="D389" s="25">
        <v>176493.372</v>
      </c>
      <c r="E389" s="24"/>
      <c r="F389" s="24"/>
      <c r="G389" s="24"/>
      <c r="H389" s="24"/>
      <c r="I389" s="24" t="s">
        <v>527</v>
      </c>
    </row>
    <row r="390" spans="1:9" ht="75">
      <c r="A390" s="21">
        <v>2</v>
      </c>
      <c r="B390" s="24" t="s">
        <v>497</v>
      </c>
      <c r="C390" s="24"/>
      <c r="D390" s="25">
        <v>343676.9</v>
      </c>
      <c r="E390" s="24"/>
      <c r="F390" s="24"/>
      <c r="G390" s="24"/>
      <c r="H390" s="24"/>
      <c r="I390" s="24" t="s">
        <v>186</v>
      </c>
    </row>
    <row r="391" spans="1:9" ht="113.25">
      <c r="A391" s="69">
        <v>3</v>
      </c>
      <c r="B391" s="24" t="s">
        <v>498</v>
      </c>
      <c r="C391" s="25">
        <v>320170.272</v>
      </c>
      <c r="D391" s="26"/>
      <c r="E391" s="70"/>
      <c r="F391" s="70"/>
      <c r="G391" s="71"/>
      <c r="H391" s="71"/>
      <c r="I391" s="72" t="s">
        <v>442</v>
      </c>
    </row>
    <row r="392" spans="1:9" ht="113.25">
      <c r="A392" s="69">
        <v>4</v>
      </c>
      <c r="B392" s="24" t="s">
        <v>73</v>
      </c>
      <c r="C392" s="25">
        <v>166945.38</v>
      </c>
      <c r="D392" s="26"/>
      <c r="E392" s="70"/>
      <c r="F392" s="70"/>
      <c r="G392" s="71"/>
      <c r="H392" s="71"/>
      <c r="I392" s="72" t="s">
        <v>442</v>
      </c>
    </row>
    <row r="393" spans="1:9" ht="226.5">
      <c r="A393" s="69">
        <v>5</v>
      </c>
      <c r="B393" s="24" t="s">
        <v>74</v>
      </c>
      <c r="C393" s="25">
        <f>200000-C392</f>
        <v>33054.619999999995</v>
      </c>
      <c r="D393" s="26"/>
      <c r="E393" s="70"/>
      <c r="F393" s="70"/>
      <c r="G393" s="71"/>
      <c r="H393" s="71"/>
      <c r="I393" s="72" t="s">
        <v>442</v>
      </c>
    </row>
    <row r="394" spans="1:9" ht="36.75">
      <c r="A394" s="122" t="s">
        <v>160</v>
      </c>
      <c r="B394" s="122"/>
      <c r="C394" s="37">
        <f aca="true" t="shared" si="29" ref="C394:H394">SUM(C389:C393)</f>
        <v>520170.272</v>
      </c>
      <c r="D394" s="37">
        <f t="shared" si="29"/>
        <v>520170.272</v>
      </c>
      <c r="E394" s="37">
        <f t="shared" si="29"/>
        <v>0</v>
      </c>
      <c r="F394" s="37">
        <f t="shared" si="29"/>
        <v>0</v>
      </c>
      <c r="G394" s="37">
        <f t="shared" si="29"/>
        <v>0</v>
      </c>
      <c r="H394" s="37">
        <f t="shared" si="29"/>
        <v>0</v>
      </c>
      <c r="I394" s="73"/>
    </row>
    <row r="395" spans="1:9" ht="62.25" customHeight="1">
      <c r="A395" s="123" t="s">
        <v>84</v>
      </c>
      <c r="B395" s="123"/>
      <c r="C395" s="123"/>
      <c r="D395" s="123"/>
      <c r="E395" s="123"/>
      <c r="F395" s="123"/>
      <c r="G395" s="123"/>
      <c r="H395" s="123"/>
      <c r="I395" s="123"/>
    </row>
    <row r="396" spans="1:9" ht="189">
      <c r="A396" s="21">
        <v>1</v>
      </c>
      <c r="B396" s="36" t="s">
        <v>86</v>
      </c>
      <c r="C396" s="26">
        <v>9979</v>
      </c>
      <c r="D396" s="26"/>
      <c r="E396" s="26">
        <v>20387.623</v>
      </c>
      <c r="F396" s="26"/>
      <c r="G396" s="26">
        <v>20387.623</v>
      </c>
      <c r="H396" s="26"/>
      <c r="I396" s="43" t="s">
        <v>442</v>
      </c>
    </row>
    <row r="397" spans="1:9" ht="87" customHeight="1">
      <c r="A397" s="21">
        <v>2</v>
      </c>
      <c r="B397" s="24" t="s">
        <v>85</v>
      </c>
      <c r="C397" s="26"/>
      <c r="D397" s="26">
        <v>9979</v>
      </c>
      <c r="E397" s="26"/>
      <c r="F397" s="26">
        <v>10387.623</v>
      </c>
      <c r="G397" s="26"/>
      <c r="H397" s="26">
        <v>10387.623</v>
      </c>
      <c r="I397" s="43" t="s">
        <v>422</v>
      </c>
    </row>
    <row r="398" spans="1:9" ht="189">
      <c r="A398" s="21">
        <v>3</v>
      </c>
      <c r="B398" s="36" t="s">
        <v>93</v>
      </c>
      <c r="C398" s="26"/>
      <c r="D398" s="26"/>
      <c r="E398" s="26"/>
      <c r="F398" s="26">
        <v>10000</v>
      </c>
      <c r="G398" s="26"/>
      <c r="H398" s="26">
        <v>10000</v>
      </c>
      <c r="I398" s="43" t="s">
        <v>438</v>
      </c>
    </row>
    <row r="399" spans="1:9" ht="189">
      <c r="A399" s="124">
        <v>4</v>
      </c>
      <c r="B399" s="36" t="s">
        <v>440</v>
      </c>
      <c r="C399" s="26">
        <v>5755</v>
      </c>
      <c r="D399" s="26"/>
      <c r="E399" s="26"/>
      <c r="F399" s="26"/>
      <c r="G399" s="26"/>
      <c r="H399" s="26"/>
      <c r="I399" s="121" t="s">
        <v>528</v>
      </c>
    </row>
    <row r="400" spans="1:9" ht="113.25">
      <c r="A400" s="124"/>
      <c r="B400" s="36" t="s">
        <v>441</v>
      </c>
      <c r="C400" s="26"/>
      <c r="D400" s="26">
        <v>5755</v>
      </c>
      <c r="E400" s="26"/>
      <c r="F400" s="26"/>
      <c r="G400" s="26"/>
      <c r="H400" s="26"/>
      <c r="I400" s="121"/>
    </row>
    <row r="401" spans="1:9" ht="113.25">
      <c r="A401" s="21">
        <v>5</v>
      </c>
      <c r="B401" s="43" t="s">
        <v>259</v>
      </c>
      <c r="C401" s="26"/>
      <c r="D401" s="26"/>
      <c r="E401" s="26">
        <v>3204314.6167</v>
      </c>
      <c r="F401" s="26"/>
      <c r="G401" s="26">
        <v>3115383.65478</v>
      </c>
      <c r="H401" s="26"/>
      <c r="I401" s="43" t="s">
        <v>439</v>
      </c>
    </row>
    <row r="402" spans="1:9" s="2" customFormat="1" ht="264">
      <c r="A402" s="21">
        <v>6</v>
      </c>
      <c r="B402" s="89" t="s">
        <v>486</v>
      </c>
      <c r="C402" s="26"/>
      <c r="D402" s="26">
        <f>1028862.01607-353719.63147+416356+50+475428-51</f>
        <v>1566925.3846</v>
      </c>
      <c r="E402" s="26"/>
      <c r="F402" s="26"/>
      <c r="G402" s="26"/>
      <c r="H402" s="26"/>
      <c r="I402" s="43" t="s">
        <v>488</v>
      </c>
    </row>
    <row r="403" spans="1:9" s="2" customFormat="1" ht="38.25">
      <c r="A403" s="122" t="s">
        <v>14</v>
      </c>
      <c r="B403" s="122"/>
      <c r="C403" s="16">
        <f aca="true" t="shared" si="30" ref="C403:H403">SUM(C396:C402)</f>
        <v>15734</v>
      </c>
      <c r="D403" s="16">
        <f t="shared" si="30"/>
        <v>1582659.3846</v>
      </c>
      <c r="E403" s="16">
        <f t="shared" si="30"/>
        <v>3224702.2397000003</v>
      </c>
      <c r="F403" s="16">
        <f t="shared" si="30"/>
        <v>20387.623</v>
      </c>
      <c r="G403" s="16">
        <f t="shared" si="30"/>
        <v>3135771.27778</v>
      </c>
      <c r="H403" s="16">
        <f t="shared" si="30"/>
        <v>20387.623</v>
      </c>
      <c r="I403" s="43"/>
    </row>
    <row r="404" spans="1:9" s="2" customFormat="1" ht="37.5">
      <c r="A404" s="123" t="s">
        <v>217</v>
      </c>
      <c r="B404" s="123"/>
      <c r="C404" s="123"/>
      <c r="D404" s="123"/>
      <c r="E404" s="123"/>
      <c r="F404" s="123"/>
      <c r="G404" s="123"/>
      <c r="H404" s="123"/>
      <c r="I404" s="123"/>
    </row>
    <row r="405" spans="1:9" s="2" customFormat="1" ht="80.25">
      <c r="A405" s="79">
        <v>1</v>
      </c>
      <c r="B405" s="103" t="s">
        <v>435</v>
      </c>
      <c r="C405" s="80">
        <v>1897.959</v>
      </c>
      <c r="D405" s="80"/>
      <c r="E405" s="80"/>
      <c r="F405" s="80"/>
      <c r="G405" s="80"/>
      <c r="H405" s="80"/>
      <c r="I405" s="115" t="s">
        <v>288</v>
      </c>
    </row>
    <row r="406" spans="1:9" s="2" customFormat="1" ht="76.5">
      <c r="A406" s="81">
        <v>2</v>
      </c>
      <c r="B406" s="104" t="s">
        <v>434</v>
      </c>
      <c r="C406" s="82"/>
      <c r="D406" s="80">
        <v>1697.959</v>
      </c>
      <c r="E406" s="82"/>
      <c r="F406" s="82"/>
      <c r="G406" s="82"/>
      <c r="H406" s="82"/>
      <c r="I406" s="98" t="s">
        <v>433</v>
      </c>
    </row>
    <row r="407" spans="1:9" s="2" customFormat="1" ht="150.75">
      <c r="A407" s="81">
        <v>3</v>
      </c>
      <c r="B407" s="104" t="s">
        <v>436</v>
      </c>
      <c r="C407" s="82"/>
      <c r="D407" s="80">
        <v>200</v>
      </c>
      <c r="E407" s="82"/>
      <c r="F407" s="82"/>
      <c r="G407" s="82"/>
      <c r="H407" s="82"/>
      <c r="I407" s="47" t="s">
        <v>432</v>
      </c>
    </row>
    <row r="408" spans="1:9" ht="36.75">
      <c r="A408" s="20"/>
      <c r="B408" s="116" t="s">
        <v>14</v>
      </c>
      <c r="C408" s="16">
        <f>SUM(C405:C407)</f>
        <v>1897.959</v>
      </c>
      <c r="D408" s="16">
        <f>SUM(D405:D407)</f>
        <v>1897.959</v>
      </c>
      <c r="E408" s="16">
        <f>SUM(E405:E406)</f>
        <v>0</v>
      </c>
      <c r="F408" s="16">
        <f>SUM(F405:F406)</f>
        <v>0</v>
      </c>
      <c r="G408" s="16">
        <f>SUM(G405:G406)</f>
        <v>0</v>
      </c>
      <c r="H408" s="16">
        <f>SUM(H405:H406)</f>
        <v>0</v>
      </c>
      <c r="I408" s="16"/>
    </row>
    <row r="409" spans="1:9" ht="114.75" customHeight="1">
      <c r="A409" s="123" t="s">
        <v>36</v>
      </c>
      <c r="B409" s="123"/>
      <c r="C409" s="123"/>
      <c r="D409" s="123"/>
      <c r="E409" s="123"/>
      <c r="F409" s="123"/>
      <c r="G409" s="123"/>
      <c r="H409" s="123"/>
      <c r="I409" s="123"/>
    </row>
    <row r="410" spans="1:9" ht="37.5">
      <c r="A410" s="21">
        <v>1</v>
      </c>
      <c r="B410" s="110" t="s">
        <v>37</v>
      </c>
      <c r="C410" s="26">
        <f>108923.18598+329.286</f>
        <v>109252.47197999999</v>
      </c>
      <c r="D410" s="26">
        <f>64931.50995+26918.04424</f>
        <v>91849.55419</v>
      </c>
      <c r="E410" s="16"/>
      <c r="F410" s="16"/>
      <c r="G410" s="16"/>
      <c r="H410" s="16"/>
      <c r="I410" s="42" t="s">
        <v>56</v>
      </c>
    </row>
    <row r="411" spans="1:9" ht="304.5" customHeight="1">
      <c r="A411" s="21">
        <v>2</v>
      </c>
      <c r="B411" s="110" t="s">
        <v>38</v>
      </c>
      <c r="C411" s="26">
        <f>64931.50995+26918.04424</f>
        <v>91849.55419</v>
      </c>
      <c r="D411" s="26"/>
      <c r="E411" s="16"/>
      <c r="F411" s="16"/>
      <c r="G411" s="16"/>
      <c r="H411" s="16"/>
      <c r="I411" s="42" t="s">
        <v>184</v>
      </c>
    </row>
    <row r="412" spans="1:9" ht="226.5">
      <c r="A412" s="21">
        <v>3</v>
      </c>
      <c r="B412" s="36" t="s">
        <v>427</v>
      </c>
      <c r="C412" s="26"/>
      <c r="D412" s="26">
        <v>3354.0755</v>
      </c>
      <c r="E412" s="16"/>
      <c r="F412" s="16"/>
      <c r="G412" s="16"/>
      <c r="H412" s="16"/>
      <c r="I412" s="36" t="s">
        <v>104</v>
      </c>
    </row>
    <row r="413" spans="1:9" ht="150.75">
      <c r="A413" s="21">
        <v>4</v>
      </c>
      <c r="B413" s="36" t="s">
        <v>428</v>
      </c>
      <c r="C413" s="26"/>
      <c r="D413" s="26">
        <v>374.232</v>
      </c>
      <c r="E413" s="16"/>
      <c r="F413" s="16"/>
      <c r="G413" s="16"/>
      <c r="H413" s="16"/>
      <c r="I413" s="36" t="s">
        <v>51</v>
      </c>
    </row>
    <row r="414" spans="1:9" ht="150.75">
      <c r="A414" s="21">
        <v>5</v>
      </c>
      <c r="B414" s="36" t="s">
        <v>427</v>
      </c>
      <c r="C414" s="26"/>
      <c r="D414" s="26">
        <v>472.895</v>
      </c>
      <c r="E414" s="16"/>
      <c r="F414" s="16"/>
      <c r="G414" s="16"/>
      <c r="H414" s="16"/>
      <c r="I414" s="36" t="s">
        <v>52</v>
      </c>
    </row>
    <row r="415" spans="1:9" ht="264">
      <c r="A415" s="21">
        <v>6</v>
      </c>
      <c r="B415" s="36" t="s">
        <v>429</v>
      </c>
      <c r="C415" s="26"/>
      <c r="D415" s="26">
        <v>55999.608</v>
      </c>
      <c r="E415" s="16"/>
      <c r="F415" s="16"/>
      <c r="G415" s="16"/>
      <c r="H415" s="16"/>
      <c r="I415" s="36" t="s">
        <v>83</v>
      </c>
    </row>
    <row r="416" spans="1:9" ht="189">
      <c r="A416" s="21">
        <v>7</v>
      </c>
      <c r="B416" s="36" t="s">
        <v>430</v>
      </c>
      <c r="C416" s="26"/>
      <c r="D416" s="26">
        <v>40726.37548</v>
      </c>
      <c r="E416" s="16"/>
      <c r="F416" s="16"/>
      <c r="G416" s="16"/>
      <c r="H416" s="16"/>
      <c r="I416" s="36" t="s">
        <v>53</v>
      </c>
    </row>
    <row r="417" spans="1:9" ht="150.75">
      <c r="A417" s="21">
        <v>8</v>
      </c>
      <c r="B417" s="36" t="s">
        <v>430</v>
      </c>
      <c r="C417" s="26"/>
      <c r="D417" s="26">
        <f>1384+5202</f>
        <v>6586</v>
      </c>
      <c r="E417" s="16"/>
      <c r="F417" s="16"/>
      <c r="G417" s="16"/>
      <c r="H417" s="16"/>
      <c r="I417" s="36" t="s">
        <v>54</v>
      </c>
    </row>
    <row r="418" spans="1:9" ht="150.75">
      <c r="A418" s="21">
        <v>9</v>
      </c>
      <c r="B418" s="36" t="s">
        <v>431</v>
      </c>
      <c r="C418" s="26"/>
      <c r="D418" s="26">
        <v>1410</v>
      </c>
      <c r="E418" s="16"/>
      <c r="F418" s="16"/>
      <c r="G418" s="16"/>
      <c r="H418" s="16"/>
      <c r="I418" s="36" t="s">
        <v>55</v>
      </c>
    </row>
    <row r="419" spans="1:9" ht="150.75">
      <c r="A419" s="21">
        <v>10</v>
      </c>
      <c r="B419" s="36" t="s">
        <v>428</v>
      </c>
      <c r="C419" s="26"/>
      <c r="D419" s="26">
        <v>329.286</v>
      </c>
      <c r="E419" s="16"/>
      <c r="F419" s="16"/>
      <c r="G419" s="16"/>
      <c r="H419" s="16"/>
      <c r="I419" s="36" t="s">
        <v>208</v>
      </c>
    </row>
    <row r="420" spans="1:9" ht="36.75">
      <c r="A420" s="122" t="s">
        <v>14</v>
      </c>
      <c r="B420" s="122"/>
      <c r="C420" s="16">
        <f aca="true" t="shared" si="31" ref="C420:H420">SUM(C410:C419)</f>
        <v>201102.02616999997</v>
      </c>
      <c r="D420" s="16">
        <f t="shared" si="31"/>
        <v>201102.02617</v>
      </c>
      <c r="E420" s="16">
        <f t="shared" si="31"/>
        <v>0</v>
      </c>
      <c r="F420" s="16">
        <f t="shared" si="31"/>
        <v>0</v>
      </c>
      <c r="G420" s="16">
        <f t="shared" si="31"/>
        <v>0</v>
      </c>
      <c r="H420" s="16">
        <f t="shared" si="31"/>
        <v>0</v>
      </c>
      <c r="I420" s="16"/>
    </row>
    <row r="421" spans="1:9" ht="122.25" customHeight="1">
      <c r="A421" s="123" t="s">
        <v>171</v>
      </c>
      <c r="B421" s="123"/>
      <c r="C421" s="123"/>
      <c r="D421" s="123"/>
      <c r="E421" s="123"/>
      <c r="F421" s="123"/>
      <c r="G421" s="123"/>
      <c r="H421" s="123"/>
      <c r="I421" s="123"/>
    </row>
    <row r="422" spans="1:9" ht="37.5">
      <c r="A422" s="21">
        <v>1</v>
      </c>
      <c r="B422" s="110" t="s">
        <v>37</v>
      </c>
      <c r="C422" s="26">
        <v>4375</v>
      </c>
      <c r="D422" s="26"/>
      <c r="E422" s="16"/>
      <c r="F422" s="16"/>
      <c r="G422" s="16"/>
      <c r="H422" s="16"/>
      <c r="I422" s="121" t="s">
        <v>426</v>
      </c>
    </row>
    <row r="423" spans="1:9" ht="113.25">
      <c r="A423" s="21">
        <v>2</v>
      </c>
      <c r="B423" s="110" t="s">
        <v>172</v>
      </c>
      <c r="C423" s="26"/>
      <c r="D423" s="26">
        <v>4375</v>
      </c>
      <c r="E423" s="16"/>
      <c r="F423" s="16"/>
      <c r="G423" s="16"/>
      <c r="H423" s="16"/>
      <c r="I423" s="121"/>
    </row>
    <row r="424" spans="1:9" s="49" customFormat="1" ht="36.75">
      <c r="A424" s="122" t="s">
        <v>14</v>
      </c>
      <c r="B424" s="122"/>
      <c r="C424" s="16">
        <f aca="true" t="shared" si="32" ref="C424:H424">SUM(C422:C423)</f>
        <v>4375</v>
      </c>
      <c r="D424" s="16">
        <f t="shared" si="32"/>
        <v>4375</v>
      </c>
      <c r="E424" s="16">
        <f t="shared" si="32"/>
        <v>0</v>
      </c>
      <c r="F424" s="16">
        <f t="shared" si="32"/>
        <v>0</v>
      </c>
      <c r="G424" s="16">
        <f t="shared" si="32"/>
        <v>0</v>
      </c>
      <c r="H424" s="16">
        <f t="shared" si="32"/>
        <v>0</v>
      </c>
      <c r="I424" s="16"/>
    </row>
    <row r="425" spans="1:9" ht="36.75">
      <c r="A425" s="122" t="s">
        <v>10</v>
      </c>
      <c r="B425" s="122"/>
      <c r="C425" s="16">
        <f aca="true" t="shared" si="33" ref="C425:H425">C339+C87+C26+C12+C150+C81+C334+C53+C378+C420+C138+C258+C387+C403+C295+C238+C315+C424+C343+C8+C350+C354+C394+C33+C242+C279+C408+C58+C264+C282+C346</f>
        <v>8169560.72615647</v>
      </c>
      <c r="D425" s="16">
        <f t="shared" si="33"/>
        <v>8169560.555676472</v>
      </c>
      <c r="E425" s="16">
        <f t="shared" si="33"/>
        <v>4181231.9584200005</v>
      </c>
      <c r="F425" s="16">
        <f t="shared" si="33"/>
        <v>5499026.49742</v>
      </c>
      <c r="G425" s="16">
        <f t="shared" si="33"/>
        <v>3575534.26842</v>
      </c>
      <c r="H425" s="16">
        <f t="shared" si="33"/>
        <v>4808489.31942</v>
      </c>
      <c r="I425" s="16"/>
    </row>
    <row r="426" spans="5:8" ht="37.5">
      <c r="E426" s="14"/>
      <c r="F426" s="14"/>
      <c r="G426" s="14"/>
      <c r="H426" s="14"/>
    </row>
  </sheetData>
  <sheetProtection/>
  <mergeCells count="161">
    <mergeCell ref="A2:I2"/>
    <mergeCell ref="A5:I5"/>
    <mergeCell ref="A6:A7"/>
    <mergeCell ref="I6:I7"/>
    <mergeCell ref="A8:B8"/>
    <mergeCell ref="A9:I9"/>
    <mergeCell ref="I10:I11"/>
    <mergeCell ref="A12:B12"/>
    <mergeCell ref="A13:I13"/>
    <mergeCell ref="A14:A15"/>
    <mergeCell ref="I14:I15"/>
    <mergeCell ref="A19:A22"/>
    <mergeCell ref="I19:I22"/>
    <mergeCell ref="A24:A25"/>
    <mergeCell ref="I24:I25"/>
    <mergeCell ref="A26:B26"/>
    <mergeCell ref="A16:A17"/>
    <mergeCell ref="I16:I17"/>
    <mergeCell ref="A27:I27"/>
    <mergeCell ref="I30:I32"/>
    <mergeCell ref="A33:B33"/>
    <mergeCell ref="A34:I34"/>
    <mergeCell ref="A35:I35"/>
    <mergeCell ref="I36:I37"/>
    <mergeCell ref="I38:I39"/>
    <mergeCell ref="I40:I41"/>
    <mergeCell ref="I43:I45"/>
    <mergeCell ref="A46:B46"/>
    <mergeCell ref="A47:I47"/>
    <mergeCell ref="I48:I49"/>
    <mergeCell ref="I50:I51"/>
    <mergeCell ref="A52:B52"/>
    <mergeCell ref="A53:B53"/>
    <mergeCell ref="A54:I54"/>
    <mergeCell ref="A58:B58"/>
    <mergeCell ref="A59:I59"/>
    <mergeCell ref="I69:I70"/>
    <mergeCell ref="I71:I75"/>
    <mergeCell ref="I76:I78"/>
    <mergeCell ref="A81:B81"/>
    <mergeCell ref="A82:I82"/>
    <mergeCell ref="I60:I61"/>
    <mergeCell ref="I62:I66"/>
    <mergeCell ref="A99:A101"/>
    <mergeCell ref="A83:A84"/>
    <mergeCell ref="I83:I86"/>
    <mergeCell ref="A85:A86"/>
    <mergeCell ref="A87:B87"/>
    <mergeCell ref="A88:I88"/>
    <mergeCell ref="A89:A90"/>
    <mergeCell ref="I89:I90"/>
    <mergeCell ref="A136:A137"/>
    <mergeCell ref="A110:A111"/>
    <mergeCell ref="A112:A113"/>
    <mergeCell ref="A91:A92"/>
    <mergeCell ref="I91:I92"/>
    <mergeCell ref="A93:A94"/>
    <mergeCell ref="I93:I94"/>
    <mergeCell ref="A95:A96"/>
    <mergeCell ref="I95:I96"/>
    <mergeCell ref="A97:A98"/>
    <mergeCell ref="I136:I137"/>
    <mergeCell ref="A102:A103"/>
    <mergeCell ref="I102:I103"/>
    <mergeCell ref="A104:A105"/>
    <mergeCell ref="A108:A109"/>
    <mergeCell ref="A151:I151"/>
    <mergeCell ref="A115:A117"/>
    <mergeCell ref="I115:I117"/>
    <mergeCell ref="A118:A119"/>
    <mergeCell ref="I118:I119"/>
    <mergeCell ref="I240:I241"/>
    <mergeCell ref="A258:B258"/>
    <mergeCell ref="A259:I259"/>
    <mergeCell ref="A138:B138"/>
    <mergeCell ref="A139:I139"/>
    <mergeCell ref="A140:A141"/>
    <mergeCell ref="I144:I146"/>
    <mergeCell ref="A150:B150"/>
    <mergeCell ref="I225:I226"/>
    <mergeCell ref="I260:I263"/>
    <mergeCell ref="A264:B264"/>
    <mergeCell ref="A265:I265"/>
    <mergeCell ref="I104:I111"/>
    <mergeCell ref="I112:I114"/>
    <mergeCell ref="I244:I255"/>
    <mergeCell ref="A242:B242"/>
    <mergeCell ref="A243:I243"/>
    <mergeCell ref="A238:B238"/>
    <mergeCell ref="A239:I239"/>
    <mergeCell ref="I266:I268"/>
    <mergeCell ref="A279:B279"/>
    <mergeCell ref="A280:I280"/>
    <mergeCell ref="A282:B282"/>
    <mergeCell ref="A283:I283"/>
    <mergeCell ref="A284:A285"/>
    <mergeCell ref="I284:I285"/>
    <mergeCell ref="A295:B295"/>
    <mergeCell ref="A296:I296"/>
    <mergeCell ref="A297:A298"/>
    <mergeCell ref="I297:I298"/>
    <mergeCell ref="A299:A302"/>
    <mergeCell ref="I299:I302"/>
    <mergeCell ref="A303:A304"/>
    <mergeCell ref="I303:I304"/>
    <mergeCell ref="A305:A309"/>
    <mergeCell ref="I305:I309"/>
    <mergeCell ref="A310:A313"/>
    <mergeCell ref="I310:I313"/>
    <mergeCell ref="A315:B315"/>
    <mergeCell ref="A316:I316"/>
    <mergeCell ref="A317:A318"/>
    <mergeCell ref="I317:I318"/>
    <mergeCell ref="A319:A321"/>
    <mergeCell ref="I319:I321"/>
    <mergeCell ref="A322:A324"/>
    <mergeCell ref="I322:I324"/>
    <mergeCell ref="A325:A326"/>
    <mergeCell ref="I325:I326"/>
    <mergeCell ref="I330:I333"/>
    <mergeCell ref="A334:B334"/>
    <mergeCell ref="I341:I342"/>
    <mergeCell ref="A343:B343"/>
    <mergeCell ref="A344:I344"/>
    <mergeCell ref="A346:B346"/>
    <mergeCell ref="A347:I347"/>
    <mergeCell ref="A335:I335"/>
    <mergeCell ref="I336:I338"/>
    <mergeCell ref="A339:B339"/>
    <mergeCell ref="A340:I340"/>
    <mergeCell ref="A341:A342"/>
    <mergeCell ref="I352:I353"/>
    <mergeCell ref="A354:B354"/>
    <mergeCell ref="A355:I355"/>
    <mergeCell ref="A356:A357"/>
    <mergeCell ref="I356:I357"/>
    <mergeCell ref="I348:I349"/>
    <mergeCell ref="A350:B350"/>
    <mergeCell ref="A351:I351"/>
    <mergeCell ref="A352:A353"/>
    <mergeCell ref="A348:A349"/>
    <mergeCell ref="I361:I363"/>
    <mergeCell ref="A366:A369"/>
    <mergeCell ref="I366:I369"/>
    <mergeCell ref="A378:B378"/>
    <mergeCell ref="A379:I379"/>
    <mergeCell ref="I381:I382"/>
    <mergeCell ref="A387:B387"/>
    <mergeCell ref="A388:I388"/>
    <mergeCell ref="A394:B394"/>
    <mergeCell ref="A395:I395"/>
    <mergeCell ref="A399:A400"/>
    <mergeCell ref="I399:I400"/>
    <mergeCell ref="I422:I423"/>
    <mergeCell ref="A424:B424"/>
    <mergeCell ref="A425:B425"/>
    <mergeCell ref="A403:B403"/>
    <mergeCell ref="A404:I404"/>
    <mergeCell ref="A409:I409"/>
    <mergeCell ref="A420:B420"/>
    <mergeCell ref="A421:I421"/>
  </mergeCells>
  <printOptions horizontalCentered="1"/>
  <pageMargins left="0.15748031496062992" right="0.15748031496062992" top="0.15748031496062992" bottom="0.35433070866141736" header="0.15748031496062992" footer="0.11811023622047245"/>
  <pageSetup fitToHeight="40" horizontalDpi="600" verticalDpi="600" orientation="landscape" paperSize="9" scale="27" r:id="rId2"/>
  <headerFooter alignWithMargins="0">
    <oddFooter>&amp;C&amp;18&amp;P</oddFooter>
  </headerFooter>
  <rowBreaks count="18" manualBreakCount="18">
    <brk id="18" max="8" man="1"/>
    <brk id="33" max="8" man="1"/>
    <brk id="42" max="8" man="1"/>
    <brk id="53" max="8" man="1"/>
    <brk id="75" max="8" man="1"/>
    <brk id="87" max="8" man="1"/>
    <brk id="103" max="8" man="1"/>
    <brk id="114" max="8" man="1"/>
    <brk id="150" max="8" man="1"/>
    <brk id="242" max="8" man="1"/>
    <brk id="302" max="8" man="1"/>
    <brk id="318" max="8" man="1"/>
    <brk id="334" max="8" man="1"/>
    <brk id="354" max="8" man="1"/>
    <brk id="365" max="8" man="1"/>
    <brk id="375" max="8" man="1"/>
    <brk id="387" max="8" man="1"/>
    <brk id="40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Чимбир</dc:creator>
  <cp:keywords/>
  <dc:description/>
  <cp:lastModifiedBy>chimbir</cp:lastModifiedBy>
  <cp:lastPrinted>2020-05-26T13:00:55Z</cp:lastPrinted>
  <dcterms:created xsi:type="dcterms:W3CDTF">2014-10-15T16:40:59Z</dcterms:created>
  <dcterms:modified xsi:type="dcterms:W3CDTF">2020-05-27T08:15:53Z</dcterms:modified>
  <cp:category/>
  <cp:version/>
  <cp:contentType/>
  <cp:contentStatus/>
</cp:coreProperties>
</file>