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Лист1!$A$2:$H$120</definedName>
    <definedName name="_xlnm.Print_Titles" localSheetId="0">Лист1!$3:$3</definedName>
    <definedName name="_xlnm.Print_Area" localSheetId="0">Лист1!$A$1:$H$122</definedName>
  </definedNames>
  <calcPr calcId="125725"/>
</workbook>
</file>

<file path=xl/calcChain.xml><?xml version="1.0" encoding="utf-8"?>
<calcChain xmlns="http://schemas.openxmlformats.org/spreadsheetml/2006/main">
  <c r="H120" i="2"/>
  <c r="H119"/>
  <c r="H118"/>
  <c r="H116"/>
  <c r="H115"/>
  <c r="H113"/>
  <c r="H111"/>
  <c r="H109"/>
  <c r="H107"/>
  <c r="H106"/>
  <c r="H105"/>
  <c r="H104"/>
  <c r="H103"/>
  <c r="H95"/>
  <c r="H94"/>
  <c r="H93"/>
  <c r="H92"/>
  <c r="H91"/>
  <c r="H90"/>
  <c r="H89"/>
  <c r="H87"/>
  <c r="H86"/>
  <c r="H85"/>
  <c r="H83"/>
  <c r="H82"/>
  <c r="H81"/>
  <c r="H79"/>
  <c r="H77"/>
  <c r="H72" l="1"/>
  <c r="H71"/>
  <c r="H69"/>
  <c r="H68"/>
  <c r="H67"/>
  <c r="H65"/>
  <c r="H64"/>
  <c r="H63"/>
  <c r="H62"/>
  <c r="H61"/>
  <c r="H59"/>
  <c r="H53"/>
  <c r="H51"/>
  <c r="H50"/>
  <c r="H49"/>
  <c r="H47"/>
  <c r="H45"/>
  <c r="H43"/>
  <c r="H41"/>
  <c r="H40"/>
  <c r="H39"/>
  <c r="H37"/>
  <c r="H36"/>
  <c r="H35"/>
  <c r="H33"/>
  <c r="H31"/>
  <c r="H29"/>
  <c r="H28"/>
  <c r="H27"/>
  <c r="H26"/>
  <c r="H25"/>
  <c r="H24"/>
  <c r="H23"/>
  <c r="H22"/>
  <c r="H21"/>
  <c r="H19"/>
  <c r="H18"/>
  <c r="H17"/>
  <c r="H15"/>
  <c r="H14"/>
  <c r="H13"/>
  <c r="H12"/>
  <c r="H11"/>
  <c r="H10"/>
  <c r="H9"/>
  <c r="H8"/>
  <c r="H7"/>
  <c r="H6"/>
  <c r="H5"/>
  <c r="F120"/>
  <c r="F119"/>
  <c r="F118"/>
  <c r="F116"/>
  <c r="F115"/>
  <c r="F113"/>
  <c r="F111"/>
  <c r="F109"/>
  <c r="F107"/>
  <c r="F106"/>
  <c r="F105"/>
  <c r="F104"/>
  <c r="F103"/>
  <c r="F101"/>
  <c r="F99"/>
  <c r="F97"/>
  <c r="F95"/>
  <c r="F94"/>
  <c r="F93"/>
  <c r="F92"/>
  <c r="F91"/>
  <c r="F90"/>
  <c r="F89"/>
  <c r="F87"/>
  <c r="F86"/>
  <c r="F85"/>
  <c r="F83"/>
  <c r="F82"/>
  <c r="F81"/>
  <c r="F79"/>
  <c r="F77"/>
  <c r="F72"/>
  <c r="F71"/>
  <c r="F69"/>
  <c r="F68"/>
  <c r="F67"/>
  <c r="F65"/>
  <c r="F64"/>
  <c r="F63"/>
  <c r="F62"/>
  <c r="F61"/>
  <c r="F60"/>
  <c r="F59"/>
  <c r="F57"/>
  <c r="F55"/>
  <c r="F53"/>
  <c r="F51"/>
  <c r="F50"/>
  <c r="F49"/>
  <c r="F47"/>
  <c r="F46"/>
  <c r="F45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F7"/>
  <c r="F6"/>
  <c r="F5"/>
  <c r="G107"/>
  <c r="G106"/>
  <c r="D117"/>
  <c r="D116"/>
  <c r="E117"/>
  <c r="E116"/>
  <c r="G117"/>
  <c r="G116"/>
  <c r="D115" l="1"/>
  <c r="D107"/>
  <c r="D120" s="1"/>
  <c r="E23"/>
  <c r="D23"/>
  <c r="E93"/>
  <c r="D93"/>
  <c r="E103"/>
  <c r="D103"/>
  <c r="E91"/>
  <c r="D91"/>
  <c r="E89"/>
  <c r="D89"/>
  <c r="E85"/>
  <c r="D85"/>
  <c r="E81"/>
  <c r="D81"/>
  <c r="E71"/>
  <c r="D71"/>
  <c r="E67"/>
  <c r="E63"/>
  <c r="E61"/>
  <c r="E59"/>
  <c r="D61"/>
  <c r="D59"/>
  <c r="E50"/>
  <c r="E49"/>
  <c r="D51"/>
  <c r="D49"/>
  <c r="E45"/>
  <c r="D45"/>
  <c r="E41"/>
  <c r="E39"/>
  <c r="D41"/>
  <c r="D39"/>
  <c r="E35"/>
  <c r="D37"/>
  <c r="D35"/>
  <c r="E33"/>
  <c r="D33"/>
  <c r="E29"/>
  <c r="D29"/>
  <c r="E27"/>
  <c r="D27"/>
  <c r="E25"/>
  <c r="D25"/>
  <c r="E21"/>
  <c r="D21"/>
  <c r="D19"/>
  <c r="E17"/>
  <c r="D17"/>
  <c r="E13"/>
  <c r="D13"/>
  <c r="E11"/>
  <c r="D11"/>
  <c r="E10"/>
  <c r="E107" s="1"/>
  <c r="E9"/>
  <c r="D9"/>
  <c r="E7"/>
  <c r="E106" s="1"/>
  <c r="D7"/>
  <c r="D5"/>
  <c r="D106" s="1"/>
  <c r="D119" s="1"/>
  <c r="D118" l="1"/>
  <c r="D105"/>
  <c r="G119" l="1"/>
  <c r="G115"/>
  <c r="G120"/>
  <c r="G105"/>
  <c r="E105"/>
  <c r="E120"/>
  <c r="E119"/>
  <c r="E115"/>
  <c r="G118" l="1"/>
  <c r="E118"/>
</calcChain>
</file>

<file path=xl/sharedStrings.xml><?xml version="1.0" encoding="utf-8"?>
<sst xmlns="http://schemas.openxmlformats.org/spreadsheetml/2006/main" count="182" uniqueCount="72">
  <si>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</si>
  <si>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</si>
  <si>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</si>
  <si>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</si>
  <si>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</si>
  <si>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</si>
  <si>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</si>
  <si>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</si>
  <si>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</si>
  <si>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</si>
  <si>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</si>
  <si>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</si>
  <si>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</si>
  <si>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</si>
  <si>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</si>
  <si>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</si>
  <si>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</si>
  <si>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</si>
  <si>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</si>
  <si>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</si>
  <si>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</si>
  <si>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</si>
  <si>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</si>
  <si>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</si>
  <si>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</si>
  <si>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</si>
  <si>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</si>
  <si>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Исполнение на 01.10.2020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</si>
  <si>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</si>
  <si>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</si>
  <si>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«Комплексное развитие сельских территорий Самарской области на 2020 – 2025 годы»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</si>
  <si>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</si>
  <si>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«Энергосбережение и повышение энергетической эффективности» на 2014 – 2022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</si>
  <si>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</si>
  <si>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</si>
  <si>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</si>
  <si>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</si>
  <si>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>Государственная программа Самарской области «Чистая вода» на 2019-2024 годы</t>
  </si>
  <si>
    <t>Государственная программа Самарской области «Установление на местности границ муниципальных образований Самарской области» на 2014 – 2020 годы</t>
  </si>
  <si>
    <t>Плановые назначения*</t>
  </si>
  <si>
    <t>% исполнения от годового плана</t>
  </si>
  <si>
    <t>Исполнение на 01.10.2021</t>
  </si>
  <si>
    <t xml:space="preserve">III квартал 2021/III квартал 2020, % </t>
  </si>
  <si>
    <t>Государственная программа Самарской области «Развитие здравоохранения в Самарской области» на 2014 – 2023 годы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</si>
  <si>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годы**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</si>
  <si>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07.09.2021 № 82-ГД)</t>
  </si>
  <si>
    <t>** в 2020 году - ведомственная целевая программа</t>
  </si>
  <si>
    <t>Государственная программа Самарской области «Развитие физической культуры и спорта в Самарской области на 2014 – 2023 годы»</t>
  </si>
  <si>
    <t>Государственная программа Самарской области «Развитие жилищного строительства в Самарской области» до 2024 года</t>
  </si>
  <si>
    <t>Государственная программа Самарской области «Государственная поддержка собственников жилья» на 2014 – 2023 годы</t>
  </si>
  <si>
    <t>Государственная программа Самарской области «Развитие коммунальной инфраструктуры в Самарской области» на 2014 – 2023 годы</t>
  </si>
  <si>
    <t>Государственная программа Самарской области «Содействие занятости населения Самарской области на 2019 – 2023 годы»</t>
  </si>
  <si>
    <t>Государственная программа Самарской области «Развитие мировой юстиции в Самарской области на 2014 – 2023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</si>
  <si>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2023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</si>
  <si>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2023 годы</t>
  </si>
  <si>
    <t>Государственная программа Самарской области «Обеспечение правопорядка в Самарской области» на 2014 – 2023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</si>
  <si>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2023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</si>
  <si>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2023 годы</t>
  </si>
  <si>
    <t>Государственная программа Самарской области «Противодействие коррупции в Самарской области на 2014 – 2023 годы»</t>
  </si>
  <si>
    <t>Государственная программа Самарской области «Развитие муниципальной службы в Самарской области на 2016 – 2023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</si>
  <si>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</si>
  <si>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«Реализация государственной национальной политики в Самарской области (2014 – 2023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</si>
  <si>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2022 годы</t>
  </si>
  <si>
    <t>Государственная программа Самарской области «Развитие социальной защиты населения в Самарской области» на 2014 – 2023 годы</t>
  </si>
  <si>
    <t>Государственная программа Самарской области «Повышение эффективности управления имуществом Самарской области на 2014 – 2023 годы»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</si>
  <si>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2016-2023 годы</t>
  </si>
  <si>
    <t>Государственная программа Самарской области «Развитие промышленности Самарской области и повышение ее конкурентоспособности» до 2024 года</t>
  </si>
  <si>
    <t>Государственная программа Самарской области «Формирование земельных участков для предоставления гражданам, имеющим трёх и более детей, в Самарской области» на 2015 – 2021 годы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</si>
  <si>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</si>
  <si>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на 2014 – 2021 годы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</si>
  <si>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 III квартале 2021 года в сравнении с III кварталом 2020 года </t>
  </si>
  <si>
    <t xml:space="preserve">Наименование программы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</si>
</sst>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1" xfId="1" applyNumberFormat="1" applyFont="1" applyFill="1" applyBorder="1" applyAlignment="1" applyProtection="1">
      <alignment horizontal="left" vertical="center" wrapText="1"/>
      <protection hidden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3" fontId="3" fillId="3" borderId="1" xfId="3" applyNumberFormat="1" applyFont="1" applyFill="1" applyBorder="1" applyAlignment="1" applyProtection="1">
      <alignment horizontal="center" vertical="center"/>
      <protection hidden="1"/>
    </xf>
    <xf numFmtId="3" fontId="3" fillId="2" borderId="0" xfId="0" applyNumberFormat="1" applyFont="1" applyFill="1"/>
    <xf numFmtId="0" fontId="3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wrapText="1" indent="6"/>
    </xf>
    <xf numFmtId="0" fontId="3" fillId="3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 indent="9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6" fontId="3" fillId="3" borderId="1" xfId="8" applyNumberFormat="1" applyFont="1" applyFill="1" applyBorder="1" applyAlignment="1">
      <alignment horizontal="center" vertical="center"/>
    </xf>
    <xf numFmtId="166" fontId="4" fillId="3" borderId="1" xfId="8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showZeros="0" tabSelected="1" view="pageBreakPreview" zoomScale="110" zoomScaleNormal="70" zoomScaleSheetLayoutView="11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:H4"/>
    </sheetView>
  </sheetViews>
  <sheetFormatPr defaultRowHeight="15.75"/>
  <cols>
    <col min="1" max="1" width="10.5703125" style="1" customWidth="1"/>
    <col min="2" max="2" width="59.7109375" style="1" customWidth="1"/>
    <col min="3" max="3" width="31.85546875" style="19" customWidth="1"/>
    <col min="4" max="4" width="20" style="19" customWidth="1"/>
    <col min="5" max="7" width="19.28515625" style="2" customWidth="1"/>
    <col min="8" max="8" width="18.7109375" style="10" customWidth="1"/>
    <col min="9" max="16384" width="9.140625" style="2"/>
  </cols>
  <sheetData>
    <row r="1" spans="1:8" ht="53.25" customHeight="1">
      <c r="A1" s="33" t="s">
        <v>70</v>
      </c>
      <c r="B1" s="33"/>
      <c r="C1" s="33"/>
      <c r="D1" s="33"/>
      <c r="E1" s="33"/>
      <c r="F1" s="33"/>
      <c r="G1" s="33"/>
      <c r="H1" s="33"/>
    </row>
    <row r="2" spans="1:8">
      <c r="E2" s="3"/>
      <c r="F2" s="3"/>
      <c r="G2" s="3"/>
      <c r="H2" s="16" t="s">
        <v>7</v>
      </c>
    </row>
    <row r="3" spans="1:8" s="7" customFormat="1" ht="51.75" customHeight="1">
      <c r="A3" s="4" t="s">
        <v>10</v>
      </c>
      <c r="B3" s="5" t="s">
        <v>71</v>
      </c>
      <c r="C3" s="20" t="s">
        <v>6</v>
      </c>
      <c r="D3" s="20" t="s">
        <v>39</v>
      </c>
      <c r="E3" s="6" t="s">
        <v>41</v>
      </c>
      <c r="F3" s="20" t="s">
        <v>40</v>
      </c>
      <c r="G3" s="15" t="s">
        <v>27</v>
      </c>
      <c r="H3" s="15" t="s">
        <v>42</v>
      </c>
    </row>
    <row r="4" spans="1:8" s="7" customFormat="1" ht="18.75">
      <c r="A4" s="34" t="s">
        <v>4</v>
      </c>
      <c r="B4" s="35"/>
      <c r="C4" s="35"/>
      <c r="D4" s="35"/>
      <c r="E4" s="35"/>
      <c r="F4" s="35"/>
      <c r="G4" s="35"/>
      <c r="H4" s="35"/>
    </row>
    <row r="5" spans="1:8" s="9" customFormat="1" ht="22.5" customHeight="1">
      <c r="A5" s="26">
        <v>1</v>
      </c>
      <c r="B5" s="28" t="s">
        <v>43</v>
      </c>
      <c r="C5" s="13" t="s">
        <v>0</v>
      </c>
      <c r="D5" s="14">
        <f>35790792-5024900</f>
        <v>30765892</v>
      </c>
      <c r="E5" s="14">
        <v>17818628.899999999</v>
      </c>
      <c r="F5" s="42">
        <f>E5/D5</f>
        <v>0.57916828480058369</v>
      </c>
      <c r="G5" s="14">
        <v>16545932</v>
      </c>
      <c r="H5" s="42">
        <f>E5/G5</f>
        <v>1.0769190215455979</v>
      </c>
    </row>
    <row r="6" spans="1:8" s="9" customFormat="1" ht="22.5" customHeight="1">
      <c r="A6" s="26"/>
      <c r="B6" s="28"/>
      <c r="C6" s="13" t="s">
        <v>1</v>
      </c>
      <c r="D6" s="14">
        <v>5024900</v>
      </c>
      <c r="E6" s="14">
        <v>2241036.2999999998</v>
      </c>
      <c r="F6" s="42">
        <f t="shared" ref="F6:F69" si="0">E6/D6</f>
        <v>0.44598624848255686</v>
      </c>
      <c r="G6" s="14">
        <v>3037573</v>
      </c>
      <c r="H6" s="42">
        <f t="shared" ref="H6:H53" si="1">E6/G6</f>
        <v>0.73777199757832979</v>
      </c>
    </row>
    <row r="7" spans="1:8" s="9" customFormat="1" ht="33.75" customHeight="1">
      <c r="A7" s="26">
        <v>2</v>
      </c>
      <c r="B7" s="28" t="s">
        <v>26</v>
      </c>
      <c r="C7" s="13" t="s">
        <v>0</v>
      </c>
      <c r="D7" s="14">
        <f>40431509-2457293</f>
        <v>37974216</v>
      </c>
      <c r="E7" s="14">
        <f>27555767.45-1487944.8</f>
        <v>26067822.649999999</v>
      </c>
      <c r="F7" s="42">
        <f t="shared" si="0"/>
        <v>0.68646111482591232</v>
      </c>
      <c r="G7" s="14">
        <v>24388815</v>
      </c>
      <c r="H7" s="42">
        <f t="shared" si="1"/>
        <v>1.0688433468374745</v>
      </c>
    </row>
    <row r="8" spans="1:8" s="9" customFormat="1" ht="30.75" customHeight="1">
      <c r="A8" s="26"/>
      <c r="B8" s="28"/>
      <c r="C8" s="13" t="s">
        <v>1</v>
      </c>
      <c r="D8" s="14">
        <v>2457293</v>
      </c>
      <c r="E8" s="14">
        <v>1487944.8</v>
      </c>
      <c r="F8" s="42">
        <f t="shared" si="0"/>
        <v>0.60552193002625243</v>
      </c>
      <c r="G8" s="14">
        <v>405295</v>
      </c>
      <c r="H8" s="42">
        <f t="shared" si="1"/>
        <v>3.67126364746666</v>
      </c>
    </row>
    <row r="9" spans="1:8" s="9" customFormat="1" ht="30.75" customHeight="1">
      <c r="A9" s="26">
        <v>3</v>
      </c>
      <c r="B9" s="28" t="s">
        <v>28</v>
      </c>
      <c r="C9" s="13" t="s">
        <v>0</v>
      </c>
      <c r="D9" s="14">
        <f>2912233-288436</f>
        <v>2623797</v>
      </c>
      <c r="E9" s="14">
        <f>1608457.22-150308.95-0.24</f>
        <v>1458148.03</v>
      </c>
      <c r="F9" s="42">
        <f t="shared" si="0"/>
        <v>0.55573965135260084</v>
      </c>
      <c r="G9" s="14">
        <v>1245806</v>
      </c>
      <c r="H9" s="42">
        <f t="shared" si="1"/>
        <v>1.1704455027508296</v>
      </c>
    </row>
    <row r="10" spans="1:8" s="9" customFormat="1" ht="24.75" customHeight="1">
      <c r="A10" s="26"/>
      <c r="B10" s="28"/>
      <c r="C10" s="13" t="s">
        <v>1</v>
      </c>
      <c r="D10" s="14">
        <v>288436</v>
      </c>
      <c r="E10" s="14">
        <f>150308.95-0.45</f>
        <v>150308.5</v>
      </c>
      <c r="F10" s="42">
        <f t="shared" si="0"/>
        <v>0.5211156027680317</v>
      </c>
      <c r="G10" s="14">
        <v>112314</v>
      </c>
      <c r="H10" s="42">
        <f t="shared" si="1"/>
        <v>1.3382881920330503</v>
      </c>
    </row>
    <row r="11" spans="1:8" s="9" customFormat="1" ht="26.25" customHeight="1">
      <c r="A11" s="26">
        <v>4</v>
      </c>
      <c r="B11" s="28" t="s">
        <v>47</v>
      </c>
      <c r="C11" s="13" t="s">
        <v>0</v>
      </c>
      <c r="D11" s="14">
        <f>8525456-2432851</f>
        <v>6092605</v>
      </c>
      <c r="E11" s="14">
        <f>5804653.67-2143788.257</f>
        <v>3660865.4129999997</v>
      </c>
      <c r="F11" s="42">
        <f t="shared" si="0"/>
        <v>0.60087030309695111</v>
      </c>
      <c r="G11" s="14">
        <v>3644740</v>
      </c>
      <c r="H11" s="42">
        <f t="shared" si="1"/>
        <v>1.004424297206385</v>
      </c>
    </row>
    <row r="12" spans="1:8" s="9" customFormat="1" ht="25.5" customHeight="1">
      <c r="A12" s="26"/>
      <c r="B12" s="28"/>
      <c r="C12" s="13" t="s">
        <v>1</v>
      </c>
      <c r="D12" s="14">
        <v>2432851</v>
      </c>
      <c r="E12" s="14">
        <v>2143788.2570000002</v>
      </c>
      <c r="F12" s="42">
        <f t="shared" si="0"/>
        <v>0.88118354021680745</v>
      </c>
      <c r="G12" s="14">
        <v>552256</v>
      </c>
      <c r="H12" s="42">
        <f t="shared" si="1"/>
        <v>3.8818740891905206</v>
      </c>
    </row>
    <row r="13" spans="1:8" ht="15.75" customHeight="1">
      <c r="A13" s="26">
        <v>5</v>
      </c>
      <c r="B13" s="28" t="s">
        <v>16</v>
      </c>
      <c r="C13" s="13" t="s">
        <v>0</v>
      </c>
      <c r="D13" s="14">
        <f>98606-18804</f>
        <v>79802</v>
      </c>
      <c r="E13" s="14">
        <f>50855.07-9744.88</f>
        <v>41110.19</v>
      </c>
      <c r="F13" s="42">
        <f t="shared" si="0"/>
        <v>0.51515237713340523</v>
      </c>
      <c r="G13" s="14">
        <v>62927</v>
      </c>
      <c r="H13" s="42">
        <f t="shared" si="1"/>
        <v>0.65329969647369179</v>
      </c>
    </row>
    <row r="14" spans="1:8" ht="15.75" customHeight="1">
      <c r="A14" s="26"/>
      <c r="B14" s="28"/>
      <c r="C14" s="13" t="s">
        <v>1</v>
      </c>
      <c r="D14" s="14">
        <v>18804</v>
      </c>
      <c r="E14" s="14">
        <v>9744.8799999999992</v>
      </c>
      <c r="F14" s="42">
        <f t="shared" si="0"/>
        <v>0.51823441820889171</v>
      </c>
      <c r="G14" s="14">
        <v>12469</v>
      </c>
      <c r="H14" s="42">
        <f t="shared" si="1"/>
        <v>0.78152859090544546</v>
      </c>
    </row>
    <row r="15" spans="1:8" ht="33.75" customHeight="1">
      <c r="A15" s="26">
        <v>6</v>
      </c>
      <c r="B15" s="28" t="s">
        <v>44</v>
      </c>
      <c r="C15" s="13" t="s">
        <v>0</v>
      </c>
      <c r="D15" s="14">
        <v>453723</v>
      </c>
      <c r="E15" s="14">
        <v>259871.87</v>
      </c>
      <c r="F15" s="42">
        <f t="shared" si="0"/>
        <v>0.57275445591252816</v>
      </c>
      <c r="G15" s="17">
        <v>224542</v>
      </c>
      <c r="H15" s="42">
        <f t="shared" si="1"/>
        <v>1.1573419226692556</v>
      </c>
    </row>
    <row r="16" spans="1:8" ht="28.5" customHeight="1">
      <c r="A16" s="26"/>
      <c r="B16" s="28"/>
      <c r="C16" s="13" t="s">
        <v>1</v>
      </c>
      <c r="D16" s="13"/>
      <c r="E16" s="14"/>
      <c r="F16" s="42"/>
      <c r="G16" s="14"/>
      <c r="H16" s="42"/>
    </row>
    <row r="17" spans="1:8" ht="22.5" customHeight="1">
      <c r="A17" s="26">
        <v>7</v>
      </c>
      <c r="B17" s="28" t="s">
        <v>48</v>
      </c>
      <c r="C17" s="13" t="s">
        <v>0</v>
      </c>
      <c r="D17" s="14">
        <f>3980977-687398</f>
        <v>3293579</v>
      </c>
      <c r="E17" s="14">
        <f>1838597.9-407786.5</f>
        <v>1430811.4</v>
      </c>
      <c r="F17" s="42">
        <f t="shared" si="0"/>
        <v>0.43442449687710538</v>
      </c>
      <c r="G17" s="14">
        <v>1356539</v>
      </c>
      <c r="H17" s="42">
        <f t="shared" si="1"/>
        <v>1.0547513930672099</v>
      </c>
    </row>
    <row r="18" spans="1:8" ht="24.75" customHeight="1">
      <c r="A18" s="26"/>
      <c r="B18" s="28"/>
      <c r="C18" s="13" t="s">
        <v>1</v>
      </c>
      <c r="D18" s="14">
        <v>687398</v>
      </c>
      <c r="E18" s="14">
        <v>407786.5</v>
      </c>
      <c r="F18" s="42">
        <f t="shared" si="0"/>
        <v>0.5932320140588131</v>
      </c>
      <c r="G18" s="14">
        <v>1334936</v>
      </c>
      <c r="H18" s="42">
        <f t="shared" si="1"/>
        <v>0.30547269681842426</v>
      </c>
    </row>
    <row r="19" spans="1:8" ht="25.5" customHeight="1">
      <c r="A19" s="26">
        <v>8</v>
      </c>
      <c r="B19" s="28" t="s">
        <v>49</v>
      </c>
      <c r="C19" s="13" t="s">
        <v>0</v>
      </c>
      <c r="D19" s="14">
        <f>2067818-68317</f>
        <v>1999501</v>
      </c>
      <c r="E19" s="14">
        <v>851457.05</v>
      </c>
      <c r="F19" s="42">
        <f t="shared" si="0"/>
        <v>0.42583477077530846</v>
      </c>
      <c r="G19" s="14">
        <v>861529</v>
      </c>
      <c r="H19" s="42">
        <f t="shared" si="1"/>
        <v>0.98830921536013305</v>
      </c>
    </row>
    <row r="20" spans="1:8" ht="25.5" customHeight="1">
      <c r="A20" s="26"/>
      <c r="B20" s="28"/>
      <c r="C20" s="13" t="s">
        <v>1</v>
      </c>
      <c r="D20" s="14">
        <v>68317</v>
      </c>
      <c r="E20" s="14"/>
      <c r="F20" s="42">
        <f t="shared" si="0"/>
        <v>0</v>
      </c>
      <c r="G20" s="14"/>
      <c r="H20" s="42"/>
    </row>
    <row r="21" spans="1:8" ht="36" customHeight="1">
      <c r="A21" s="26">
        <v>9</v>
      </c>
      <c r="B21" s="28" t="s">
        <v>29</v>
      </c>
      <c r="C21" s="13" t="s">
        <v>0</v>
      </c>
      <c r="D21" s="14">
        <f>3988776-1392305</f>
        <v>2596471</v>
      </c>
      <c r="E21" s="14">
        <f>2808788.6-1100453.85</f>
        <v>1708334.75</v>
      </c>
      <c r="F21" s="42">
        <f t="shared" si="0"/>
        <v>0.65794486054340684</v>
      </c>
      <c r="G21" s="14">
        <v>1508436</v>
      </c>
      <c r="H21" s="42">
        <f t="shared" si="1"/>
        <v>1.1325205378285854</v>
      </c>
    </row>
    <row r="22" spans="1:8" ht="32.25" customHeight="1">
      <c r="A22" s="26"/>
      <c r="B22" s="28"/>
      <c r="C22" s="13" t="s">
        <v>1</v>
      </c>
      <c r="D22" s="14">
        <v>1392305</v>
      </c>
      <c r="E22" s="14">
        <v>1100453.8500000001</v>
      </c>
      <c r="F22" s="42">
        <f t="shared" si="0"/>
        <v>0.79038274659647134</v>
      </c>
      <c r="G22" s="14">
        <v>827294</v>
      </c>
      <c r="H22" s="42">
        <f t="shared" si="1"/>
        <v>1.3301847348101159</v>
      </c>
    </row>
    <row r="23" spans="1:8" ht="27" customHeight="1">
      <c r="A23" s="26">
        <v>10</v>
      </c>
      <c r="B23" s="28" t="s">
        <v>30</v>
      </c>
      <c r="C23" s="13" t="s">
        <v>0</v>
      </c>
      <c r="D23" s="14">
        <f>1100001-784940</f>
        <v>315061</v>
      </c>
      <c r="E23" s="14">
        <f>708420.4-582883.2</f>
        <v>125537.20000000007</v>
      </c>
      <c r="F23" s="42">
        <f t="shared" si="0"/>
        <v>0.39845363278857132</v>
      </c>
      <c r="G23" s="14">
        <v>409760</v>
      </c>
      <c r="H23" s="42">
        <f t="shared" si="1"/>
        <v>0.30636762983209703</v>
      </c>
    </row>
    <row r="24" spans="1:8" ht="30" customHeight="1">
      <c r="A24" s="26"/>
      <c r="B24" s="28"/>
      <c r="C24" s="13" t="s">
        <v>1</v>
      </c>
      <c r="D24" s="14">
        <v>784940</v>
      </c>
      <c r="E24" s="14">
        <v>582883.19999999995</v>
      </c>
      <c r="F24" s="42">
        <f t="shared" si="0"/>
        <v>0.74258312737279275</v>
      </c>
      <c r="G24" s="14">
        <v>480515</v>
      </c>
      <c r="H24" s="42">
        <f t="shared" si="1"/>
        <v>1.2130385107644921</v>
      </c>
    </row>
    <row r="25" spans="1:8" ht="26.25" customHeight="1">
      <c r="A25" s="26">
        <v>11</v>
      </c>
      <c r="B25" s="28" t="s">
        <v>17</v>
      </c>
      <c r="C25" s="13" t="s">
        <v>0</v>
      </c>
      <c r="D25" s="14">
        <f>691221-266132</f>
        <v>425089</v>
      </c>
      <c r="E25" s="14">
        <f>515862-220958.5</f>
        <v>294903.5</v>
      </c>
      <c r="F25" s="42">
        <f t="shared" si="0"/>
        <v>0.69374530980571125</v>
      </c>
      <c r="G25" s="14">
        <v>283869</v>
      </c>
      <c r="H25" s="42">
        <f t="shared" si="1"/>
        <v>1.0388718035431836</v>
      </c>
    </row>
    <row r="26" spans="1:8" ht="24.75" customHeight="1">
      <c r="A26" s="26"/>
      <c r="B26" s="28"/>
      <c r="C26" s="13" t="s">
        <v>1</v>
      </c>
      <c r="D26" s="14">
        <v>266132</v>
      </c>
      <c r="E26" s="14">
        <v>220958.5</v>
      </c>
      <c r="F26" s="42">
        <f t="shared" si="0"/>
        <v>0.8302590443839899</v>
      </c>
      <c r="G26" s="14">
        <v>174571</v>
      </c>
      <c r="H26" s="42">
        <f t="shared" si="1"/>
        <v>1.2657228291067817</v>
      </c>
    </row>
    <row r="27" spans="1:8" ht="22.5" customHeight="1">
      <c r="A27" s="26">
        <v>12</v>
      </c>
      <c r="B27" s="28" t="s">
        <v>18</v>
      </c>
      <c r="C27" s="13" t="s">
        <v>0</v>
      </c>
      <c r="D27" s="14">
        <f>51040-18219</f>
        <v>32821</v>
      </c>
      <c r="E27" s="14">
        <f>19318-1163</f>
        <v>18155</v>
      </c>
      <c r="F27" s="42">
        <f t="shared" si="0"/>
        <v>0.55315194540081047</v>
      </c>
      <c r="G27" s="14">
        <v>18178</v>
      </c>
      <c r="H27" s="42">
        <f t="shared" si="1"/>
        <v>0.99873473429420179</v>
      </c>
    </row>
    <row r="28" spans="1:8" ht="24.75" customHeight="1">
      <c r="A28" s="26"/>
      <c r="B28" s="28"/>
      <c r="C28" s="13" t="s">
        <v>1</v>
      </c>
      <c r="D28" s="14">
        <v>18219</v>
      </c>
      <c r="E28" s="14">
        <v>1163</v>
      </c>
      <c r="F28" s="42">
        <f t="shared" si="0"/>
        <v>6.383445853230145E-2</v>
      </c>
      <c r="G28" s="14">
        <v>9301</v>
      </c>
      <c r="H28" s="42">
        <f t="shared" si="1"/>
        <v>0.12504031824534997</v>
      </c>
    </row>
    <row r="29" spans="1:8" ht="23.25" customHeight="1">
      <c r="A29" s="26">
        <v>13</v>
      </c>
      <c r="B29" s="28" t="s">
        <v>31</v>
      </c>
      <c r="C29" s="13" t="s">
        <v>0</v>
      </c>
      <c r="D29" s="14">
        <f>261978-23429</f>
        <v>238549</v>
      </c>
      <c r="E29" s="14">
        <f>155725.7-3347.33</f>
        <v>152378.37000000002</v>
      </c>
      <c r="F29" s="42">
        <f t="shared" si="0"/>
        <v>0.63877178273646096</v>
      </c>
      <c r="G29" s="14">
        <v>149602</v>
      </c>
      <c r="H29" s="42">
        <f t="shared" si="1"/>
        <v>1.0185583748880365</v>
      </c>
    </row>
    <row r="30" spans="1:8" ht="23.25" customHeight="1">
      <c r="A30" s="26"/>
      <c r="B30" s="28"/>
      <c r="C30" s="13" t="s">
        <v>1</v>
      </c>
      <c r="D30" s="14">
        <v>23429</v>
      </c>
      <c r="E30" s="14">
        <v>3347.33</v>
      </c>
      <c r="F30" s="42">
        <f t="shared" si="0"/>
        <v>0.1428712279653421</v>
      </c>
      <c r="G30" s="14"/>
      <c r="H30" s="42"/>
    </row>
    <row r="31" spans="1:8" ht="24.75" customHeight="1">
      <c r="A31" s="26">
        <v>14</v>
      </c>
      <c r="B31" s="32" t="s">
        <v>50</v>
      </c>
      <c r="C31" s="13" t="s">
        <v>0</v>
      </c>
      <c r="D31" s="14">
        <v>366339</v>
      </c>
      <c r="E31" s="14">
        <v>88360.77</v>
      </c>
      <c r="F31" s="42">
        <f t="shared" si="0"/>
        <v>0.24119946279265927</v>
      </c>
      <c r="G31" s="14">
        <v>3140</v>
      </c>
      <c r="H31" s="42">
        <f t="shared" si="1"/>
        <v>28.140372611464969</v>
      </c>
    </row>
    <row r="32" spans="1:8" ht="26.25" customHeight="1">
      <c r="A32" s="26"/>
      <c r="B32" s="32"/>
      <c r="C32" s="13" t="s">
        <v>1</v>
      </c>
      <c r="D32" s="14"/>
      <c r="E32" s="14"/>
      <c r="F32" s="42"/>
      <c r="G32" s="14"/>
      <c r="H32" s="42"/>
    </row>
    <row r="33" spans="1:8" ht="23.25" customHeight="1">
      <c r="A33" s="26">
        <v>15</v>
      </c>
      <c r="B33" s="28" t="s">
        <v>32</v>
      </c>
      <c r="C33" s="13" t="s">
        <v>0</v>
      </c>
      <c r="D33" s="14">
        <f>1180530-129641</f>
        <v>1050889</v>
      </c>
      <c r="E33" s="14">
        <f>191871.68-68623.42</f>
        <v>123248.26</v>
      </c>
      <c r="F33" s="42">
        <f t="shared" si="0"/>
        <v>0.11727999817297545</v>
      </c>
      <c r="G33" s="14">
        <v>21466</v>
      </c>
      <c r="H33" s="42">
        <f t="shared" si="1"/>
        <v>5.7415568806484671</v>
      </c>
    </row>
    <row r="34" spans="1:8" ht="25.5" customHeight="1">
      <c r="A34" s="26"/>
      <c r="B34" s="28"/>
      <c r="C34" s="13" t="s">
        <v>1</v>
      </c>
      <c r="D34" s="14">
        <v>129641</v>
      </c>
      <c r="E34" s="14">
        <v>68623.42</v>
      </c>
      <c r="F34" s="42">
        <f t="shared" si="0"/>
        <v>0.52933423839680349</v>
      </c>
      <c r="G34" s="14"/>
      <c r="H34" s="42"/>
    </row>
    <row r="35" spans="1:8" ht="22.5" customHeight="1">
      <c r="A35" s="26">
        <v>16</v>
      </c>
      <c r="B35" s="28" t="s">
        <v>2</v>
      </c>
      <c r="C35" s="13" t="s">
        <v>0</v>
      </c>
      <c r="D35" s="14">
        <f>52109433-25026953</f>
        <v>27082480</v>
      </c>
      <c r="E35" s="14">
        <f>36841072.87-22388031.34</f>
        <v>14453041.529999997</v>
      </c>
      <c r="F35" s="42">
        <f t="shared" si="0"/>
        <v>0.53366757881848326</v>
      </c>
      <c r="G35" s="14">
        <v>12533929</v>
      </c>
      <c r="H35" s="42">
        <f t="shared" si="1"/>
        <v>1.1531134036262689</v>
      </c>
    </row>
    <row r="36" spans="1:8" ht="27" customHeight="1">
      <c r="A36" s="26"/>
      <c r="B36" s="28"/>
      <c r="C36" s="13" t="s">
        <v>1</v>
      </c>
      <c r="D36" s="14">
        <v>25026953</v>
      </c>
      <c r="E36" s="14">
        <v>22388031.34</v>
      </c>
      <c r="F36" s="42">
        <f t="shared" si="0"/>
        <v>0.89455681400768206</v>
      </c>
      <c r="G36" s="14">
        <v>1974138</v>
      </c>
      <c r="H36" s="42">
        <f t="shared" si="1"/>
        <v>11.340661767313126</v>
      </c>
    </row>
    <row r="37" spans="1:8" ht="27.75" customHeight="1">
      <c r="A37" s="26">
        <v>17</v>
      </c>
      <c r="B37" s="28" t="s">
        <v>33</v>
      </c>
      <c r="C37" s="13" t="s">
        <v>0</v>
      </c>
      <c r="D37" s="14">
        <f>1329678-11467</f>
        <v>1318211</v>
      </c>
      <c r="E37" s="14">
        <v>516561.8</v>
      </c>
      <c r="F37" s="42">
        <f t="shared" si="0"/>
        <v>0.39186579386759784</v>
      </c>
      <c r="G37" s="14">
        <v>517729</v>
      </c>
      <c r="H37" s="42">
        <f t="shared" si="1"/>
        <v>0.99774553868915972</v>
      </c>
    </row>
    <row r="38" spans="1:8" ht="24" customHeight="1">
      <c r="A38" s="26"/>
      <c r="B38" s="28"/>
      <c r="C38" s="13" t="s">
        <v>1</v>
      </c>
      <c r="D38" s="14">
        <v>11467</v>
      </c>
      <c r="E38" s="14"/>
      <c r="F38" s="42">
        <f t="shared" si="0"/>
        <v>0</v>
      </c>
      <c r="G38" s="14"/>
      <c r="H38" s="42"/>
    </row>
    <row r="39" spans="1:8" s="9" customFormat="1" ht="27" customHeight="1">
      <c r="A39" s="26">
        <v>18</v>
      </c>
      <c r="B39" s="28" t="s">
        <v>51</v>
      </c>
      <c r="C39" s="13" t="s">
        <v>0</v>
      </c>
      <c r="D39" s="14">
        <f>2502322-1922666</f>
        <v>579656</v>
      </c>
      <c r="E39" s="14">
        <f>1657280.6-1274320.9</f>
        <v>382959.70000000019</v>
      </c>
      <c r="F39" s="42">
        <f t="shared" si="0"/>
        <v>0.66066718881543574</v>
      </c>
      <c r="G39" s="14">
        <v>365732</v>
      </c>
      <c r="H39" s="42">
        <f t="shared" si="1"/>
        <v>1.0471047105530831</v>
      </c>
    </row>
    <row r="40" spans="1:8" s="9" customFormat="1" ht="27" customHeight="1">
      <c r="A40" s="26"/>
      <c r="B40" s="28"/>
      <c r="C40" s="13" t="s">
        <v>1</v>
      </c>
      <c r="D40" s="14">
        <v>1922666</v>
      </c>
      <c r="E40" s="14">
        <v>1274320.8999999999</v>
      </c>
      <c r="F40" s="42">
        <f t="shared" si="0"/>
        <v>0.66278849264510831</v>
      </c>
      <c r="G40" s="14">
        <v>2828113</v>
      </c>
      <c r="H40" s="42">
        <f t="shared" si="1"/>
        <v>0.45059051742274792</v>
      </c>
    </row>
    <row r="41" spans="1:8" s="9" customFormat="1" ht="22.5" customHeight="1">
      <c r="A41" s="26">
        <v>19</v>
      </c>
      <c r="B41" s="28" t="s">
        <v>52</v>
      </c>
      <c r="C41" s="13" t="s">
        <v>0</v>
      </c>
      <c r="D41" s="14">
        <f>690699-35196</f>
        <v>655503</v>
      </c>
      <c r="E41" s="14">
        <f>421573.2-9539</f>
        <v>412034.2</v>
      </c>
      <c r="F41" s="42">
        <f t="shared" si="0"/>
        <v>0.62857713847228769</v>
      </c>
      <c r="G41" s="14">
        <v>365565</v>
      </c>
      <c r="H41" s="42">
        <f t="shared" si="1"/>
        <v>1.1271161079425001</v>
      </c>
    </row>
    <row r="42" spans="1:8" s="9" customFormat="1" ht="25.5" customHeight="1">
      <c r="A42" s="26"/>
      <c r="B42" s="28"/>
      <c r="C42" s="13" t="s">
        <v>1</v>
      </c>
      <c r="D42" s="14">
        <v>35196</v>
      </c>
      <c r="E42" s="14">
        <v>9539</v>
      </c>
      <c r="F42" s="42">
        <f t="shared" si="0"/>
        <v>0.27102511649051031</v>
      </c>
      <c r="G42" s="14"/>
      <c r="H42" s="42"/>
    </row>
    <row r="43" spans="1:8" s="9" customFormat="1" ht="27" customHeight="1">
      <c r="A43" s="26">
        <v>20</v>
      </c>
      <c r="B43" s="28" t="s">
        <v>53</v>
      </c>
      <c r="C43" s="13" t="s">
        <v>0</v>
      </c>
      <c r="D43" s="14">
        <v>10444143.699999999</v>
      </c>
      <c r="E43" s="14">
        <v>6737208.5</v>
      </c>
      <c r="F43" s="42">
        <f t="shared" si="0"/>
        <v>0.64507045225737369</v>
      </c>
      <c r="G43" s="14">
        <v>6924132</v>
      </c>
      <c r="H43" s="42">
        <f t="shared" si="1"/>
        <v>0.97300405307120086</v>
      </c>
    </row>
    <row r="44" spans="1:8" s="9" customFormat="1" ht="26.25" customHeight="1">
      <c r="A44" s="26"/>
      <c r="B44" s="28"/>
      <c r="C44" s="13" t="s">
        <v>1</v>
      </c>
      <c r="D44" s="13"/>
      <c r="E44" s="14"/>
      <c r="F44" s="42"/>
      <c r="G44" s="14"/>
      <c r="H44" s="42"/>
    </row>
    <row r="45" spans="1:8" s="9" customFormat="1" ht="34.5" customHeight="1">
      <c r="A45" s="26">
        <v>21</v>
      </c>
      <c r="B45" s="28" t="s">
        <v>19</v>
      </c>
      <c r="C45" s="13" t="s">
        <v>0</v>
      </c>
      <c r="D45" s="14">
        <f>2482166-48608</f>
        <v>2433558</v>
      </c>
      <c r="E45" s="14">
        <f>1775116.7-260.48</f>
        <v>1774856.22</v>
      </c>
      <c r="F45" s="42">
        <f t="shared" si="0"/>
        <v>0.72932562938709489</v>
      </c>
      <c r="G45" s="14">
        <v>1258328</v>
      </c>
      <c r="H45" s="42">
        <f t="shared" si="1"/>
        <v>1.4104877424646038</v>
      </c>
    </row>
    <row r="46" spans="1:8" s="9" customFormat="1" ht="34.5" customHeight="1">
      <c r="A46" s="26"/>
      <c r="B46" s="28"/>
      <c r="C46" s="13" t="s">
        <v>1</v>
      </c>
      <c r="D46" s="14">
        <v>48608</v>
      </c>
      <c r="E46" s="14">
        <v>260.48</v>
      </c>
      <c r="F46" s="42">
        <f t="shared" si="0"/>
        <v>5.3587886767610272E-3</v>
      </c>
      <c r="G46" s="14"/>
      <c r="H46" s="42"/>
    </row>
    <row r="47" spans="1:8" s="9" customFormat="1" ht="25.5" customHeight="1">
      <c r="A47" s="26">
        <v>22</v>
      </c>
      <c r="B47" s="28" t="s">
        <v>54</v>
      </c>
      <c r="C47" s="13" t="s">
        <v>0</v>
      </c>
      <c r="D47" s="14">
        <v>506551</v>
      </c>
      <c r="E47" s="14">
        <v>247940.7</v>
      </c>
      <c r="F47" s="42">
        <f t="shared" si="0"/>
        <v>0.48946838521688835</v>
      </c>
      <c r="G47" s="14">
        <v>192627</v>
      </c>
      <c r="H47" s="42">
        <f t="shared" si="1"/>
        <v>1.28715444875329</v>
      </c>
    </row>
    <row r="48" spans="1:8" s="9" customFormat="1" ht="25.5" customHeight="1">
      <c r="A48" s="26"/>
      <c r="B48" s="28"/>
      <c r="C48" s="13" t="s">
        <v>1</v>
      </c>
      <c r="D48" s="13"/>
      <c r="E48" s="14"/>
      <c r="F48" s="42"/>
      <c r="G48" s="14"/>
      <c r="H48" s="42"/>
    </row>
    <row r="49" spans="1:8" s="9" customFormat="1" ht="24.75" customHeight="1">
      <c r="A49" s="26">
        <v>23</v>
      </c>
      <c r="B49" s="28" t="s">
        <v>55</v>
      </c>
      <c r="C49" s="13" t="s">
        <v>0</v>
      </c>
      <c r="D49" s="14">
        <f>87779-407</f>
        <v>87372</v>
      </c>
      <c r="E49" s="14">
        <f>83744.57-314.4-18.31</f>
        <v>83411.860000000015</v>
      </c>
      <c r="F49" s="42">
        <f t="shared" si="0"/>
        <v>0.95467495307421157</v>
      </c>
      <c r="G49" s="14">
        <v>96119</v>
      </c>
      <c r="H49" s="42">
        <f t="shared" si="1"/>
        <v>0.86779783393501819</v>
      </c>
    </row>
    <row r="50" spans="1:8" s="9" customFormat="1" ht="24.75" customHeight="1">
      <c r="A50" s="26"/>
      <c r="B50" s="28"/>
      <c r="C50" s="13" t="s">
        <v>1</v>
      </c>
      <c r="D50" s="14">
        <v>407</v>
      </c>
      <c r="E50" s="14">
        <f>314.4-34</f>
        <v>280.39999999999998</v>
      </c>
      <c r="F50" s="42">
        <f t="shared" si="0"/>
        <v>0.68894348894348889</v>
      </c>
      <c r="G50" s="14">
        <v>2289</v>
      </c>
      <c r="H50" s="42">
        <f t="shared" si="1"/>
        <v>0.12249890782000873</v>
      </c>
    </row>
    <row r="51" spans="1:8" s="9" customFormat="1" ht="39.75" customHeight="1">
      <c r="A51" s="26">
        <v>24</v>
      </c>
      <c r="B51" s="28" t="s">
        <v>56</v>
      </c>
      <c r="C51" s="13" t="s">
        <v>0</v>
      </c>
      <c r="D51" s="14">
        <f>1494051</f>
        <v>1494051</v>
      </c>
      <c r="E51" s="14">
        <v>836767.6</v>
      </c>
      <c r="F51" s="42">
        <f t="shared" si="0"/>
        <v>0.5600662895711056</v>
      </c>
      <c r="G51" s="14">
        <v>797562</v>
      </c>
      <c r="H51" s="42">
        <f t="shared" si="1"/>
        <v>1.0491568053643479</v>
      </c>
    </row>
    <row r="52" spans="1:8" s="9" customFormat="1" ht="42" customHeight="1">
      <c r="A52" s="26"/>
      <c r="B52" s="28"/>
      <c r="C52" s="13" t="s">
        <v>1</v>
      </c>
      <c r="D52" s="13"/>
      <c r="E52" s="14"/>
      <c r="F52" s="42"/>
      <c r="G52" s="14"/>
      <c r="H52" s="42"/>
    </row>
    <row r="53" spans="1:8" s="9" customFormat="1" ht="39" customHeight="1">
      <c r="A53" s="26">
        <v>25</v>
      </c>
      <c r="B53" s="28" t="s">
        <v>57</v>
      </c>
      <c r="C53" s="13" t="s">
        <v>0</v>
      </c>
      <c r="D53" s="14">
        <v>12348</v>
      </c>
      <c r="E53" s="14">
        <v>5957.7</v>
      </c>
      <c r="F53" s="42">
        <f t="shared" si="0"/>
        <v>0.48248299319727889</v>
      </c>
      <c r="G53" s="14">
        <v>7304</v>
      </c>
      <c r="H53" s="42">
        <f t="shared" si="1"/>
        <v>0.81567634173055859</v>
      </c>
    </row>
    <row r="54" spans="1:8" s="9" customFormat="1" ht="39.75" customHeight="1">
      <c r="A54" s="26"/>
      <c r="B54" s="28"/>
      <c r="C54" s="13" t="s">
        <v>1</v>
      </c>
      <c r="D54" s="14"/>
      <c r="E54" s="14"/>
      <c r="F54" s="42"/>
      <c r="G54" s="14"/>
      <c r="H54" s="42"/>
    </row>
    <row r="55" spans="1:8" s="9" customFormat="1" ht="27" customHeight="1">
      <c r="A55" s="26">
        <v>26</v>
      </c>
      <c r="B55" s="28" t="s">
        <v>58</v>
      </c>
      <c r="C55" s="13" t="s">
        <v>0</v>
      </c>
      <c r="D55" s="14">
        <v>171</v>
      </c>
      <c r="E55" s="14"/>
      <c r="F55" s="42">
        <f t="shared" si="0"/>
        <v>0</v>
      </c>
      <c r="G55" s="14"/>
      <c r="H55" s="42"/>
    </row>
    <row r="56" spans="1:8" s="9" customFormat="1" ht="27" customHeight="1">
      <c r="A56" s="26"/>
      <c r="B56" s="28"/>
      <c r="C56" s="13" t="s">
        <v>1</v>
      </c>
      <c r="D56" s="14"/>
      <c r="E56" s="14"/>
      <c r="F56" s="42"/>
      <c r="G56" s="14"/>
      <c r="H56" s="42"/>
    </row>
    <row r="57" spans="1:8" s="9" customFormat="1" ht="27" customHeight="1">
      <c r="A57" s="26">
        <v>27</v>
      </c>
      <c r="B57" s="28" t="s">
        <v>59</v>
      </c>
      <c r="C57" s="13" t="s">
        <v>0</v>
      </c>
      <c r="D57" s="14">
        <v>1886</v>
      </c>
      <c r="E57" s="14"/>
      <c r="F57" s="42">
        <f t="shared" si="0"/>
        <v>0</v>
      </c>
      <c r="G57" s="14"/>
      <c r="H57" s="42"/>
    </row>
    <row r="58" spans="1:8" s="9" customFormat="1" ht="27" customHeight="1">
      <c r="A58" s="26"/>
      <c r="B58" s="28"/>
      <c r="C58" s="13" t="s">
        <v>1</v>
      </c>
      <c r="D58" s="14"/>
      <c r="E58" s="14"/>
      <c r="F58" s="42"/>
      <c r="G58" s="14"/>
      <c r="H58" s="42"/>
    </row>
    <row r="59" spans="1:8" s="9" customFormat="1" ht="36" customHeight="1">
      <c r="A59" s="26">
        <v>28</v>
      </c>
      <c r="B59" s="28" t="s">
        <v>60</v>
      </c>
      <c r="C59" s="13" t="s">
        <v>0</v>
      </c>
      <c r="D59" s="14">
        <f>1359170-644702</f>
        <v>714468</v>
      </c>
      <c r="E59" s="14">
        <f>286456.46-149939.78</f>
        <v>136516.68000000002</v>
      </c>
      <c r="F59" s="42">
        <f t="shared" si="0"/>
        <v>0.19107458976469208</v>
      </c>
      <c r="G59" s="14">
        <v>137251</v>
      </c>
      <c r="H59" s="42">
        <f t="shared" ref="H59:H72" si="2">E59/G59</f>
        <v>0.99464980218723376</v>
      </c>
    </row>
    <row r="60" spans="1:8" s="9" customFormat="1" ht="36" customHeight="1">
      <c r="A60" s="26"/>
      <c r="B60" s="28"/>
      <c r="C60" s="13" t="s">
        <v>1</v>
      </c>
      <c r="D60" s="14">
        <v>644702</v>
      </c>
      <c r="E60" s="14">
        <v>149939.78</v>
      </c>
      <c r="F60" s="42">
        <f t="shared" si="0"/>
        <v>0.23257222716852127</v>
      </c>
      <c r="G60" s="14"/>
      <c r="H60" s="42"/>
    </row>
    <row r="61" spans="1:8" s="9" customFormat="1" ht="23.25" customHeight="1">
      <c r="A61" s="26">
        <v>29</v>
      </c>
      <c r="B61" s="28" t="s">
        <v>61</v>
      </c>
      <c r="C61" s="13" t="s">
        <v>0</v>
      </c>
      <c r="D61" s="14">
        <f>41662-1662</f>
        <v>40000</v>
      </c>
      <c r="E61" s="14">
        <f>25545.86-221</f>
        <v>25324.86</v>
      </c>
      <c r="F61" s="42">
        <f t="shared" si="0"/>
        <v>0.6331215</v>
      </c>
      <c r="G61" s="14">
        <v>23185</v>
      </c>
      <c r="H61" s="42">
        <f t="shared" si="2"/>
        <v>1.0922950183308173</v>
      </c>
    </row>
    <row r="62" spans="1:8" s="9" customFormat="1" ht="23.25" customHeight="1">
      <c r="A62" s="26"/>
      <c r="B62" s="28"/>
      <c r="C62" s="13" t="s">
        <v>1</v>
      </c>
      <c r="D62" s="14">
        <v>1662</v>
      </c>
      <c r="E62" s="14">
        <v>221</v>
      </c>
      <c r="F62" s="42">
        <f t="shared" si="0"/>
        <v>0.13297232250300842</v>
      </c>
      <c r="G62" s="14">
        <v>273</v>
      </c>
      <c r="H62" s="42">
        <f t="shared" si="2"/>
        <v>0.80952380952380953</v>
      </c>
    </row>
    <row r="63" spans="1:8" s="9" customFormat="1" ht="29.25" customHeight="1">
      <c r="A63" s="26">
        <v>30</v>
      </c>
      <c r="B63" s="28" t="s">
        <v>13</v>
      </c>
      <c r="C63" s="13" t="s">
        <v>0</v>
      </c>
      <c r="D63" s="14">
        <v>5419</v>
      </c>
      <c r="E63" s="14">
        <f>10839.7-6813.3</f>
        <v>4026.4000000000005</v>
      </c>
      <c r="F63" s="42">
        <f t="shared" si="0"/>
        <v>0.74301531647905528</v>
      </c>
      <c r="G63" s="14">
        <v>4090</v>
      </c>
      <c r="H63" s="42">
        <f t="shared" si="2"/>
        <v>0.98444987775061144</v>
      </c>
    </row>
    <row r="64" spans="1:8" s="9" customFormat="1" ht="33.75" customHeight="1">
      <c r="A64" s="26"/>
      <c r="B64" s="28"/>
      <c r="C64" s="13" t="s">
        <v>1</v>
      </c>
      <c r="D64" s="14">
        <v>9360</v>
      </c>
      <c r="E64" s="14">
        <v>6813.3</v>
      </c>
      <c r="F64" s="42">
        <f t="shared" si="0"/>
        <v>0.72791666666666666</v>
      </c>
      <c r="G64" s="14">
        <v>1625</v>
      </c>
      <c r="H64" s="42">
        <f t="shared" si="2"/>
        <v>4.1928000000000001</v>
      </c>
    </row>
    <row r="65" spans="1:8" s="9" customFormat="1" ht="46.5" customHeight="1">
      <c r="A65" s="26">
        <v>31</v>
      </c>
      <c r="B65" s="28" t="s">
        <v>62</v>
      </c>
      <c r="C65" s="13" t="s">
        <v>0</v>
      </c>
      <c r="D65" s="14">
        <v>24134</v>
      </c>
      <c r="E65" s="14">
        <v>786</v>
      </c>
      <c r="F65" s="42">
        <f t="shared" si="0"/>
        <v>3.2568161100522082E-2</v>
      </c>
      <c r="G65" s="14">
        <v>5260</v>
      </c>
      <c r="H65" s="42">
        <f t="shared" si="2"/>
        <v>0.14942965779467682</v>
      </c>
    </row>
    <row r="66" spans="1:8" s="9" customFormat="1" ht="47.25" customHeight="1">
      <c r="A66" s="26"/>
      <c r="B66" s="28"/>
      <c r="C66" s="13" t="s">
        <v>1</v>
      </c>
      <c r="D66" s="13"/>
      <c r="E66" s="14"/>
      <c r="F66" s="42"/>
      <c r="G66" s="14"/>
      <c r="H66" s="42"/>
    </row>
    <row r="67" spans="1:8" s="9" customFormat="1" ht="27" customHeight="1">
      <c r="A67" s="26">
        <v>32</v>
      </c>
      <c r="B67" s="28" t="s">
        <v>63</v>
      </c>
      <c r="C67" s="13" t="s">
        <v>0</v>
      </c>
      <c r="D67" s="14">
        <v>28249499</v>
      </c>
      <c r="E67" s="14">
        <f>29113716.66-10026590.51</f>
        <v>19087126.149999999</v>
      </c>
      <c r="F67" s="42">
        <f t="shared" si="0"/>
        <v>0.67566246573080813</v>
      </c>
      <c r="G67" s="14">
        <v>16993439</v>
      </c>
      <c r="H67" s="42">
        <f t="shared" si="2"/>
        <v>1.123205617768128</v>
      </c>
    </row>
    <row r="68" spans="1:8" s="9" customFormat="1" ht="27" customHeight="1">
      <c r="A68" s="26"/>
      <c r="B68" s="28"/>
      <c r="C68" s="13" t="s">
        <v>1</v>
      </c>
      <c r="D68" s="14">
        <v>14087954</v>
      </c>
      <c r="E68" s="14">
        <v>10026590.51</v>
      </c>
      <c r="F68" s="42">
        <f t="shared" si="0"/>
        <v>0.71171374565817003</v>
      </c>
      <c r="G68" s="14">
        <v>7512433</v>
      </c>
      <c r="H68" s="42">
        <f t="shared" si="2"/>
        <v>1.3346662139948535</v>
      </c>
    </row>
    <row r="69" spans="1:8" s="9" customFormat="1" ht="25.5" customHeight="1">
      <c r="A69" s="26">
        <v>33</v>
      </c>
      <c r="B69" s="28" t="s">
        <v>64</v>
      </c>
      <c r="C69" s="13" t="s">
        <v>0</v>
      </c>
      <c r="D69" s="14">
        <v>305640</v>
      </c>
      <c r="E69" s="14">
        <v>179746.7</v>
      </c>
      <c r="F69" s="42">
        <f t="shared" si="0"/>
        <v>0.58809939798455702</v>
      </c>
      <c r="G69" s="14">
        <v>189367</v>
      </c>
      <c r="H69" s="42">
        <f t="shared" si="2"/>
        <v>0.94919758986518243</v>
      </c>
    </row>
    <row r="70" spans="1:8" s="9" customFormat="1" ht="25.5" customHeight="1">
      <c r="A70" s="26"/>
      <c r="B70" s="28"/>
      <c r="C70" s="13" t="s">
        <v>1</v>
      </c>
      <c r="D70" s="14"/>
      <c r="E70" s="14"/>
      <c r="F70" s="42"/>
      <c r="G70" s="14"/>
      <c r="H70" s="42"/>
    </row>
    <row r="71" spans="1:8" s="9" customFormat="1" ht="34.5" customHeight="1">
      <c r="A71" s="26">
        <v>34</v>
      </c>
      <c r="B71" s="28" t="s">
        <v>11</v>
      </c>
      <c r="C71" s="13" t="s">
        <v>0</v>
      </c>
      <c r="D71" s="14">
        <f>4052054-1335160</f>
        <v>2716894</v>
      </c>
      <c r="E71" s="14">
        <f>1544864.6-807808.7</f>
        <v>737055.90000000014</v>
      </c>
      <c r="F71" s="42">
        <f t="shared" ref="F70:F120" si="3">E71/D71</f>
        <v>0.27128621874832076</v>
      </c>
      <c r="G71" s="14">
        <v>784164</v>
      </c>
      <c r="H71" s="42">
        <f t="shared" si="2"/>
        <v>0.93992570431695432</v>
      </c>
    </row>
    <row r="72" spans="1:8" s="9" customFormat="1" ht="32.25" customHeight="1">
      <c r="A72" s="26"/>
      <c r="B72" s="28"/>
      <c r="C72" s="13" t="s">
        <v>1</v>
      </c>
      <c r="D72" s="14">
        <v>1335160</v>
      </c>
      <c r="E72" s="14">
        <v>807808.7</v>
      </c>
      <c r="F72" s="42">
        <f t="shared" si="3"/>
        <v>0.60502763713712215</v>
      </c>
      <c r="G72" s="14">
        <v>602710</v>
      </c>
      <c r="H72" s="42">
        <f t="shared" si="2"/>
        <v>1.3402941713261767</v>
      </c>
    </row>
    <row r="73" spans="1:8" s="9" customFormat="1" ht="27" customHeight="1">
      <c r="A73" s="26">
        <v>35</v>
      </c>
      <c r="B73" s="29" t="s">
        <v>38</v>
      </c>
      <c r="C73" s="13" t="s">
        <v>0</v>
      </c>
      <c r="D73" s="13"/>
      <c r="E73" s="14"/>
      <c r="F73" s="42"/>
      <c r="G73" s="14">
        <v>16287</v>
      </c>
      <c r="H73" s="42"/>
    </row>
    <row r="74" spans="1:8" s="9" customFormat="1" ht="23.25" customHeight="1">
      <c r="A74" s="26"/>
      <c r="B74" s="30"/>
      <c r="C74" s="13" t="s">
        <v>1</v>
      </c>
      <c r="D74" s="13"/>
      <c r="E74" s="14"/>
      <c r="F74" s="42"/>
      <c r="G74" s="14"/>
      <c r="H74" s="42"/>
    </row>
    <row r="75" spans="1:8" s="9" customFormat="1" ht="33.75" customHeight="1">
      <c r="A75" s="26">
        <v>36</v>
      </c>
      <c r="B75" s="28" t="s">
        <v>34</v>
      </c>
      <c r="C75" s="13" t="s">
        <v>0</v>
      </c>
      <c r="D75" s="13"/>
      <c r="E75" s="17"/>
      <c r="F75" s="42"/>
      <c r="G75" s="17">
        <v>7727</v>
      </c>
      <c r="H75" s="42"/>
    </row>
    <row r="76" spans="1:8" s="9" customFormat="1" ht="33.75" customHeight="1">
      <c r="A76" s="26"/>
      <c r="B76" s="28"/>
      <c r="C76" s="13" t="s">
        <v>1</v>
      </c>
      <c r="D76" s="13"/>
      <c r="E76" s="17"/>
      <c r="F76" s="42"/>
      <c r="G76" s="17"/>
      <c r="H76" s="42"/>
    </row>
    <row r="77" spans="1:8" s="9" customFormat="1" ht="24.75" customHeight="1">
      <c r="A77" s="26">
        <v>37</v>
      </c>
      <c r="B77" s="28" t="s">
        <v>14</v>
      </c>
      <c r="C77" s="13" t="s">
        <v>0</v>
      </c>
      <c r="D77" s="14">
        <v>78536</v>
      </c>
      <c r="E77" s="14">
        <v>27262.7</v>
      </c>
      <c r="F77" s="42">
        <f t="shared" si="3"/>
        <v>0.34713634511561575</v>
      </c>
      <c r="G77" s="14">
        <v>13397</v>
      </c>
      <c r="H77" s="42">
        <f t="shared" ref="H77:H95" si="4">E77/G77</f>
        <v>2.0349854445025004</v>
      </c>
    </row>
    <row r="78" spans="1:8" s="9" customFormat="1" ht="24.75" customHeight="1">
      <c r="A78" s="26"/>
      <c r="B78" s="28"/>
      <c r="C78" s="13" t="s">
        <v>1</v>
      </c>
      <c r="D78" s="13"/>
      <c r="E78" s="14"/>
      <c r="F78" s="42"/>
      <c r="G78" s="14"/>
      <c r="H78" s="42"/>
    </row>
    <row r="79" spans="1:8" s="9" customFormat="1" ht="35.25" customHeight="1">
      <c r="A79" s="26">
        <v>38</v>
      </c>
      <c r="B79" s="28" t="s">
        <v>65</v>
      </c>
      <c r="C79" s="13" t="s">
        <v>0</v>
      </c>
      <c r="D79" s="14">
        <v>200889</v>
      </c>
      <c r="E79" s="14">
        <v>999.89</v>
      </c>
      <c r="F79" s="42">
        <f t="shared" si="3"/>
        <v>4.9773257868773301E-3</v>
      </c>
      <c r="G79" s="14">
        <v>92728</v>
      </c>
      <c r="H79" s="42">
        <f t="shared" si="4"/>
        <v>1.0783042878095074E-2</v>
      </c>
    </row>
    <row r="80" spans="1:8" s="9" customFormat="1" ht="30.75" customHeight="1">
      <c r="A80" s="26"/>
      <c r="B80" s="28"/>
      <c r="C80" s="13" t="s">
        <v>1</v>
      </c>
      <c r="D80" s="13"/>
      <c r="E80" s="14"/>
      <c r="F80" s="42"/>
      <c r="G80" s="14"/>
      <c r="H80" s="42"/>
    </row>
    <row r="81" spans="1:8" s="9" customFormat="1" ht="24.75" customHeight="1">
      <c r="A81" s="26">
        <v>39</v>
      </c>
      <c r="B81" s="28" t="s">
        <v>66</v>
      </c>
      <c r="C81" s="13" t="s">
        <v>0</v>
      </c>
      <c r="D81" s="14">
        <f>294480-43739</f>
        <v>250741</v>
      </c>
      <c r="E81" s="14">
        <f>50187-24710.8</f>
        <v>25476.2</v>
      </c>
      <c r="F81" s="42">
        <f t="shared" si="3"/>
        <v>0.10160364679091174</v>
      </c>
      <c r="G81" s="14">
        <v>36147</v>
      </c>
      <c r="H81" s="42">
        <f t="shared" si="4"/>
        <v>0.70479431211442167</v>
      </c>
    </row>
    <row r="82" spans="1:8" s="9" customFormat="1" ht="24.75" customHeight="1">
      <c r="A82" s="26"/>
      <c r="B82" s="28"/>
      <c r="C82" s="13" t="s">
        <v>1</v>
      </c>
      <c r="D82" s="14">
        <v>43739</v>
      </c>
      <c r="E82" s="14">
        <v>24710.799999999999</v>
      </c>
      <c r="F82" s="42">
        <f t="shared" si="3"/>
        <v>0.5649603328836964</v>
      </c>
      <c r="G82" s="14">
        <v>41806</v>
      </c>
      <c r="H82" s="42">
        <f t="shared" si="4"/>
        <v>0.59108261971965748</v>
      </c>
    </row>
    <row r="83" spans="1:8" s="9" customFormat="1" ht="24.75" customHeight="1">
      <c r="A83" s="26">
        <v>40</v>
      </c>
      <c r="B83" s="28" t="s">
        <v>12</v>
      </c>
      <c r="C83" s="13" t="s">
        <v>0</v>
      </c>
      <c r="D83" s="14">
        <v>338000</v>
      </c>
      <c r="E83" s="14">
        <v>60724.7</v>
      </c>
      <c r="F83" s="42">
        <f t="shared" si="3"/>
        <v>0.17965887573964495</v>
      </c>
      <c r="G83" s="14">
        <v>26214</v>
      </c>
      <c r="H83" s="42">
        <f t="shared" si="4"/>
        <v>2.3164988174258028</v>
      </c>
    </row>
    <row r="84" spans="1:8" s="9" customFormat="1" ht="24.75" customHeight="1">
      <c r="A84" s="26"/>
      <c r="B84" s="28"/>
      <c r="C84" s="13" t="s">
        <v>1</v>
      </c>
      <c r="D84" s="13"/>
      <c r="E84" s="14"/>
      <c r="F84" s="42"/>
      <c r="G84" s="14"/>
      <c r="H84" s="42"/>
    </row>
    <row r="85" spans="1:8" s="9" customFormat="1" ht="27" customHeight="1">
      <c r="A85" s="26">
        <v>41</v>
      </c>
      <c r="B85" s="28" t="s">
        <v>15</v>
      </c>
      <c r="C85" s="13" t="s">
        <v>0</v>
      </c>
      <c r="D85" s="14">
        <f>1475184-1081034</f>
        <v>394150</v>
      </c>
      <c r="E85" s="14">
        <f>1003676.3-754786.8</f>
        <v>248889.5</v>
      </c>
      <c r="F85" s="42">
        <f t="shared" si="3"/>
        <v>0.63145883546873016</v>
      </c>
      <c r="G85" s="14">
        <v>219448</v>
      </c>
      <c r="H85" s="42">
        <f t="shared" si="4"/>
        <v>1.1341616237104006</v>
      </c>
    </row>
    <row r="86" spans="1:8" s="9" customFormat="1" ht="25.5" customHeight="1">
      <c r="A86" s="26"/>
      <c r="B86" s="28"/>
      <c r="C86" s="13" t="s">
        <v>1</v>
      </c>
      <c r="D86" s="14">
        <v>1081034</v>
      </c>
      <c r="E86" s="14">
        <v>754786.8</v>
      </c>
      <c r="F86" s="42">
        <f t="shared" si="3"/>
        <v>0.698208196966978</v>
      </c>
      <c r="G86" s="14">
        <v>783419</v>
      </c>
      <c r="H86" s="42">
        <f t="shared" si="4"/>
        <v>0.96345225224305264</v>
      </c>
    </row>
    <row r="87" spans="1:8" s="9" customFormat="1" ht="26.25" customHeight="1">
      <c r="A87" s="26">
        <v>42</v>
      </c>
      <c r="B87" s="28" t="s">
        <v>21</v>
      </c>
      <c r="C87" s="13" t="s">
        <v>0</v>
      </c>
      <c r="D87" s="14">
        <v>107112</v>
      </c>
      <c r="E87" s="14">
        <v>74991.7</v>
      </c>
      <c r="F87" s="42">
        <f t="shared" si="3"/>
        <v>0.70012416909403241</v>
      </c>
      <c r="G87" s="14">
        <v>121514</v>
      </c>
      <c r="H87" s="42">
        <f t="shared" si="4"/>
        <v>0.61714452655661078</v>
      </c>
    </row>
    <row r="88" spans="1:8" s="9" customFormat="1" ht="26.25" customHeight="1">
      <c r="A88" s="26"/>
      <c r="B88" s="28"/>
      <c r="C88" s="13" t="s">
        <v>1</v>
      </c>
      <c r="D88" s="13"/>
      <c r="E88" s="14"/>
      <c r="F88" s="42"/>
      <c r="G88" s="14"/>
      <c r="H88" s="42"/>
    </row>
    <row r="89" spans="1:8" s="9" customFormat="1" ht="24.75" customHeight="1">
      <c r="A89" s="26">
        <v>43</v>
      </c>
      <c r="B89" s="28" t="s">
        <v>24</v>
      </c>
      <c r="C89" s="13" t="s">
        <v>0</v>
      </c>
      <c r="D89" s="14">
        <f>4756767-3907278</f>
        <v>849489</v>
      </c>
      <c r="E89" s="14">
        <f>702047.8-616933.7</f>
        <v>85114.100000000093</v>
      </c>
      <c r="F89" s="42">
        <f t="shared" si="3"/>
        <v>0.10019446985187577</v>
      </c>
      <c r="G89" s="14">
        <v>71298</v>
      </c>
      <c r="H89" s="42">
        <f t="shared" si="4"/>
        <v>1.1937796291621097</v>
      </c>
    </row>
    <row r="90" spans="1:8" s="9" customFormat="1" ht="25.5" customHeight="1">
      <c r="A90" s="26"/>
      <c r="B90" s="28"/>
      <c r="C90" s="13" t="s">
        <v>1</v>
      </c>
      <c r="D90" s="14">
        <v>3907278</v>
      </c>
      <c r="E90" s="14">
        <v>616933.69999999995</v>
      </c>
      <c r="F90" s="42">
        <f t="shared" si="3"/>
        <v>0.15789347469005274</v>
      </c>
      <c r="G90" s="14">
        <v>550917</v>
      </c>
      <c r="H90" s="42">
        <f t="shared" si="4"/>
        <v>1.1198305733894578</v>
      </c>
    </row>
    <row r="91" spans="1:8" s="9" customFormat="1" ht="25.5" customHeight="1">
      <c r="A91" s="26">
        <v>44</v>
      </c>
      <c r="B91" s="28" t="s">
        <v>37</v>
      </c>
      <c r="C91" s="13" t="s">
        <v>0</v>
      </c>
      <c r="D91" s="14">
        <f>779134-623402</f>
        <v>155732</v>
      </c>
      <c r="E91" s="14">
        <f>277105.4-239783.9</f>
        <v>37321.500000000029</v>
      </c>
      <c r="F91" s="42">
        <f t="shared" si="3"/>
        <v>0.23965209462409801</v>
      </c>
      <c r="G91" s="14">
        <v>22729</v>
      </c>
      <c r="H91" s="42">
        <f t="shared" si="4"/>
        <v>1.6420212063883157</v>
      </c>
    </row>
    <row r="92" spans="1:8" s="9" customFormat="1" ht="25.5" customHeight="1">
      <c r="A92" s="26"/>
      <c r="B92" s="28"/>
      <c r="C92" s="13" t="s">
        <v>1</v>
      </c>
      <c r="D92" s="14">
        <v>623402</v>
      </c>
      <c r="E92" s="14">
        <v>239783.9</v>
      </c>
      <c r="F92" s="42">
        <f t="shared" si="3"/>
        <v>0.38463768162437723</v>
      </c>
      <c r="G92" s="14">
        <v>152758</v>
      </c>
      <c r="H92" s="42">
        <f t="shared" si="4"/>
        <v>1.5696978226999567</v>
      </c>
    </row>
    <row r="93" spans="1:8" s="9" customFormat="1" ht="34.5" customHeight="1">
      <c r="A93" s="26">
        <v>45</v>
      </c>
      <c r="B93" s="28" t="s">
        <v>36</v>
      </c>
      <c r="C93" s="13" t="s">
        <v>0</v>
      </c>
      <c r="D93" s="14">
        <f>2723966-2359127</f>
        <v>364839</v>
      </c>
      <c r="E93" s="14">
        <f>875179.7-757962.3</f>
        <v>117217.39999999991</v>
      </c>
      <c r="F93" s="42">
        <f t="shared" si="3"/>
        <v>0.32128527926016653</v>
      </c>
      <c r="G93" s="14">
        <v>45313</v>
      </c>
      <c r="H93" s="42">
        <f t="shared" si="4"/>
        <v>2.5868382141990138</v>
      </c>
    </row>
    <row r="94" spans="1:8" s="9" customFormat="1" ht="30.75" customHeight="1">
      <c r="A94" s="26"/>
      <c r="B94" s="28"/>
      <c r="C94" s="13" t="s">
        <v>1</v>
      </c>
      <c r="D94" s="14">
        <v>2359127</v>
      </c>
      <c r="E94" s="14">
        <v>757962.3</v>
      </c>
      <c r="F94" s="42">
        <f t="shared" si="3"/>
        <v>0.32128931592067744</v>
      </c>
      <c r="G94" s="14">
        <v>292899</v>
      </c>
      <c r="H94" s="42">
        <f t="shared" si="4"/>
        <v>2.5877940860159989</v>
      </c>
    </row>
    <row r="95" spans="1:8" s="9" customFormat="1" ht="37.5" customHeight="1">
      <c r="A95" s="26">
        <v>46</v>
      </c>
      <c r="B95" s="28" t="s">
        <v>35</v>
      </c>
      <c r="C95" s="13" t="s">
        <v>0</v>
      </c>
      <c r="D95" s="14">
        <v>32826</v>
      </c>
      <c r="E95" s="14">
        <v>2852.3</v>
      </c>
      <c r="F95" s="42">
        <f t="shared" si="3"/>
        <v>8.6891488454274052E-2</v>
      </c>
      <c r="G95" s="14">
        <v>60014</v>
      </c>
      <c r="H95" s="42">
        <f t="shared" si="4"/>
        <v>4.7527243643149933E-2</v>
      </c>
    </row>
    <row r="96" spans="1:8" s="9" customFormat="1" ht="37.5" customHeight="1">
      <c r="A96" s="26"/>
      <c r="B96" s="28"/>
      <c r="C96" s="13" t="s">
        <v>1</v>
      </c>
      <c r="D96" s="13"/>
      <c r="E96" s="14"/>
      <c r="F96" s="42"/>
      <c r="G96" s="14">
        <v>199198</v>
      </c>
      <c r="H96" s="42"/>
    </row>
    <row r="97" spans="1:8" s="9" customFormat="1" ht="37.5" customHeight="1">
      <c r="A97" s="26">
        <v>47</v>
      </c>
      <c r="B97" s="28" t="s">
        <v>67</v>
      </c>
      <c r="C97" s="13" t="s">
        <v>0</v>
      </c>
      <c r="D97" s="14">
        <v>18297</v>
      </c>
      <c r="E97" s="14">
        <v>702.5</v>
      </c>
      <c r="F97" s="42">
        <f t="shared" si="3"/>
        <v>3.8394272285074055E-2</v>
      </c>
      <c r="G97" s="14"/>
      <c r="H97" s="42"/>
    </row>
    <row r="98" spans="1:8" s="9" customFormat="1" ht="37.5" customHeight="1">
      <c r="A98" s="26"/>
      <c r="B98" s="28"/>
      <c r="C98" s="13" t="s">
        <v>1</v>
      </c>
      <c r="D98" s="13"/>
      <c r="E98" s="14"/>
      <c r="F98" s="42"/>
      <c r="G98" s="14"/>
      <c r="H98" s="42"/>
    </row>
    <row r="99" spans="1:8" s="9" customFormat="1" ht="27.75" customHeight="1">
      <c r="A99" s="26">
        <v>48</v>
      </c>
      <c r="B99" s="28" t="s">
        <v>68</v>
      </c>
      <c r="C99" s="13" t="s">
        <v>0</v>
      </c>
      <c r="D99" s="14">
        <v>1767</v>
      </c>
      <c r="E99" s="14"/>
      <c r="F99" s="42">
        <f t="shared" si="3"/>
        <v>0</v>
      </c>
      <c r="G99" s="14"/>
      <c r="H99" s="42"/>
    </row>
    <row r="100" spans="1:8" s="9" customFormat="1" ht="26.25" customHeight="1">
      <c r="A100" s="26"/>
      <c r="B100" s="28"/>
      <c r="C100" s="13" t="s">
        <v>1</v>
      </c>
      <c r="D100" s="13"/>
      <c r="E100" s="14"/>
      <c r="F100" s="42"/>
      <c r="G100" s="14"/>
      <c r="H100" s="42"/>
    </row>
    <row r="101" spans="1:8" s="9" customFormat="1" ht="36.75" customHeight="1">
      <c r="A101" s="26">
        <v>49</v>
      </c>
      <c r="B101" s="29" t="s">
        <v>69</v>
      </c>
      <c r="C101" s="13" t="s">
        <v>0</v>
      </c>
      <c r="D101" s="14">
        <v>3264</v>
      </c>
      <c r="E101" s="14"/>
      <c r="F101" s="42">
        <f t="shared" si="3"/>
        <v>0</v>
      </c>
      <c r="G101" s="14"/>
      <c r="H101" s="42"/>
    </row>
    <row r="102" spans="1:8" s="9" customFormat="1" ht="35.25" customHeight="1">
      <c r="A102" s="26"/>
      <c r="B102" s="30"/>
      <c r="C102" s="13" t="s">
        <v>1</v>
      </c>
      <c r="D102" s="13"/>
      <c r="E102" s="14"/>
      <c r="F102" s="42"/>
      <c r="G102" s="14"/>
      <c r="H102" s="42"/>
    </row>
    <row r="103" spans="1:8" s="9" customFormat="1" ht="24.75" customHeight="1">
      <c r="A103" s="26">
        <v>50</v>
      </c>
      <c r="B103" s="29" t="s">
        <v>25</v>
      </c>
      <c r="C103" s="13" t="s">
        <v>0</v>
      </c>
      <c r="D103" s="14">
        <f>364280-177228</f>
        <v>187052</v>
      </c>
      <c r="E103" s="14">
        <f>220769.5-103072.6</f>
        <v>117696.9</v>
      </c>
      <c r="F103" s="42">
        <f t="shared" si="3"/>
        <v>0.62922021683809848</v>
      </c>
      <c r="G103" s="14">
        <v>463940</v>
      </c>
      <c r="H103" s="42">
        <f t="shared" ref="H103:H120" si="5">E103/G103</f>
        <v>0.25368991679958613</v>
      </c>
    </row>
    <row r="104" spans="1:8" s="9" customFormat="1" ht="25.5" customHeight="1">
      <c r="A104" s="26"/>
      <c r="B104" s="30"/>
      <c r="C104" s="13" t="s">
        <v>1</v>
      </c>
      <c r="D104" s="14">
        <v>177228</v>
      </c>
      <c r="E104" s="14">
        <v>103072.6</v>
      </c>
      <c r="F104" s="42">
        <f t="shared" si="3"/>
        <v>0.58158191707856555</v>
      </c>
      <c r="G104" s="14">
        <v>269121</v>
      </c>
      <c r="H104" s="42">
        <f t="shared" si="5"/>
        <v>0.38299723916008044</v>
      </c>
    </row>
    <row r="105" spans="1:8" s="9" customFormat="1" ht="24.75" customHeight="1">
      <c r="A105" s="36"/>
      <c r="B105" s="31" t="s">
        <v>8</v>
      </c>
      <c r="C105" s="31"/>
      <c r="D105" s="21">
        <f>D106+D107</f>
        <v>232871620.69999999</v>
      </c>
      <c r="E105" s="21">
        <f>E106+E107</f>
        <v>146099299.29000002</v>
      </c>
      <c r="F105" s="43">
        <f t="shared" si="3"/>
        <v>0.62738129640199658</v>
      </c>
      <c r="G105" s="21">
        <f>G106+G107</f>
        <v>115276043</v>
      </c>
      <c r="H105" s="43">
        <f t="shared" si="5"/>
        <v>1.2673864880146868</v>
      </c>
    </row>
    <row r="106" spans="1:8" s="9" customFormat="1" ht="24.75" customHeight="1">
      <c r="A106" s="36"/>
      <c r="B106" s="36"/>
      <c r="C106" s="22" t="s">
        <v>0</v>
      </c>
      <c r="D106" s="21">
        <f>D5+D7+D9+D11+D13+D15+D17+D19+D21+D23+D25+D27+D29+D31+D33+D35+D37+D39+D41+D43+D45+D47+D49+D51+D53+D55+D57+D59+D61+D63+D65+D67+D69+D71+D73+D75+D77+D79+D81+D83+D85+D87+D89+D91+D93+D95+D97+D99+D101+D103</f>
        <v>167963012.69999999</v>
      </c>
      <c r="E106" s="21">
        <f>E5+E7+E9+E11+E13+E15+E17+E19+E21+E23+E25+E27+E29+E31+E33+E35+E37+E39+E41+E43+E45+E47+E49+E51+E53+E55+E57+E59+E61+E63+E65+E67+E69+E71+E73+E75+E77+E79+E81+E83+E85+E87+E89+E91+E93+E95+E97+E99+E103</f>
        <v>100520205.24300002</v>
      </c>
      <c r="F106" s="43">
        <f t="shared" si="3"/>
        <v>0.59846631485790214</v>
      </c>
      <c r="G106" s="21">
        <f>G5+G7+G9+G11+G13+G15+G17+G19+G21+G23+G25+G27+G29+G31+G33+G35+G37+G39+G41+G43+G45+G47+G49+G51+G53+G55+G57+G59+G61+G63+G65+G67+G69+G71+G73+G75+G77+G79+G81+G83+G85+G87+G89+G91+G93+G95+G97+G99+G103</f>
        <v>93117820</v>
      </c>
      <c r="H106" s="43">
        <f t="shared" si="5"/>
        <v>1.0794948297006954</v>
      </c>
    </row>
    <row r="107" spans="1:8" s="9" customFormat="1" ht="33.75" customHeight="1">
      <c r="A107" s="36"/>
      <c r="B107" s="36"/>
      <c r="C107" s="22" t="s">
        <v>1</v>
      </c>
      <c r="D107" s="21">
        <f>D6+D8+D10+D12+D14+D16+D18+D20+D22+D24+D26+D28+D30+D32+D34+D36+D38+D40+D42+D44+D46+D48+D50+D52+D54+D56+D58+D60+D62+D64+D66+D68+D70+D72+D74+D76+D78+D80+D82+D84+D86+D88+D90+D92+D94+D96+D98+D100+D102+D104</f>
        <v>64908608</v>
      </c>
      <c r="E107" s="21">
        <f>E6+E8+E10+E12+E14+E16+E18+E20+E22+E24+E26+E28+E30+E32+E34+E36+E38+E40+E42+E44+E46+E48+E50+E52+E54+E56+E58+E60+E62+E64+E66+E68+E70+E72+E74+E76+E78+E80+E82+E84+E86+E88+E90+E92+E94+E96+E98+E100+E104</f>
        <v>45579094.046999998</v>
      </c>
      <c r="F107" s="43">
        <f t="shared" si="3"/>
        <v>0.70220415213649323</v>
      </c>
      <c r="G107" s="21">
        <f>G6+G8+G10+G12+G14+G16+G18+G20+G22+G24+G26+G28+G30+G32+G34+G36+G38+G40+G42+G44+G46+G48+G50+G52+G54+G56+G58+G60+G62+G64+G66+G68+G70+G72+G74+G76+G78+G80+G82+G84+G86+G88+G90+G92+G94+G96+G98+G100+G104</f>
        <v>22158223</v>
      </c>
      <c r="H107" s="43">
        <f t="shared" si="5"/>
        <v>2.0569832719437837</v>
      </c>
    </row>
    <row r="108" spans="1:8" s="9" customFormat="1" ht="30.75" customHeight="1">
      <c r="A108" s="40" t="s">
        <v>3</v>
      </c>
      <c r="B108" s="41"/>
      <c r="C108" s="41"/>
      <c r="D108" s="41"/>
      <c r="E108" s="41"/>
      <c r="F108" s="41"/>
      <c r="G108" s="41"/>
      <c r="H108" s="41"/>
    </row>
    <row r="109" spans="1:8" s="9" customFormat="1" ht="30" customHeight="1">
      <c r="A109" s="37">
        <v>51</v>
      </c>
      <c r="B109" s="29" t="s">
        <v>23</v>
      </c>
      <c r="C109" s="13" t="s">
        <v>0</v>
      </c>
      <c r="D109" s="14">
        <v>142699</v>
      </c>
      <c r="E109" s="25">
        <v>97111.8</v>
      </c>
      <c r="F109" s="42">
        <f t="shared" si="3"/>
        <v>0.68053595330030348</v>
      </c>
      <c r="G109" s="25">
        <v>91181</v>
      </c>
      <c r="H109" s="42">
        <f t="shared" si="5"/>
        <v>1.0650442526403527</v>
      </c>
    </row>
    <row r="110" spans="1:8" s="9" customFormat="1" ht="33.75" customHeight="1">
      <c r="A110" s="38"/>
      <c r="B110" s="30"/>
      <c r="C110" s="13" t="s">
        <v>1</v>
      </c>
      <c r="D110" s="17"/>
      <c r="E110" s="17"/>
      <c r="F110" s="42"/>
      <c r="G110" s="17"/>
      <c r="H110" s="42"/>
    </row>
    <row r="111" spans="1:8" s="9" customFormat="1" ht="42" customHeight="1">
      <c r="A111" s="37">
        <v>52</v>
      </c>
      <c r="B111" s="29" t="s">
        <v>20</v>
      </c>
      <c r="C111" s="13" t="s">
        <v>0</v>
      </c>
      <c r="D111" s="14">
        <v>165327</v>
      </c>
      <c r="E111" s="25">
        <v>102889.8</v>
      </c>
      <c r="F111" s="42">
        <f t="shared" si="3"/>
        <v>0.62234117839191427</v>
      </c>
      <c r="G111" s="25">
        <v>86309</v>
      </c>
      <c r="H111" s="42">
        <f t="shared" si="5"/>
        <v>1.192109745217764</v>
      </c>
    </row>
    <row r="112" spans="1:8" s="9" customFormat="1" ht="34.5" customHeight="1">
      <c r="A112" s="38"/>
      <c r="B112" s="30"/>
      <c r="C112" s="13" t="s">
        <v>1</v>
      </c>
      <c r="D112" s="17"/>
      <c r="E112" s="17"/>
      <c r="F112" s="42"/>
      <c r="G112" s="17"/>
      <c r="H112" s="42"/>
    </row>
    <row r="113" spans="1:10" s="9" customFormat="1" ht="23.25" customHeight="1">
      <c r="A113" s="37">
        <v>53</v>
      </c>
      <c r="B113" s="29" t="s">
        <v>22</v>
      </c>
      <c r="C113" s="13" t="s">
        <v>0</v>
      </c>
      <c r="D113" s="14">
        <v>57958</v>
      </c>
      <c r="E113" s="25">
        <v>37207.699999999997</v>
      </c>
      <c r="F113" s="42">
        <f t="shared" si="3"/>
        <v>0.64197694882501122</v>
      </c>
      <c r="G113" s="25">
        <v>36671</v>
      </c>
      <c r="H113" s="42">
        <f t="shared" si="5"/>
        <v>1.0146355430721823</v>
      </c>
    </row>
    <row r="114" spans="1:10" s="9" customFormat="1" ht="23.25" customHeight="1">
      <c r="A114" s="38"/>
      <c r="B114" s="30"/>
      <c r="C114" s="13" t="s">
        <v>1</v>
      </c>
      <c r="D114" s="13"/>
      <c r="E114" s="17"/>
      <c r="F114" s="42"/>
      <c r="G114" s="17"/>
      <c r="H114" s="42"/>
    </row>
    <row r="115" spans="1:10" s="9" customFormat="1" ht="23.25" customHeight="1">
      <c r="A115" s="36"/>
      <c r="B115" s="31" t="s">
        <v>9</v>
      </c>
      <c r="C115" s="31"/>
      <c r="D115" s="21">
        <f>D116+D117</f>
        <v>365984</v>
      </c>
      <c r="E115" s="21">
        <f>E116+E117</f>
        <v>237209.3</v>
      </c>
      <c r="F115" s="43">
        <f t="shared" si="3"/>
        <v>0.64814117557051676</v>
      </c>
      <c r="G115" s="21">
        <f>G116+G117</f>
        <v>214161</v>
      </c>
      <c r="H115" s="43">
        <f t="shared" si="5"/>
        <v>1.1076213689700738</v>
      </c>
    </row>
    <row r="116" spans="1:10" s="9" customFormat="1" ht="25.5" customHeight="1">
      <c r="A116" s="36"/>
      <c r="B116" s="36"/>
      <c r="C116" s="23" t="s">
        <v>0</v>
      </c>
      <c r="D116" s="21">
        <f>D109+D111+D113</f>
        <v>365984</v>
      </c>
      <c r="E116" s="21">
        <f>E109+E111+E113</f>
        <v>237209.3</v>
      </c>
      <c r="F116" s="43">
        <f t="shared" si="3"/>
        <v>0.64814117557051676</v>
      </c>
      <c r="G116" s="21">
        <f>G109+G111+G113</f>
        <v>214161</v>
      </c>
      <c r="H116" s="43">
        <f t="shared" si="5"/>
        <v>1.1076213689700738</v>
      </c>
    </row>
    <row r="117" spans="1:10" s="9" customFormat="1" ht="20.25" customHeight="1">
      <c r="A117" s="36"/>
      <c r="B117" s="36"/>
      <c r="C117" s="23" t="s">
        <v>1</v>
      </c>
      <c r="D117" s="21">
        <f>D110+D112+D114</f>
        <v>0</v>
      </c>
      <c r="E117" s="21">
        <f>E110+E112+E114</f>
        <v>0</v>
      </c>
      <c r="F117" s="42"/>
      <c r="G117" s="21">
        <f>G110+G112+G114</f>
        <v>0</v>
      </c>
      <c r="H117" s="42"/>
    </row>
    <row r="118" spans="1:10" s="9" customFormat="1" ht="22.5" customHeight="1">
      <c r="A118" s="36"/>
      <c r="B118" s="39" t="s">
        <v>5</v>
      </c>
      <c r="C118" s="39"/>
      <c r="D118" s="21">
        <f>D119+D120</f>
        <v>233237604.69999999</v>
      </c>
      <c r="E118" s="21">
        <f>E119+E120</f>
        <v>146336508.59</v>
      </c>
      <c r="F118" s="43">
        <f t="shared" si="3"/>
        <v>0.62741387169630802</v>
      </c>
      <c r="G118" s="21">
        <f>G119+G120</f>
        <v>115490204</v>
      </c>
      <c r="H118" s="43">
        <f t="shared" si="5"/>
        <v>1.267090225158837</v>
      </c>
      <c r="J118" s="18"/>
    </row>
    <row r="119" spans="1:10" s="9" customFormat="1" ht="24" customHeight="1">
      <c r="A119" s="36"/>
      <c r="B119" s="36"/>
      <c r="C119" s="23" t="s">
        <v>0</v>
      </c>
      <c r="D119" s="21">
        <f>D106+D116</f>
        <v>168328996.69999999</v>
      </c>
      <c r="E119" s="21">
        <f>E106+E116</f>
        <v>100757414.54300001</v>
      </c>
      <c r="F119" s="43">
        <f t="shared" si="3"/>
        <v>0.59857431885352652</v>
      </c>
      <c r="G119" s="21">
        <f>G106+G116</f>
        <v>93331981</v>
      </c>
      <c r="H119" s="43">
        <f t="shared" si="5"/>
        <v>1.0795593692905758</v>
      </c>
      <c r="J119" s="18"/>
    </row>
    <row r="120" spans="1:10" s="9" customFormat="1" ht="23.25" customHeight="1">
      <c r="A120" s="36"/>
      <c r="B120" s="36"/>
      <c r="C120" s="23" t="s">
        <v>1</v>
      </c>
      <c r="D120" s="21">
        <f>D107+D117</f>
        <v>64908608</v>
      </c>
      <c r="E120" s="21">
        <f>E107+E117</f>
        <v>45579094.046999998</v>
      </c>
      <c r="F120" s="43">
        <f t="shared" si="3"/>
        <v>0.70220415213649323</v>
      </c>
      <c r="G120" s="21">
        <f>G107+G117</f>
        <v>22158223</v>
      </c>
      <c r="H120" s="43">
        <f t="shared" si="5"/>
        <v>2.0569832719437837</v>
      </c>
      <c r="J120" s="18"/>
    </row>
    <row r="121" spans="1:10" s="9" customFormat="1" ht="24.75" customHeight="1">
      <c r="A121" s="27" t="s">
        <v>45</v>
      </c>
      <c r="B121" s="27"/>
      <c r="C121" s="27"/>
      <c r="D121" s="27"/>
      <c r="E121" s="27"/>
      <c r="F121" s="27"/>
      <c r="G121" s="27"/>
      <c r="H121" s="27"/>
    </row>
    <row r="122" spans="1:10" s="9" customFormat="1" ht="26.25" customHeight="1">
      <c r="A122" s="24" t="s">
        <v>46</v>
      </c>
      <c r="B122" s="1"/>
      <c r="C122" s="19"/>
      <c r="D122" s="19"/>
      <c r="E122" s="2"/>
      <c r="F122" s="2"/>
      <c r="G122" s="2"/>
      <c r="H122" s="10"/>
    </row>
    <row r="123" spans="1:10" s="9" customFormat="1" ht="26.25" customHeight="1">
      <c r="A123" s="1"/>
      <c r="B123" s="1"/>
      <c r="C123" s="19"/>
      <c r="D123" s="19"/>
      <c r="E123" s="2"/>
      <c r="F123" s="2"/>
      <c r="G123" s="2"/>
      <c r="H123" s="10"/>
    </row>
    <row r="124" spans="1:10" s="9" customFormat="1" ht="26.25" customHeight="1">
      <c r="A124" s="1"/>
      <c r="B124" s="1"/>
      <c r="C124" s="19"/>
      <c r="D124" s="19"/>
      <c r="E124" s="2"/>
      <c r="F124" s="2"/>
      <c r="G124" s="2"/>
      <c r="H124" s="10"/>
    </row>
    <row r="125" spans="1:10" s="7" customFormat="1">
      <c r="A125" s="1"/>
      <c r="B125" s="1"/>
      <c r="C125" s="19"/>
      <c r="D125" s="19"/>
      <c r="E125" s="2"/>
      <c r="F125" s="2"/>
      <c r="G125" s="2"/>
      <c r="H125" s="11"/>
    </row>
    <row r="126" spans="1:10" s="7" customFormat="1" ht="22.5" customHeight="1">
      <c r="A126" s="1"/>
      <c r="B126" s="1"/>
      <c r="C126" s="19"/>
      <c r="D126" s="19"/>
      <c r="E126" s="2"/>
      <c r="F126" s="2"/>
      <c r="G126" s="2"/>
      <c r="H126" s="11"/>
    </row>
    <row r="127" spans="1:10" s="7" customFormat="1" ht="23.25" customHeight="1">
      <c r="A127" s="1"/>
      <c r="B127" s="1"/>
      <c r="C127" s="19"/>
      <c r="D127" s="19"/>
      <c r="E127" s="2"/>
      <c r="F127" s="2"/>
      <c r="G127" s="2"/>
      <c r="H127" s="11"/>
    </row>
    <row r="128" spans="1:10" s="8" customFormat="1" ht="18.75">
      <c r="A128" s="1"/>
      <c r="B128" s="1"/>
      <c r="C128" s="19"/>
      <c r="D128" s="19"/>
      <c r="E128" s="2"/>
      <c r="F128" s="2"/>
      <c r="G128" s="2"/>
      <c r="H128" s="12"/>
    </row>
    <row r="129" spans="1:8" s="9" customFormat="1" ht="32.25" customHeight="1">
      <c r="A129" s="1"/>
      <c r="B129" s="1"/>
      <c r="C129" s="19"/>
      <c r="D129" s="19"/>
      <c r="E129" s="2"/>
      <c r="F129" s="2"/>
      <c r="G129" s="2"/>
      <c r="H129" s="10"/>
    </row>
    <row r="130" spans="1:8" s="9" customFormat="1" ht="32.25" customHeight="1">
      <c r="A130" s="1"/>
      <c r="B130" s="1"/>
      <c r="C130" s="19"/>
      <c r="D130" s="19"/>
      <c r="E130" s="2"/>
      <c r="F130" s="2"/>
      <c r="G130" s="2"/>
      <c r="H130" s="10"/>
    </row>
    <row r="131" spans="1:8" s="9" customFormat="1" ht="32.25" customHeight="1">
      <c r="A131" s="1"/>
      <c r="B131" s="1"/>
      <c r="C131" s="19"/>
      <c r="D131" s="19"/>
      <c r="E131" s="2"/>
      <c r="F131" s="2"/>
      <c r="G131" s="2"/>
      <c r="H131" s="10"/>
    </row>
    <row r="132" spans="1:8" s="9" customFormat="1" ht="32.25" customHeight="1">
      <c r="A132" s="1"/>
      <c r="B132" s="1"/>
      <c r="C132" s="19"/>
      <c r="D132" s="19"/>
      <c r="E132" s="2"/>
      <c r="F132" s="2"/>
      <c r="G132" s="2"/>
      <c r="H132" s="10"/>
    </row>
    <row r="133" spans="1:8" s="9" customFormat="1" ht="42" customHeight="1">
      <c r="A133" s="1"/>
      <c r="B133" s="1"/>
      <c r="C133" s="19"/>
      <c r="D133" s="19"/>
      <c r="E133" s="2"/>
      <c r="F133" s="2"/>
      <c r="G133" s="2"/>
      <c r="H133" s="10"/>
    </row>
    <row r="134" spans="1:8" s="9" customFormat="1" ht="36.75" customHeight="1">
      <c r="A134" s="1"/>
      <c r="B134" s="1"/>
      <c r="C134" s="19"/>
      <c r="D134" s="19"/>
      <c r="E134" s="2"/>
      <c r="F134" s="2"/>
      <c r="G134" s="2"/>
      <c r="H134" s="10"/>
    </row>
    <row r="135" spans="1:8" s="9" customFormat="1" ht="28.5" customHeight="1">
      <c r="A135" s="1"/>
      <c r="B135" s="1"/>
      <c r="C135" s="19"/>
      <c r="D135" s="19"/>
      <c r="E135" s="2"/>
      <c r="F135" s="2"/>
      <c r="G135" s="2"/>
      <c r="H135" s="10"/>
    </row>
    <row r="136" spans="1:8" s="9" customFormat="1" ht="24.75" customHeight="1">
      <c r="A136" s="1"/>
      <c r="B136" s="1"/>
      <c r="C136" s="19"/>
      <c r="D136" s="19"/>
      <c r="E136" s="2"/>
      <c r="F136" s="2"/>
      <c r="G136" s="2"/>
      <c r="H136" s="10"/>
    </row>
    <row r="137" spans="1:8" s="9" customFormat="1" ht="32.25" hidden="1" customHeight="1">
      <c r="A137" s="1"/>
      <c r="B137" s="1"/>
      <c r="C137" s="19"/>
      <c r="D137" s="19"/>
      <c r="E137" s="2"/>
      <c r="F137" s="2"/>
      <c r="G137" s="2"/>
      <c r="H137" s="10"/>
    </row>
    <row r="138" spans="1:8" s="9" customFormat="1" ht="32.25" hidden="1" customHeight="1">
      <c r="A138" s="1"/>
      <c r="B138" s="1"/>
      <c r="C138" s="19"/>
      <c r="D138" s="19"/>
      <c r="E138" s="2"/>
      <c r="F138" s="2"/>
      <c r="G138" s="2"/>
      <c r="H138" s="10"/>
    </row>
    <row r="139" spans="1:8" s="7" customFormat="1">
      <c r="A139" s="1"/>
      <c r="B139" s="1"/>
      <c r="C139" s="19"/>
      <c r="D139" s="19"/>
      <c r="E139" s="2"/>
      <c r="F139" s="2"/>
      <c r="G139" s="2"/>
      <c r="H139" s="11"/>
    </row>
    <row r="140" spans="1:8" s="7" customFormat="1" ht="16.5" customHeight="1">
      <c r="A140" s="1"/>
      <c r="B140" s="1"/>
      <c r="C140" s="19"/>
      <c r="D140" s="19"/>
      <c r="E140" s="2"/>
      <c r="F140" s="2"/>
      <c r="G140" s="2"/>
      <c r="H140" s="11"/>
    </row>
    <row r="141" spans="1:8" s="7" customFormat="1" ht="16.5" customHeight="1">
      <c r="A141" s="1"/>
      <c r="B141" s="1"/>
      <c r="C141" s="19"/>
      <c r="D141" s="19"/>
      <c r="E141" s="2"/>
      <c r="F141" s="2"/>
      <c r="G141" s="2"/>
      <c r="H141" s="11"/>
    </row>
    <row r="142" spans="1:8" s="7" customFormat="1">
      <c r="A142" s="1"/>
      <c r="B142" s="1"/>
      <c r="C142" s="19"/>
      <c r="D142" s="19"/>
      <c r="E142" s="2"/>
      <c r="F142" s="2"/>
      <c r="G142" s="2"/>
      <c r="H142" s="11"/>
    </row>
    <row r="143" spans="1:8" s="7" customFormat="1" ht="16.5" customHeight="1">
      <c r="A143" s="1"/>
      <c r="B143" s="1"/>
      <c r="C143" s="19"/>
      <c r="D143" s="19"/>
      <c r="E143" s="2"/>
      <c r="F143" s="2"/>
      <c r="G143" s="2"/>
      <c r="H143" s="11"/>
    </row>
    <row r="144" spans="1:8" s="7" customFormat="1" ht="16.5" customHeight="1">
      <c r="A144" s="1"/>
      <c r="B144" s="1"/>
      <c r="C144" s="19"/>
      <c r="D144" s="19"/>
      <c r="E144" s="2"/>
      <c r="F144" s="2"/>
      <c r="G144" s="2"/>
      <c r="H144" s="11"/>
    </row>
  </sheetData>
  <mergeCells count="119">
    <mergeCell ref="B119:B120"/>
    <mergeCell ref="B115:C115"/>
    <mergeCell ref="A109:A110"/>
    <mergeCell ref="B109:B110"/>
    <mergeCell ref="B111:B112"/>
    <mergeCell ref="A111:A112"/>
    <mergeCell ref="B113:B114"/>
    <mergeCell ref="A49:A50"/>
    <mergeCell ref="A61:A62"/>
    <mergeCell ref="A105:A107"/>
    <mergeCell ref="B106:B107"/>
    <mergeCell ref="A103:A104"/>
    <mergeCell ref="B103:B104"/>
    <mergeCell ref="A108:H108"/>
    <mergeCell ref="A113:A114"/>
    <mergeCell ref="A47:A48"/>
    <mergeCell ref="B47:B48"/>
    <mergeCell ref="A43:A44"/>
    <mergeCell ref="B43:B44"/>
    <mergeCell ref="A45:A46"/>
    <mergeCell ref="B45:B46"/>
    <mergeCell ref="B118:C118"/>
    <mergeCell ref="B116:B117"/>
    <mergeCell ref="A1:H1"/>
    <mergeCell ref="A4:H4"/>
    <mergeCell ref="B17:B18"/>
    <mergeCell ref="A39:A40"/>
    <mergeCell ref="B39:B40"/>
    <mergeCell ref="A41:A42"/>
    <mergeCell ref="B41:B42"/>
    <mergeCell ref="A115:A117"/>
    <mergeCell ref="A118:A120"/>
    <mergeCell ref="A19:A20"/>
    <mergeCell ref="A83:A84"/>
    <mergeCell ref="A31:A32"/>
    <mergeCell ref="B19:B20"/>
    <mergeCell ref="A37:A38"/>
    <mergeCell ref="B37:B38"/>
    <mergeCell ref="A23:A24"/>
    <mergeCell ref="B23:B24"/>
    <mergeCell ref="A21:A22"/>
    <mergeCell ref="B21:B22"/>
    <mergeCell ref="A35:A36"/>
    <mergeCell ref="B35:B36"/>
    <mergeCell ref="A27:A28"/>
    <mergeCell ref="A5:A6"/>
    <mergeCell ref="B5:B6"/>
    <mergeCell ref="A13:A14"/>
    <mergeCell ref="B13:B14"/>
    <mergeCell ref="A11:A12"/>
    <mergeCell ref="B11:B12"/>
    <mergeCell ref="A7:A8"/>
    <mergeCell ref="B7:B8"/>
    <mergeCell ref="A9:A10"/>
    <mergeCell ref="B9:B10"/>
    <mergeCell ref="A17:A18"/>
    <mergeCell ref="A59:A60"/>
    <mergeCell ref="A51:A52"/>
    <mergeCell ref="B51:B52"/>
    <mergeCell ref="A53:A54"/>
    <mergeCell ref="B53:B54"/>
    <mergeCell ref="B55:B56"/>
    <mergeCell ref="B27:B28"/>
    <mergeCell ref="B49:B50"/>
    <mergeCell ref="A55:A56"/>
    <mergeCell ref="A57:A58"/>
    <mergeCell ref="B57:B58"/>
    <mergeCell ref="B59:B60"/>
    <mergeCell ref="A25:A26"/>
    <mergeCell ref="B25:B26"/>
    <mergeCell ref="A33:A34"/>
    <mergeCell ref="B33:B34"/>
    <mergeCell ref="B31:B32"/>
    <mergeCell ref="A29:A30"/>
    <mergeCell ref="B29:B30"/>
    <mergeCell ref="B95:B96"/>
    <mergeCell ref="B93:B94"/>
    <mergeCell ref="B91:B92"/>
    <mergeCell ref="A91:A92"/>
    <mergeCell ref="A93:A94"/>
    <mergeCell ref="A95:A96"/>
    <mergeCell ref="B75:B76"/>
    <mergeCell ref="B79:B80"/>
    <mergeCell ref="A75:A76"/>
    <mergeCell ref="A79:A80"/>
    <mergeCell ref="A63:A64"/>
    <mergeCell ref="A69:A70"/>
    <mergeCell ref="B65:B66"/>
    <mergeCell ref="A65:A66"/>
    <mergeCell ref="B105:C105"/>
    <mergeCell ref="B85:B86"/>
    <mergeCell ref="B83:B84"/>
    <mergeCell ref="A89:A90"/>
    <mergeCell ref="B89:B90"/>
    <mergeCell ref="B77:B78"/>
    <mergeCell ref="B15:B16"/>
    <mergeCell ref="A15:A16"/>
    <mergeCell ref="A121:H121"/>
    <mergeCell ref="B97:B98"/>
    <mergeCell ref="A97:A98"/>
    <mergeCell ref="B99:B100"/>
    <mergeCell ref="A99:A100"/>
    <mergeCell ref="A101:A102"/>
    <mergeCell ref="B101:B102"/>
    <mergeCell ref="B61:B62"/>
    <mergeCell ref="A67:A68"/>
    <mergeCell ref="B63:B64"/>
    <mergeCell ref="B71:B72"/>
    <mergeCell ref="B73:B74"/>
    <mergeCell ref="A73:A74"/>
    <mergeCell ref="B81:B82"/>
    <mergeCell ref="A81:A82"/>
    <mergeCell ref="B87:B88"/>
    <mergeCell ref="A87:A88"/>
    <mergeCell ref="A85:A86"/>
    <mergeCell ref="A77:A78"/>
    <mergeCell ref="B69:B70"/>
    <mergeCell ref="A71:A72"/>
    <mergeCell ref="B67:B68"/>
  </mergeCells>
  <pageMargins left="0.25" right="0.25" top="0.48" bottom="0.44" header="0.3" footer="0.22"/>
  <pageSetup paperSize="9" scale="71" fitToHeight="0" orientation="landscape" r:id="rId1"/>
  <headerFooter>
    <oddFooter>&amp;C&amp;P</oddFooter>
  </headerFooter>
  <rowBreaks count="5" manualBreakCount="5">
    <brk id="24" max="7" man="1"/>
    <brk id="44" max="7" man="1"/>
    <brk id="62" max="7" man="1"/>
    <brk id="78" max="7" man="1"/>
    <brk id="10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2021-11-12T10:57:04Z</cp:lastPrinted>
  <dcterms:created xsi:type="dcterms:W3CDTF">2015-04-16T07:53:13Z</dcterms:created>
  <dcterms:modified xsi:type="dcterms:W3CDTF">2021-11-12T10:58:17Z</dcterms:modified>
</cp:coreProperties>
</file>