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75" windowHeight="10455" tabRatio="799" activeTab="25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5)" sheetId="10" r:id="rId10"/>
    <sheet name="II (6)" sheetId="11" r:id="rId11"/>
    <sheet name="III (1)" sheetId="12" r:id="rId12"/>
    <sheet name="III (2)" sheetId="13" r:id="rId13"/>
    <sheet name="III (3)" sheetId="14" r:id="rId14"/>
    <sheet name="III (4)" sheetId="15" r:id="rId15"/>
    <sheet name="III (5)" sheetId="16" r:id="rId16"/>
    <sheet name="III (6)" sheetId="17" r:id="rId17"/>
    <sheet name="III (7)" sheetId="18" r:id="rId18"/>
    <sheet name="III (8)" sheetId="19" r:id="rId19"/>
    <sheet name="III (9)" sheetId="20" r:id="rId20"/>
    <sheet name="III (10)" sheetId="21" r:id="rId21"/>
    <sheet name="IV (1)" sheetId="22" r:id="rId22"/>
    <sheet name="IV (2)" sheetId="23" r:id="rId23"/>
    <sheet name="IV (3)" sheetId="24" r:id="rId24"/>
    <sheet name="рейтинг" sheetId="25" r:id="rId25"/>
    <sheet name="ранг" sheetId="26" r:id="rId26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5">'II (1)'!$A$1:$G$46</definedName>
    <definedName name="_xlnm.Print_Area" localSheetId="6">'II (2)'!$A$1:$I$56</definedName>
    <definedName name="_xlnm.Print_Area" localSheetId="7">'II (3)'!$A$1:$I$56</definedName>
    <definedName name="_xlnm.Print_Area" localSheetId="8">'II (4)'!$A$1:$F$47</definedName>
    <definedName name="_xlnm.Print_Area" localSheetId="10">'II (6)'!$A$1:$F$47</definedName>
    <definedName name="_xlnm.Print_Area" localSheetId="11">'III (1)'!$A$1:$L$47</definedName>
    <definedName name="_xlnm.Print_Area" localSheetId="20">'III (10)'!$A$1:$I$46</definedName>
    <definedName name="_xlnm.Print_Area" localSheetId="12">'III (2)'!$A$1:$I$47</definedName>
    <definedName name="_xlnm.Print_Area" localSheetId="13">'III (3)'!$A$1:$H$46</definedName>
    <definedName name="_xlnm.Print_Area" localSheetId="14">'III (4)'!$A$1:$I$46</definedName>
    <definedName name="_xlnm.Print_Area" localSheetId="15">'III (5)'!$A$1:$L$47</definedName>
    <definedName name="_xlnm.Print_Area" localSheetId="18">'III (8)'!$A$1:$J$48</definedName>
    <definedName name="_xlnm.Print_Area" localSheetId="19">'III (9)'!$A$1:$G$46</definedName>
    <definedName name="_xlnm.Print_Area" localSheetId="22">'IV (2)'!$A$1:$E$45</definedName>
    <definedName name="_xlnm.Print_Area" localSheetId="25">'ранг'!$A$1:$AA$41</definedName>
    <definedName name="_xlnm.Print_Area" localSheetId="24">'рейтинг'!$A$1:$AA$41</definedName>
  </definedNames>
  <calcPr fullCalcOnLoad="1"/>
</workbook>
</file>

<file path=xl/sharedStrings.xml><?xml version="1.0" encoding="utf-8"?>
<sst xmlns="http://schemas.openxmlformats.org/spreadsheetml/2006/main" count="1418" uniqueCount="373">
  <si>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</si>
  <si>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</si>
  <si>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</si>
  <si>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</si>
  <si>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</si>
  <si>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</si>
  <si>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</si>
  <si>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</si>
  <si>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</si>
  <si>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</si>
  <si>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</si>
  <si>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</si>
  <si>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</si>
  <si>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</si>
  <si>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</si>
  <si>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</si>
  <si>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</si>
  <si>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</si>
  <si>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</si>
  <si>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</si>
  <si>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</si>
  <si>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</si>
  <si>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</si>
  <si>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</si>
  <si>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</si>
  <si>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</si>
  <si>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</si>
  <si>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</si>
  <si>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</si>
  <si>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</si>
  <si>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</si>
  <si>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</si>
  <si>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</si>
  <si>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</si>
  <si>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</si>
  <si>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</si>
  <si>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</si>
  <si>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</si>
  <si>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</si>
  <si>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</si>
  <si>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</si>
  <si>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</si>
  <si>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</si>
  <si>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</si>
  <si>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</si>
  <si>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</si>
  <si>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</si>
  <si>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</si>
  <si>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</si>
  <si>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</si>
  <si>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</si>
  <si>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</si>
  <si>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</si>
  <si>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</si>
  <si>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</si>
  <si>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</si>
  <si>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</si>
  <si>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</si>
  <si>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</si>
  <si>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</si>
  <si>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</si>
  <si>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</si>
  <si>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</si>
  <si>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</si>
  <si>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</si>
  <si>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</si>
  <si>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</si>
  <si>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</si>
  <si>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</si>
  <si>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</si>
  <si>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</si>
  <si>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</si>
  <si>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</si>
  <si>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</si>
  <si>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</si>
  <si>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</si>
  <si>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</si>
  <si>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</si>
  <si>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</si>
  <si>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</si>
  <si>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</si>
  <si>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</si>
  <si>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</si>
  <si>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</si>
  <si>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</si>
  <si>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</si>
  <si>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</si>
  <si>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</si>
  <si>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</si>
  <si>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</si>
  <si>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В среднем по МО</t>
  </si>
  <si>
    <t>4=3/2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</si>
  <si>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</si>
  <si>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</si>
  <si>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</si>
  <si>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>6=2+3+4+5</t>
  </si>
  <si>
    <t>9=7-8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</si>
  <si>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</si>
  <si>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</si>
  <si>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</si>
  <si>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</si>
  <si>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</si>
  <si>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</si>
  <si>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</si>
  <si>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</si>
  <si>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</si>
  <si>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</si>
  <si>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</si>
  <si>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</si>
  <si>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</si>
  <si>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</si>
  <si>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</si>
  <si>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</si>
  <si>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</si>
  <si>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</si>
  <si>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</si>
  <si>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</si>
  <si>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</si>
  <si>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</si>
  <si>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</si>
  <si>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</si>
  <si>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</si>
  <si>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</si>
  <si>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</si>
  <si>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</si>
  <si>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</si>
  <si>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П IV (1) макс</t>
  </si>
  <si>
    <t>П IV (1) мин</t>
  </si>
  <si>
    <t>В IV (1)</t>
  </si>
  <si>
    <t>П IV (1)</t>
  </si>
  <si>
    <t>О IV (1)</t>
  </si>
  <si>
    <t>О IV (1) х В IV (1)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</si>
  <si>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</si>
  <si>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</si>
  <si>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</si>
  <si>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Доходы от продажи имущества</t>
  </si>
  <si>
    <t>Процент исполнения годового плана, %</t>
  </si>
  <si>
    <t>I (5) Степень исполнения плана по доходам от продажи имущества*</t>
  </si>
  <si>
    <t>в т.ч. в рамках муниципальных программ</t>
  </si>
  <si>
    <t>5=2+3+4</t>
  </si>
  <si>
    <t>8=6-7</t>
  </si>
  <si>
    <t>4.Новокуйбышевск*</t>
  </si>
  <si>
    <t>1.Самара*</t>
  </si>
  <si>
    <t>4=2-3</t>
  </si>
  <si>
    <t>О II (1) х В II (1)</t>
  </si>
  <si>
    <t>О II (1)</t>
  </si>
  <si>
    <t>П II (1)</t>
  </si>
  <si>
    <t xml:space="preserve">Превышение (-) / соблюдение (+) норматива </t>
  </si>
  <si>
    <t>В II (1)</t>
  </si>
  <si>
    <t>П II (1) мин</t>
  </si>
  <si>
    <t>П II (1) макс</t>
  </si>
  <si>
    <t>II (1) Соблюдение норматива формирования расходов на содержание органов местного самоуправления</t>
  </si>
  <si>
    <t>О II (2) х В II (2)</t>
  </si>
  <si>
    <t>О II (2)</t>
  </si>
  <si>
    <t>П II (2)</t>
  </si>
  <si>
    <t>В II (2)</t>
  </si>
  <si>
    <t>П II (2) мин</t>
  </si>
  <si>
    <t>П II (2) макс</t>
  </si>
  <si>
    <t>4=2/3</t>
  </si>
  <si>
    <t>П III (2) макс</t>
  </si>
  <si>
    <t>П III (2) мин</t>
  </si>
  <si>
    <t>В III (2)</t>
  </si>
  <si>
    <t>П III (2)</t>
  </si>
  <si>
    <t>О III (2)</t>
  </si>
  <si>
    <t>О III (2) х В III (2)</t>
  </si>
  <si>
    <t>5=3-4</t>
  </si>
  <si>
    <t>П III (5) макс</t>
  </si>
  <si>
    <t>П III (5) мин</t>
  </si>
  <si>
    <t>В III (5)</t>
  </si>
  <si>
    <t>Безвозмездные поступления</t>
  </si>
  <si>
    <t>П III (5)</t>
  </si>
  <si>
    <t>О III (5)</t>
  </si>
  <si>
    <t>О III (5) х В III (5)</t>
  </si>
  <si>
    <t>П III (7) макс</t>
  </si>
  <si>
    <t>П III (7) мин</t>
  </si>
  <si>
    <t>В III (7)</t>
  </si>
  <si>
    <t>Положительное значение остатков средств бюджета, 
не имеющих целевого назначения</t>
  </si>
  <si>
    <t>П III (7)</t>
  </si>
  <si>
    <t>О III (7)</t>
  </si>
  <si>
    <t>О III (7) х В III (7)</t>
  </si>
  <si>
    <t>среднее значение</t>
  </si>
  <si>
    <t>Налоговые и неналоговые доходы</t>
  </si>
  <si>
    <t>Дотации</t>
  </si>
  <si>
    <t>8=5/(6+7)</t>
  </si>
  <si>
    <t>* для муниципальных районов и г.о.Самара - консолидированный бюджет</t>
  </si>
  <si>
    <t>Неналоговые  доходы 
(исполнено без учета доходов от продажи активов и невыясненных поступлений)</t>
  </si>
  <si>
    <t>Налоговые и неналоговые доходы 
(без учета доходов от продажи имущества 
и невыясненных поступлений)</t>
  </si>
  <si>
    <t>I (4) Наличие обращения от муниципального образования с просьбой 
о досрочном предоставлении дотаций</t>
  </si>
  <si>
    <t>ГО</t>
  </si>
  <si>
    <t>МР</t>
  </si>
  <si>
    <t>Чmin</t>
  </si>
  <si>
    <t>Чmax</t>
  </si>
  <si>
    <t>Оптимальный (расчетный) объем расходов на содержание ОМСУ</t>
  </si>
  <si>
    <t>Отклонение объема расходов на содержание ОМСУ от оптимального (расчетного) значения</t>
  </si>
  <si>
    <t>Рmin</t>
  </si>
  <si>
    <t>Рmax</t>
  </si>
  <si>
    <t>6=[3]-[5]</t>
  </si>
  <si>
    <t>4=[3]/[2]*1000</t>
  </si>
  <si>
    <t>Нmin</t>
  </si>
  <si>
    <t>Нmax</t>
  </si>
  <si>
    <t>Чmax, Чmin – наибольшая и наименьшая численность населения в соответствующей группе (городские округа или муниципальные районы) муниципальных образований;</t>
  </si>
  <si>
    <t>Нmax, Нmin – максимальный и минимальный расчетный объем расходов на содержание ОМСУ в соответствующей группе (городские округа или муниципальные районы) консолидированных бюджетов муниципальных образований.</t>
  </si>
  <si>
    <t>Hmax = (Pmin*Чmax)/1000</t>
  </si>
  <si>
    <t>Hmin = (Pmax*Чmin)/1000</t>
  </si>
  <si>
    <t>Рmax, Рmin – максимальный и минимальный объем расходов на содержание ОМСУ в расчете на 1000 жителей в соответствующей группе (городские округа или муниципальные районы) консолидированных бюджетов муниципальных образований;</t>
  </si>
  <si>
    <t>II (4) Размер кредиторской задолженности бюджета 
на 1 жителя муниципального образования*</t>
  </si>
  <si>
    <t>II (5) Наличие просроченной кредиторской задолженности бюджета муниципального образования*</t>
  </si>
  <si>
    <t>II (6) Доля расходов местного бюджета, осуществляемых в рамках муниципальных программ</t>
  </si>
  <si>
    <t>II (3) Превышение штатной численности работников органов местного самоуправления над оптимальным (расчетным) значением*</t>
  </si>
  <si>
    <t>П II (5) макс</t>
  </si>
  <si>
    <t>П II (5) мин</t>
  </si>
  <si>
    <t>В II (5)</t>
  </si>
  <si>
    <t>П II (5)</t>
  </si>
  <si>
    <t>О II (5)</t>
  </si>
  <si>
    <t>О II (5) х В II (5)</t>
  </si>
  <si>
    <t>III (1) Соблюдение ограничения размера дефицита бюджета муниципального образования, установленного ст. 92.1 Бюджетного кодекса РФ</t>
  </si>
  <si>
    <t>Снижение остатков средств на счетах по учету средств бюджета</t>
  </si>
  <si>
    <t xml:space="preserve">Средства от продажи акций и иных форм участия в капитале, находящихся в муниципальной собственности </t>
  </si>
  <si>
    <t>9=(-5)/8*100%</t>
  </si>
  <si>
    <t>III (2) Соблюдение ограничения объема муниципального долга, установленного ст. 107 Бюджетного кодекса РФ</t>
  </si>
  <si>
    <t>6=2/5*100%</t>
  </si>
  <si>
    <t>III (4) Соблюдение ограничения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</si>
  <si>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бюджета (без учета расходов за счет субвенций), %</t>
  </si>
  <si>
    <t>III (5) Дефицит местного бюджета</t>
  </si>
  <si>
    <t>Дефицит бюджета, скорректированный на разницу полученных и погашенных бюджетных кредитов для реализации инвестиционных проектов, величину поступлений от продажи акций и снижения остатков</t>
  </si>
  <si>
    <t>10=(-6)/9*100%</t>
  </si>
  <si>
    <t>III (6) Уровень долговой нагрузки местного бюджета</t>
  </si>
  <si>
    <t>в т.ч. по бюджетным кредитам для реализации инвестиционных проектов</t>
  </si>
  <si>
    <t>III (7) Соблюдение сроков возврата бюджетного кредита, 
предоставленного местному бюджету из областного бюджета</t>
  </si>
  <si>
    <t>III (8) Соотношение остатков собственных средств и доходов местного бюджета*</t>
  </si>
  <si>
    <t>П III (8) макс</t>
  </si>
  <si>
    <t>П III (8) мин</t>
  </si>
  <si>
    <t>В III (8)</t>
  </si>
  <si>
    <t>П III (8)</t>
  </si>
  <si>
    <t>О III (8)</t>
  </si>
  <si>
    <t>О III (8) х В III (8)</t>
  </si>
  <si>
    <t>III (9) Качество планирования источников финансирования дефицита местного бюджета за счет снижения остатков средств на счетах по учету средств местного бюджета</t>
  </si>
  <si>
    <t>П III (9) макс</t>
  </si>
  <si>
    <t>П III (9) мин</t>
  </si>
  <si>
    <t>В III (9)</t>
  </si>
  <si>
    <t>П III (9)</t>
  </si>
  <si>
    <t>О III (9)</t>
  </si>
  <si>
    <t>О III (9) х В III (9)</t>
  </si>
  <si>
    <t>7=[6]/[3],
если [6]&gt;0</t>
  </si>
  <si>
    <t>Самара</t>
  </si>
  <si>
    <t>Тольятти</t>
  </si>
  <si>
    <t>Сызрань</t>
  </si>
  <si>
    <t>Новокуйбышевск</t>
  </si>
  <si>
    <t xml:space="preserve">Чапаевск </t>
  </si>
  <si>
    <t>Отрадный</t>
  </si>
  <si>
    <t>Жигулевск</t>
  </si>
  <si>
    <t>Октябрьск</t>
  </si>
  <si>
    <t>Кинель</t>
  </si>
  <si>
    <t>Похвистнево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</si>
  <si>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</si>
  <si>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</si>
  <si>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</si>
  <si>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</si>
  <si>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</si>
  <si>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</si>
  <si>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</si>
  <si>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</si>
  <si>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</si>
  <si>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</si>
  <si>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</si>
  <si>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</si>
  <si>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</si>
  <si>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</si>
  <si>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</si>
  <si>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</si>
  <si>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</si>
  <si>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</si>
  <si>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</si>
  <si>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</si>
  <si>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</si>
  <si>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</si>
  <si>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</si>
  <si>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</si>
  <si>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</si>
  <si>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</si>
  <si>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</si>
  <si>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Расходы на содержание ОМСУ 
в расчете на 1000 жителей</t>
  </si>
  <si>
    <t>Муниципальный долг без учета долга по бюджетным кредитам для реализации инвестиционных проектов</t>
  </si>
  <si>
    <t>7=5-6</t>
  </si>
  <si>
    <t>8=4/7*100%</t>
  </si>
  <si>
    <t>Налоговые  доходы (исполнено 
в сопоставимых условиях)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</si>
  <si>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</si>
  <si>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</si>
  <si>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</si>
  <si>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</si>
  <si>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</si>
  <si>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</si>
  <si>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Превышение привлечения кредитов над погашением кредитов и финансированием дефицита бюджета</t>
  </si>
  <si>
    <t>Бюджетные кредиты для реализации инвестиционных проектов (положительная разница между привлечением и погашением)</t>
  </si>
  <si>
    <t>II (2) Превышение объема расходов на содержание органов местного самоуправления над оптимальным (расчетным) значением*</t>
  </si>
  <si>
    <t>III (3) Соблюдение ограничения предельного объема муниципальных заимствований, установленного п. 2 ст. 106 Бюджетного кодекса РФ</t>
  </si>
  <si>
    <t>IV (1) Среднесрочное планирование местного бюджета</t>
  </si>
  <si>
    <t>7=([6]-среднее[6]*3), если [7]&gt;0</t>
  </si>
  <si>
    <t>6=[4]/[5]</t>
  </si>
  <si>
    <t>4=[2]-[3]</t>
  </si>
  <si>
    <t>Снижение остатков без учета целевых средств и средств дорожного фонда в расчете на 1 жителя</t>
  </si>
  <si>
    <t>Снижение остатков без учета целевых средств и средств дорожного фонда</t>
  </si>
  <si>
    <t>III (10) Использование остатков средств, сформированных на счете бюджета, в расчете на 1 жителя муниципального образования</t>
  </si>
  <si>
    <t>П III (10) макс</t>
  </si>
  <si>
    <t>П III (10) мин</t>
  </si>
  <si>
    <t>В III (10)</t>
  </si>
  <si>
    <t>О III (10)</t>
  </si>
  <si>
    <t>О III (10) х В III (10)</t>
  </si>
  <si>
    <r>
      <t xml:space="preserve">П III (10)
</t>
    </r>
    <r>
      <rPr>
        <sz val="12"/>
        <color indexed="8"/>
        <rFont val="Times New Roman"/>
        <family val="1"/>
      </rPr>
      <t>(превышение трехкратного среднего уровня в расчете на 1 жителя)</t>
    </r>
  </si>
  <si>
    <t>IV (2) Применение бюджетных мер принуждения и мер ответственности в отношении муниципального образования</t>
  </si>
  <si>
    <t>IV (3) Уровень открытости бюджетных данных муниципального образования, определенный в ходе проведения мониторинга и оценки уровня открытости бюджетных данных муниципальных образований Самарской области</t>
  </si>
  <si>
    <t>П IV (3) макс</t>
  </si>
  <si>
    <t>П IV (3) мин</t>
  </si>
  <si>
    <t>В IV (3)</t>
  </si>
  <si>
    <t>П IV (3), 1/Ri</t>
  </si>
  <si>
    <t>О IV (3)</t>
  </si>
  <si>
    <t>О IV (3) х В IV (3)</t>
  </si>
  <si>
    <t>Дефицит бюджета, скорректированный на величину поступлений от продажи акций и снижения остатков</t>
  </si>
  <si>
    <t>Муниципальный долг в % к доходам бюджета без учета безвозмездных поступлений</t>
  </si>
  <si>
    <t>за 1 полугодие 2022 года</t>
  </si>
  <si>
    <t>П II (3) макс</t>
  </si>
  <si>
    <t>П II (3) мин</t>
  </si>
  <si>
    <t>В II (3)</t>
  </si>
  <si>
    <t>Шmin</t>
  </si>
  <si>
    <t>Шmax</t>
  </si>
  <si>
    <t>Штатная численность работников ОМСУ 
в расчете на 1000 жителей</t>
  </si>
  <si>
    <t>Оптимальная (расчетная) численность работников ОМСУ</t>
  </si>
  <si>
    <t>Отклонение штатной численности работников ОМСУ от оптимального (расчетного) значения</t>
  </si>
  <si>
    <t>П II (3)</t>
  </si>
  <si>
    <t>О II (3)</t>
  </si>
  <si>
    <t>О II (3) х В II (3)</t>
  </si>
  <si>
    <t>Шmax, Шmin – максимальная и минимальная штатная численность работников ОМСУ в расчете на 1000 жителей в соответствующей группе (городские округа или муниципальные районы) муниципальных образований;</t>
  </si>
  <si>
    <t>Нmax, Нmin – максимальное и минимальное расчетное значение штатной численности работников ОМСУ в соответствующей группе (городские округа или муниципальные районы) муниципальных образований.</t>
  </si>
  <si>
    <t>Hmax = (Шmin*Чmax)/1000</t>
  </si>
  <si>
    <t>Hmin = (Шmax*Чmin)/1000</t>
  </si>
  <si>
    <t>за 1 полугодие 2023 года</t>
  </si>
  <si>
    <t>Утверждено 
на 2023 год</t>
  </si>
  <si>
    <t>Исполнено
 за 1 полугодие 2023 года</t>
  </si>
  <si>
    <t>Во 2 квартале 2023 года 
в МУФ СО поступило обращение от МО с просьбой о досрочном предоставлении дотаций</t>
  </si>
  <si>
    <t>Нормативное 
значение расходов 
на содержание ОМСУ (постановление Правительства СО 
от 25.11.2022 № 1039)</t>
  </si>
  <si>
    <t>Утверждено расходов на содержание ОМСУ 
на 2023 год 
(на 01.07.2023)</t>
  </si>
  <si>
    <t xml:space="preserve">* - норматив на 2023 год не установлен (доля дотаций из других бюджетов бюджетной системы РФ в течение двух из трех последних отчетных финансовых лет не превышала 5 процентов собственных доходов местного бюджета)  </t>
  </si>
  <si>
    <t>Численность населения 
на 01.01.2023</t>
  </si>
  <si>
    <t>Утверждено расходов на содержание ОМСУ 
на 2023 год
(консолидир.
на 01.07.2023)</t>
  </si>
  <si>
    <t>Штатная численность работников ОМСУ 
(консолидир. 
на 01.07.2023)</t>
  </si>
  <si>
    <t>Численность населения на 01.01.2023</t>
  </si>
  <si>
    <t>Кредиторская задолженность по бюджетной деятельности (за исключением расчетов по доходам, по ущербу и иным доходам, по оплате труда с начислениями, по социальным пособиям и компенсациям персоналу в денежной форме, по НДФЛ и страховым взносам,  по возврату неиспользованных остатков целевых межбюджетных трансфертов прошлых лет, по единому страховому тарифу, по удержаниям из выплат по оплате труда) на 01.07.2023</t>
  </si>
  <si>
    <t>Расходы бюджета на 2023 год 
(план неконсолидир. на 01.07.2023)</t>
  </si>
  <si>
    <t>Дефицит бюджета (план на 2023 год)</t>
  </si>
  <si>
    <t>Доходы бюджета (план на 2023 год)</t>
  </si>
  <si>
    <t>Муниципальный долг на 01.07.2023</t>
  </si>
  <si>
    <t>Привлечение кредитов в 2023 году (план на 01.07.2023)</t>
  </si>
  <si>
    <t>Погашение кредитов в 2023 году (план на 01.07.2023)</t>
  </si>
  <si>
    <t>Дефицит местного бюджета на 2023 год (план на 01.07.2023)</t>
  </si>
  <si>
    <t>Расходы бюджета на обслуживание муниципального долга 
(план на 2023 год)</t>
  </si>
  <si>
    <t>Общий объем расходов местного бюджета (план на 2023 год)</t>
  </si>
  <si>
    <t>Расходы за счет субвенций
(план на 2023 год)</t>
  </si>
  <si>
    <t>Общий объем расходов местного бюджета без учета расходов за счет субвенций (план на 2023 год)</t>
  </si>
  <si>
    <t>Снижение остатков средств на счетах по учету средств бюджета (не более остатка средств на счете бюджета на 01.01.2023)</t>
  </si>
  <si>
    <t>Снижение остатков средств на счетах по учету средств бюджета (утверждено на 2023 год)</t>
  </si>
  <si>
    <t>Общий остаток средств местного бюджета на 01.01.2023</t>
  </si>
  <si>
    <t>Превышение планового значения источников финансирования дефицита местного бюджета за счет снижения остатков средств на счетах по учету средств местного бюджета над общей суммой остатка средств местного бюджета на 01.01.2023</t>
  </si>
  <si>
    <t>Во 2 квартале 2023 года не соблюдены сроки возврата бюджетного кредита, предоставленного из областного бюджета</t>
  </si>
  <si>
    <t>на 01.05.2023</t>
  </si>
  <si>
    <t>на 01.06.2023</t>
  </si>
  <si>
    <t>на 01.07.2023</t>
  </si>
  <si>
    <t>Доходы бюджета, не имеющие целевого назначения 
(план на 2023 год)</t>
  </si>
  <si>
    <r>
      <t xml:space="preserve">Снижение остатков средств на счетах по учету средств бюджета </t>
    </r>
    <r>
      <rPr>
        <sz val="12"/>
        <color indexed="8"/>
        <rFont val="Times New Roman"/>
        <family val="1"/>
      </rPr>
      <t>(план на 2023 год)</t>
    </r>
  </si>
  <si>
    <t>Остаток целевых средств из других бюджетов, от организаций и средств дорожного фонда на 01.01.2023</t>
  </si>
  <si>
    <t>Бюджет муниципального образования принят на 2023 год и на плановый период 2024 и 2025 годов</t>
  </si>
  <si>
    <t xml:space="preserve">Во 2 квартале 2023 года принят:
- приказ МУФ СО о применении бюджетных мер принуждения в отношении участников бюджетного процесса МО;
- приказ МУФ СО о применении мер ответственности за нарушение порядка и сроков заключения соглашения о мерах по социально-экономическому развитию и оздоровлению муниципальных финансов или невыполнение органами местного самоуправления обязательств, возникающих из таких соглашений
</t>
  </si>
  <si>
    <r>
      <t>Рейтинг открытости бюджетных данных, определенный в ходе мониторинга и оценки уровня открытости бюджетных данных муниципальных образований Самарской области на 01.07.2023, (R</t>
    </r>
    <r>
      <rPr>
        <b/>
        <i/>
        <sz val="12"/>
        <color indexed="8"/>
        <rFont val="Times New Roman"/>
        <family val="1"/>
      </rPr>
      <t>i)</t>
    </r>
    <r>
      <rPr>
        <b/>
        <sz val="12"/>
        <color indexed="8"/>
        <rFont val="Times New Roman"/>
        <family val="1"/>
      </rPr>
      <t xml:space="preserve">
</t>
    </r>
  </si>
  <si>
    <t>Расчет рейтинга муниципальных образований Самарской области по итогам 2 квартала 2023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</si>
</sst>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_ ;\-#,##0\ "/>
    <numFmt numFmtId="176" formatCode="#,##0.0_ ;\-#,##0.0\ "/>
    <numFmt numFmtId="177" formatCode="#,##0.00_ ;\-#,##0.00\ "/>
    <numFmt numFmtId="178" formatCode="#,##0.0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_ ;[Red]\-#,##0\ "/>
    <numFmt numFmtId="194" formatCode="#,##0.00_ ;[Red]\-#,##0.00\ "/>
    <numFmt numFmtId="195" formatCode="#,##0.0_ ;[Red]\-#,##0.0\ "/>
    <numFmt numFmtId="196" formatCode="#,##0.0000000000000"/>
    <numFmt numFmtId="197" formatCode="#,##0.00000000000000"/>
    <numFmt numFmtId="198" formatCode="#,##0.000000000000000"/>
    <numFmt numFmtId="199" formatCode="mmm/yyyy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_);_(* \(#,##0\);_(* &quot;-&quot;_);_(@_)"/>
    <numFmt numFmtId="206" formatCode="_(&quot;$&quot;* #,##0_);_(&quot;$&quot;* \(#,##0\);_(&quot;$&quot;* &quot;-&quot;_);_(@_)"/>
    <numFmt numFmtId="207" formatCode="_(* #,##0.00_);_(* \(#,##0.00\);_(* &quot;-&quot;??_);_(@_)"/>
    <numFmt numFmtId="208" formatCode="_(&quot;$&quot;* #,##0.00_);_(&quot;$&quot;* \(#,##0.00\);_(&quot;$&quot;* &quot;-&quot;??_);_(@_)"/>
    <numFmt numFmtId="209" formatCode="[$-10419]###\ ##0.00"/>
    <numFmt numFmtId="210" formatCode="#,##0.000_ ;[Red]\-#,##0.000\ "/>
    <numFmt numFmtId="211" formatCode="#,##0.0000_ ;[Red]\-#,##0.0000\ "/>
    <numFmt numFmtId="212" formatCode="#,##0.00000_ ;[Red]\-#,##0.00000\ "/>
    <numFmt numFmtId="213" formatCode="0_ ;[Red]\-0\ "/>
    <numFmt numFmtId="214" formatCode="0&quot;   &quot;"/>
    <numFmt numFmtId="215" formatCode="#,##0.000_ ;\-#,##0.000\ "/>
    <numFmt numFmtId="216" formatCode="#,##0.0000_ ;\-#,##0.0000\ "/>
    <numFmt numFmtId="217" formatCode="#,##0.00000_ ;\-#,##0.00000\ "/>
    <numFmt numFmtId="218" formatCode="#,##0.000000_ ;\-#,##0.000000\ "/>
    <numFmt numFmtId="219" formatCode="#,##0.000000_ ;[Red]\-#,##0.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19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9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9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right"/>
    </xf>
    <xf numFmtId="19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9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3" fillId="0" borderId="1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3" fontId="3" fillId="0" borderId="10" xfId="0" applyNumberFormat="1" applyFont="1" applyBorder="1" applyAlignment="1">
      <alignment horizontal="center"/>
    </xf>
    <xf numFmtId="213" fontId="3" fillId="0" borderId="10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177" fontId="3" fillId="34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/>
    </xf>
    <xf numFmtId="215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  <xf numFmtId="210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211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 wrapText="1"/>
    </xf>
    <xf numFmtId="217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210" fontId="3" fillId="0" borderId="10" xfId="0" applyNumberFormat="1" applyFont="1" applyBorder="1" applyAlignment="1">
      <alignment horizontal="right"/>
    </xf>
    <xf numFmtId="212" fontId="3" fillId="0" borderId="10" xfId="0" applyNumberFormat="1" applyFont="1" applyBorder="1" applyAlignment="1">
      <alignment horizontal="right"/>
    </xf>
    <xf numFmtId="4" fontId="5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179" fontId="3" fillId="0" borderId="10" xfId="0" applyNumberFormat="1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dxfs count="1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421875" style="1" customWidth="1"/>
    <col min="2" max="3" width="18.14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.75">
      <c r="A1" s="111" t="s">
        <v>98</v>
      </c>
      <c r="B1" s="111"/>
      <c r="C1" s="111"/>
      <c r="D1" s="111"/>
      <c r="E1" s="111"/>
      <c r="F1" s="111"/>
    </row>
    <row r="3" spans="1:2" ht="15.75">
      <c r="A3" s="10" t="s">
        <v>47</v>
      </c>
      <c r="B3" s="26">
        <f>MAX($D$10:$D$46)</f>
        <v>1.1880053511432682</v>
      </c>
    </row>
    <row r="4" spans="1:2" ht="15.75">
      <c r="A4" s="11" t="s">
        <v>48</v>
      </c>
      <c r="B4" s="27">
        <f>MIN($D$10:$D$46)</f>
        <v>0.8022327682594581</v>
      </c>
    </row>
    <row r="5" spans="1:2" ht="15.75">
      <c r="A5" s="12" t="s">
        <v>49</v>
      </c>
      <c r="B5" s="13" t="s">
        <v>39</v>
      </c>
    </row>
    <row r="7" spans="1:6" s="8" customFormat="1" ht="34.5" customHeight="1">
      <c r="A7" s="112" t="s">
        <v>38</v>
      </c>
      <c r="B7" s="112" t="s">
        <v>285</v>
      </c>
      <c r="C7" s="112"/>
      <c r="D7" s="113" t="s">
        <v>74</v>
      </c>
      <c r="E7" s="113" t="s">
        <v>75</v>
      </c>
      <c r="F7" s="113" t="s">
        <v>76</v>
      </c>
    </row>
    <row r="8" spans="1:6" s="8" customFormat="1" ht="50.25" customHeight="1">
      <c r="A8" s="112"/>
      <c r="B8" s="3" t="s">
        <v>319</v>
      </c>
      <c r="C8" s="3" t="s">
        <v>335</v>
      </c>
      <c r="D8" s="113"/>
      <c r="E8" s="113"/>
      <c r="F8" s="113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72">
        <v>7264679999.349999</v>
      </c>
      <c r="C10" s="72">
        <v>7509898219.669999</v>
      </c>
      <c r="D10" s="58">
        <f>$C10/$B10</f>
        <v>1.0337548550441231</v>
      </c>
      <c r="E10" s="58">
        <f>($D10-$B$4)/($B$3-$B$4)</f>
        <v>0.6001517397994989</v>
      </c>
      <c r="F10" s="58">
        <f>$E10*$B$5</f>
        <v>1.2003034795989977</v>
      </c>
    </row>
    <row r="11" spans="1:6" ht="15.75">
      <c r="A11" s="5" t="s">
        <v>1</v>
      </c>
      <c r="B11" s="72">
        <v>3008580737.28</v>
      </c>
      <c r="C11" s="72">
        <v>3064367674.7999997</v>
      </c>
      <c r="D11" s="58">
        <f aca="true" t="shared" si="0" ref="D11:D46">$C11/$B11</f>
        <v>1.018542609420027</v>
      </c>
      <c r="E11" s="58">
        <f aca="true" t="shared" si="1" ref="E11:E46">($D11-$B$4)/($B$3-$B$4)</f>
        <v>0.5607185444428503</v>
      </c>
      <c r="F11" s="58">
        <f aca="true" t="shared" si="2" ref="F11:F46">$E11*$B$5</f>
        <v>1.1214370888857006</v>
      </c>
    </row>
    <row r="12" spans="1:6" ht="15.75">
      <c r="A12" s="5" t="s">
        <v>2</v>
      </c>
      <c r="B12" s="72">
        <v>579965604.4200001</v>
      </c>
      <c r="C12" s="72">
        <v>689002241.53</v>
      </c>
      <c r="D12" s="58">
        <f t="shared" si="0"/>
        <v>1.1880053511432682</v>
      </c>
      <c r="E12" s="58">
        <f t="shared" si="1"/>
        <v>1</v>
      </c>
      <c r="F12" s="58">
        <f t="shared" si="2"/>
        <v>2</v>
      </c>
    </row>
    <row r="13" spans="1:6" ht="15.75">
      <c r="A13" s="5" t="s">
        <v>3</v>
      </c>
      <c r="B13" s="72">
        <v>450211540.57000005</v>
      </c>
      <c r="C13" s="72">
        <v>443059056.56</v>
      </c>
      <c r="D13" s="58">
        <f t="shared" si="0"/>
        <v>0.9841130593832746</v>
      </c>
      <c r="E13" s="58">
        <f t="shared" si="1"/>
        <v>0.4714702371127204</v>
      </c>
      <c r="F13" s="58">
        <f t="shared" si="2"/>
        <v>0.9429404742254408</v>
      </c>
    </row>
    <row r="14" spans="1:6" ht="15.75">
      <c r="A14" s="5" t="s">
        <v>4</v>
      </c>
      <c r="B14" s="72">
        <v>180511839.20999998</v>
      </c>
      <c r="C14" s="72">
        <v>157339238.46</v>
      </c>
      <c r="D14" s="58">
        <f t="shared" si="0"/>
        <v>0.8716283604919568</v>
      </c>
      <c r="E14" s="58">
        <f t="shared" si="1"/>
        <v>0.17988731006682188</v>
      </c>
      <c r="F14" s="58">
        <f t="shared" si="2"/>
        <v>0.35977462013364375</v>
      </c>
    </row>
    <row r="15" spans="1:6" ht="15.75">
      <c r="A15" s="5" t="s">
        <v>5</v>
      </c>
      <c r="B15" s="72">
        <v>194303613.65999997</v>
      </c>
      <c r="C15" s="72">
        <v>195266732.45000002</v>
      </c>
      <c r="D15" s="58">
        <f t="shared" si="0"/>
        <v>1.004956772403036</v>
      </c>
      <c r="E15" s="58">
        <f t="shared" si="1"/>
        <v>0.5255013267872273</v>
      </c>
      <c r="F15" s="58">
        <f t="shared" si="2"/>
        <v>1.0510026535744545</v>
      </c>
    </row>
    <row r="16" spans="1:6" ht="15.75">
      <c r="A16" s="5" t="s">
        <v>6</v>
      </c>
      <c r="B16" s="72">
        <v>172097557.69</v>
      </c>
      <c r="C16" s="72">
        <v>169303266.11</v>
      </c>
      <c r="D16" s="58">
        <f t="shared" si="0"/>
        <v>0.9837633280942119</v>
      </c>
      <c r="E16" s="58">
        <f t="shared" si="1"/>
        <v>0.47056366338358596</v>
      </c>
      <c r="F16" s="58">
        <f t="shared" si="2"/>
        <v>0.9411273267671719</v>
      </c>
    </row>
    <row r="17" spans="1:6" ht="15.75">
      <c r="A17" s="5" t="s">
        <v>7</v>
      </c>
      <c r="B17" s="72">
        <v>54437247.94</v>
      </c>
      <c r="C17" s="72">
        <v>56332342.94</v>
      </c>
      <c r="D17" s="58">
        <f t="shared" si="0"/>
        <v>1.0348124688832314</v>
      </c>
      <c r="E17" s="58">
        <f t="shared" si="1"/>
        <v>0.6028932872448932</v>
      </c>
      <c r="F17" s="58">
        <f t="shared" si="2"/>
        <v>1.2057865744897864</v>
      </c>
    </row>
    <row r="18" spans="1:6" ht="15.75">
      <c r="A18" s="5" t="s">
        <v>8</v>
      </c>
      <c r="B18" s="72">
        <v>181000345.93</v>
      </c>
      <c r="C18" s="72">
        <v>188688818.92000002</v>
      </c>
      <c r="D18" s="58">
        <f t="shared" si="0"/>
        <v>1.0424776701419867</v>
      </c>
      <c r="E18" s="58">
        <f t="shared" si="1"/>
        <v>0.6227630281203456</v>
      </c>
      <c r="F18" s="58">
        <f t="shared" si="2"/>
        <v>1.2455260562406911</v>
      </c>
    </row>
    <row r="19" spans="1:6" ht="15.75">
      <c r="A19" s="5" t="s">
        <v>9</v>
      </c>
      <c r="B19" s="72">
        <v>71232752.64999999</v>
      </c>
      <c r="C19" s="72">
        <v>73693857.38</v>
      </c>
      <c r="D19" s="58">
        <f t="shared" si="0"/>
        <v>1.03455018426836</v>
      </c>
      <c r="E19" s="58">
        <f t="shared" si="1"/>
        <v>0.6022133928550153</v>
      </c>
      <c r="F19" s="58">
        <f t="shared" si="2"/>
        <v>1.2044267857100306</v>
      </c>
    </row>
    <row r="20" spans="1:6" ht="15.75">
      <c r="A20" s="5" t="s">
        <v>10</v>
      </c>
      <c r="B20" s="72">
        <v>35617612.45</v>
      </c>
      <c r="C20" s="72">
        <v>36921324.68</v>
      </c>
      <c r="D20" s="58">
        <f t="shared" si="0"/>
        <v>1.0366030213796658</v>
      </c>
      <c r="E20" s="58">
        <f t="shared" si="1"/>
        <v>0.6075347588680169</v>
      </c>
      <c r="F20" s="58">
        <f t="shared" si="2"/>
        <v>1.2150695177360338</v>
      </c>
    </row>
    <row r="21" spans="1:6" ht="15.75">
      <c r="A21" s="5" t="s">
        <v>11</v>
      </c>
      <c r="B21" s="72">
        <v>145496291.68999997</v>
      </c>
      <c r="C21" s="72">
        <v>149180867.45999998</v>
      </c>
      <c r="D21" s="58">
        <f t="shared" si="0"/>
        <v>1.025324190240192</v>
      </c>
      <c r="E21" s="58">
        <f t="shared" si="1"/>
        <v>0.5782977637058416</v>
      </c>
      <c r="F21" s="58">
        <f t="shared" si="2"/>
        <v>1.1565955274116833</v>
      </c>
    </row>
    <row r="22" spans="1:6" ht="15.75">
      <c r="A22" s="5" t="s">
        <v>12</v>
      </c>
      <c r="B22" s="72">
        <v>56580195.88</v>
      </c>
      <c r="C22" s="72">
        <v>55597604.83</v>
      </c>
      <c r="D22" s="58">
        <f t="shared" si="0"/>
        <v>0.9826336576832649</v>
      </c>
      <c r="E22" s="58">
        <f t="shared" si="1"/>
        <v>0.46763533083464703</v>
      </c>
      <c r="F22" s="58">
        <f t="shared" si="2"/>
        <v>0.9352706616692941</v>
      </c>
    </row>
    <row r="23" spans="1:6" ht="15.75">
      <c r="A23" s="5" t="s">
        <v>13</v>
      </c>
      <c r="B23" s="72">
        <v>88344353.43</v>
      </c>
      <c r="C23" s="72">
        <v>94301691.47</v>
      </c>
      <c r="D23" s="58">
        <f t="shared" si="0"/>
        <v>1.067433150039638</v>
      </c>
      <c r="E23" s="58">
        <f t="shared" si="1"/>
        <v>0.6874526432067746</v>
      </c>
      <c r="F23" s="58">
        <f t="shared" si="2"/>
        <v>1.3749052864135491</v>
      </c>
    </row>
    <row r="24" spans="1:6" ht="15.75">
      <c r="A24" s="5" t="s">
        <v>14</v>
      </c>
      <c r="B24" s="72">
        <v>82245841</v>
      </c>
      <c r="C24" s="72">
        <v>96894024.24000001</v>
      </c>
      <c r="D24" s="58">
        <f t="shared" si="0"/>
        <v>1.1781024190633544</v>
      </c>
      <c r="E24" s="58">
        <f t="shared" si="1"/>
        <v>0.9743296114879776</v>
      </c>
      <c r="F24" s="58">
        <f t="shared" si="2"/>
        <v>1.9486592229759552</v>
      </c>
    </row>
    <row r="25" spans="1:6" ht="15.75">
      <c r="A25" s="5" t="s">
        <v>15</v>
      </c>
      <c r="B25" s="72">
        <v>54961853.78000001</v>
      </c>
      <c r="C25" s="72">
        <v>59389173.55</v>
      </c>
      <c r="D25" s="58">
        <f t="shared" si="0"/>
        <v>1.08055259176158</v>
      </c>
      <c r="E25" s="58">
        <f t="shared" si="1"/>
        <v>0.7214608706030005</v>
      </c>
      <c r="F25" s="58">
        <f t="shared" si="2"/>
        <v>1.442921741206001</v>
      </c>
    </row>
    <row r="26" spans="1:6" ht="15.75">
      <c r="A26" s="5" t="s">
        <v>16</v>
      </c>
      <c r="B26" s="72">
        <v>619152105.61</v>
      </c>
      <c r="C26" s="72">
        <v>673130804.6899999</v>
      </c>
      <c r="D26" s="58">
        <f t="shared" si="0"/>
        <v>1.0871816450124467</v>
      </c>
      <c r="E26" s="58">
        <f t="shared" si="1"/>
        <v>0.7386447077780323</v>
      </c>
      <c r="F26" s="58">
        <f t="shared" si="2"/>
        <v>1.4772894155560645</v>
      </c>
    </row>
    <row r="27" spans="1:6" ht="15.75">
      <c r="A27" s="5" t="s">
        <v>17</v>
      </c>
      <c r="B27" s="72">
        <v>34285723.54000001</v>
      </c>
      <c r="C27" s="72">
        <v>34055643.529999994</v>
      </c>
      <c r="D27" s="58">
        <f t="shared" si="0"/>
        <v>0.9932893348529866</v>
      </c>
      <c r="E27" s="58">
        <f t="shared" si="1"/>
        <v>0.49525698577462773</v>
      </c>
      <c r="F27" s="58">
        <f t="shared" si="2"/>
        <v>0.9905139715492555</v>
      </c>
    </row>
    <row r="28" spans="1:6" ht="15.75">
      <c r="A28" s="5" t="s">
        <v>18</v>
      </c>
      <c r="B28" s="72">
        <v>41538732.839999996</v>
      </c>
      <c r="C28" s="72">
        <v>47131855.9</v>
      </c>
      <c r="D28" s="58">
        <f t="shared" si="0"/>
        <v>1.1346483794184032</v>
      </c>
      <c r="E28" s="58">
        <f t="shared" si="1"/>
        <v>0.8616880149283822</v>
      </c>
      <c r="F28" s="58">
        <f t="shared" si="2"/>
        <v>1.7233760298567644</v>
      </c>
    </row>
    <row r="29" spans="1:6" ht="15.75">
      <c r="A29" s="5" t="s">
        <v>19</v>
      </c>
      <c r="B29" s="72">
        <v>136688636.59999996</v>
      </c>
      <c r="C29" s="72">
        <v>146644244.86</v>
      </c>
      <c r="D29" s="58">
        <f t="shared" si="0"/>
        <v>1.0728342055904305</v>
      </c>
      <c r="E29" s="58">
        <f t="shared" si="1"/>
        <v>0.7014532637548122</v>
      </c>
      <c r="F29" s="58">
        <f t="shared" si="2"/>
        <v>1.4029065275096244</v>
      </c>
    </row>
    <row r="30" spans="1:6" ht="15.75">
      <c r="A30" s="5" t="s">
        <v>20</v>
      </c>
      <c r="B30" s="72">
        <v>156385964.89</v>
      </c>
      <c r="C30" s="72">
        <v>171696856.57</v>
      </c>
      <c r="D30" s="58">
        <f t="shared" si="0"/>
        <v>1.0979045126637133</v>
      </c>
      <c r="E30" s="58">
        <f t="shared" si="1"/>
        <v>0.7664405339383794</v>
      </c>
      <c r="F30" s="58">
        <f t="shared" si="2"/>
        <v>1.5328810678767588</v>
      </c>
    </row>
    <row r="31" spans="1:6" ht="15.75">
      <c r="A31" s="5" t="s">
        <v>21</v>
      </c>
      <c r="B31" s="72">
        <v>47631848.14</v>
      </c>
      <c r="C31" s="72">
        <v>44778167.18</v>
      </c>
      <c r="D31" s="58">
        <f t="shared" si="0"/>
        <v>0.9400888046247453</v>
      </c>
      <c r="E31" s="58">
        <f t="shared" si="1"/>
        <v>0.35735052847653437</v>
      </c>
      <c r="F31" s="58">
        <f t="shared" si="2"/>
        <v>0.7147010569530687</v>
      </c>
    </row>
    <row r="32" spans="1:6" ht="15.75">
      <c r="A32" s="5" t="s">
        <v>22</v>
      </c>
      <c r="B32" s="72">
        <v>76749220.78999999</v>
      </c>
      <c r="C32" s="72">
        <v>85481729.17</v>
      </c>
      <c r="D32" s="58">
        <f t="shared" si="0"/>
        <v>1.1137797659717452</v>
      </c>
      <c r="E32" s="58">
        <f t="shared" si="1"/>
        <v>0.8075923783472222</v>
      </c>
      <c r="F32" s="58">
        <f t="shared" si="2"/>
        <v>1.6151847566944444</v>
      </c>
    </row>
    <row r="33" spans="1:6" ht="15.75">
      <c r="A33" s="5" t="s">
        <v>23</v>
      </c>
      <c r="B33" s="72">
        <v>82257348.89000002</v>
      </c>
      <c r="C33" s="72">
        <v>79432951.64</v>
      </c>
      <c r="D33" s="58">
        <f t="shared" si="0"/>
        <v>0.9656638915779187</v>
      </c>
      <c r="E33" s="58">
        <f t="shared" si="1"/>
        <v>0.42364628947123484</v>
      </c>
      <c r="F33" s="58">
        <f t="shared" si="2"/>
        <v>0.8472925789424697</v>
      </c>
    </row>
    <row r="34" spans="1:6" ht="15.75">
      <c r="A34" s="5" t="s">
        <v>24</v>
      </c>
      <c r="B34" s="72">
        <v>288832516.06</v>
      </c>
      <c r="C34" s="72">
        <v>273569266.78</v>
      </c>
      <c r="D34" s="58">
        <f t="shared" si="0"/>
        <v>0.9471553636404658</v>
      </c>
      <c r="E34" s="58">
        <f t="shared" si="1"/>
        <v>0.37566846844752727</v>
      </c>
      <c r="F34" s="58">
        <f t="shared" si="2"/>
        <v>0.7513369368950545</v>
      </c>
    </row>
    <row r="35" spans="1:6" ht="15.75">
      <c r="A35" s="5" t="s">
        <v>25</v>
      </c>
      <c r="B35" s="72">
        <v>28908903.09</v>
      </c>
      <c r="C35" s="72">
        <v>28231167.1</v>
      </c>
      <c r="D35" s="58">
        <f t="shared" si="0"/>
        <v>0.9765561499206645</v>
      </c>
      <c r="E35" s="58">
        <f t="shared" si="1"/>
        <v>0.451881210318439</v>
      </c>
      <c r="F35" s="58">
        <f t="shared" si="2"/>
        <v>0.903762420636878</v>
      </c>
    </row>
    <row r="36" spans="1:6" ht="15.75">
      <c r="A36" s="5" t="s">
        <v>26</v>
      </c>
      <c r="B36" s="72">
        <v>115276560.77</v>
      </c>
      <c r="C36" s="72">
        <v>112964679.35</v>
      </c>
      <c r="D36" s="58">
        <f t="shared" si="0"/>
        <v>0.9799449133062473</v>
      </c>
      <c r="E36" s="58">
        <f t="shared" si="1"/>
        <v>0.4606655654953942</v>
      </c>
      <c r="F36" s="58">
        <f t="shared" si="2"/>
        <v>0.9213311309907884</v>
      </c>
    </row>
    <row r="37" spans="1:6" ht="15.75">
      <c r="A37" s="5" t="s">
        <v>27</v>
      </c>
      <c r="B37" s="72">
        <v>191661455.32</v>
      </c>
      <c r="C37" s="72">
        <v>153757099.87000003</v>
      </c>
      <c r="D37" s="58">
        <f t="shared" si="0"/>
        <v>0.8022327682594581</v>
      </c>
      <c r="E37" s="58">
        <f t="shared" si="1"/>
        <v>0</v>
      </c>
      <c r="F37" s="58">
        <f t="shared" si="2"/>
        <v>0</v>
      </c>
    </row>
    <row r="38" spans="1:6" ht="15.75">
      <c r="A38" s="5" t="s">
        <v>28</v>
      </c>
      <c r="B38" s="72">
        <v>80862546.3</v>
      </c>
      <c r="C38" s="72">
        <v>77342863.76</v>
      </c>
      <c r="D38" s="58">
        <f t="shared" si="0"/>
        <v>0.9564732660415866</v>
      </c>
      <c r="E38" s="58">
        <f t="shared" si="1"/>
        <v>0.3998223425550793</v>
      </c>
      <c r="F38" s="58">
        <f t="shared" si="2"/>
        <v>0.7996446851101586</v>
      </c>
    </row>
    <row r="39" spans="1:6" ht="15.75">
      <c r="A39" s="5" t="s">
        <v>29</v>
      </c>
      <c r="B39" s="72">
        <v>82150172.52</v>
      </c>
      <c r="C39" s="72">
        <v>75146133.36</v>
      </c>
      <c r="D39" s="58">
        <f t="shared" si="0"/>
        <v>0.9147410292011886</v>
      </c>
      <c r="E39" s="58">
        <f t="shared" si="1"/>
        <v>0.29164400461195183</v>
      </c>
      <c r="F39" s="58">
        <f t="shared" si="2"/>
        <v>0.5832880092239037</v>
      </c>
    </row>
    <row r="40" spans="1:6" ht="15.75">
      <c r="A40" s="5" t="s">
        <v>30</v>
      </c>
      <c r="B40" s="72">
        <v>174890415.9</v>
      </c>
      <c r="C40" s="72">
        <v>187764486.43</v>
      </c>
      <c r="D40" s="58">
        <f t="shared" si="0"/>
        <v>1.0736122129034287</v>
      </c>
      <c r="E40" s="58">
        <f t="shared" si="1"/>
        <v>0.7034700149380669</v>
      </c>
      <c r="F40" s="58">
        <f t="shared" si="2"/>
        <v>1.4069400298761339</v>
      </c>
    </row>
    <row r="41" spans="1:6" ht="15.75">
      <c r="A41" s="5" t="s">
        <v>31</v>
      </c>
      <c r="B41" s="72">
        <v>358521723.71999997</v>
      </c>
      <c r="C41" s="72">
        <v>367340504.46999997</v>
      </c>
      <c r="D41" s="58">
        <f t="shared" si="0"/>
        <v>1.024597618962937</v>
      </c>
      <c r="E41" s="58">
        <f t="shared" si="1"/>
        <v>0.5764143450558603</v>
      </c>
      <c r="F41" s="58">
        <f t="shared" si="2"/>
        <v>1.1528286901117206</v>
      </c>
    </row>
    <row r="42" spans="1:6" ht="15.75">
      <c r="A42" s="5" t="s">
        <v>32</v>
      </c>
      <c r="B42" s="72">
        <v>86899724.08999999</v>
      </c>
      <c r="C42" s="72">
        <v>89483006.77</v>
      </c>
      <c r="D42" s="58">
        <f t="shared" si="0"/>
        <v>1.0297271678023345</v>
      </c>
      <c r="E42" s="58">
        <f t="shared" si="1"/>
        <v>0.5897111656879849</v>
      </c>
      <c r="F42" s="58">
        <f t="shared" si="2"/>
        <v>1.1794223313759697</v>
      </c>
    </row>
    <row r="43" spans="1:6" ht="15.75">
      <c r="A43" s="5" t="s">
        <v>33</v>
      </c>
      <c r="B43" s="72">
        <v>71183350.65</v>
      </c>
      <c r="C43" s="72">
        <v>76219955.74</v>
      </c>
      <c r="D43" s="58">
        <f t="shared" si="0"/>
        <v>1.0707553809143429</v>
      </c>
      <c r="E43" s="58">
        <f t="shared" si="1"/>
        <v>0.6960645327554561</v>
      </c>
      <c r="F43" s="58">
        <f t="shared" si="2"/>
        <v>1.3921290655109122</v>
      </c>
    </row>
    <row r="44" spans="1:6" ht="15.75">
      <c r="A44" s="5" t="s">
        <v>34</v>
      </c>
      <c r="B44" s="72">
        <v>37118950.63</v>
      </c>
      <c r="C44" s="72">
        <v>37878608.13</v>
      </c>
      <c r="D44" s="58">
        <f t="shared" si="0"/>
        <v>1.0204654896516938</v>
      </c>
      <c r="E44" s="58">
        <f t="shared" si="1"/>
        <v>0.5657030361278025</v>
      </c>
      <c r="F44" s="58">
        <f t="shared" si="2"/>
        <v>1.131406072255605</v>
      </c>
    </row>
    <row r="45" spans="1:6" ht="15.75">
      <c r="A45" s="5" t="s">
        <v>35</v>
      </c>
      <c r="B45" s="72">
        <v>40758039.36000001</v>
      </c>
      <c r="C45" s="72">
        <v>42590117.51</v>
      </c>
      <c r="D45" s="58">
        <f t="shared" si="0"/>
        <v>1.0449501050288006</v>
      </c>
      <c r="E45" s="58">
        <f t="shared" si="1"/>
        <v>0.6291720758249062</v>
      </c>
      <c r="F45" s="58">
        <f t="shared" si="2"/>
        <v>1.2583441516498124</v>
      </c>
    </row>
    <row r="46" spans="1:6" ht="15.75">
      <c r="A46" s="5" t="s">
        <v>36</v>
      </c>
      <c r="B46" s="72">
        <v>99188297.64</v>
      </c>
      <c r="C46" s="72">
        <v>84495123.24</v>
      </c>
      <c r="D46" s="58">
        <f t="shared" si="0"/>
        <v>0.8518658475889131</v>
      </c>
      <c r="E46" s="58">
        <f t="shared" si="1"/>
        <v>0.12865890820552145</v>
      </c>
      <c r="F46" s="58">
        <f t="shared" si="2"/>
        <v>0.2573178164110429</v>
      </c>
    </row>
    <row r="47" spans="1:6" s="17" customFormat="1" ht="15.75">
      <c r="A47" s="14" t="s">
        <v>67</v>
      </c>
      <c r="B47" s="60">
        <f>SUM(B$10:B$46)</f>
        <v>15471209624.279999</v>
      </c>
      <c r="C47" s="60">
        <f>SUM(C$10:C$46)</f>
        <v>15928371401.1</v>
      </c>
      <c r="D47" s="60">
        <f>$C47/$B47</f>
        <v>1.0295491941433297</v>
      </c>
      <c r="E47" s="60"/>
      <c r="F47" s="60"/>
    </row>
    <row r="48" ht="15.75">
      <c r="A48" s="6" t="s">
        <v>184</v>
      </c>
    </row>
    <row r="51" ht="15.75">
      <c r="C51" s="20"/>
    </row>
  </sheetData>
  <sheetProtection/>
  <mergeCells count="6">
    <mergeCell ref="A1:F1"/>
    <mergeCell ref="A7:A8"/>
    <mergeCell ref="B7:C7"/>
    <mergeCell ref="D7:D8"/>
    <mergeCell ref="E7:E8"/>
    <mergeCell ref="F7:F8"/>
  </mergeCells>
  <conditionalFormatting sqref="F10:F46">
    <cfRule type="cellIs" priority="1" dxfId="134" operator="equal" stopIfTrue="1">
      <formula>2</formula>
    </cfRule>
    <cfRule type="cellIs" priority="2" dxfId="135" operator="equal" stopIfTrue="1">
      <formula>0</formula>
    </cfRule>
  </conditionalFormatting>
  <printOptions horizontalCentered="1"/>
  <pageMargins left="0.15748031496062992" right="0.15748031496062992" top="0.48" bottom="0.2362204724409449" header="0.17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115" t="s">
        <v>206</v>
      </c>
      <c r="B1" s="115"/>
      <c r="C1" s="115"/>
      <c r="D1" s="115"/>
      <c r="E1" s="115"/>
      <c r="F1" s="119"/>
      <c r="G1" s="119"/>
      <c r="H1" s="119"/>
    </row>
    <row r="3" spans="1:8" ht="15.75">
      <c r="A3" s="10" t="s">
        <v>209</v>
      </c>
      <c r="B3" s="10">
        <v>1</v>
      </c>
      <c r="C3" s="2"/>
      <c r="D3" s="2"/>
      <c r="E3" s="2"/>
      <c r="F3" s="1"/>
      <c r="G3" s="1"/>
      <c r="H3" s="1"/>
    </row>
    <row r="4" spans="1:8" ht="15.75">
      <c r="A4" s="11" t="s">
        <v>210</v>
      </c>
      <c r="B4" s="11">
        <v>0</v>
      </c>
      <c r="C4" s="2"/>
      <c r="D4" s="2"/>
      <c r="E4" s="2"/>
      <c r="F4" s="1"/>
      <c r="G4" s="1"/>
      <c r="H4" s="1"/>
    </row>
    <row r="5" spans="1:8" ht="15.75">
      <c r="A5" s="12" t="s">
        <v>211</v>
      </c>
      <c r="B5" s="13" t="s">
        <v>42</v>
      </c>
      <c r="C5" s="2"/>
      <c r="D5" s="2"/>
      <c r="E5" s="2"/>
      <c r="F5" s="1"/>
      <c r="G5" s="1"/>
      <c r="H5" s="1"/>
    </row>
    <row r="7" spans="1:8" s="8" customFormat="1" ht="40.5" customHeight="1">
      <c r="A7" s="112" t="s">
        <v>38</v>
      </c>
      <c r="B7" s="125" t="s">
        <v>134</v>
      </c>
      <c r="C7" s="125"/>
      <c r="D7" s="125"/>
      <c r="E7" s="125"/>
      <c r="F7" s="113" t="s">
        <v>212</v>
      </c>
      <c r="G7" s="113" t="s">
        <v>213</v>
      </c>
      <c r="H7" s="113" t="s">
        <v>214</v>
      </c>
    </row>
    <row r="8" spans="1:8" s="8" customFormat="1" ht="24" customHeight="1">
      <c r="A8" s="112"/>
      <c r="B8" s="4">
        <v>45017</v>
      </c>
      <c r="C8" s="4">
        <v>45047</v>
      </c>
      <c r="D8" s="4">
        <v>45078</v>
      </c>
      <c r="E8" s="4">
        <v>45108</v>
      </c>
      <c r="F8" s="113"/>
      <c r="G8" s="113"/>
      <c r="H8" s="113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66"/>
      <c r="C10" s="66"/>
      <c r="D10" s="66"/>
      <c r="E10" s="75"/>
      <c r="F10" s="19">
        <f>IF(OR($B10&gt;0,$C10&gt;0,$D10&gt;0,$E10&gt;0),1,0)</f>
        <v>0</v>
      </c>
      <c r="G10" s="19">
        <f>($F10-$B$4)/($B$3-$B$4)</f>
        <v>0</v>
      </c>
      <c r="H10" s="80">
        <f>$G10*$B$5</f>
        <v>0</v>
      </c>
    </row>
    <row r="11" spans="1:8" ht="15.75">
      <c r="A11" s="5" t="s">
        <v>1</v>
      </c>
      <c r="B11" s="66"/>
      <c r="C11" s="66"/>
      <c r="D11" s="66"/>
      <c r="E11" s="75"/>
      <c r="F11" s="19">
        <f aca="true" t="shared" si="0" ref="F11:F46">IF(OR($B11&gt;0,$C11&gt;0,$D11&gt;0,$E11&gt;0),1,0)</f>
        <v>0</v>
      </c>
      <c r="G11" s="19">
        <f aca="true" t="shared" si="1" ref="G11:G46">($F11-$B$4)/($B$3-$B$4)</f>
        <v>0</v>
      </c>
      <c r="H11" s="80">
        <f aca="true" t="shared" si="2" ref="H11:H46">$G11*$B$5</f>
        <v>0</v>
      </c>
    </row>
    <row r="12" spans="1:8" ht="15.75">
      <c r="A12" s="5" t="s">
        <v>2</v>
      </c>
      <c r="B12" s="66"/>
      <c r="C12" s="66"/>
      <c r="D12" s="66"/>
      <c r="E12" s="75"/>
      <c r="F12" s="19">
        <f t="shared" si="0"/>
        <v>0</v>
      </c>
      <c r="G12" s="19">
        <f t="shared" si="1"/>
        <v>0</v>
      </c>
      <c r="H12" s="80">
        <f t="shared" si="2"/>
        <v>0</v>
      </c>
    </row>
    <row r="13" spans="1:8" ht="15.75">
      <c r="A13" s="5" t="s">
        <v>3</v>
      </c>
      <c r="B13" s="66"/>
      <c r="C13" s="66"/>
      <c r="D13" s="66"/>
      <c r="E13" s="75"/>
      <c r="F13" s="19">
        <f t="shared" si="0"/>
        <v>0</v>
      </c>
      <c r="G13" s="19">
        <f t="shared" si="1"/>
        <v>0</v>
      </c>
      <c r="H13" s="80">
        <f t="shared" si="2"/>
        <v>0</v>
      </c>
    </row>
    <row r="14" spans="1:8" ht="15.75">
      <c r="A14" s="5" t="s">
        <v>4</v>
      </c>
      <c r="B14" s="66"/>
      <c r="C14" s="66"/>
      <c r="D14" s="66"/>
      <c r="E14" s="75"/>
      <c r="F14" s="19">
        <f t="shared" si="0"/>
        <v>0</v>
      </c>
      <c r="G14" s="19">
        <f t="shared" si="1"/>
        <v>0</v>
      </c>
      <c r="H14" s="80">
        <f t="shared" si="2"/>
        <v>0</v>
      </c>
    </row>
    <row r="15" spans="1:8" ht="15.75">
      <c r="A15" s="5" t="s">
        <v>5</v>
      </c>
      <c r="B15" s="66"/>
      <c r="C15" s="66"/>
      <c r="D15" s="66"/>
      <c r="E15" s="75"/>
      <c r="F15" s="19">
        <f t="shared" si="0"/>
        <v>0</v>
      </c>
      <c r="G15" s="19">
        <f t="shared" si="1"/>
        <v>0</v>
      </c>
      <c r="H15" s="80">
        <f t="shared" si="2"/>
        <v>0</v>
      </c>
    </row>
    <row r="16" spans="1:8" ht="15.75">
      <c r="A16" s="5" t="s">
        <v>6</v>
      </c>
      <c r="B16" s="67"/>
      <c r="C16" s="66"/>
      <c r="D16" s="66"/>
      <c r="E16" s="76"/>
      <c r="F16" s="19">
        <f t="shared" si="0"/>
        <v>0</v>
      </c>
      <c r="G16" s="19">
        <f t="shared" si="1"/>
        <v>0</v>
      </c>
      <c r="H16" s="80">
        <f t="shared" si="2"/>
        <v>0</v>
      </c>
    </row>
    <row r="17" spans="1:8" ht="15.75">
      <c r="A17" s="5" t="s">
        <v>7</v>
      </c>
      <c r="B17" s="66"/>
      <c r="C17" s="66"/>
      <c r="D17" s="66"/>
      <c r="E17" s="75"/>
      <c r="F17" s="19">
        <f t="shared" si="0"/>
        <v>0</v>
      </c>
      <c r="G17" s="19">
        <f t="shared" si="1"/>
        <v>0</v>
      </c>
      <c r="H17" s="80">
        <f t="shared" si="2"/>
        <v>0</v>
      </c>
    </row>
    <row r="18" spans="1:8" ht="15.75">
      <c r="A18" s="5" t="s">
        <v>8</v>
      </c>
      <c r="B18" s="66"/>
      <c r="C18" s="66"/>
      <c r="D18" s="66"/>
      <c r="E18" s="75"/>
      <c r="F18" s="19">
        <f t="shared" si="0"/>
        <v>0</v>
      </c>
      <c r="G18" s="19">
        <f t="shared" si="1"/>
        <v>0</v>
      </c>
      <c r="H18" s="80">
        <f t="shared" si="2"/>
        <v>0</v>
      </c>
    </row>
    <row r="19" spans="1:8" ht="15.75">
      <c r="A19" s="5" t="s">
        <v>9</v>
      </c>
      <c r="B19" s="66"/>
      <c r="C19" s="66"/>
      <c r="D19" s="66"/>
      <c r="E19" s="75"/>
      <c r="F19" s="19">
        <f t="shared" si="0"/>
        <v>0</v>
      </c>
      <c r="G19" s="19">
        <f t="shared" si="1"/>
        <v>0</v>
      </c>
      <c r="H19" s="80">
        <f t="shared" si="2"/>
        <v>0</v>
      </c>
    </row>
    <row r="20" spans="1:8" ht="15.75">
      <c r="A20" s="5" t="s">
        <v>10</v>
      </c>
      <c r="B20" s="66"/>
      <c r="C20" s="66"/>
      <c r="D20" s="66"/>
      <c r="E20" s="75"/>
      <c r="F20" s="19">
        <f t="shared" si="0"/>
        <v>0</v>
      </c>
      <c r="G20" s="19">
        <f t="shared" si="1"/>
        <v>0</v>
      </c>
      <c r="H20" s="80">
        <f t="shared" si="2"/>
        <v>0</v>
      </c>
    </row>
    <row r="21" spans="1:8" ht="15.75">
      <c r="A21" s="5" t="s">
        <v>11</v>
      </c>
      <c r="B21" s="66"/>
      <c r="C21" s="66"/>
      <c r="D21" s="66"/>
      <c r="E21" s="75"/>
      <c r="F21" s="19">
        <f t="shared" si="0"/>
        <v>0</v>
      </c>
      <c r="G21" s="19">
        <f t="shared" si="1"/>
        <v>0</v>
      </c>
      <c r="H21" s="80">
        <f t="shared" si="2"/>
        <v>0</v>
      </c>
    </row>
    <row r="22" spans="1:8" ht="15.75">
      <c r="A22" s="5" t="s">
        <v>12</v>
      </c>
      <c r="B22" s="66"/>
      <c r="C22" s="66"/>
      <c r="D22" s="66"/>
      <c r="E22" s="75"/>
      <c r="F22" s="19">
        <f t="shared" si="0"/>
        <v>0</v>
      </c>
      <c r="G22" s="19">
        <f t="shared" si="1"/>
        <v>0</v>
      </c>
      <c r="H22" s="80">
        <f t="shared" si="2"/>
        <v>0</v>
      </c>
    </row>
    <row r="23" spans="1:8" ht="15.75">
      <c r="A23" s="5" t="s">
        <v>13</v>
      </c>
      <c r="B23" s="66"/>
      <c r="C23" s="66"/>
      <c r="D23" s="66"/>
      <c r="E23" s="75"/>
      <c r="F23" s="19">
        <f t="shared" si="0"/>
        <v>0</v>
      </c>
      <c r="G23" s="19">
        <f t="shared" si="1"/>
        <v>0</v>
      </c>
      <c r="H23" s="80">
        <f t="shared" si="2"/>
        <v>0</v>
      </c>
    </row>
    <row r="24" spans="1:8" ht="15.75">
      <c r="A24" s="5" t="s">
        <v>14</v>
      </c>
      <c r="B24" s="66"/>
      <c r="C24" s="66"/>
      <c r="D24" s="66"/>
      <c r="E24" s="75"/>
      <c r="F24" s="19">
        <f t="shared" si="0"/>
        <v>0</v>
      </c>
      <c r="G24" s="19">
        <f t="shared" si="1"/>
        <v>0</v>
      </c>
      <c r="H24" s="80">
        <f t="shared" si="2"/>
        <v>0</v>
      </c>
    </row>
    <row r="25" spans="1:8" ht="15.75">
      <c r="A25" s="5" t="s">
        <v>15</v>
      </c>
      <c r="B25" s="66"/>
      <c r="C25" s="66"/>
      <c r="D25" s="66"/>
      <c r="E25" s="75"/>
      <c r="F25" s="19">
        <f t="shared" si="0"/>
        <v>0</v>
      </c>
      <c r="G25" s="19">
        <f t="shared" si="1"/>
        <v>0</v>
      </c>
      <c r="H25" s="80">
        <f t="shared" si="2"/>
        <v>0</v>
      </c>
    </row>
    <row r="26" spans="1:8" ht="15.75">
      <c r="A26" s="5" t="s">
        <v>16</v>
      </c>
      <c r="B26" s="66"/>
      <c r="C26" s="66"/>
      <c r="D26" s="66"/>
      <c r="E26" s="75"/>
      <c r="F26" s="19">
        <f t="shared" si="0"/>
        <v>0</v>
      </c>
      <c r="G26" s="19">
        <f t="shared" si="1"/>
        <v>0</v>
      </c>
      <c r="H26" s="80">
        <f t="shared" si="2"/>
        <v>0</v>
      </c>
    </row>
    <row r="27" spans="1:8" ht="15.75">
      <c r="A27" s="5" t="s">
        <v>17</v>
      </c>
      <c r="B27" s="66"/>
      <c r="C27" s="66"/>
      <c r="D27" s="66"/>
      <c r="E27" s="75"/>
      <c r="F27" s="19">
        <f t="shared" si="0"/>
        <v>0</v>
      </c>
      <c r="G27" s="19">
        <f t="shared" si="1"/>
        <v>0</v>
      </c>
      <c r="H27" s="80">
        <f t="shared" si="2"/>
        <v>0</v>
      </c>
    </row>
    <row r="28" spans="1:8" ht="15.75">
      <c r="A28" s="5" t="s">
        <v>18</v>
      </c>
      <c r="B28" s="66"/>
      <c r="C28" s="66"/>
      <c r="D28" s="66"/>
      <c r="E28" s="75"/>
      <c r="F28" s="19">
        <f t="shared" si="0"/>
        <v>0</v>
      </c>
      <c r="G28" s="19">
        <f t="shared" si="1"/>
        <v>0</v>
      </c>
      <c r="H28" s="80">
        <f t="shared" si="2"/>
        <v>0</v>
      </c>
    </row>
    <row r="29" spans="1:8" ht="15.75">
      <c r="A29" s="5" t="s">
        <v>19</v>
      </c>
      <c r="B29" s="66"/>
      <c r="C29" s="66"/>
      <c r="D29" s="66"/>
      <c r="E29" s="75"/>
      <c r="F29" s="19">
        <f t="shared" si="0"/>
        <v>0</v>
      </c>
      <c r="G29" s="19">
        <f t="shared" si="1"/>
        <v>0</v>
      </c>
      <c r="H29" s="80">
        <f t="shared" si="2"/>
        <v>0</v>
      </c>
    </row>
    <row r="30" spans="1:8" ht="15.75">
      <c r="A30" s="5" t="s">
        <v>20</v>
      </c>
      <c r="B30" s="66"/>
      <c r="C30" s="66"/>
      <c r="D30" s="66"/>
      <c r="E30" s="75"/>
      <c r="F30" s="19">
        <f t="shared" si="0"/>
        <v>0</v>
      </c>
      <c r="G30" s="19">
        <f t="shared" si="1"/>
        <v>0</v>
      </c>
      <c r="H30" s="80">
        <f t="shared" si="2"/>
        <v>0</v>
      </c>
    </row>
    <row r="31" spans="1:8" ht="15.75">
      <c r="A31" s="5" t="s">
        <v>21</v>
      </c>
      <c r="B31" s="66"/>
      <c r="C31" s="66"/>
      <c r="D31" s="66"/>
      <c r="E31" s="75"/>
      <c r="F31" s="19">
        <f t="shared" si="0"/>
        <v>0</v>
      </c>
      <c r="G31" s="19">
        <f t="shared" si="1"/>
        <v>0</v>
      </c>
      <c r="H31" s="80">
        <f t="shared" si="2"/>
        <v>0</v>
      </c>
    </row>
    <row r="32" spans="1:8" ht="15.75">
      <c r="A32" s="5" t="s">
        <v>22</v>
      </c>
      <c r="B32" s="66"/>
      <c r="C32" s="66"/>
      <c r="D32" s="66"/>
      <c r="E32" s="75"/>
      <c r="F32" s="19">
        <f t="shared" si="0"/>
        <v>0</v>
      </c>
      <c r="G32" s="19">
        <f t="shared" si="1"/>
        <v>0</v>
      </c>
      <c r="H32" s="80">
        <f t="shared" si="2"/>
        <v>0</v>
      </c>
    </row>
    <row r="33" spans="1:8" ht="15.75">
      <c r="A33" s="5" t="s">
        <v>23</v>
      </c>
      <c r="B33" s="66"/>
      <c r="C33" s="66"/>
      <c r="D33" s="66"/>
      <c r="E33" s="75"/>
      <c r="F33" s="19">
        <f t="shared" si="0"/>
        <v>0</v>
      </c>
      <c r="G33" s="19">
        <f t="shared" si="1"/>
        <v>0</v>
      </c>
      <c r="H33" s="80">
        <f t="shared" si="2"/>
        <v>0</v>
      </c>
    </row>
    <row r="34" spans="1:8" ht="15.75">
      <c r="A34" s="5" t="s">
        <v>24</v>
      </c>
      <c r="B34" s="66"/>
      <c r="C34" s="66"/>
      <c r="D34" s="66"/>
      <c r="E34" s="75"/>
      <c r="F34" s="19">
        <f t="shared" si="0"/>
        <v>0</v>
      </c>
      <c r="G34" s="19">
        <f t="shared" si="1"/>
        <v>0</v>
      </c>
      <c r="H34" s="80">
        <f t="shared" si="2"/>
        <v>0</v>
      </c>
    </row>
    <row r="35" spans="1:8" ht="15.75">
      <c r="A35" s="5" t="s">
        <v>25</v>
      </c>
      <c r="B35" s="66"/>
      <c r="C35" s="66"/>
      <c r="D35" s="66"/>
      <c r="E35" s="75"/>
      <c r="F35" s="19">
        <f t="shared" si="0"/>
        <v>0</v>
      </c>
      <c r="G35" s="19">
        <f t="shared" si="1"/>
        <v>0</v>
      </c>
      <c r="H35" s="80">
        <f t="shared" si="2"/>
        <v>0</v>
      </c>
    </row>
    <row r="36" spans="1:8" ht="15.75">
      <c r="A36" s="5" t="s">
        <v>26</v>
      </c>
      <c r="B36" s="66"/>
      <c r="C36" s="66"/>
      <c r="D36" s="66"/>
      <c r="E36" s="75"/>
      <c r="F36" s="19">
        <f t="shared" si="0"/>
        <v>0</v>
      </c>
      <c r="G36" s="19">
        <f t="shared" si="1"/>
        <v>0</v>
      </c>
      <c r="H36" s="80">
        <f t="shared" si="2"/>
        <v>0</v>
      </c>
    </row>
    <row r="37" spans="1:8" ht="15.75">
      <c r="A37" s="5" t="s">
        <v>27</v>
      </c>
      <c r="B37" s="66"/>
      <c r="C37" s="66"/>
      <c r="D37" s="66"/>
      <c r="E37" s="75"/>
      <c r="F37" s="19">
        <f t="shared" si="0"/>
        <v>0</v>
      </c>
      <c r="G37" s="19">
        <f t="shared" si="1"/>
        <v>0</v>
      </c>
      <c r="H37" s="80">
        <f t="shared" si="2"/>
        <v>0</v>
      </c>
    </row>
    <row r="38" spans="1:8" ht="15.75">
      <c r="A38" s="5" t="s">
        <v>28</v>
      </c>
      <c r="B38" s="66"/>
      <c r="C38" s="66"/>
      <c r="D38" s="66"/>
      <c r="E38" s="75"/>
      <c r="F38" s="19">
        <f t="shared" si="0"/>
        <v>0</v>
      </c>
      <c r="G38" s="19">
        <f t="shared" si="1"/>
        <v>0</v>
      </c>
      <c r="H38" s="80">
        <f t="shared" si="2"/>
        <v>0</v>
      </c>
    </row>
    <row r="39" spans="1:8" ht="15.75">
      <c r="A39" s="5" t="s">
        <v>29</v>
      </c>
      <c r="B39" s="66"/>
      <c r="C39" s="66"/>
      <c r="D39" s="66"/>
      <c r="E39" s="75"/>
      <c r="F39" s="19">
        <f t="shared" si="0"/>
        <v>0</v>
      </c>
      <c r="G39" s="19">
        <f t="shared" si="1"/>
        <v>0</v>
      </c>
      <c r="H39" s="80">
        <f t="shared" si="2"/>
        <v>0</v>
      </c>
    </row>
    <row r="40" spans="1:8" ht="15.75">
      <c r="A40" s="5" t="s">
        <v>30</v>
      </c>
      <c r="B40" s="66"/>
      <c r="C40" s="66"/>
      <c r="D40" s="66"/>
      <c r="E40" s="75"/>
      <c r="F40" s="19">
        <f t="shared" si="0"/>
        <v>0</v>
      </c>
      <c r="G40" s="19">
        <f t="shared" si="1"/>
        <v>0</v>
      </c>
      <c r="H40" s="80">
        <f t="shared" si="2"/>
        <v>0</v>
      </c>
    </row>
    <row r="41" spans="1:8" ht="15.75">
      <c r="A41" s="5" t="s">
        <v>31</v>
      </c>
      <c r="B41" s="66"/>
      <c r="C41" s="66"/>
      <c r="D41" s="66"/>
      <c r="E41" s="75"/>
      <c r="F41" s="19">
        <f t="shared" si="0"/>
        <v>0</v>
      </c>
      <c r="G41" s="19">
        <f t="shared" si="1"/>
        <v>0</v>
      </c>
      <c r="H41" s="80">
        <f t="shared" si="2"/>
        <v>0</v>
      </c>
    </row>
    <row r="42" spans="1:8" ht="15.75">
      <c r="A42" s="5" t="s">
        <v>32</v>
      </c>
      <c r="B42" s="66"/>
      <c r="C42" s="66"/>
      <c r="D42" s="66"/>
      <c r="E42" s="75"/>
      <c r="F42" s="19">
        <f t="shared" si="0"/>
        <v>0</v>
      </c>
      <c r="G42" s="19">
        <f t="shared" si="1"/>
        <v>0</v>
      </c>
      <c r="H42" s="80">
        <f t="shared" si="2"/>
        <v>0</v>
      </c>
    </row>
    <row r="43" spans="1:8" ht="15.75">
      <c r="A43" s="5" t="s">
        <v>33</v>
      </c>
      <c r="B43" s="66"/>
      <c r="C43" s="66"/>
      <c r="D43" s="66"/>
      <c r="E43" s="75"/>
      <c r="F43" s="19">
        <f t="shared" si="0"/>
        <v>0</v>
      </c>
      <c r="G43" s="19">
        <f t="shared" si="1"/>
        <v>0</v>
      </c>
      <c r="H43" s="80">
        <f t="shared" si="2"/>
        <v>0</v>
      </c>
    </row>
    <row r="44" spans="1:8" ht="15.75">
      <c r="A44" s="5" t="s">
        <v>34</v>
      </c>
      <c r="B44" s="66"/>
      <c r="C44" s="66"/>
      <c r="D44" s="66"/>
      <c r="E44" s="75"/>
      <c r="F44" s="19">
        <f t="shared" si="0"/>
        <v>0</v>
      </c>
      <c r="G44" s="19">
        <f t="shared" si="1"/>
        <v>0</v>
      </c>
      <c r="H44" s="80">
        <f t="shared" si="2"/>
        <v>0</v>
      </c>
    </row>
    <row r="45" spans="1:8" ht="15.75">
      <c r="A45" s="5" t="s">
        <v>35</v>
      </c>
      <c r="B45" s="66"/>
      <c r="C45" s="66"/>
      <c r="D45" s="66"/>
      <c r="E45" s="75"/>
      <c r="F45" s="19">
        <f t="shared" si="0"/>
        <v>0</v>
      </c>
      <c r="G45" s="19">
        <f t="shared" si="1"/>
        <v>0</v>
      </c>
      <c r="H45" s="80">
        <f t="shared" si="2"/>
        <v>0</v>
      </c>
    </row>
    <row r="46" spans="1:8" ht="15.75">
      <c r="A46" s="5" t="s">
        <v>36</v>
      </c>
      <c r="B46" s="66"/>
      <c r="C46" s="66"/>
      <c r="D46" s="66"/>
      <c r="E46" s="75"/>
      <c r="F46" s="19">
        <f t="shared" si="0"/>
        <v>0</v>
      </c>
      <c r="G46" s="19">
        <f t="shared" si="1"/>
        <v>0</v>
      </c>
      <c r="H46" s="80">
        <f t="shared" si="2"/>
        <v>0</v>
      </c>
    </row>
    <row r="47" spans="1:8" ht="15.75">
      <c r="A47" s="6" t="s">
        <v>184</v>
      </c>
      <c r="F47" s="1"/>
      <c r="G47" s="1"/>
      <c r="H47" s="1"/>
    </row>
    <row r="48" spans="1:5" ht="15.7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conditionalFormatting sqref="H10:H46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421875" style="1" customWidth="1"/>
    <col min="2" max="3" width="19.003906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117" t="s">
        <v>207</v>
      </c>
      <c r="B1" s="117"/>
      <c r="C1" s="117"/>
      <c r="D1" s="117"/>
      <c r="E1" s="117"/>
      <c r="F1" s="117"/>
    </row>
    <row r="3" spans="1:2" ht="15.75">
      <c r="A3" s="10" t="s">
        <v>114</v>
      </c>
      <c r="B3" s="26">
        <f>MAX($D$10:$D$46)</f>
        <v>1</v>
      </c>
    </row>
    <row r="4" spans="1:2" ht="15.75">
      <c r="A4" s="11" t="s">
        <v>115</v>
      </c>
      <c r="B4" s="27">
        <f>MIN($D$10:$D$46)</f>
        <v>0.4212212153966498</v>
      </c>
    </row>
    <row r="5" spans="1:2" ht="15.75">
      <c r="A5" s="12" t="s">
        <v>116</v>
      </c>
      <c r="B5" s="13" t="s">
        <v>39</v>
      </c>
    </row>
    <row r="7" spans="1:6" s="8" customFormat="1" ht="36.75" customHeight="1">
      <c r="A7" s="112" t="s">
        <v>38</v>
      </c>
      <c r="B7" s="126" t="s">
        <v>347</v>
      </c>
      <c r="C7" s="126"/>
      <c r="D7" s="113" t="s">
        <v>117</v>
      </c>
      <c r="E7" s="113" t="s">
        <v>118</v>
      </c>
      <c r="F7" s="113" t="s">
        <v>119</v>
      </c>
    </row>
    <row r="8" spans="1:6" s="8" customFormat="1" ht="49.5" customHeight="1">
      <c r="A8" s="112"/>
      <c r="B8" s="105" t="s">
        <v>67</v>
      </c>
      <c r="C8" s="105" t="s">
        <v>138</v>
      </c>
      <c r="D8" s="113"/>
      <c r="E8" s="113"/>
      <c r="F8" s="113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58">
        <v>44005735877.32</v>
      </c>
      <c r="C10" s="58">
        <v>29306462291.43</v>
      </c>
      <c r="D10" s="58">
        <f>$C10/$B10</f>
        <v>0.665969144866276</v>
      </c>
      <c r="E10" s="58">
        <f>($D10-$B$4)/($B$3-$B$4)</f>
        <v>0.42286955911377666</v>
      </c>
      <c r="F10" s="58">
        <f>$E10*$B$5</f>
        <v>0.8457391182275533</v>
      </c>
    </row>
    <row r="11" spans="1:6" ht="15.75">
      <c r="A11" s="5" t="s">
        <v>1</v>
      </c>
      <c r="B11" s="58">
        <v>18768774883.87</v>
      </c>
      <c r="C11" s="58">
        <v>17829251442.74</v>
      </c>
      <c r="D11" s="58">
        <f aca="true" t="shared" si="0" ref="D11:D46">$C11/$B11</f>
        <v>0.949942207366053</v>
      </c>
      <c r="E11" s="58">
        <f aca="true" t="shared" si="1" ref="E11:E46">($D11-$B$4)/($B$3-$B$4)</f>
        <v>0.913511355347531</v>
      </c>
      <c r="F11" s="58">
        <f aca="true" t="shared" si="2" ref="F11:F46">$E11*$B$5</f>
        <v>1.827022710695062</v>
      </c>
    </row>
    <row r="12" spans="1:6" ht="15.75">
      <c r="A12" s="5" t="s">
        <v>2</v>
      </c>
      <c r="B12" s="58">
        <v>5333654285.64</v>
      </c>
      <c r="C12" s="58">
        <v>4813370341.54</v>
      </c>
      <c r="D12" s="58">
        <f t="shared" si="0"/>
        <v>0.9024526307412198</v>
      </c>
      <c r="E12" s="58">
        <f t="shared" si="1"/>
        <v>0.8314600122642167</v>
      </c>
      <c r="F12" s="58">
        <f t="shared" si="2"/>
        <v>1.6629200245284335</v>
      </c>
    </row>
    <row r="13" spans="1:6" ht="15.75">
      <c r="A13" s="5" t="s">
        <v>3</v>
      </c>
      <c r="B13" s="58">
        <v>2786607729.05</v>
      </c>
      <c r="C13" s="58">
        <v>2446942497.8</v>
      </c>
      <c r="D13" s="58">
        <f t="shared" si="0"/>
        <v>0.8781079849492137</v>
      </c>
      <c r="E13" s="58">
        <f t="shared" si="1"/>
        <v>0.7893979214626508</v>
      </c>
      <c r="F13" s="58">
        <f t="shared" si="2"/>
        <v>1.5787958429253015</v>
      </c>
    </row>
    <row r="14" spans="1:6" ht="15.75">
      <c r="A14" s="5" t="s">
        <v>4</v>
      </c>
      <c r="B14" s="58">
        <v>2829526531.7</v>
      </c>
      <c r="C14" s="58">
        <v>2689026815.03</v>
      </c>
      <c r="D14" s="58">
        <f t="shared" si="0"/>
        <v>0.9503451495874166</v>
      </c>
      <c r="E14" s="58">
        <f t="shared" si="1"/>
        <v>0.9142075491820022</v>
      </c>
      <c r="F14" s="58">
        <f t="shared" si="2"/>
        <v>1.8284150983640044</v>
      </c>
    </row>
    <row r="15" spans="1:6" ht="15.75">
      <c r="A15" s="5" t="s">
        <v>5</v>
      </c>
      <c r="B15" s="58">
        <v>1151506406.98</v>
      </c>
      <c r="C15" s="58">
        <v>1022264842.44</v>
      </c>
      <c r="D15" s="58">
        <f t="shared" si="0"/>
        <v>0.8877630521579506</v>
      </c>
      <c r="E15" s="58">
        <f t="shared" si="1"/>
        <v>0.8060797133071008</v>
      </c>
      <c r="F15" s="58">
        <f t="shared" si="2"/>
        <v>1.6121594266142016</v>
      </c>
    </row>
    <row r="16" spans="1:6" ht="15.75">
      <c r="A16" s="5" t="s">
        <v>6</v>
      </c>
      <c r="B16" s="58">
        <v>1612066549.77</v>
      </c>
      <c r="C16" s="58">
        <v>1341811681.21</v>
      </c>
      <c r="D16" s="58">
        <f t="shared" si="0"/>
        <v>0.8323550174783055</v>
      </c>
      <c r="E16" s="58">
        <f t="shared" si="1"/>
        <v>0.7103470497167839</v>
      </c>
      <c r="F16" s="58">
        <f t="shared" si="2"/>
        <v>1.4206940994335677</v>
      </c>
    </row>
    <row r="17" spans="1:6" ht="15.75">
      <c r="A17" s="5" t="s">
        <v>7</v>
      </c>
      <c r="B17" s="58">
        <v>786581869.57</v>
      </c>
      <c r="C17" s="58">
        <v>783634130.41</v>
      </c>
      <c r="D17" s="95">
        <f t="shared" si="0"/>
        <v>0.9962524699919519</v>
      </c>
      <c r="E17" s="95">
        <f t="shared" si="1"/>
        <v>0.9935251081972254</v>
      </c>
      <c r="F17" s="95">
        <f t="shared" si="2"/>
        <v>1.9870502163944508</v>
      </c>
    </row>
    <row r="18" spans="1:6" ht="15.75">
      <c r="A18" s="5" t="s">
        <v>8</v>
      </c>
      <c r="B18" s="58">
        <v>2265468764.94</v>
      </c>
      <c r="C18" s="58">
        <v>2079465023.07</v>
      </c>
      <c r="D18" s="58">
        <f t="shared" si="0"/>
        <v>0.9178961348977476</v>
      </c>
      <c r="E18" s="58">
        <f t="shared" si="1"/>
        <v>0.858142925611</v>
      </c>
      <c r="F18" s="58">
        <f t="shared" si="2"/>
        <v>1.716285851222</v>
      </c>
    </row>
    <row r="19" spans="1:6" ht="15.75">
      <c r="A19" s="5" t="s">
        <v>9</v>
      </c>
      <c r="B19" s="58">
        <v>818629794.07</v>
      </c>
      <c r="C19" s="58">
        <v>729565594.34</v>
      </c>
      <c r="D19" s="58">
        <f t="shared" si="0"/>
        <v>0.8912033249031928</v>
      </c>
      <c r="E19" s="58">
        <f t="shared" si="1"/>
        <v>0.8120237334349288</v>
      </c>
      <c r="F19" s="58">
        <f t="shared" si="2"/>
        <v>1.6240474668698577</v>
      </c>
    </row>
    <row r="20" spans="1:6" ht="15.75">
      <c r="A20" s="5" t="s">
        <v>10</v>
      </c>
      <c r="B20" s="58">
        <v>358378725.13</v>
      </c>
      <c r="C20" s="58">
        <v>351132380.41</v>
      </c>
      <c r="D20" s="58">
        <f t="shared" si="0"/>
        <v>0.9797802039801012</v>
      </c>
      <c r="E20" s="58">
        <f t="shared" si="1"/>
        <v>0.9650647249730209</v>
      </c>
      <c r="F20" s="58">
        <f t="shared" si="2"/>
        <v>1.9301294499460417</v>
      </c>
    </row>
    <row r="21" spans="1:6" ht="15.75">
      <c r="A21" s="5" t="s">
        <v>11</v>
      </c>
      <c r="B21" s="58">
        <v>1192450622.24</v>
      </c>
      <c r="C21" s="58">
        <v>1191201622.24</v>
      </c>
      <c r="D21" s="95">
        <f t="shared" si="0"/>
        <v>0.9989525771745132</v>
      </c>
      <c r="E21" s="95">
        <f t="shared" si="1"/>
        <v>0.9981902881492026</v>
      </c>
      <c r="F21" s="95">
        <f t="shared" si="2"/>
        <v>1.9963805762984053</v>
      </c>
    </row>
    <row r="22" spans="1:6" ht="15.75">
      <c r="A22" s="5" t="s">
        <v>12</v>
      </c>
      <c r="B22" s="58">
        <v>480984115.06</v>
      </c>
      <c r="C22" s="58">
        <v>477702457.34</v>
      </c>
      <c r="D22" s="95">
        <f t="shared" si="0"/>
        <v>0.9931772014558304</v>
      </c>
      <c r="E22" s="95">
        <f t="shared" si="1"/>
        <v>0.9882117335229463</v>
      </c>
      <c r="F22" s="95">
        <f t="shared" si="2"/>
        <v>1.9764234670458927</v>
      </c>
    </row>
    <row r="23" spans="1:6" ht="15.75">
      <c r="A23" s="5" t="s">
        <v>13</v>
      </c>
      <c r="B23" s="58">
        <v>491718526.41</v>
      </c>
      <c r="C23" s="58">
        <v>489727338.34</v>
      </c>
      <c r="D23" s="95">
        <f t="shared" si="0"/>
        <v>0.9959505530846324</v>
      </c>
      <c r="E23" s="95">
        <f t="shared" si="1"/>
        <v>0.9930034634594584</v>
      </c>
      <c r="F23" s="95">
        <f t="shared" si="2"/>
        <v>1.986006926918917</v>
      </c>
    </row>
    <row r="24" spans="1:6" ht="15.75">
      <c r="A24" s="5" t="s">
        <v>14</v>
      </c>
      <c r="B24" s="58">
        <v>519763843.2</v>
      </c>
      <c r="C24" s="58">
        <v>517768311.94</v>
      </c>
      <c r="D24" s="95">
        <f t="shared" si="0"/>
        <v>0.9961606962736881</v>
      </c>
      <c r="E24" s="95">
        <f t="shared" si="1"/>
        <v>0.9933665437841799</v>
      </c>
      <c r="F24" s="95">
        <f t="shared" si="2"/>
        <v>1.9867330875683598</v>
      </c>
    </row>
    <row r="25" spans="1:6" ht="15.75">
      <c r="A25" s="5" t="s">
        <v>15</v>
      </c>
      <c r="B25" s="58">
        <v>326312704.62</v>
      </c>
      <c r="C25" s="58">
        <v>296093067.33</v>
      </c>
      <c r="D25" s="58">
        <f t="shared" si="0"/>
        <v>0.9073905586201689</v>
      </c>
      <c r="E25" s="58">
        <f t="shared" si="1"/>
        <v>0.839991644746795</v>
      </c>
      <c r="F25" s="58">
        <f t="shared" si="2"/>
        <v>1.67998328949359</v>
      </c>
    </row>
    <row r="26" spans="1:6" ht="15.75">
      <c r="A26" s="5" t="s">
        <v>16</v>
      </c>
      <c r="B26" s="58">
        <v>2708065471.84</v>
      </c>
      <c r="C26" s="58">
        <v>1155273960.72</v>
      </c>
      <c r="D26" s="58">
        <f t="shared" si="0"/>
        <v>0.4266048855661702</v>
      </c>
      <c r="E26" s="58">
        <f t="shared" si="1"/>
        <v>0.00930177524252198</v>
      </c>
      <c r="F26" s="58">
        <f t="shared" si="2"/>
        <v>0.01860355048504396</v>
      </c>
    </row>
    <row r="27" spans="1:6" ht="15.75">
      <c r="A27" s="5" t="s">
        <v>17</v>
      </c>
      <c r="B27" s="58">
        <v>301643129.12</v>
      </c>
      <c r="C27" s="58">
        <v>272218239.02</v>
      </c>
      <c r="D27" s="58">
        <f t="shared" si="0"/>
        <v>0.9024513166076653</v>
      </c>
      <c r="E27" s="58">
        <f t="shared" si="1"/>
        <v>0.8314577417360124</v>
      </c>
      <c r="F27" s="58">
        <f t="shared" si="2"/>
        <v>1.6629154834720248</v>
      </c>
    </row>
    <row r="28" spans="1:6" ht="15.75">
      <c r="A28" s="5" t="s">
        <v>18</v>
      </c>
      <c r="B28" s="58">
        <v>276257099.23</v>
      </c>
      <c r="C28" s="58">
        <v>276257099.23</v>
      </c>
      <c r="D28" s="58">
        <f t="shared" si="0"/>
        <v>1</v>
      </c>
      <c r="E28" s="58">
        <f t="shared" si="1"/>
        <v>1</v>
      </c>
      <c r="F28" s="58">
        <f t="shared" si="2"/>
        <v>2</v>
      </c>
    </row>
    <row r="29" spans="1:6" ht="15.75">
      <c r="A29" s="5" t="s">
        <v>19</v>
      </c>
      <c r="B29" s="58">
        <v>618000203.21</v>
      </c>
      <c r="C29" s="58">
        <v>470003887.86</v>
      </c>
      <c r="D29" s="58">
        <f t="shared" si="0"/>
        <v>0.7605238403138356</v>
      </c>
      <c r="E29" s="58">
        <f t="shared" si="1"/>
        <v>0.5862388773453701</v>
      </c>
      <c r="F29" s="58">
        <f t="shared" si="2"/>
        <v>1.1724777546907401</v>
      </c>
    </row>
    <row r="30" spans="1:6" ht="15.75">
      <c r="A30" s="5" t="s">
        <v>20</v>
      </c>
      <c r="B30" s="58">
        <v>772608035.83</v>
      </c>
      <c r="C30" s="58">
        <v>770959035.83</v>
      </c>
      <c r="D30" s="95">
        <f t="shared" si="0"/>
        <v>0.9978656706589538</v>
      </c>
      <c r="E30" s="95">
        <f t="shared" si="1"/>
        <v>0.9963123573326744</v>
      </c>
      <c r="F30" s="95">
        <f t="shared" si="2"/>
        <v>1.9926247146653489</v>
      </c>
    </row>
    <row r="31" spans="1:6" ht="15.75">
      <c r="A31" s="5" t="s">
        <v>21</v>
      </c>
      <c r="B31" s="58">
        <v>323310907.94</v>
      </c>
      <c r="C31" s="58">
        <v>323310907.94</v>
      </c>
      <c r="D31" s="58">
        <f t="shared" si="0"/>
        <v>1</v>
      </c>
      <c r="E31" s="58">
        <f t="shared" si="1"/>
        <v>1</v>
      </c>
      <c r="F31" s="58">
        <f t="shared" si="2"/>
        <v>2</v>
      </c>
    </row>
    <row r="32" spans="1:6" ht="15.75">
      <c r="A32" s="5" t="s">
        <v>22</v>
      </c>
      <c r="B32" s="58">
        <v>456397605.95</v>
      </c>
      <c r="C32" s="58">
        <v>452430837.95</v>
      </c>
      <c r="D32" s="95">
        <f t="shared" si="0"/>
        <v>0.9913085258373714</v>
      </c>
      <c r="E32" s="58">
        <f t="shared" si="1"/>
        <v>0.9849830809389721</v>
      </c>
      <c r="F32" s="58">
        <f t="shared" si="2"/>
        <v>1.9699661618779443</v>
      </c>
    </row>
    <row r="33" spans="1:6" ht="15.75">
      <c r="A33" s="5" t="s">
        <v>23</v>
      </c>
      <c r="B33" s="58">
        <v>571055800.47</v>
      </c>
      <c r="C33" s="58">
        <v>569607219.79</v>
      </c>
      <c r="D33" s="95">
        <f t="shared" si="0"/>
        <v>0.9974633290147691</v>
      </c>
      <c r="E33" s="95">
        <f t="shared" si="1"/>
        <v>0.9956172011609421</v>
      </c>
      <c r="F33" s="95">
        <f t="shared" si="2"/>
        <v>1.9912344023218842</v>
      </c>
    </row>
    <row r="34" spans="1:6" ht="15.75">
      <c r="A34" s="5" t="s">
        <v>24</v>
      </c>
      <c r="B34" s="58">
        <v>1463568982.52</v>
      </c>
      <c r="C34" s="58">
        <v>861057899.91</v>
      </c>
      <c r="D34" s="58">
        <f t="shared" si="0"/>
        <v>0.58832751321869</v>
      </c>
      <c r="E34" s="58">
        <f t="shared" si="1"/>
        <v>0.2887222238744667</v>
      </c>
      <c r="F34" s="58">
        <f t="shared" si="2"/>
        <v>0.5774444477489334</v>
      </c>
    </row>
    <row r="35" spans="1:6" ht="15.75">
      <c r="A35" s="5" t="s">
        <v>25</v>
      </c>
      <c r="B35" s="58">
        <v>295779408.26</v>
      </c>
      <c r="C35" s="58">
        <v>294522327.48</v>
      </c>
      <c r="D35" s="95">
        <f t="shared" si="0"/>
        <v>0.9957499381468268</v>
      </c>
      <c r="E35" s="95">
        <f t="shared" si="1"/>
        <v>0.992656845817032</v>
      </c>
      <c r="F35" s="95">
        <f t="shared" si="2"/>
        <v>1.985313691634064</v>
      </c>
    </row>
    <row r="36" spans="1:6" ht="15.75">
      <c r="A36" s="5" t="s">
        <v>26</v>
      </c>
      <c r="B36" s="58">
        <v>1854952421.22</v>
      </c>
      <c r="C36" s="58">
        <v>1846121339.64</v>
      </c>
      <c r="D36" s="95">
        <f t="shared" si="0"/>
        <v>0.9952391870114966</v>
      </c>
      <c r="E36" s="95">
        <f t="shared" si="1"/>
        <v>0.991774382345811</v>
      </c>
      <c r="F36" s="95">
        <f t="shared" si="2"/>
        <v>1.983548764691622</v>
      </c>
    </row>
    <row r="37" spans="1:6" ht="15.75">
      <c r="A37" s="5" t="s">
        <v>27</v>
      </c>
      <c r="B37" s="58">
        <v>336149075.7</v>
      </c>
      <c r="C37" s="58">
        <v>181380626.39</v>
      </c>
      <c r="D37" s="58">
        <f t="shared" si="0"/>
        <v>0.5395838914990061</v>
      </c>
      <c r="E37" s="58">
        <f t="shared" si="1"/>
        <v>0.20450417197560694</v>
      </c>
      <c r="F37" s="58">
        <f t="shared" si="2"/>
        <v>0.4090083439512139</v>
      </c>
    </row>
    <row r="38" spans="1:6" ht="15.75">
      <c r="A38" s="5" t="s">
        <v>28</v>
      </c>
      <c r="B38" s="58">
        <v>407918980.25</v>
      </c>
      <c r="C38" s="58">
        <v>407918980.25</v>
      </c>
      <c r="D38" s="58">
        <f t="shared" si="0"/>
        <v>1</v>
      </c>
      <c r="E38" s="58">
        <f t="shared" si="1"/>
        <v>1</v>
      </c>
      <c r="F38" s="58">
        <f t="shared" si="2"/>
        <v>2</v>
      </c>
    </row>
    <row r="39" spans="1:6" ht="15.75">
      <c r="A39" s="5" t="s">
        <v>29</v>
      </c>
      <c r="B39" s="58">
        <v>775811723.14</v>
      </c>
      <c r="C39" s="58">
        <v>326788356.94</v>
      </c>
      <c r="D39" s="58">
        <f t="shared" si="0"/>
        <v>0.4212212153966498</v>
      </c>
      <c r="E39" s="58">
        <f t="shared" si="1"/>
        <v>0</v>
      </c>
      <c r="F39" s="58">
        <f t="shared" si="2"/>
        <v>0</v>
      </c>
    </row>
    <row r="40" spans="1:6" ht="15.75">
      <c r="A40" s="5" t="s">
        <v>30</v>
      </c>
      <c r="B40" s="58">
        <v>1485381714.49</v>
      </c>
      <c r="C40" s="58">
        <v>1477364787.92</v>
      </c>
      <c r="D40" s="95">
        <f t="shared" si="0"/>
        <v>0.9946027835863372</v>
      </c>
      <c r="E40" s="95">
        <f t="shared" si="1"/>
        <v>0.9906748198841435</v>
      </c>
      <c r="F40" s="95">
        <f t="shared" si="2"/>
        <v>1.981349639768287</v>
      </c>
    </row>
    <row r="41" spans="1:6" ht="15.75">
      <c r="A41" s="5" t="s">
        <v>31</v>
      </c>
      <c r="B41" s="58">
        <v>1423398593.82</v>
      </c>
      <c r="C41" s="58">
        <v>1218706462.04</v>
      </c>
      <c r="D41" s="58">
        <f t="shared" si="0"/>
        <v>0.856194791347472</v>
      </c>
      <c r="E41" s="58">
        <f t="shared" si="1"/>
        <v>0.7515368350084206</v>
      </c>
      <c r="F41" s="58">
        <f t="shared" si="2"/>
        <v>1.5030736700168412</v>
      </c>
    </row>
    <row r="42" spans="1:6" ht="15.75">
      <c r="A42" s="5" t="s">
        <v>32</v>
      </c>
      <c r="B42" s="58">
        <v>393122813.04</v>
      </c>
      <c r="C42" s="58">
        <v>216079550.39</v>
      </c>
      <c r="D42" s="58">
        <f t="shared" si="0"/>
        <v>0.549648972846595</v>
      </c>
      <c r="E42" s="58">
        <f t="shared" si="1"/>
        <v>0.22189437634269807</v>
      </c>
      <c r="F42" s="58">
        <f t="shared" si="2"/>
        <v>0.44378875268539614</v>
      </c>
    </row>
    <row r="43" spans="1:6" ht="15.75">
      <c r="A43" s="5" t="s">
        <v>33</v>
      </c>
      <c r="B43" s="58">
        <v>368187123.62</v>
      </c>
      <c r="C43" s="58">
        <v>221628931.77</v>
      </c>
      <c r="D43" s="58">
        <f t="shared" si="0"/>
        <v>0.6019464493786579</v>
      </c>
      <c r="E43" s="58">
        <f t="shared" si="1"/>
        <v>0.31225269272069656</v>
      </c>
      <c r="F43" s="58">
        <f t="shared" si="2"/>
        <v>0.6245053854413931</v>
      </c>
    </row>
    <row r="44" spans="1:6" ht="15.75">
      <c r="A44" s="5" t="s">
        <v>34</v>
      </c>
      <c r="B44" s="58">
        <v>305952948.63</v>
      </c>
      <c r="C44" s="58">
        <v>304403613.24</v>
      </c>
      <c r="D44" s="95">
        <f t="shared" si="0"/>
        <v>0.9949360338021332</v>
      </c>
      <c r="E44" s="95">
        <f t="shared" si="1"/>
        <v>0.9912506015552432</v>
      </c>
      <c r="F44" s="95">
        <f t="shared" si="2"/>
        <v>1.9825012031104865</v>
      </c>
    </row>
    <row r="45" spans="1:6" ht="15.75">
      <c r="A45" s="5" t="s">
        <v>35</v>
      </c>
      <c r="B45" s="58">
        <v>250556971.69</v>
      </c>
      <c r="C45" s="58">
        <v>250556971.69</v>
      </c>
      <c r="D45" s="58">
        <f t="shared" si="0"/>
        <v>1</v>
      </c>
      <c r="E45" s="58">
        <f t="shared" si="1"/>
        <v>1</v>
      </c>
      <c r="F45" s="58">
        <f t="shared" si="2"/>
        <v>2</v>
      </c>
    </row>
    <row r="46" spans="1:6" ht="15.75">
      <c r="A46" s="5" t="s">
        <v>36</v>
      </c>
      <c r="B46" s="58">
        <v>438034063.79</v>
      </c>
      <c r="C46" s="58">
        <v>322733950.38</v>
      </c>
      <c r="D46" s="58">
        <f t="shared" si="0"/>
        <v>0.7367782030183009</v>
      </c>
      <c r="E46" s="58">
        <f t="shared" si="1"/>
        <v>0.5452117389511939</v>
      </c>
      <c r="F46" s="58">
        <f t="shared" si="2"/>
        <v>1.0904234779023878</v>
      </c>
    </row>
    <row r="47" spans="1:6" s="17" customFormat="1" ht="15.75">
      <c r="A47" s="14" t="s">
        <v>67</v>
      </c>
      <c r="B47" s="60">
        <f>SUM(B$10:B$46)</f>
        <v>99554314303.33002</v>
      </c>
      <c r="C47" s="60">
        <f>SUM(C$10:C$46)</f>
        <v>78584744823.99</v>
      </c>
      <c r="D47" s="60">
        <f>$C47/$B47</f>
        <v>0.7893655375351363</v>
      </c>
      <c r="E47" s="68"/>
      <c r="F47" s="68"/>
    </row>
    <row r="48" ht="15.7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conditionalFormatting sqref="F10:F46">
    <cfRule type="cellIs" priority="1" dxfId="134" operator="equal" stopIfTrue="1">
      <formula>2</formula>
    </cfRule>
    <cfRule type="cellIs" priority="2" dxfId="135" operator="equal" stopIfTrue="1">
      <formula>0</formula>
    </cfRule>
  </conditionalFormatting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8.28125" style="1" customWidth="1"/>
    <col min="4" max="4" width="17.28125" style="1" customWidth="1"/>
    <col min="5" max="5" width="21.7109375" style="1" customWidth="1"/>
    <col min="6" max="6" width="19.421875" style="1" customWidth="1"/>
    <col min="7" max="7" width="19.57421875" style="1" customWidth="1"/>
    <col min="8" max="8" width="19.140625" style="1" customWidth="1"/>
    <col min="9" max="9" width="22.8515625" style="1" customWidth="1"/>
    <col min="10" max="10" width="8.421875" style="1" customWidth="1"/>
    <col min="11" max="11" width="8.57421875" style="1" customWidth="1"/>
    <col min="12" max="12" width="19.00390625" style="1" customWidth="1"/>
    <col min="13" max="16384" width="8.7109375" style="1" customWidth="1"/>
  </cols>
  <sheetData>
    <row r="1" spans="1:12" ht="18.75" customHeight="1">
      <c r="A1" s="115" t="s">
        <v>215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7" ht="15.75">
      <c r="A3" s="10" t="s">
        <v>56</v>
      </c>
      <c r="B3" s="32">
        <v>1</v>
      </c>
      <c r="C3" s="30"/>
      <c r="D3" s="30"/>
      <c r="E3" s="30"/>
      <c r="F3" s="30"/>
      <c r="G3" s="30"/>
    </row>
    <row r="4" spans="1:7" ht="15.75">
      <c r="A4" s="11" t="s">
        <v>57</v>
      </c>
      <c r="B4" s="33">
        <v>0</v>
      </c>
      <c r="C4" s="31"/>
      <c r="D4" s="31"/>
      <c r="E4" s="31"/>
      <c r="F4" s="31"/>
      <c r="G4" s="31"/>
    </row>
    <row r="5" spans="1:7" ht="15.75">
      <c r="A5" s="12" t="s">
        <v>58</v>
      </c>
      <c r="B5" s="13" t="s">
        <v>42</v>
      </c>
      <c r="C5" s="24"/>
      <c r="D5" s="24"/>
      <c r="E5" s="24"/>
      <c r="F5" s="24"/>
      <c r="G5" s="24"/>
    </row>
    <row r="7" spans="1:12" s="8" customFormat="1" ht="24.75" customHeight="1">
      <c r="A7" s="112" t="s">
        <v>38</v>
      </c>
      <c r="B7" s="112" t="s">
        <v>348</v>
      </c>
      <c r="C7" s="112"/>
      <c r="D7" s="112"/>
      <c r="E7" s="112"/>
      <c r="F7" s="112" t="s">
        <v>349</v>
      </c>
      <c r="G7" s="112"/>
      <c r="H7" s="112"/>
      <c r="I7" s="112" t="s">
        <v>97</v>
      </c>
      <c r="J7" s="113" t="s">
        <v>83</v>
      </c>
      <c r="K7" s="113" t="s">
        <v>84</v>
      </c>
      <c r="L7" s="113" t="s">
        <v>85</v>
      </c>
    </row>
    <row r="8" spans="1:12" s="8" customFormat="1" ht="130.5" customHeight="1">
      <c r="A8" s="112"/>
      <c r="B8" s="3" t="s">
        <v>93</v>
      </c>
      <c r="C8" s="3" t="s">
        <v>216</v>
      </c>
      <c r="D8" s="3" t="s">
        <v>217</v>
      </c>
      <c r="E8" s="3" t="s">
        <v>317</v>
      </c>
      <c r="F8" s="3" t="s">
        <v>92</v>
      </c>
      <c r="G8" s="3" t="s">
        <v>169</v>
      </c>
      <c r="H8" s="3" t="s">
        <v>94</v>
      </c>
      <c r="I8" s="112"/>
      <c r="J8" s="113"/>
      <c r="K8" s="113"/>
      <c r="L8" s="113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139</v>
      </c>
      <c r="F9" s="9">
        <v>6</v>
      </c>
      <c r="G9" s="9">
        <v>7</v>
      </c>
      <c r="H9" s="9" t="s">
        <v>140</v>
      </c>
      <c r="I9" s="9" t="s">
        <v>218</v>
      </c>
      <c r="J9" s="9">
        <v>10</v>
      </c>
      <c r="K9" s="9">
        <v>11</v>
      </c>
      <c r="L9" s="9">
        <v>12</v>
      </c>
    </row>
    <row r="10" spans="1:12" ht="15.75">
      <c r="A10" s="5" t="s">
        <v>0</v>
      </c>
      <c r="B10" s="57">
        <v>-2668803151.99</v>
      </c>
      <c r="C10" s="57">
        <v>968803151.99</v>
      </c>
      <c r="D10" s="72"/>
      <c r="E10" s="57">
        <f>IF(SUM($B10:$D10)&lt;0,SUM($B10:$D10),0)</f>
        <v>-1699999999.9999998</v>
      </c>
      <c r="F10" s="38">
        <v>39134719503.63</v>
      </c>
      <c r="G10" s="38">
        <v>19291648503.63</v>
      </c>
      <c r="H10" s="38">
        <f>$F10-$G10</f>
        <v>19843070999.999996</v>
      </c>
      <c r="I10" s="29">
        <f>-$E10/$H10*100</f>
        <v>8.567222281268863</v>
      </c>
      <c r="J10" s="28">
        <f>IF($I10&gt;10,1,0)</f>
        <v>0</v>
      </c>
      <c r="K10" s="28">
        <f>($J10-$B$4)/($B$3-$B$4)</f>
        <v>0</v>
      </c>
      <c r="L10" s="80">
        <f>$K10*$B$5</f>
        <v>0</v>
      </c>
    </row>
    <row r="11" spans="1:12" ht="15.75">
      <c r="A11" s="5" t="s">
        <v>1</v>
      </c>
      <c r="B11" s="57">
        <v>-873308658.54</v>
      </c>
      <c r="C11" s="57">
        <v>873308658.54</v>
      </c>
      <c r="D11" s="72"/>
      <c r="E11" s="57">
        <f aca="true" t="shared" si="0" ref="E11:E46">IF(SUM($B11:$D11)&lt;0,SUM($B11:$D11),0)</f>
        <v>0</v>
      </c>
      <c r="F11" s="38">
        <v>17895466225.33</v>
      </c>
      <c r="G11" s="38">
        <v>9578971225.33</v>
      </c>
      <c r="H11" s="38">
        <f aca="true" t="shared" si="1" ref="H11:H46">$F11-$G11</f>
        <v>8316495000.000002</v>
      </c>
      <c r="I11" s="29">
        <f aca="true" t="shared" si="2" ref="I11:I46">-$E11/$H11*100</f>
        <v>0</v>
      </c>
      <c r="J11" s="28">
        <f aca="true" t="shared" si="3" ref="J11:J46">IF($I11&gt;10,1,0)</f>
        <v>0</v>
      </c>
      <c r="K11" s="28">
        <f aca="true" t="shared" si="4" ref="K11:K46">($J11-$B$4)/($B$3-$B$4)</f>
        <v>0</v>
      </c>
      <c r="L11" s="80">
        <f aca="true" t="shared" si="5" ref="L11:L46">$K11*$B$5</f>
        <v>0</v>
      </c>
    </row>
    <row r="12" spans="1:12" ht="15.75">
      <c r="A12" s="5" t="s">
        <v>2</v>
      </c>
      <c r="B12" s="57">
        <v>-336961985.87</v>
      </c>
      <c r="C12" s="57">
        <v>368330516.87</v>
      </c>
      <c r="D12" s="72"/>
      <c r="E12" s="57">
        <f t="shared" si="0"/>
        <v>0</v>
      </c>
      <c r="F12" s="38">
        <v>4996692299.77</v>
      </c>
      <c r="G12" s="38">
        <v>3330058183.3</v>
      </c>
      <c r="H12" s="38">
        <f t="shared" si="1"/>
        <v>1666634116.4700003</v>
      </c>
      <c r="I12" s="29">
        <f t="shared" si="2"/>
        <v>0</v>
      </c>
      <c r="J12" s="28">
        <f t="shared" si="3"/>
        <v>0</v>
      </c>
      <c r="K12" s="28">
        <f t="shared" si="4"/>
        <v>0</v>
      </c>
      <c r="L12" s="80">
        <f t="shared" si="5"/>
        <v>0</v>
      </c>
    </row>
    <row r="13" spans="1:12" ht="15.75">
      <c r="A13" s="5" t="s">
        <v>3</v>
      </c>
      <c r="B13" s="57">
        <v>-322066000</v>
      </c>
      <c r="C13" s="57">
        <v>187065000</v>
      </c>
      <c r="D13" s="72"/>
      <c r="E13" s="57">
        <f t="shared" si="0"/>
        <v>-135001000</v>
      </c>
      <c r="F13" s="38">
        <v>2464541729.05</v>
      </c>
      <c r="G13" s="38">
        <v>1114525729.05</v>
      </c>
      <c r="H13" s="38">
        <f t="shared" si="1"/>
        <v>1350016000.0000002</v>
      </c>
      <c r="I13" s="106">
        <f t="shared" si="2"/>
        <v>9.999955556082297</v>
      </c>
      <c r="J13" s="28">
        <f t="shared" si="3"/>
        <v>0</v>
      </c>
      <c r="K13" s="28">
        <f t="shared" si="4"/>
        <v>0</v>
      </c>
      <c r="L13" s="80">
        <f t="shared" si="5"/>
        <v>0</v>
      </c>
    </row>
    <row r="14" spans="1:12" ht="15.75">
      <c r="A14" s="5" t="s">
        <v>4</v>
      </c>
      <c r="B14" s="57">
        <v>-100396943.85</v>
      </c>
      <c r="C14" s="57">
        <v>100396943.85</v>
      </c>
      <c r="D14" s="72"/>
      <c r="E14" s="57">
        <f t="shared" si="0"/>
        <v>0</v>
      </c>
      <c r="F14" s="38">
        <v>2729129587.85</v>
      </c>
      <c r="G14" s="38">
        <v>2183129587.85</v>
      </c>
      <c r="H14" s="38">
        <f t="shared" si="1"/>
        <v>546000000</v>
      </c>
      <c r="I14" s="29">
        <f t="shared" si="2"/>
        <v>0</v>
      </c>
      <c r="J14" s="28">
        <f t="shared" si="3"/>
        <v>0</v>
      </c>
      <c r="K14" s="28">
        <f t="shared" si="4"/>
        <v>0</v>
      </c>
      <c r="L14" s="80">
        <f t="shared" si="5"/>
        <v>0</v>
      </c>
    </row>
    <row r="15" spans="1:12" ht="15.75">
      <c r="A15" s="5" t="s">
        <v>5</v>
      </c>
      <c r="B15" s="57">
        <v>-63606220.8</v>
      </c>
      <c r="C15" s="57">
        <v>78006220.8</v>
      </c>
      <c r="D15" s="72"/>
      <c r="E15" s="57">
        <f t="shared" si="0"/>
        <v>0</v>
      </c>
      <c r="F15" s="38">
        <v>1087900186.18</v>
      </c>
      <c r="G15" s="38">
        <v>593554186.18</v>
      </c>
      <c r="H15" s="38">
        <f t="shared" si="1"/>
        <v>494346000.0000001</v>
      </c>
      <c r="I15" s="29">
        <f t="shared" si="2"/>
        <v>0</v>
      </c>
      <c r="J15" s="28">
        <f t="shared" si="3"/>
        <v>0</v>
      </c>
      <c r="K15" s="28">
        <f t="shared" si="4"/>
        <v>0</v>
      </c>
      <c r="L15" s="80">
        <f t="shared" si="5"/>
        <v>0</v>
      </c>
    </row>
    <row r="16" spans="1:12" ht="15.75">
      <c r="A16" s="5" t="s">
        <v>6</v>
      </c>
      <c r="B16" s="57">
        <v>-91935157.74</v>
      </c>
      <c r="C16" s="57">
        <v>52294507.74</v>
      </c>
      <c r="D16" s="72"/>
      <c r="E16" s="57">
        <f t="shared" si="0"/>
        <v>-39640649.99999999</v>
      </c>
      <c r="F16" s="38">
        <v>1520131392.03</v>
      </c>
      <c r="G16" s="38">
        <v>1016595815.11</v>
      </c>
      <c r="H16" s="38">
        <f t="shared" si="1"/>
        <v>503535576.91999996</v>
      </c>
      <c r="I16" s="29">
        <f t="shared" si="2"/>
        <v>7.872462605814637</v>
      </c>
      <c r="J16" s="28">
        <f t="shared" si="3"/>
        <v>0</v>
      </c>
      <c r="K16" s="28">
        <f t="shared" si="4"/>
        <v>0</v>
      </c>
      <c r="L16" s="80">
        <f t="shared" si="5"/>
        <v>0</v>
      </c>
    </row>
    <row r="17" spans="1:12" ht="15.75">
      <c r="A17" s="5" t="s">
        <v>7</v>
      </c>
      <c r="B17" s="57">
        <v>-53910595.73</v>
      </c>
      <c r="C17" s="57">
        <v>40030995.73</v>
      </c>
      <c r="D17" s="72"/>
      <c r="E17" s="57">
        <f t="shared" si="0"/>
        <v>-13879600</v>
      </c>
      <c r="F17" s="38">
        <v>732671273.84</v>
      </c>
      <c r="G17" s="38">
        <v>583918373.84</v>
      </c>
      <c r="H17" s="38">
        <f t="shared" si="1"/>
        <v>148752900</v>
      </c>
      <c r="I17" s="29">
        <f t="shared" si="2"/>
        <v>9.33064162110453</v>
      </c>
      <c r="J17" s="28">
        <f t="shared" si="3"/>
        <v>0</v>
      </c>
      <c r="K17" s="28">
        <f t="shared" si="4"/>
        <v>0</v>
      </c>
      <c r="L17" s="80">
        <f t="shared" si="5"/>
        <v>0</v>
      </c>
    </row>
    <row r="18" spans="1:12" ht="15.75">
      <c r="A18" s="5" t="s">
        <v>8</v>
      </c>
      <c r="B18" s="57">
        <v>-87158619.71</v>
      </c>
      <c r="C18" s="57">
        <v>54796619.71</v>
      </c>
      <c r="D18" s="72"/>
      <c r="E18" s="57">
        <f t="shared" si="0"/>
        <v>-32361999.999999993</v>
      </c>
      <c r="F18" s="38">
        <v>2178310145.23</v>
      </c>
      <c r="G18" s="38">
        <v>1647492666.23</v>
      </c>
      <c r="H18" s="38">
        <f t="shared" si="1"/>
        <v>530817479</v>
      </c>
      <c r="I18" s="29">
        <f t="shared" si="2"/>
        <v>6.096634206727016</v>
      </c>
      <c r="J18" s="28">
        <f t="shared" si="3"/>
        <v>0</v>
      </c>
      <c r="K18" s="28">
        <f t="shared" si="4"/>
        <v>0</v>
      </c>
      <c r="L18" s="80">
        <f t="shared" si="5"/>
        <v>0</v>
      </c>
    </row>
    <row r="19" spans="1:12" ht="15.75">
      <c r="A19" s="5" t="s">
        <v>9</v>
      </c>
      <c r="B19" s="57">
        <v>-21549714.21</v>
      </c>
      <c r="C19" s="57">
        <v>1549714.21</v>
      </c>
      <c r="D19" s="72"/>
      <c r="E19" s="57">
        <f t="shared" si="0"/>
        <v>-20000000</v>
      </c>
      <c r="F19" s="38">
        <v>797080079.86</v>
      </c>
      <c r="G19" s="38">
        <v>520235279.86</v>
      </c>
      <c r="H19" s="38">
        <f t="shared" si="1"/>
        <v>276844800</v>
      </c>
      <c r="I19" s="29">
        <f t="shared" si="2"/>
        <v>7.224264280925631</v>
      </c>
      <c r="J19" s="28">
        <f t="shared" si="3"/>
        <v>0</v>
      </c>
      <c r="K19" s="28">
        <f t="shared" si="4"/>
        <v>0</v>
      </c>
      <c r="L19" s="80">
        <f t="shared" si="5"/>
        <v>0</v>
      </c>
    </row>
    <row r="20" spans="1:12" ht="15.75">
      <c r="A20" s="5" t="s">
        <v>10</v>
      </c>
      <c r="B20" s="57">
        <v>-37896621.64</v>
      </c>
      <c r="C20" s="57">
        <v>37896621.64</v>
      </c>
      <c r="D20" s="72"/>
      <c r="E20" s="57">
        <f t="shared" si="0"/>
        <v>0</v>
      </c>
      <c r="F20" s="38">
        <v>320482103.49</v>
      </c>
      <c r="G20" s="38">
        <v>241506603.49</v>
      </c>
      <c r="H20" s="38">
        <f t="shared" si="1"/>
        <v>78975500</v>
      </c>
      <c r="I20" s="29">
        <f t="shared" si="2"/>
        <v>0</v>
      </c>
      <c r="J20" s="28">
        <f t="shared" si="3"/>
        <v>0</v>
      </c>
      <c r="K20" s="28">
        <f t="shared" si="4"/>
        <v>0</v>
      </c>
      <c r="L20" s="80">
        <f t="shared" si="5"/>
        <v>0</v>
      </c>
    </row>
    <row r="21" spans="1:12" ht="15.75">
      <c r="A21" s="5" t="s">
        <v>11</v>
      </c>
      <c r="B21" s="57">
        <v>-51906006.46</v>
      </c>
      <c r="C21" s="57">
        <v>53981006.46</v>
      </c>
      <c r="D21" s="72"/>
      <c r="E21" s="57">
        <f t="shared" si="0"/>
        <v>0</v>
      </c>
      <c r="F21" s="38">
        <v>1140544615.78</v>
      </c>
      <c r="G21" s="38">
        <v>903434894.43</v>
      </c>
      <c r="H21" s="38">
        <f t="shared" si="1"/>
        <v>237109721.35000002</v>
      </c>
      <c r="I21" s="29">
        <f t="shared" si="2"/>
        <v>0</v>
      </c>
      <c r="J21" s="28">
        <f t="shared" si="3"/>
        <v>0</v>
      </c>
      <c r="K21" s="28">
        <f t="shared" si="4"/>
        <v>0</v>
      </c>
      <c r="L21" s="80">
        <f t="shared" si="5"/>
        <v>0</v>
      </c>
    </row>
    <row r="22" spans="1:12" ht="15.75">
      <c r="A22" s="5" t="s">
        <v>12</v>
      </c>
      <c r="B22" s="57">
        <v>-15355241.59</v>
      </c>
      <c r="C22" s="57">
        <v>15203798.18</v>
      </c>
      <c r="D22" s="72"/>
      <c r="E22" s="57">
        <f t="shared" si="0"/>
        <v>-151443.41000000015</v>
      </c>
      <c r="F22" s="38">
        <v>465628873.47</v>
      </c>
      <c r="G22" s="38">
        <v>378312873.47</v>
      </c>
      <c r="H22" s="38">
        <f t="shared" si="1"/>
        <v>87316000</v>
      </c>
      <c r="I22" s="29">
        <f t="shared" si="2"/>
        <v>0.1734429085161942</v>
      </c>
      <c r="J22" s="28">
        <f t="shared" si="3"/>
        <v>0</v>
      </c>
      <c r="K22" s="28">
        <f t="shared" si="4"/>
        <v>0</v>
      </c>
      <c r="L22" s="80">
        <f t="shared" si="5"/>
        <v>0</v>
      </c>
    </row>
    <row r="23" spans="1:12" ht="15.75">
      <c r="A23" s="5" t="s">
        <v>13</v>
      </c>
      <c r="B23" s="57">
        <v>-84178644.19</v>
      </c>
      <c r="C23" s="57">
        <v>68972394.19</v>
      </c>
      <c r="D23" s="72"/>
      <c r="E23" s="57">
        <f t="shared" si="0"/>
        <v>-15206250</v>
      </c>
      <c r="F23" s="38">
        <v>407539882.22</v>
      </c>
      <c r="G23" s="38">
        <v>255469482.22</v>
      </c>
      <c r="H23" s="38">
        <f t="shared" si="1"/>
        <v>152070400.00000003</v>
      </c>
      <c r="I23" s="96">
        <f t="shared" si="2"/>
        <v>9.999480503766675</v>
      </c>
      <c r="J23" s="28">
        <f t="shared" si="3"/>
        <v>0</v>
      </c>
      <c r="K23" s="28">
        <f t="shared" si="4"/>
        <v>0</v>
      </c>
      <c r="L23" s="80">
        <f t="shared" si="5"/>
        <v>0</v>
      </c>
    </row>
    <row r="24" spans="1:12" ht="15.75">
      <c r="A24" s="5" t="s">
        <v>14</v>
      </c>
      <c r="B24" s="57">
        <v>-13611402.76</v>
      </c>
      <c r="C24" s="57">
        <v>13611402.76</v>
      </c>
      <c r="D24" s="72"/>
      <c r="E24" s="57">
        <f t="shared" si="0"/>
        <v>0</v>
      </c>
      <c r="F24" s="38">
        <v>506152440.44</v>
      </c>
      <c r="G24" s="38">
        <v>362809576.1</v>
      </c>
      <c r="H24" s="38">
        <f t="shared" si="1"/>
        <v>143342864.33999997</v>
      </c>
      <c r="I24" s="29">
        <f t="shared" si="2"/>
        <v>0</v>
      </c>
      <c r="J24" s="28">
        <f t="shared" si="3"/>
        <v>0</v>
      </c>
      <c r="K24" s="28">
        <f t="shared" si="4"/>
        <v>0</v>
      </c>
      <c r="L24" s="80">
        <f t="shared" si="5"/>
        <v>0</v>
      </c>
    </row>
    <row r="25" spans="1:12" ht="15.75">
      <c r="A25" s="5" t="s">
        <v>15</v>
      </c>
      <c r="B25" s="57">
        <v>-20976520.94</v>
      </c>
      <c r="C25" s="57">
        <v>20976520.94</v>
      </c>
      <c r="D25" s="72"/>
      <c r="E25" s="57">
        <f t="shared" si="0"/>
        <v>0</v>
      </c>
      <c r="F25" s="38">
        <v>305336183.68</v>
      </c>
      <c r="G25" s="38">
        <v>214109893.42</v>
      </c>
      <c r="H25" s="38">
        <f t="shared" si="1"/>
        <v>91226290.26000002</v>
      </c>
      <c r="I25" s="29">
        <f t="shared" si="2"/>
        <v>0</v>
      </c>
      <c r="J25" s="28">
        <f t="shared" si="3"/>
        <v>0</v>
      </c>
      <c r="K25" s="28">
        <f t="shared" si="4"/>
        <v>0</v>
      </c>
      <c r="L25" s="80">
        <f t="shared" si="5"/>
        <v>0</v>
      </c>
    </row>
    <row r="26" spans="1:12" ht="15.75">
      <c r="A26" s="5" t="s">
        <v>16</v>
      </c>
      <c r="B26" s="57">
        <v>-16980558</v>
      </c>
      <c r="C26" s="57">
        <v>16580558</v>
      </c>
      <c r="D26" s="72"/>
      <c r="E26" s="57">
        <f t="shared" si="0"/>
        <v>-400000</v>
      </c>
      <c r="F26" s="38">
        <v>2691084913.84</v>
      </c>
      <c r="G26" s="38">
        <v>1624445592.38</v>
      </c>
      <c r="H26" s="38">
        <f t="shared" si="1"/>
        <v>1066639321.46</v>
      </c>
      <c r="I26" s="29">
        <f t="shared" si="2"/>
        <v>0.037500961379567925</v>
      </c>
      <c r="J26" s="28">
        <f t="shared" si="3"/>
        <v>0</v>
      </c>
      <c r="K26" s="28">
        <f t="shared" si="4"/>
        <v>0</v>
      </c>
      <c r="L26" s="80">
        <f t="shared" si="5"/>
        <v>0</v>
      </c>
    </row>
    <row r="27" spans="1:12" ht="15.75">
      <c r="A27" s="5" t="s">
        <v>17</v>
      </c>
      <c r="B27" s="57">
        <v>-11181035.31</v>
      </c>
      <c r="C27" s="57">
        <v>5621035.31</v>
      </c>
      <c r="D27" s="72"/>
      <c r="E27" s="57">
        <f t="shared" si="0"/>
        <v>-5560000.000000001</v>
      </c>
      <c r="F27" s="38">
        <v>290462093.81</v>
      </c>
      <c r="G27" s="38">
        <v>228692249.09</v>
      </c>
      <c r="H27" s="38">
        <f t="shared" si="1"/>
        <v>61769844.72</v>
      </c>
      <c r="I27" s="29">
        <f t="shared" si="2"/>
        <v>9.001155863679498</v>
      </c>
      <c r="J27" s="28">
        <f t="shared" si="3"/>
        <v>0</v>
      </c>
      <c r="K27" s="28">
        <f t="shared" si="4"/>
        <v>0</v>
      </c>
      <c r="L27" s="80">
        <f t="shared" si="5"/>
        <v>0</v>
      </c>
    </row>
    <row r="28" spans="1:12" ht="15.75">
      <c r="A28" s="5" t="s">
        <v>18</v>
      </c>
      <c r="B28" s="57">
        <v>-22846926.5</v>
      </c>
      <c r="C28" s="57">
        <v>22846926.5</v>
      </c>
      <c r="D28" s="72"/>
      <c r="E28" s="57">
        <f t="shared" si="0"/>
        <v>0</v>
      </c>
      <c r="F28" s="38">
        <v>253410172.73</v>
      </c>
      <c r="G28" s="38">
        <v>180190172.73</v>
      </c>
      <c r="H28" s="38">
        <f t="shared" si="1"/>
        <v>73220000</v>
      </c>
      <c r="I28" s="29">
        <f t="shared" si="2"/>
        <v>0</v>
      </c>
      <c r="J28" s="28">
        <f t="shared" si="3"/>
        <v>0</v>
      </c>
      <c r="K28" s="28">
        <f t="shared" si="4"/>
        <v>0</v>
      </c>
      <c r="L28" s="80">
        <f t="shared" si="5"/>
        <v>0</v>
      </c>
    </row>
    <row r="29" spans="1:12" ht="15.75">
      <c r="A29" s="5" t="s">
        <v>19</v>
      </c>
      <c r="B29" s="57">
        <v>-80040031</v>
      </c>
      <c r="C29" s="57">
        <v>66540031</v>
      </c>
      <c r="D29" s="72"/>
      <c r="E29" s="57">
        <f t="shared" si="0"/>
        <v>-13500000</v>
      </c>
      <c r="F29" s="38">
        <v>537960172.21</v>
      </c>
      <c r="G29" s="38">
        <v>278307227.69</v>
      </c>
      <c r="H29" s="38">
        <f t="shared" si="1"/>
        <v>259652944.52000004</v>
      </c>
      <c r="I29" s="29">
        <f t="shared" si="2"/>
        <v>5.199247797846617</v>
      </c>
      <c r="J29" s="28">
        <f t="shared" si="3"/>
        <v>0</v>
      </c>
      <c r="K29" s="28">
        <f t="shared" si="4"/>
        <v>0</v>
      </c>
      <c r="L29" s="80">
        <f t="shared" si="5"/>
        <v>0</v>
      </c>
    </row>
    <row r="30" spans="1:12" ht="15.75">
      <c r="A30" s="5" t="s">
        <v>20</v>
      </c>
      <c r="B30" s="57">
        <v>-147440781.37</v>
      </c>
      <c r="C30" s="57">
        <v>144662881.37</v>
      </c>
      <c r="D30" s="72"/>
      <c r="E30" s="57">
        <f t="shared" si="0"/>
        <v>-2777900</v>
      </c>
      <c r="F30" s="38">
        <v>625167254.46</v>
      </c>
      <c r="G30" s="38">
        <v>357767635.56</v>
      </c>
      <c r="H30" s="38">
        <f t="shared" si="1"/>
        <v>267399618.90000004</v>
      </c>
      <c r="I30" s="29">
        <f t="shared" si="2"/>
        <v>1.0388571275559135</v>
      </c>
      <c r="J30" s="28">
        <f t="shared" si="3"/>
        <v>0</v>
      </c>
      <c r="K30" s="28">
        <f t="shared" si="4"/>
        <v>0</v>
      </c>
      <c r="L30" s="80">
        <f t="shared" si="5"/>
        <v>0</v>
      </c>
    </row>
    <row r="31" spans="1:12" ht="15.75">
      <c r="A31" s="5" t="s">
        <v>21</v>
      </c>
      <c r="B31" s="57">
        <v>-42408407.91</v>
      </c>
      <c r="C31" s="57">
        <v>33408407.91</v>
      </c>
      <c r="D31" s="72"/>
      <c r="E31" s="57">
        <f t="shared" si="0"/>
        <v>-8999999.999999996</v>
      </c>
      <c r="F31" s="38">
        <v>280902500.03</v>
      </c>
      <c r="G31" s="38">
        <v>156062460.03</v>
      </c>
      <c r="H31" s="38">
        <f t="shared" si="1"/>
        <v>124840039.99999997</v>
      </c>
      <c r="I31" s="29">
        <f t="shared" si="2"/>
        <v>7.2092255016900015</v>
      </c>
      <c r="J31" s="28">
        <f t="shared" si="3"/>
        <v>0</v>
      </c>
      <c r="K31" s="28">
        <f t="shared" si="4"/>
        <v>0</v>
      </c>
      <c r="L31" s="80">
        <f t="shared" si="5"/>
        <v>0</v>
      </c>
    </row>
    <row r="32" spans="1:12" ht="15.75">
      <c r="A32" s="5" t="s">
        <v>22</v>
      </c>
      <c r="B32" s="57">
        <v>-23007877.09</v>
      </c>
      <c r="C32" s="57">
        <v>23007877.09</v>
      </c>
      <c r="D32" s="72"/>
      <c r="E32" s="57">
        <f t="shared" si="0"/>
        <v>0</v>
      </c>
      <c r="F32" s="38">
        <v>433389728.86</v>
      </c>
      <c r="G32" s="38">
        <v>306306925.86</v>
      </c>
      <c r="H32" s="38">
        <f t="shared" si="1"/>
        <v>127082803</v>
      </c>
      <c r="I32" s="29">
        <f t="shared" si="2"/>
        <v>0</v>
      </c>
      <c r="J32" s="28">
        <f t="shared" si="3"/>
        <v>0</v>
      </c>
      <c r="K32" s="28">
        <f t="shared" si="4"/>
        <v>0</v>
      </c>
      <c r="L32" s="80">
        <f t="shared" si="5"/>
        <v>0</v>
      </c>
    </row>
    <row r="33" spans="1:12" ht="15.75">
      <c r="A33" s="5" t="s">
        <v>23</v>
      </c>
      <c r="B33" s="57">
        <v>-16530581.75</v>
      </c>
      <c r="C33" s="57">
        <v>33614218.75</v>
      </c>
      <c r="D33" s="72"/>
      <c r="E33" s="57">
        <f t="shared" si="0"/>
        <v>0</v>
      </c>
      <c r="F33" s="38">
        <v>554525218.72</v>
      </c>
      <c r="G33" s="38">
        <v>406449218.72</v>
      </c>
      <c r="H33" s="38">
        <f t="shared" si="1"/>
        <v>148076000</v>
      </c>
      <c r="I33" s="29">
        <f t="shared" si="2"/>
        <v>0</v>
      </c>
      <c r="J33" s="28">
        <f t="shared" si="3"/>
        <v>0</v>
      </c>
      <c r="K33" s="28">
        <f t="shared" si="4"/>
        <v>0</v>
      </c>
      <c r="L33" s="80">
        <f t="shared" si="5"/>
        <v>0</v>
      </c>
    </row>
    <row r="34" spans="1:12" ht="15.75">
      <c r="A34" s="5" t="s">
        <v>24</v>
      </c>
      <c r="B34" s="57">
        <v>-88605389.3</v>
      </c>
      <c r="C34" s="57">
        <v>88605389.3</v>
      </c>
      <c r="D34" s="72"/>
      <c r="E34" s="57">
        <f t="shared" si="0"/>
        <v>0</v>
      </c>
      <c r="F34" s="38">
        <v>1374963593.22</v>
      </c>
      <c r="G34" s="38">
        <v>857320327.89</v>
      </c>
      <c r="H34" s="38">
        <f t="shared" si="1"/>
        <v>517643265.33000004</v>
      </c>
      <c r="I34" s="29">
        <f t="shared" si="2"/>
        <v>0</v>
      </c>
      <c r="J34" s="28">
        <f t="shared" si="3"/>
        <v>0</v>
      </c>
      <c r="K34" s="28">
        <f t="shared" si="4"/>
        <v>0</v>
      </c>
      <c r="L34" s="80">
        <f t="shared" si="5"/>
        <v>0</v>
      </c>
    </row>
    <row r="35" spans="1:12" ht="15.75">
      <c r="A35" s="5" t="s">
        <v>25</v>
      </c>
      <c r="B35" s="57">
        <v>-17811615</v>
      </c>
      <c r="C35" s="57">
        <v>16056115</v>
      </c>
      <c r="D35" s="72"/>
      <c r="E35" s="57">
        <f t="shared" si="0"/>
        <v>-1755500</v>
      </c>
      <c r="F35" s="38">
        <v>277967793.26</v>
      </c>
      <c r="G35" s="38">
        <v>238342123.26</v>
      </c>
      <c r="H35" s="38">
        <f t="shared" si="1"/>
        <v>39625670</v>
      </c>
      <c r="I35" s="29">
        <f t="shared" si="2"/>
        <v>4.430209003406126</v>
      </c>
      <c r="J35" s="28">
        <f t="shared" si="3"/>
        <v>0</v>
      </c>
      <c r="K35" s="28">
        <f t="shared" si="4"/>
        <v>0</v>
      </c>
      <c r="L35" s="80">
        <f t="shared" si="5"/>
        <v>0</v>
      </c>
    </row>
    <row r="36" spans="1:12" ht="15.75">
      <c r="A36" s="5" t="s">
        <v>26</v>
      </c>
      <c r="B36" s="57">
        <v>-42996936.62</v>
      </c>
      <c r="C36" s="57">
        <v>38545936.62</v>
      </c>
      <c r="D36" s="72"/>
      <c r="E36" s="57">
        <f t="shared" si="0"/>
        <v>-4451000</v>
      </c>
      <c r="F36" s="38">
        <v>1811955484.6</v>
      </c>
      <c r="G36" s="38">
        <v>1575762009.23</v>
      </c>
      <c r="H36" s="38">
        <f t="shared" si="1"/>
        <v>236193475.3699999</v>
      </c>
      <c r="I36" s="29">
        <f t="shared" si="2"/>
        <v>1.8844720384538376</v>
      </c>
      <c r="J36" s="28">
        <f t="shared" si="3"/>
        <v>0</v>
      </c>
      <c r="K36" s="28">
        <f t="shared" si="4"/>
        <v>0</v>
      </c>
      <c r="L36" s="80">
        <f t="shared" si="5"/>
        <v>0</v>
      </c>
    </row>
    <row r="37" spans="1:12" ht="15.75">
      <c r="A37" s="5" t="s">
        <v>27</v>
      </c>
      <c r="B37" s="57">
        <v>-30741571.98</v>
      </c>
      <c r="C37" s="57">
        <v>30741571.98</v>
      </c>
      <c r="D37" s="72"/>
      <c r="E37" s="57">
        <f t="shared" si="0"/>
        <v>0</v>
      </c>
      <c r="F37" s="38">
        <v>305407503.72</v>
      </c>
      <c r="G37" s="38">
        <v>122802503.72</v>
      </c>
      <c r="H37" s="38">
        <f t="shared" si="1"/>
        <v>182605000.00000003</v>
      </c>
      <c r="I37" s="29">
        <f t="shared" si="2"/>
        <v>0</v>
      </c>
      <c r="J37" s="28">
        <f t="shared" si="3"/>
        <v>0</v>
      </c>
      <c r="K37" s="28">
        <f t="shared" si="4"/>
        <v>0</v>
      </c>
      <c r="L37" s="80">
        <f t="shared" si="5"/>
        <v>0</v>
      </c>
    </row>
    <row r="38" spans="1:12" ht="15.75">
      <c r="A38" s="5" t="s">
        <v>28</v>
      </c>
      <c r="B38" s="57">
        <v>-36147786.95</v>
      </c>
      <c r="C38" s="57">
        <v>36147786.95</v>
      </c>
      <c r="D38" s="72"/>
      <c r="E38" s="57">
        <f t="shared" si="0"/>
        <v>0</v>
      </c>
      <c r="F38" s="38">
        <v>371771193.3</v>
      </c>
      <c r="G38" s="38">
        <v>281802193.3</v>
      </c>
      <c r="H38" s="38">
        <f t="shared" si="1"/>
        <v>89969000</v>
      </c>
      <c r="I38" s="29">
        <f t="shared" si="2"/>
        <v>0</v>
      </c>
      <c r="J38" s="28">
        <f t="shared" si="3"/>
        <v>0</v>
      </c>
      <c r="K38" s="28">
        <f t="shared" si="4"/>
        <v>0</v>
      </c>
      <c r="L38" s="80">
        <f t="shared" si="5"/>
        <v>0</v>
      </c>
    </row>
    <row r="39" spans="1:12" ht="15.75">
      <c r="A39" s="5" t="s">
        <v>29</v>
      </c>
      <c r="B39" s="57">
        <v>-12184360.33</v>
      </c>
      <c r="C39" s="57">
        <v>10526610.33</v>
      </c>
      <c r="D39" s="72"/>
      <c r="E39" s="57">
        <f t="shared" si="0"/>
        <v>-1657750</v>
      </c>
      <c r="F39" s="38">
        <v>763627362.81</v>
      </c>
      <c r="G39" s="38">
        <v>641712133.13</v>
      </c>
      <c r="H39" s="38">
        <f t="shared" si="1"/>
        <v>121915229.67999995</v>
      </c>
      <c r="I39" s="29">
        <f t="shared" si="2"/>
        <v>1.3597562866847899</v>
      </c>
      <c r="J39" s="28">
        <f t="shared" si="3"/>
        <v>0</v>
      </c>
      <c r="K39" s="28">
        <f t="shared" si="4"/>
        <v>0</v>
      </c>
      <c r="L39" s="80">
        <f t="shared" si="5"/>
        <v>0</v>
      </c>
    </row>
    <row r="40" spans="1:12" ht="15.75">
      <c r="A40" s="5" t="s">
        <v>30</v>
      </c>
      <c r="B40" s="57">
        <v>-66778125.88</v>
      </c>
      <c r="C40" s="57">
        <v>65828025.88</v>
      </c>
      <c r="D40" s="72"/>
      <c r="E40" s="57">
        <f t="shared" si="0"/>
        <v>-950100</v>
      </c>
      <c r="F40" s="38">
        <v>1418603588.61</v>
      </c>
      <c r="G40" s="38">
        <v>987962899.33</v>
      </c>
      <c r="H40" s="38">
        <f t="shared" si="1"/>
        <v>430640689.27999985</v>
      </c>
      <c r="I40" s="29">
        <f t="shared" si="2"/>
        <v>0.22062476297548625</v>
      </c>
      <c r="J40" s="28">
        <f t="shared" si="3"/>
        <v>0</v>
      </c>
      <c r="K40" s="28">
        <f t="shared" si="4"/>
        <v>0</v>
      </c>
      <c r="L40" s="80">
        <f t="shared" si="5"/>
        <v>0</v>
      </c>
    </row>
    <row r="41" spans="1:12" ht="15.75">
      <c r="A41" s="5" t="s">
        <v>31</v>
      </c>
      <c r="B41" s="57">
        <v>-80879970.05</v>
      </c>
      <c r="C41" s="57">
        <v>74882530.05</v>
      </c>
      <c r="D41" s="72"/>
      <c r="E41" s="57">
        <f t="shared" si="0"/>
        <v>-5997440</v>
      </c>
      <c r="F41" s="38">
        <v>1342518623.77</v>
      </c>
      <c r="G41" s="38">
        <v>787302444.05</v>
      </c>
      <c r="H41" s="38">
        <f t="shared" si="1"/>
        <v>555216179.72</v>
      </c>
      <c r="I41" s="29">
        <f t="shared" si="2"/>
        <v>1.0801990682304246</v>
      </c>
      <c r="J41" s="28">
        <f t="shared" si="3"/>
        <v>0</v>
      </c>
      <c r="K41" s="28">
        <f t="shared" si="4"/>
        <v>0</v>
      </c>
      <c r="L41" s="80">
        <f t="shared" si="5"/>
        <v>0</v>
      </c>
    </row>
    <row r="42" spans="1:12" ht="15.75">
      <c r="A42" s="5" t="s">
        <v>32</v>
      </c>
      <c r="B42" s="57">
        <v>-17460168.27</v>
      </c>
      <c r="C42" s="57">
        <v>460168.27</v>
      </c>
      <c r="D42" s="72"/>
      <c r="E42" s="57">
        <f t="shared" si="0"/>
        <v>-17000000</v>
      </c>
      <c r="F42" s="38">
        <v>375662644.77</v>
      </c>
      <c r="G42" s="38">
        <v>199687250.64</v>
      </c>
      <c r="H42" s="38">
        <f t="shared" si="1"/>
        <v>175975394.13</v>
      </c>
      <c r="I42" s="29">
        <f t="shared" si="2"/>
        <v>9.66044149754336</v>
      </c>
      <c r="J42" s="28">
        <f t="shared" si="3"/>
        <v>0</v>
      </c>
      <c r="K42" s="28">
        <f t="shared" si="4"/>
        <v>0</v>
      </c>
      <c r="L42" s="80">
        <f t="shared" si="5"/>
        <v>0</v>
      </c>
    </row>
    <row r="43" spans="1:12" ht="15.75">
      <c r="A43" s="5" t="s">
        <v>33</v>
      </c>
      <c r="B43" s="57">
        <v>-12787899.46</v>
      </c>
      <c r="C43" s="57">
        <v>13076899.46</v>
      </c>
      <c r="D43" s="72"/>
      <c r="E43" s="57">
        <f t="shared" si="0"/>
        <v>0</v>
      </c>
      <c r="F43" s="38">
        <v>355399224.16</v>
      </c>
      <c r="G43" s="38">
        <v>274827972.42</v>
      </c>
      <c r="H43" s="38">
        <f t="shared" si="1"/>
        <v>80571251.74000001</v>
      </c>
      <c r="I43" s="29">
        <f t="shared" si="2"/>
        <v>0</v>
      </c>
      <c r="J43" s="28">
        <f t="shared" si="3"/>
        <v>0</v>
      </c>
      <c r="K43" s="28">
        <f t="shared" si="4"/>
        <v>0</v>
      </c>
      <c r="L43" s="80">
        <f t="shared" si="5"/>
        <v>0</v>
      </c>
    </row>
    <row r="44" spans="1:12" ht="15.75">
      <c r="A44" s="5" t="s">
        <v>34</v>
      </c>
      <c r="B44" s="57">
        <v>-28622593.71</v>
      </c>
      <c r="C44" s="57">
        <v>28622593.71</v>
      </c>
      <c r="D44" s="72"/>
      <c r="E44" s="57">
        <f t="shared" si="0"/>
        <v>0</v>
      </c>
      <c r="F44" s="38">
        <v>277330354.92</v>
      </c>
      <c r="G44" s="38">
        <v>218030354.92</v>
      </c>
      <c r="H44" s="38">
        <f t="shared" si="1"/>
        <v>59300000.00000003</v>
      </c>
      <c r="I44" s="29">
        <f t="shared" si="2"/>
        <v>0</v>
      </c>
      <c r="J44" s="28">
        <f t="shared" si="3"/>
        <v>0</v>
      </c>
      <c r="K44" s="28">
        <f t="shared" si="4"/>
        <v>0</v>
      </c>
      <c r="L44" s="80">
        <f t="shared" si="5"/>
        <v>0</v>
      </c>
    </row>
    <row r="45" spans="1:12" ht="15.75">
      <c r="A45" s="5" t="s">
        <v>35</v>
      </c>
      <c r="B45" s="57">
        <v>-2888000</v>
      </c>
      <c r="C45" s="57">
        <v>2888000</v>
      </c>
      <c r="D45" s="72"/>
      <c r="E45" s="57">
        <f t="shared" si="0"/>
        <v>0</v>
      </c>
      <c r="F45" s="38">
        <v>247668971.69</v>
      </c>
      <c r="G45" s="38">
        <v>176221684.35</v>
      </c>
      <c r="H45" s="38">
        <f t="shared" si="1"/>
        <v>71447287.34</v>
      </c>
      <c r="I45" s="29">
        <f t="shared" si="2"/>
        <v>0</v>
      </c>
      <c r="J45" s="28">
        <f t="shared" si="3"/>
        <v>0</v>
      </c>
      <c r="K45" s="28">
        <f t="shared" si="4"/>
        <v>0</v>
      </c>
      <c r="L45" s="80">
        <f t="shared" si="5"/>
        <v>0</v>
      </c>
    </row>
    <row r="46" spans="1:12" ht="15.75">
      <c r="A46" s="5" t="s">
        <v>36</v>
      </c>
      <c r="B46" s="57">
        <v>-30438416.55</v>
      </c>
      <c r="C46" s="57">
        <v>30438416.55</v>
      </c>
      <c r="D46" s="72"/>
      <c r="E46" s="57">
        <f t="shared" si="0"/>
        <v>0</v>
      </c>
      <c r="F46" s="38">
        <v>407595647.24</v>
      </c>
      <c r="G46" s="38">
        <v>265289494.24</v>
      </c>
      <c r="H46" s="38">
        <f t="shared" si="1"/>
        <v>142306153</v>
      </c>
      <c r="I46" s="29">
        <f t="shared" si="2"/>
        <v>0</v>
      </c>
      <c r="J46" s="28">
        <f t="shared" si="3"/>
        <v>0</v>
      </c>
      <c r="K46" s="28">
        <f t="shared" si="4"/>
        <v>0</v>
      </c>
      <c r="L46" s="80">
        <f t="shared" si="5"/>
        <v>0</v>
      </c>
    </row>
    <row r="47" spans="1:12" s="17" customFormat="1" ht="15.75">
      <c r="A47" s="14" t="s">
        <v>67</v>
      </c>
      <c r="B47" s="35">
        <f>SUM(B$10:B$46)</f>
        <v>-5672400519.05</v>
      </c>
      <c r="C47" s="35">
        <f aca="true" t="shared" si="6" ref="C47:H47">SUM(C$10:C$46)</f>
        <v>3718326053.6400003</v>
      </c>
      <c r="D47" s="35">
        <f t="shared" si="6"/>
        <v>0</v>
      </c>
      <c r="E47" s="35">
        <f t="shared" si="6"/>
        <v>-2019290633.4099998</v>
      </c>
      <c r="F47" s="35">
        <f t="shared" si="6"/>
        <v>91679700562.58002</v>
      </c>
      <c r="G47" s="35">
        <f t="shared" si="6"/>
        <v>52381057746.049995</v>
      </c>
      <c r="H47" s="35">
        <f t="shared" si="6"/>
        <v>39298642816.52999</v>
      </c>
      <c r="I47" s="15"/>
      <c r="J47" s="15"/>
      <c r="K47" s="16"/>
      <c r="L47" s="16"/>
    </row>
    <row r="49" spans="5:8" ht="15.75">
      <c r="E49" s="20"/>
      <c r="H49" s="20">
        <f>$F$47-$G$47-$H$47</f>
        <v>0</v>
      </c>
    </row>
  </sheetData>
  <sheetProtection/>
  <mergeCells count="8">
    <mergeCell ref="A1:L1"/>
    <mergeCell ref="A7:A8"/>
    <mergeCell ref="J7:J8"/>
    <mergeCell ref="K7:K8"/>
    <mergeCell ref="L7:L8"/>
    <mergeCell ref="B7:E7"/>
    <mergeCell ref="F7:H7"/>
    <mergeCell ref="I7:I8"/>
  </mergeCells>
  <conditionalFormatting sqref="L10:L46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8515625" style="0" customWidth="1"/>
    <col min="2" max="2" width="19.421875" style="0" customWidth="1"/>
    <col min="3" max="3" width="19.00390625" style="0" customWidth="1"/>
    <col min="4" max="4" width="18.8515625" style="0" customWidth="1"/>
    <col min="5" max="5" width="19.140625" style="0" customWidth="1"/>
    <col min="6" max="6" width="23.8515625" style="0" customWidth="1"/>
    <col min="7" max="8" width="9.00390625" style="0" bestFit="1" customWidth="1"/>
    <col min="9" max="9" width="19.28125" style="0" customWidth="1"/>
  </cols>
  <sheetData>
    <row r="1" spans="1:9" ht="15.75">
      <c r="A1" s="115" t="s">
        <v>219</v>
      </c>
      <c r="B1" s="115"/>
      <c r="C1" s="115"/>
      <c r="D1" s="115"/>
      <c r="E1" s="115"/>
      <c r="F1" s="115"/>
      <c r="G1" s="115"/>
      <c r="H1" s="115"/>
      <c r="I1" s="115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159</v>
      </c>
      <c r="B3" s="32">
        <v>1</v>
      </c>
      <c r="C3" s="30"/>
      <c r="D3" s="30"/>
      <c r="E3" s="39"/>
      <c r="F3" s="39"/>
      <c r="G3" s="39"/>
      <c r="H3" s="39"/>
      <c r="I3" s="39"/>
    </row>
    <row r="4" spans="1:9" ht="15.75">
      <c r="A4" s="11" t="s">
        <v>160</v>
      </c>
      <c r="B4" s="33">
        <v>0</v>
      </c>
      <c r="C4" s="31"/>
      <c r="D4" s="31"/>
      <c r="E4" s="39"/>
      <c r="F4" s="39"/>
      <c r="G4" s="39"/>
      <c r="H4" s="39"/>
      <c r="I4" s="39"/>
    </row>
    <row r="5" spans="1:9" ht="15.75">
      <c r="A5" s="12" t="s">
        <v>161</v>
      </c>
      <c r="B5" s="13" t="s">
        <v>42</v>
      </c>
      <c r="C5" s="24"/>
      <c r="D5" s="24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112" t="s">
        <v>38</v>
      </c>
      <c r="B7" s="112" t="s">
        <v>350</v>
      </c>
      <c r="C7" s="112" t="s">
        <v>349</v>
      </c>
      <c r="D7" s="112"/>
      <c r="E7" s="112"/>
      <c r="F7" s="112" t="s">
        <v>318</v>
      </c>
      <c r="G7" s="113" t="s">
        <v>162</v>
      </c>
      <c r="H7" s="113" t="s">
        <v>163</v>
      </c>
      <c r="I7" s="113" t="s">
        <v>164</v>
      </c>
    </row>
    <row r="8" spans="1:9" ht="63">
      <c r="A8" s="112"/>
      <c r="B8" s="112"/>
      <c r="C8" s="3" t="s">
        <v>92</v>
      </c>
      <c r="D8" s="3" t="s">
        <v>169</v>
      </c>
      <c r="E8" s="3" t="s">
        <v>94</v>
      </c>
      <c r="F8" s="112"/>
      <c r="G8" s="113"/>
      <c r="H8" s="113"/>
      <c r="I8" s="113"/>
    </row>
    <row r="9" spans="1:9" ht="15.75">
      <c r="A9" s="9">
        <v>1</v>
      </c>
      <c r="B9" s="9">
        <v>2</v>
      </c>
      <c r="C9" s="9">
        <v>3</v>
      </c>
      <c r="D9" s="9">
        <v>4</v>
      </c>
      <c r="E9" s="9" t="s">
        <v>165</v>
      </c>
      <c r="F9" s="9" t="s">
        <v>220</v>
      </c>
      <c r="G9" s="9">
        <v>7</v>
      </c>
      <c r="H9" s="9">
        <v>8</v>
      </c>
      <c r="I9" s="9">
        <v>9</v>
      </c>
    </row>
    <row r="10" spans="1:9" ht="15.75">
      <c r="A10" s="5" t="s">
        <v>0</v>
      </c>
      <c r="B10" s="47">
        <v>9700000000</v>
      </c>
      <c r="C10" s="47">
        <v>39134719503.63</v>
      </c>
      <c r="D10" s="47">
        <v>19291648503.63</v>
      </c>
      <c r="E10" s="47">
        <f>$C10-$D10</f>
        <v>19843070999.999996</v>
      </c>
      <c r="F10" s="47">
        <f>$B10/$E10*100</f>
        <v>48.883562428416454</v>
      </c>
      <c r="G10" s="48">
        <f>IF($F10&gt;100,1,0)</f>
        <v>0</v>
      </c>
      <c r="H10" s="48">
        <f>($G10-$B$4)/($B$3-$B$4)</f>
        <v>0</v>
      </c>
      <c r="I10" s="82">
        <f>$H10*$B$5</f>
        <v>0</v>
      </c>
    </row>
    <row r="11" spans="1:9" ht="15.75">
      <c r="A11" s="5" t="s">
        <v>1</v>
      </c>
      <c r="B11" s="47">
        <v>4432157000</v>
      </c>
      <c r="C11" s="47">
        <v>17895466225.33</v>
      </c>
      <c r="D11" s="47">
        <v>9578971225.33</v>
      </c>
      <c r="E11" s="47">
        <f aca="true" t="shared" si="0" ref="E11:E46">$C11-$D11</f>
        <v>8316495000.000002</v>
      </c>
      <c r="F11" s="47">
        <f aca="true" t="shared" si="1" ref="F11:F46">$B11/$E11*100</f>
        <v>53.293568985492065</v>
      </c>
      <c r="G11" s="48">
        <f aca="true" t="shared" si="2" ref="G11:G46">IF($F11&gt;100,1,0)</f>
        <v>0</v>
      </c>
      <c r="H11" s="48">
        <f aca="true" t="shared" si="3" ref="H11:H46">($G11-$B$4)/($B$3-$B$4)</f>
        <v>0</v>
      </c>
      <c r="I11" s="82">
        <f aca="true" t="shared" si="4" ref="I11:I46">$H11*$B$5</f>
        <v>0</v>
      </c>
    </row>
    <row r="12" spans="1:9" ht="15.75">
      <c r="A12" s="5" t="s">
        <v>2</v>
      </c>
      <c r="B12" s="47">
        <v>359775625</v>
      </c>
      <c r="C12" s="47">
        <v>4996692299.77</v>
      </c>
      <c r="D12" s="47">
        <v>3330058183.3</v>
      </c>
      <c r="E12" s="47">
        <f t="shared" si="0"/>
        <v>1666634116.4700003</v>
      </c>
      <c r="F12" s="47">
        <f t="shared" si="1"/>
        <v>21.5869590958584</v>
      </c>
      <c r="G12" s="48">
        <f t="shared" si="2"/>
        <v>0</v>
      </c>
      <c r="H12" s="48">
        <f t="shared" si="3"/>
        <v>0</v>
      </c>
      <c r="I12" s="82">
        <f t="shared" si="4"/>
        <v>0</v>
      </c>
    </row>
    <row r="13" spans="1:9" ht="15.75">
      <c r="A13" s="5" t="s">
        <v>3</v>
      </c>
      <c r="B13" s="47">
        <v>762501000</v>
      </c>
      <c r="C13" s="47">
        <v>2464541729.05</v>
      </c>
      <c r="D13" s="47">
        <v>1114525729.05</v>
      </c>
      <c r="E13" s="47">
        <f t="shared" si="0"/>
        <v>1350016000.0000002</v>
      </c>
      <c r="F13" s="47">
        <f t="shared" si="1"/>
        <v>56.48088615246041</v>
      </c>
      <c r="G13" s="48">
        <f t="shared" si="2"/>
        <v>0</v>
      </c>
      <c r="H13" s="48">
        <f t="shared" si="3"/>
        <v>0</v>
      </c>
      <c r="I13" s="82">
        <f t="shared" si="4"/>
        <v>0</v>
      </c>
    </row>
    <row r="14" spans="1:9" ht="15.75">
      <c r="A14" s="5" t="s">
        <v>4</v>
      </c>
      <c r="B14" s="47">
        <v>73000000</v>
      </c>
      <c r="C14" s="47">
        <v>2729129587.85</v>
      </c>
      <c r="D14" s="47">
        <v>2183129587.85</v>
      </c>
      <c r="E14" s="47">
        <f t="shared" si="0"/>
        <v>546000000</v>
      </c>
      <c r="F14" s="47">
        <f t="shared" si="1"/>
        <v>13.36996336996337</v>
      </c>
      <c r="G14" s="48">
        <f t="shared" si="2"/>
        <v>0</v>
      </c>
      <c r="H14" s="48">
        <f t="shared" si="3"/>
        <v>0</v>
      </c>
      <c r="I14" s="82">
        <f t="shared" si="4"/>
        <v>0</v>
      </c>
    </row>
    <row r="15" spans="1:9" ht="15.75">
      <c r="A15" s="5" t="s">
        <v>5</v>
      </c>
      <c r="B15" s="47">
        <v>25468000</v>
      </c>
      <c r="C15" s="47">
        <v>1087900186.18</v>
      </c>
      <c r="D15" s="47">
        <v>593554186.18</v>
      </c>
      <c r="E15" s="47">
        <f t="shared" si="0"/>
        <v>494346000.0000001</v>
      </c>
      <c r="F15" s="47">
        <f t="shared" si="1"/>
        <v>5.151857201231525</v>
      </c>
      <c r="G15" s="48">
        <f t="shared" si="2"/>
        <v>0</v>
      </c>
      <c r="H15" s="48">
        <f t="shared" si="3"/>
        <v>0</v>
      </c>
      <c r="I15" s="82">
        <f t="shared" si="4"/>
        <v>0</v>
      </c>
    </row>
    <row r="16" spans="1:9" ht="15.75">
      <c r="A16" s="5" t="s">
        <v>6</v>
      </c>
      <c r="B16" s="47">
        <v>157912100</v>
      </c>
      <c r="C16" s="47">
        <v>1520131392.03</v>
      </c>
      <c r="D16" s="47">
        <v>1016595815.11</v>
      </c>
      <c r="E16" s="47">
        <f t="shared" si="0"/>
        <v>503535576.91999996</v>
      </c>
      <c r="F16" s="47">
        <f t="shared" si="1"/>
        <v>31.360663920890847</v>
      </c>
      <c r="G16" s="48">
        <f t="shared" si="2"/>
        <v>0</v>
      </c>
      <c r="H16" s="48">
        <f t="shared" si="3"/>
        <v>0</v>
      </c>
      <c r="I16" s="82">
        <f t="shared" si="4"/>
        <v>0</v>
      </c>
    </row>
    <row r="17" spans="1:9" ht="15.75">
      <c r="A17" s="5" t="s">
        <v>7</v>
      </c>
      <c r="B17" s="47">
        <v>79686800</v>
      </c>
      <c r="C17" s="47">
        <v>732671273.84</v>
      </c>
      <c r="D17" s="47">
        <v>583918373.84</v>
      </c>
      <c r="E17" s="47">
        <f t="shared" si="0"/>
        <v>148752900</v>
      </c>
      <c r="F17" s="47">
        <f t="shared" si="1"/>
        <v>53.56991359496185</v>
      </c>
      <c r="G17" s="48">
        <f t="shared" si="2"/>
        <v>0</v>
      </c>
      <c r="H17" s="48">
        <f t="shared" si="3"/>
        <v>0</v>
      </c>
      <c r="I17" s="82">
        <f t="shared" si="4"/>
        <v>0</v>
      </c>
    </row>
    <row r="18" spans="1:9" ht="15.75">
      <c r="A18" s="5" t="s">
        <v>8</v>
      </c>
      <c r="B18" s="47">
        <v>82516000</v>
      </c>
      <c r="C18" s="47">
        <v>2178310145.23</v>
      </c>
      <c r="D18" s="47">
        <v>1647492666.23</v>
      </c>
      <c r="E18" s="47">
        <f t="shared" si="0"/>
        <v>530817479</v>
      </c>
      <c r="F18" s="47">
        <f t="shared" si="1"/>
        <v>15.545079667581934</v>
      </c>
      <c r="G18" s="48">
        <f t="shared" si="2"/>
        <v>0</v>
      </c>
      <c r="H18" s="48">
        <f t="shared" si="3"/>
        <v>0</v>
      </c>
      <c r="I18" s="82">
        <f t="shared" si="4"/>
        <v>0</v>
      </c>
    </row>
    <row r="19" spans="1:9" ht="15.75">
      <c r="A19" s="5" t="s">
        <v>9</v>
      </c>
      <c r="B19" s="47">
        <v>109016000</v>
      </c>
      <c r="C19" s="47">
        <v>797080079.86</v>
      </c>
      <c r="D19" s="47">
        <v>520235279.86</v>
      </c>
      <c r="E19" s="47">
        <f t="shared" si="0"/>
        <v>276844800</v>
      </c>
      <c r="F19" s="47">
        <f t="shared" si="1"/>
        <v>39.37801974246943</v>
      </c>
      <c r="G19" s="48">
        <f t="shared" si="2"/>
        <v>0</v>
      </c>
      <c r="H19" s="48">
        <f t="shared" si="3"/>
        <v>0</v>
      </c>
      <c r="I19" s="82">
        <f t="shared" si="4"/>
        <v>0</v>
      </c>
    </row>
    <row r="20" spans="1:9" ht="15.75">
      <c r="A20" s="5" t="s">
        <v>10</v>
      </c>
      <c r="B20" s="47">
        <v>0</v>
      </c>
      <c r="C20" s="47">
        <v>320482103.49</v>
      </c>
      <c r="D20" s="47">
        <v>241506603.49</v>
      </c>
      <c r="E20" s="47">
        <f t="shared" si="0"/>
        <v>78975500</v>
      </c>
      <c r="F20" s="47">
        <f t="shared" si="1"/>
        <v>0</v>
      </c>
      <c r="G20" s="48">
        <f t="shared" si="2"/>
        <v>0</v>
      </c>
      <c r="H20" s="48">
        <f t="shared" si="3"/>
        <v>0</v>
      </c>
      <c r="I20" s="82">
        <f t="shared" si="4"/>
        <v>0</v>
      </c>
    </row>
    <row r="21" spans="1:9" ht="15.75">
      <c r="A21" s="5" t="s">
        <v>11</v>
      </c>
      <c r="B21" s="47">
        <v>0</v>
      </c>
      <c r="C21" s="47">
        <v>1140544615.78</v>
      </c>
      <c r="D21" s="47">
        <v>903434894.43</v>
      </c>
      <c r="E21" s="47">
        <f t="shared" si="0"/>
        <v>237109721.35000002</v>
      </c>
      <c r="F21" s="47">
        <f t="shared" si="1"/>
        <v>0</v>
      </c>
      <c r="G21" s="48">
        <f t="shared" si="2"/>
        <v>0</v>
      </c>
      <c r="H21" s="48">
        <f t="shared" si="3"/>
        <v>0</v>
      </c>
      <c r="I21" s="82">
        <f t="shared" si="4"/>
        <v>0</v>
      </c>
    </row>
    <row r="22" spans="1:9" ht="15.75">
      <c r="A22" s="5" t="s">
        <v>12</v>
      </c>
      <c r="B22" s="47">
        <v>0</v>
      </c>
      <c r="C22" s="47">
        <v>465628873.47</v>
      </c>
      <c r="D22" s="47">
        <v>378312873.47</v>
      </c>
      <c r="E22" s="47">
        <f t="shared" si="0"/>
        <v>87316000</v>
      </c>
      <c r="F22" s="47">
        <f t="shared" si="1"/>
        <v>0</v>
      </c>
      <c r="G22" s="48">
        <f t="shared" si="2"/>
        <v>0</v>
      </c>
      <c r="H22" s="48">
        <f t="shared" si="3"/>
        <v>0</v>
      </c>
      <c r="I22" s="82">
        <f t="shared" si="4"/>
        <v>0</v>
      </c>
    </row>
    <row r="23" spans="1:9" ht="15.75">
      <c r="A23" s="5" t="s">
        <v>13</v>
      </c>
      <c r="B23" s="47">
        <v>8777750</v>
      </c>
      <c r="C23" s="47">
        <v>407539882.22</v>
      </c>
      <c r="D23" s="47">
        <v>255469482.22</v>
      </c>
      <c r="E23" s="47">
        <f t="shared" si="0"/>
        <v>152070400.00000003</v>
      </c>
      <c r="F23" s="47">
        <f t="shared" si="1"/>
        <v>5.772162103867681</v>
      </c>
      <c r="G23" s="48">
        <f t="shared" si="2"/>
        <v>0</v>
      </c>
      <c r="H23" s="48">
        <f t="shared" si="3"/>
        <v>0</v>
      </c>
      <c r="I23" s="82">
        <f t="shared" si="4"/>
        <v>0</v>
      </c>
    </row>
    <row r="24" spans="1:9" ht="15.75">
      <c r="A24" s="5" t="s">
        <v>14</v>
      </c>
      <c r="B24" s="47">
        <v>0</v>
      </c>
      <c r="C24" s="47">
        <v>506152440.44</v>
      </c>
      <c r="D24" s="47">
        <v>362809576.1</v>
      </c>
      <c r="E24" s="47">
        <f t="shared" si="0"/>
        <v>143342864.33999997</v>
      </c>
      <c r="F24" s="47">
        <f t="shared" si="1"/>
        <v>0</v>
      </c>
      <c r="G24" s="48">
        <f t="shared" si="2"/>
        <v>0</v>
      </c>
      <c r="H24" s="48">
        <f t="shared" si="3"/>
        <v>0</v>
      </c>
      <c r="I24" s="82">
        <f t="shared" si="4"/>
        <v>0</v>
      </c>
    </row>
    <row r="25" spans="1:9" ht="15.75">
      <c r="A25" s="5" t="s">
        <v>15</v>
      </c>
      <c r="B25" s="47">
        <v>0</v>
      </c>
      <c r="C25" s="47">
        <v>305336183.68</v>
      </c>
      <c r="D25" s="47">
        <v>214109893.42</v>
      </c>
      <c r="E25" s="47">
        <f t="shared" si="0"/>
        <v>91226290.26000002</v>
      </c>
      <c r="F25" s="47">
        <f t="shared" si="1"/>
        <v>0</v>
      </c>
      <c r="G25" s="48">
        <f t="shared" si="2"/>
        <v>0</v>
      </c>
      <c r="H25" s="48">
        <f t="shared" si="3"/>
        <v>0</v>
      </c>
      <c r="I25" s="82">
        <f t="shared" si="4"/>
        <v>0</v>
      </c>
    </row>
    <row r="26" spans="1:9" ht="15.75">
      <c r="A26" s="5" t="s">
        <v>16</v>
      </c>
      <c r="B26" s="47">
        <v>0</v>
      </c>
      <c r="C26" s="47">
        <v>2691084913.84</v>
      </c>
      <c r="D26" s="47">
        <v>1624445592.38</v>
      </c>
      <c r="E26" s="47">
        <f t="shared" si="0"/>
        <v>1066639321.46</v>
      </c>
      <c r="F26" s="47">
        <f t="shared" si="1"/>
        <v>0</v>
      </c>
      <c r="G26" s="48">
        <f t="shared" si="2"/>
        <v>0</v>
      </c>
      <c r="H26" s="48">
        <f t="shared" si="3"/>
        <v>0</v>
      </c>
      <c r="I26" s="82">
        <f t="shared" si="4"/>
        <v>0</v>
      </c>
    </row>
    <row r="27" spans="1:9" ht="15.75">
      <c r="A27" s="5" t="s">
        <v>17</v>
      </c>
      <c r="B27" s="47">
        <v>0</v>
      </c>
      <c r="C27" s="47">
        <v>290462093.81</v>
      </c>
      <c r="D27" s="47">
        <v>228692249.09</v>
      </c>
      <c r="E27" s="47">
        <f t="shared" si="0"/>
        <v>61769844.72</v>
      </c>
      <c r="F27" s="47">
        <f t="shared" si="1"/>
        <v>0</v>
      </c>
      <c r="G27" s="48">
        <f t="shared" si="2"/>
        <v>0</v>
      </c>
      <c r="H27" s="48">
        <f t="shared" si="3"/>
        <v>0</v>
      </c>
      <c r="I27" s="82">
        <f t="shared" si="4"/>
        <v>0</v>
      </c>
    </row>
    <row r="28" spans="1:9" ht="15.75">
      <c r="A28" s="5" t="s">
        <v>18</v>
      </c>
      <c r="B28" s="47">
        <v>0</v>
      </c>
      <c r="C28" s="47">
        <v>253410172.73</v>
      </c>
      <c r="D28" s="47">
        <v>180190172.73</v>
      </c>
      <c r="E28" s="47">
        <f t="shared" si="0"/>
        <v>73220000</v>
      </c>
      <c r="F28" s="47">
        <f t="shared" si="1"/>
        <v>0</v>
      </c>
      <c r="G28" s="48">
        <f t="shared" si="2"/>
        <v>0</v>
      </c>
      <c r="H28" s="48">
        <f t="shared" si="3"/>
        <v>0</v>
      </c>
      <c r="I28" s="82">
        <f t="shared" si="4"/>
        <v>0</v>
      </c>
    </row>
    <row r="29" spans="1:9" ht="15.75">
      <c r="A29" s="5" t="s">
        <v>19</v>
      </c>
      <c r="B29" s="47">
        <v>0</v>
      </c>
      <c r="C29" s="47">
        <v>537960172.21</v>
      </c>
      <c r="D29" s="47">
        <v>278307227.69</v>
      </c>
      <c r="E29" s="47">
        <f t="shared" si="0"/>
        <v>259652944.52000004</v>
      </c>
      <c r="F29" s="47">
        <f t="shared" si="1"/>
        <v>0</v>
      </c>
      <c r="G29" s="48">
        <f t="shared" si="2"/>
        <v>0</v>
      </c>
      <c r="H29" s="48">
        <f t="shared" si="3"/>
        <v>0</v>
      </c>
      <c r="I29" s="82">
        <f t="shared" si="4"/>
        <v>0</v>
      </c>
    </row>
    <row r="30" spans="1:9" ht="15.75">
      <c r="A30" s="5" t="s">
        <v>20</v>
      </c>
      <c r="B30" s="47">
        <v>21000000</v>
      </c>
      <c r="C30" s="47">
        <v>625167254.46</v>
      </c>
      <c r="D30" s="47">
        <v>357767635.56</v>
      </c>
      <c r="E30" s="47">
        <f t="shared" si="0"/>
        <v>267399618.90000004</v>
      </c>
      <c r="F30" s="47">
        <f t="shared" si="1"/>
        <v>7.8534143340920055</v>
      </c>
      <c r="G30" s="48">
        <f t="shared" si="2"/>
        <v>0</v>
      </c>
      <c r="H30" s="48">
        <f t="shared" si="3"/>
        <v>0</v>
      </c>
      <c r="I30" s="82">
        <f t="shared" si="4"/>
        <v>0</v>
      </c>
    </row>
    <row r="31" spans="1:9" ht="15.75">
      <c r="A31" s="5" t="s">
        <v>21</v>
      </c>
      <c r="B31" s="47">
        <v>77366000</v>
      </c>
      <c r="C31" s="47">
        <v>280902500.03</v>
      </c>
      <c r="D31" s="47">
        <v>156062460.03</v>
      </c>
      <c r="E31" s="47">
        <f t="shared" si="0"/>
        <v>124840039.99999997</v>
      </c>
      <c r="F31" s="47">
        <f t="shared" si="1"/>
        <v>61.97210446263877</v>
      </c>
      <c r="G31" s="48">
        <f t="shared" si="2"/>
        <v>0</v>
      </c>
      <c r="H31" s="48">
        <f t="shared" si="3"/>
        <v>0</v>
      </c>
      <c r="I31" s="82">
        <f t="shared" si="4"/>
        <v>0</v>
      </c>
    </row>
    <row r="32" spans="1:9" ht="15.75">
      <c r="A32" s="5" t="s">
        <v>22</v>
      </c>
      <c r="B32" s="47">
        <v>0</v>
      </c>
      <c r="C32" s="47">
        <v>433389728.86</v>
      </c>
      <c r="D32" s="47">
        <v>306306925.86</v>
      </c>
      <c r="E32" s="47">
        <f t="shared" si="0"/>
        <v>127082803</v>
      </c>
      <c r="F32" s="47">
        <f t="shared" si="1"/>
        <v>0</v>
      </c>
      <c r="G32" s="48">
        <f t="shared" si="2"/>
        <v>0</v>
      </c>
      <c r="H32" s="48">
        <f t="shared" si="3"/>
        <v>0</v>
      </c>
      <c r="I32" s="82">
        <f t="shared" si="4"/>
        <v>0</v>
      </c>
    </row>
    <row r="33" spans="1:9" ht="15.75">
      <c r="A33" s="5" t="s">
        <v>23</v>
      </c>
      <c r="B33" s="47">
        <v>40069637</v>
      </c>
      <c r="C33" s="47">
        <v>554525218.72</v>
      </c>
      <c r="D33" s="47">
        <v>406449218.72</v>
      </c>
      <c r="E33" s="47">
        <f t="shared" si="0"/>
        <v>148076000</v>
      </c>
      <c r="F33" s="47">
        <f t="shared" si="1"/>
        <v>27.060183284259438</v>
      </c>
      <c r="G33" s="48">
        <f t="shared" si="2"/>
        <v>0</v>
      </c>
      <c r="H33" s="48">
        <f t="shared" si="3"/>
        <v>0</v>
      </c>
      <c r="I33" s="82">
        <f t="shared" si="4"/>
        <v>0</v>
      </c>
    </row>
    <row r="34" spans="1:9" ht="15.75">
      <c r="A34" s="5" t="s">
        <v>24</v>
      </c>
      <c r="B34" s="47">
        <v>0</v>
      </c>
      <c r="C34" s="47">
        <v>1374963593.22</v>
      </c>
      <c r="D34" s="47">
        <v>857320327.89</v>
      </c>
      <c r="E34" s="47">
        <f t="shared" si="0"/>
        <v>517643265.33000004</v>
      </c>
      <c r="F34" s="47">
        <f t="shared" si="1"/>
        <v>0</v>
      </c>
      <c r="G34" s="48">
        <f t="shared" si="2"/>
        <v>0</v>
      </c>
      <c r="H34" s="48">
        <f t="shared" si="3"/>
        <v>0</v>
      </c>
      <c r="I34" s="82">
        <f t="shared" si="4"/>
        <v>0</v>
      </c>
    </row>
    <row r="35" spans="1:9" ht="15.75">
      <c r="A35" s="5" t="s">
        <v>25</v>
      </c>
      <c r="B35" s="47">
        <v>13655500</v>
      </c>
      <c r="C35" s="47">
        <v>277967793.26</v>
      </c>
      <c r="D35" s="47">
        <v>238342123.26</v>
      </c>
      <c r="E35" s="47">
        <f t="shared" si="0"/>
        <v>39625670</v>
      </c>
      <c r="F35" s="47">
        <f t="shared" si="1"/>
        <v>34.46124696440464</v>
      </c>
      <c r="G35" s="48">
        <f t="shared" si="2"/>
        <v>0</v>
      </c>
      <c r="H35" s="48">
        <f t="shared" si="3"/>
        <v>0</v>
      </c>
      <c r="I35" s="82">
        <f t="shared" si="4"/>
        <v>0</v>
      </c>
    </row>
    <row r="36" spans="1:9" ht="15.75">
      <c r="A36" s="5" t="s">
        <v>26</v>
      </c>
      <c r="B36" s="47">
        <v>36731810</v>
      </c>
      <c r="C36" s="47">
        <v>1811955484.6</v>
      </c>
      <c r="D36" s="47">
        <v>1575762009.23</v>
      </c>
      <c r="E36" s="47">
        <f t="shared" si="0"/>
        <v>236193475.3699999</v>
      </c>
      <c r="F36" s="47">
        <f t="shared" si="1"/>
        <v>15.551576919074153</v>
      </c>
      <c r="G36" s="48">
        <f t="shared" si="2"/>
        <v>0</v>
      </c>
      <c r="H36" s="48">
        <f t="shared" si="3"/>
        <v>0</v>
      </c>
      <c r="I36" s="82">
        <f t="shared" si="4"/>
        <v>0</v>
      </c>
    </row>
    <row r="37" spans="1:9" ht="15.75">
      <c r="A37" s="5" t="s">
        <v>27</v>
      </c>
      <c r="B37" s="47">
        <v>0</v>
      </c>
      <c r="C37" s="47">
        <v>305407503.72</v>
      </c>
      <c r="D37" s="47">
        <v>122802503.72</v>
      </c>
      <c r="E37" s="47">
        <f t="shared" si="0"/>
        <v>182605000.00000003</v>
      </c>
      <c r="F37" s="47">
        <f t="shared" si="1"/>
        <v>0</v>
      </c>
      <c r="G37" s="48">
        <f t="shared" si="2"/>
        <v>0</v>
      </c>
      <c r="H37" s="48">
        <f t="shared" si="3"/>
        <v>0</v>
      </c>
      <c r="I37" s="82">
        <f t="shared" si="4"/>
        <v>0</v>
      </c>
    </row>
    <row r="38" spans="1:9" ht="15.75">
      <c r="A38" s="5" t="s">
        <v>28</v>
      </c>
      <c r="B38" s="47">
        <v>0</v>
      </c>
      <c r="C38" s="47">
        <v>371771193.3</v>
      </c>
      <c r="D38" s="47">
        <v>281802193.3</v>
      </c>
      <c r="E38" s="47">
        <f t="shared" si="0"/>
        <v>89969000</v>
      </c>
      <c r="F38" s="47">
        <f t="shared" si="1"/>
        <v>0</v>
      </c>
      <c r="G38" s="48">
        <f t="shared" si="2"/>
        <v>0</v>
      </c>
      <c r="H38" s="48">
        <f t="shared" si="3"/>
        <v>0</v>
      </c>
      <c r="I38" s="82">
        <f t="shared" si="4"/>
        <v>0</v>
      </c>
    </row>
    <row r="39" spans="1:9" ht="15.75">
      <c r="A39" s="5" t="s">
        <v>29</v>
      </c>
      <c r="B39" s="47">
        <v>20678000</v>
      </c>
      <c r="C39" s="47">
        <v>763627362.81</v>
      </c>
      <c r="D39" s="47">
        <v>641712133.13</v>
      </c>
      <c r="E39" s="47">
        <f t="shared" si="0"/>
        <v>121915229.67999995</v>
      </c>
      <c r="F39" s="47">
        <f t="shared" si="1"/>
        <v>16.96096546286719</v>
      </c>
      <c r="G39" s="48">
        <f t="shared" si="2"/>
        <v>0</v>
      </c>
      <c r="H39" s="48">
        <f t="shared" si="3"/>
        <v>0</v>
      </c>
      <c r="I39" s="82">
        <f t="shared" si="4"/>
        <v>0</v>
      </c>
    </row>
    <row r="40" spans="1:9" ht="15.75">
      <c r="A40" s="5" t="s">
        <v>30</v>
      </c>
      <c r="B40" s="47">
        <v>92751700</v>
      </c>
      <c r="C40" s="47">
        <v>1418603588.61</v>
      </c>
      <c r="D40" s="47">
        <v>987962899.33</v>
      </c>
      <c r="E40" s="47">
        <f t="shared" si="0"/>
        <v>430640689.27999985</v>
      </c>
      <c r="F40" s="47">
        <f t="shared" si="1"/>
        <v>21.538071600961384</v>
      </c>
      <c r="G40" s="48">
        <f t="shared" si="2"/>
        <v>0</v>
      </c>
      <c r="H40" s="48">
        <f t="shared" si="3"/>
        <v>0</v>
      </c>
      <c r="I40" s="82">
        <f t="shared" si="4"/>
        <v>0</v>
      </c>
    </row>
    <row r="41" spans="1:9" ht="15.75">
      <c r="A41" s="5" t="s">
        <v>31</v>
      </c>
      <c r="B41" s="47">
        <v>5550000</v>
      </c>
      <c r="C41" s="47">
        <v>1342518623.77</v>
      </c>
      <c r="D41" s="47">
        <v>787302444.05</v>
      </c>
      <c r="E41" s="47">
        <f t="shared" si="0"/>
        <v>555216179.72</v>
      </c>
      <c r="F41" s="47">
        <f t="shared" si="1"/>
        <v>0.999610638652301</v>
      </c>
      <c r="G41" s="48">
        <f t="shared" si="2"/>
        <v>0</v>
      </c>
      <c r="H41" s="48">
        <f t="shared" si="3"/>
        <v>0</v>
      </c>
      <c r="I41" s="82">
        <f t="shared" si="4"/>
        <v>0</v>
      </c>
    </row>
    <row r="42" spans="1:9" ht="15.75">
      <c r="A42" s="5" t="s">
        <v>32</v>
      </c>
      <c r="B42" s="47">
        <v>17000000</v>
      </c>
      <c r="C42" s="47">
        <v>375662644.77</v>
      </c>
      <c r="D42" s="47">
        <v>199687250.64</v>
      </c>
      <c r="E42" s="47">
        <f t="shared" si="0"/>
        <v>175975394.13</v>
      </c>
      <c r="F42" s="47">
        <f t="shared" si="1"/>
        <v>9.66044149754336</v>
      </c>
      <c r="G42" s="48">
        <f t="shared" si="2"/>
        <v>0</v>
      </c>
      <c r="H42" s="48">
        <f t="shared" si="3"/>
        <v>0</v>
      </c>
      <c r="I42" s="82">
        <f t="shared" si="4"/>
        <v>0</v>
      </c>
    </row>
    <row r="43" spans="1:9" ht="15.75">
      <c r="A43" s="5" t="s">
        <v>33</v>
      </c>
      <c r="B43" s="47">
        <v>16623750</v>
      </c>
      <c r="C43" s="47">
        <v>355399224.16</v>
      </c>
      <c r="D43" s="47">
        <v>274827972.42</v>
      </c>
      <c r="E43" s="47">
        <f t="shared" si="0"/>
        <v>80571251.74000001</v>
      </c>
      <c r="F43" s="47">
        <f t="shared" si="1"/>
        <v>20.63235911196233</v>
      </c>
      <c r="G43" s="48">
        <f t="shared" si="2"/>
        <v>0</v>
      </c>
      <c r="H43" s="48">
        <f t="shared" si="3"/>
        <v>0</v>
      </c>
      <c r="I43" s="82">
        <f t="shared" si="4"/>
        <v>0</v>
      </c>
    </row>
    <row r="44" spans="1:9" ht="15.75">
      <c r="A44" s="5" t="s">
        <v>34</v>
      </c>
      <c r="B44" s="47">
        <v>0</v>
      </c>
      <c r="C44" s="47">
        <v>277330354.92</v>
      </c>
      <c r="D44" s="47">
        <v>218030354.92</v>
      </c>
      <c r="E44" s="47">
        <f t="shared" si="0"/>
        <v>59300000.00000003</v>
      </c>
      <c r="F44" s="47">
        <f t="shared" si="1"/>
        <v>0</v>
      </c>
      <c r="G44" s="48">
        <f t="shared" si="2"/>
        <v>0</v>
      </c>
      <c r="H44" s="48">
        <f t="shared" si="3"/>
        <v>0</v>
      </c>
      <c r="I44" s="82">
        <f t="shared" si="4"/>
        <v>0</v>
      </c>
    </row>
    <row r="45" spans="1:9" ht="15.75">
      <c r="A45" s="5" t="s">
        <v>35</v>
      </c>
      <c r="B45" s="47">
        <v>0</v>
      </c>
      <c r="C45" s="47">
        <v>247668971.69</v>
      </c>
      <c r="D45" s="47">
        <v>176221684.35</v>
      </c>
      <c r="E45" s="47">
        <f t="shared" si="0"/>
        <v>71447287.34</v>
      </c>
      <c r="F45" s="47">
        <f t="shared" si="1"/>
        <v>0</v>
      </c>
      <c r="G45" s="48">
        <f t="shared" si="2"/>
        <v>0</v>
      </c>
      <c r="H45" s="48">
        <f t="shared" si="3"/>
        <v>0</v>
      </c>
      <c r="I45" s="82">
        <f t="shared" si="4"/>
        <v>0</v>
      </c>
    </row>
    <row r="46" spans="1:9" ht="15.75">
      <c r="A46" s="5" t="s">
        <v>36</v>
      </c>
      <c r="B46" s="47">
        <v>0</v>
      </c>
      <c r="C46" s="47">
        <v>407595647.24</v>
      </c>
      <c r="D46" s="47">
        <v>265289494.24</v>
      </c>
      <c r="E46" s="47">
        <f t="shared" si="0"/>
        <v>142306153</v>
      </c>
      <c r="F46" s="47">
        <f t="shared" si="1"/>
        <v>0</v>
      </c>
      <c r="G46" s="48">
        <f t="shared" si="2"/>
        <v>0</v>
      </c>
      <c r="H46" s="48">
        <f t="shared" si="3"/>
        <v>0</v>
      </c>
      <c r="I46" s="82">
        <f t="shared" si="4"/>
        <v>0</v>
      </c>
    </row>
    <row r="47" spans="1:9" ht="15.75">
      <c r="A47" s="14" t="s">
        <v>67</v>
      </c>
      <c r="B47" s="15">
        <f>SUM(B$10:B$46)</f>
        <v>16132236672</v>
      </c>
      <c r="C47" s="15">
        <f>SUM(C$10:C$46)</f>
        <v>91679700562.58002</v>
      </c>
      <c r="D47" s="15">
        <f>SUM(D$10:D$46)</f>
        <v>52381057746.049995</v>
      </c>
      <c r="E47" s="15">
        <f>SUM(E$10:E$46)</f>
        <v>39298642816.52999</v>
      </c>
      <c r="F47" s="49">
        <f>$B47/$E47*100</f>
        <v>41.05036590529375</v>
      </c>
      <c r="G47" s="15"/>
      <c r="H47" s="16"/>
      <c r="I47" s="16"/>
    </row>
    <row r="48" spans="1:9" ht="15.7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5.75">
      <c r="A49" s="39"/>
      <c r="B49" s="39"/>
      <c r="C49" s="39"/>
      <c r="D49" s="39"/>
      <c r="E49" s="50">
        <f>$C$47-$D$47-$E$47</f>
        <v>0</v>
      </c>
      <c r="F49" s="39"/>
      <c r="G49" s="39"/>
      <c r="H49" s="39"/>
      <c r="I49" s="39"/>
    </row>
  </sheetData>
  <sheetProtection/>
  <mergeCells count="8">
    <mergeCell ref="B7:B8"/>
    <mergeCell ref="A1:I1"/>
    <mergeCell ref="A7:A8"/>
    <mergeCell ref="C7:E7"/>
    <mergeCell ref="F7:F8"/>
    <mergeCell ref="G7:G8"/>
    <mergeCell ref="H7:H8"/>
    <mergeCell ref="I7:I8"/>
  </mergeCells>
  <conditionalFormatting sqref="I10:I46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140625" style="0" customWidth="1"/>
    <col min="3" max="3" width="19.7109375" style="0" customWidth="1"/>
    <col min="4" max="4" width="18.7109375" style="0" customWidth="1"/>
    <col min="5" max="5" width="29.57421875" style="0" customWidth="1"/>
    <col min="6" max="7" width="9.00390625" style="0" bestFit="1" customWidth="1"/>
    <col min="8" max="8" width="19.28125" style="0" customWidth="1"/>
  </cols>
  <sheetData>
    <row r="1" spans="1:8" ht="15.75">
      <c r="A1" s="115" t="s">
        <v>295</v>
      </c>
      <c r="B1" s="115"/>
      <c r="C1" s="115"/>
      <c r="D1" s="115"/>
      <c r="E1" s="115"/>
      <c r="F1" s="115"/>
      <c r="G1" s="115"/>
      <c r="H1" s="115"/>
    </row>
    <row r="2" spans="1:8" ht="15.75">
      <c r="A2" s="39"/>
      <c r="B2" s="39"/>
      <c r="C2" s="39"/>
      <c r="D2" s="39"/>
      <c r="E2" s="39"/>
      <c r="F2" s="39"/>
      <c r="G2" s="39"/>
      <c r="H2" s="39"/>
    </row>
    <row r="3" spans="1:8" ht="15.75">
      <c r="A3" s="10" t="s">
        <v>286</v>
      </c>
      <c r="B3" s="32">
        <v>1</v>
      </c>
      <c r="C3" s="79"/>
      <c r="D3" s="79"/>
      <c r="E3" s="39"/>
      <c r="F3" s="39"/>
      <c r="G3" s="39"/>
      <c r="H3" s="39"/>
    </row>
    <row r="4" spans="1:8" ht="15.75">
      <c r="A4" s="11" t="s">
        <v>287</v>
      </c>
      <c r="B4" s="33">
        <v>0</v>
      </c>
      <c r="C4" s="52"/>
      <c r="D4" s="52"/>
      <c r="E4" s="39"/>
      <c r="F4" s="39"/>
      <c r="G4" s="39"/>
      <c r="H4" s="39"/>
    </row>
    <row r="5" spans="1:8" ht="15.75">
      <c r="A5" s="12" t="s">
        <v>288</v>
      </c>
      <c r="B5" s="13" t="s">
        <v>42</v>
      </c>
      <c r="C5" s="24"/>
      <c r="D5" s="24"/>
      <c r="E5" s="39"/>
      <c r="F5" s="39"/>
      <c r="G5" s="39"/>
      <c r="H5" s="39"/>
    </row>
    <row r="6" spans="1:8" ht="15.75">
      <c r="A6" s="39"/>
      <c r="B6" s="39"/>
      <c r="C6" s="39"/>
      <c r="D6" s="39"/>
      <c r="E6" s="39"/>
      <c r="F6" s="39"/>
      <c r="G6" s="39"/>
      <c r="H6" s="39"/>
    </row>
    <row r="7" spans="1:8" ht="87.75" customHeight="1">
      <c r="A7" s="3" t="s">
        <v>38</v>
      </c>
      <c r="B7" s="3" t="s">
        <v>351</v>
      </c>
      <c r="C7" s="3" t="s">
        <v>352</v>
      </c>
      <c r="D7" s="3" t="s">
        <v>353</v>
      </c>
      <c r="E7" s="3" t="s">
        <v>292</v>
      </c>
      <c r="F7" s="9" t="s">
        <v>289</v>
      </c>
      <c r="G7" s="9" t="s">
        <v>290</v>
      </c>
      <c r="H7" s="9" t="s">
        <v>291</v>
      </c>
    </row>
    <row r="8" spans="1:8" ht="15.75">
      <c r="A8" s="9">
        <v>1</v>
      </c>
      <c r="B8" s="9">
        <v>2</v>
      </c>
      <c r="C8" s="9">
        <v>3</v>
      </c>
      <c r="D8" s="9">
        <v>4</v>
      </c>
      <c r="E8" s="9" t="s">
        <v>139</v>
      </c>
      <c r="F8" s="9">
        <v>6</v>
      </c>
      <c r="G8" s="9">
        <v>7</v>
      </c>
      <c r="H8" s="9">
        <v>8</v>
      </c>
    </row>
    <row r="9" spans="1:8" ht="15.75">
      <c r="A9" s="5" t="s">
        <v>0</v>
      </c>
      <c r="B9" s="45">
        <v>9960000000</v>
      </c>
      <c r="C9" s="45">
        <v>-8260000000</v>
      </c>
      <c r="D9" s="45">
        <v>-2668803151.99</v>
      </c>
      <c r="E9" s="47">
        <f>IF(D9&gt;=0,IF(B9&gt;-C9,B9+C9,0),IF(B9&gt;-C9-D9,B9+C9+D9,0))</f>
        <v>0</v>
      </c>
      <c r="F9" s="48">
        <f>IF($E9&gt;0,1,0)</f>
        <v>0</v>
      </c>
      <c r="G9" s="48">
        <f>($F9-$B$4)/($B$3-$B$4)</f>
        <v>0</v>
      </c>
      <c r="H9" s="82">
        <f>$G9*$B$5</f>
        <v>0</v>
      </c>
    </row>
    <row r="10" spans="1:8" ht="15.75">
      <c r="A10" s="5" t="s">
        <v>1</v>
      </c>
      <c r="B10" s="45">
        <v>10698129000</v>
      </c>
      <c r="C10" s="45">
        <v>-10698129000</v>
      </c>
      <c r="D10" s="45">
        <v>-873308658.54</v>
      </c>
      <c r="E10" s="47">
        <f aca="true" t="shared" si="0" ref="E10:E45">IF(D10&gt;=0,IF(B10&gt;-C10,B10+C10,0),IF(B10&gt;-C10-D10,B10+C10+D10,0))</f>
        <v>0</v>
      </c>
      <c r="F10" s="48">
        <f aca="true" t="shared" si="1" ref="F10:F45">IF($E10&gt;0,1,0)</f>
        <v>0</v>
      </c>
      <c r="G10" s="48">
        <f aca="true" t="shared" si="2" ref="G10:G45">($F10-$B$4)/($B$3-$B$4)</f>
        <v>0</v>
      </c>
      <c r="H10" s="82">
        <f aca="true" t="shared" si="3" ref="H10:H45">$G10*$B$5</f>
        <v>0</v>
      </c>
    </row>
    <row r="11" spans="1:8" ht="15.75">
      <c r="A11" s="5" t="s">
        <v>2</v>
      </c>
      <c r="B11" s="45">
        <v>330197000</v>
      </c>
      <c r="C11" s="45">
        <v>-361595400</v>
      </c>
      <c r="D11" s="45">
        <v>-336961985.87</v>
      </c>
      <c r="E11" s="47">
        <f t="shared" si="0"/>
        <v>0</v>
      </c>
      <c r="F11" s="48">
        <f t="shared" si="1"/>
        <v>0</v>
      </c>
      <c r="G11" s="48">
        <f t="shared" si="2"/>
        <v>0</v>
      </c>
      <c r="H11" s="82">
        <f t="shared" si="3"/>
        <v>0</v>
      </c>
    </row>
    <row r="12" spans="1:8" ht="15.75">
      <c r="A12" s="5" t="s">
        <v>3</v>
      </c>
      <c r="B12" s="45">
        <v>611434000</v>
      </c>
      <c r="C12" s="45">
        <v>-476433000</v>
      </c>
      <c r="D12" s="45">
        <v>-322066000</v>
      </c>
      <c r="E12" s="47">
        <f t="shared" si="0"/>
        <v>0</v>
      </c>
      <c r="F12" s="48">
        <f t="shared" si="1"/>
        <v>0</v>
      </c>
      <c r="G12" s="48">
        <f t="shared" si="2"/>
        <v>0</v>
      </c>
      <c r="H12" s="82">
        <f t="shared" si="3"/>
        <v>0</v>
      </c>
    </row>
    <row r="13" spans="1:8" ht="15.75">
      <c r="A13" s="5" t="s">
        <v>4</v>
      </c>
      <c r="B13" s="45">
        <v>0</v>
      </c>
      <c r="C13" s="45">
        <v>0</v>
      </c>
      <c r="D13" s="45">
        <v>-100396943.85</v>
      </c>
      <c r="E13" s="47">
        <f t="shared" si="0"/>
        <v>0</v>
      </c>
      <c r="F13" s="48">
        <f t="shared" si="1"/>
        <v>0</v>
      </c>
      <c r="G13" s="48">
        <f t="shared" si="2"/>
        <v>0</v>
      </c>
      <c r="H13" s="82">
        <f t="shared" si="3"/>
        <v>0</v>
      </c>
    </row>
    <row r="14" spans="1:8" ht="15.75">
      <c r="A14" s="5" t="s">
        <v>5</v>
      </c>
      <c r="B14" s="45">
        <v>23442000</v>
      </c>
      <c r="C14" s="45">
        <v>-37842000</v>
      </c>
      <c r="D14" s="45">
        <v>-63606220.8</v>
      </c>
      <c r="E14" s="47">
        <f t="shared" si="0"/>
        <v>0</v>
      </c>
      <c r="F14" s="48">
        <f t="shared" si="1"/>
        <v>0</v>
      </c>
      <c r="G14" s="48">
        <f t="shared" si="2"/>
        <v>0</v>
      </c>
      <c r="H14" s="82">
        <f t="shared" si="3"/>
        <v>0</v>
      </c>
    </row>
    <row r="15" spans="1:8" ht="15.75">
      <c r="A15" s="5" t="s">
        <v>6</v>
      </c>
      <c r="B15" s="45">
        <v>83674300</v>
      </c>
      <c r="C15" s="45">
        <v>-44033650</v>
      </c>
      <c r="D15" s="45">
        <v>-91935157.74</v>
      </c>
      <c r="E15" s="47">
        <f t="shared" si="0"/>
        <v>0</v>
      </c>
      <c r="F15" s="48">
        <f t="shared" si="1"/>
        <v>0</v>
      </c>
      <c r="G15" s="48">
        <f t="shared" si="2"/>
        <v>0</v>
      </c>
      <c r="H15" s="82">
        <f t="shared" si="3"/>
        <v>0</v>
      </c>
    </row>
    <row r="16" spans="1:8" ht="15.75">
      <c r="A16" s="5" t="s">
        <v>7</v>
      </c>
      <c r="B16" s="45">
        <v>52089800</v>
      </c>
      <c r="C16" s="45">
        <v>-38210200</v>
      </c>
      <c r="D16" s="45">
        <v>-53910595.73</v>
      </c>
      <c r="E16" s="47">
        <f t="shared" si="0"/>
        <v>0</v>
      </c>
      <c r="F16" s="48">
        <f t="shared" si="1"/>
        <v>0</v>
      </c>
      <c r="G16" s="48">
        <f t="shared" si="2"/>
        <v>0</v>
      </c>
      <c r="H16" s="82">
        <f t="shared" si="3"/>
        <v>0</v>
      </c>
    </row>
    <row r="17" spans="1:8" ht="15.75">
      <c r="A17" s="5" t="s">
        <v>8</v>
      </c>
      <c r="B17" s="45">
        <v>225688000</v>
      </c>
      <c r="C17" s="45">
        <v>-193326000</v>
      </c>
      <c r="D17" s="45">
        <v>-87158619.71</v>
      </c>
      <c r="E17" s="47">
        <f t="shared" si="0"/>
        <v>0</v>
      </c>
      <c r="F17" s="48">
        <f t="shared" si="1"/>
        <v>0</v>
      </c>
      <c r="G17" s="48">
        <f t="shared" si="2"/>
        <v>0</v>
      </c>
      <c r="H17" s="82">
        <f t="shared" si="3"/>
        <v>0</v>
      </c>
    </row>
    <row r="18" spans="1:8" ht="15.75">
      <c r="A18" s="5" t="s">
        <v>9</v>
      </c>
      <c r="B18" s="45">
        <v>90000000</v>
      </c>
      <c r="C18" s="45">
        <v>-70000000</v>
      </c>
      <c r="D18" s="45">
        <v>-21549714.21</v>
      </c>
      <c r="E18" s="47">
        <f t="shared" si="0"/>
        <v>0</v>
      </c>
      <c r="F18" s="48">
        <f t="shared" si="1"/>
        <v>0</v>
      </c>
      <c r="G18" s="48">
        <f t="shared" si="2"/>
        <v>0</v>
      </c>
      <c r="H18" s="82">
        <f t="shared" si="3"/>
        <v>0</v>
      </c>
    </row>
    <row r="19" spans="1:8" ht="15.75">
      <c r="A19" s="5" t="s">
        <v>10</v>
      </c>
      <c r="B19" s="45">
        <v>0</v>
      </c>
      <c r="C19" s="45">
        <v>0</v>
      </c>
      <c r="D19" s="45">
        <v>-37896621.64</v>
      </c>
      <c r="E19" s="47">
        <f t="shared" si="0"/>
        <v>0</v>
      </c>
      <c r="F19" s="48">
        <f t="shared" si="1"/>
        <v>0</v>
      </c>
      <c r="G19" s="48">
        <f t="shared" si="2"/>
        <v>0</v>
      </c>
      <c r="H19" s="82">
        <f t="shared" si="3"/>
        <v>0</v>
      </c>
    </row>
    <row r="20" spans="1:8" ht="15.75">
      <c r="A20" s="5" t="s">
        <v>11</v>
      </c>
      <c r="B20" s="45">
        <v>0</v>
      </c>
      <c r="C20" s="45">
        <v>-2075000</v>
      </c>
      <c r="D20" s="45">
        <v>-51906006.46</v>
      </c>
      <c r="E20" s="47">
        <f t="shared" si="0"/>
        <v>0</v>
      </c>
      <c r="F20" s="48">
        <f t="shared" si="1"/>
        <v>0</v>
      </c>
      <c r="G20" s="48">
        <f t="shared" si="2"/>
        <v>0</v>
      </c>
      <c r="H20" s="82">
        <f t="shared" si="3"/>
        <v>0</v>
      </c>
    </row>
    <row r="21" spans="1:8" ht="15.75">
      <c r="A21" s="5" t="s">
        <v>12</v>
      </c>
      <c r="B21" s="45">
        <v>0</v>
      </c>
      <c r="C21" s="45">
        <v>0</v>
      </c>
      <c r="D21" s="45">
        <v>-15355241.59</v>
      </c>
      <c r="E21" s="47">
        <f t="shared" si="0"/>
        <v>0</v>
      </c>
      <c r="F21" s="48">
        <f t="shared" si="1"/>
        <v>0</v>
      </c>
      <c r="G21" s="48">
        <f t="shared" si="2"/>
        <v>0</v>
      </c>
      <c r="H21" s="82">
        <f t="shared" si="3"/>
        <v>0</v>
      </c>
    </row>
    <row r="22" spans="1:8" ht="15.75">
      <c r="A22" s="5" t="s">
        <v>13</v>
      </c>
      <c r="B22" s="45">
        <v>26964000</v>
      </c>
      <c r="C22" s="45">
        <v>-11757750</v>
      </c>
      <c r="D22" s="45">
        <v>-84178644.19</v>
      </c>
      <c r="E22" s="47">
        <f t="shared" si="0"/>
        <v>0</v>
      </c>
      <c r="F22" s="48">
        <f t="shared" si="1"/>
        <v>0</v>
      </c>
      <c r="G22" s="48">
        <f t="shared" si="2"/>
        <v>0</v>
      </c>
      <c r="H22" s="82">
        <f t="shared" si="3"/>
        <v>0</v>
      </c>
    </row>
    <row r="23" spans="1:8" ht="15.75">
      <c r="A23" s="5" t="s">
        <v>14</v>
      </c>
      <c r="B23" s="45">
        <v>0</v>
      </c>
      <c r="C23" s="45">
        <v>0</v>
      </c>
      <c r="D23" s="45">
        <v>-13611402.76</v>
      </c>
      <c r="E23" s="47">
        <f t="shared" si="0"/>
        <v>0</v>
      </c>
      <c r="F23" s="48">
        <f t="shared" si="1"/>
        <v>0</v>
      </c>
      <c r="G23" s="48">
        <f t="shared" si="2"/>
        <v>0</v>
      </c>
      <c r="H23" s="82">
        <f t="shared" si="3"/>
        <v>0</v>
      </c>
    </row>
    <row r="24" spans="1:8" ht="15.75">
      <c r="A24" s="5" t="s">
        <v>15</v>
      </c>
      <c r="B24" s="45">
        <v>0</v>
      </c>
      <c r="C24" s="45">
        <v>0</v>
      </c>
      <c r="D24" s="45">
        <v>-20976520.94</v>
      </c>
      <c r="E24" s="47">
        <f t="shared" si="0"/>
        <v>0</v>
      </c>
      <c r="F24" s="48">
        <f t="shared" si="1"/>
        <v>0</v>
      </c>
      <c r="G24" s="48">
        <f t="shared" si="2"/>
        <v>0</v>
      </c>
      <c r="H24" s="82">
        <f t="shared" si="3"/>
        <v>0</v>
      </c>
    </row>
    <row r="25" spans="1:8" ht="15.75">
      <c r="A25" s="5" t="s">
        <v>16</v>
      </c>
      <c r="B25" s="45">
        <v>0</v>
      </c>
      <c r="C25" s="45">
        <v>0</v>
      </c>
      <c r="D25" s="45">
        <v>-16980558</v>
      </c>
      <c r="E25" s="47">
        <f t="shared" si="0"/>
        <v>0</v>
      </c>
      <c r="F25" s="48">
        <f t="shared" si="1"/>
        <v>0</v>
      </c>
      <c r="G25" s="48">
        <f t="shared" si="2"/>
        <v>0</v>
      </c>
      <c r="H25" s="82">
        <f t="shared" si="3"/>
        <v>0</v>
      </c>
    </row>
    <row r="26" spans="1:8" ht="15.75">
      <c r="A26" s="5" t="s">
        <v>17</v>
      </c>
      <c r="B26" s="45">
        <v>5560000</v>
      </c>
      <c r="C26" s="45">
        <v>0</v>
      </c>
      <c r="D26" s="45">
        <v>-11181035.31</v>
      </c>
      <c r="E26" s="47">
        <f t="shared" si="0"/>
        <v>0</v>
      </c>
      <c r="F26" s="48">
        <f t="shared" si="1"/>
        <v>0</v>
      </c>
      <c r="G26" s="48">
        <f t="shared" si="2"/>
        <v>0</v>
      </c>
      <c r="H26" s="82">
        <f t="shared" si="3"/>
        <v>0</v>
      </c>
    </row>
    <row r="27" spans="1:8" ht="15.75">
      <c r="A27" s="5" t="s">
        <v>18</v>
      </c>
      <c r="B27" s="45">
        <v>0</v>
      </c>
      <c r="C27" s="45">
        <v>0</v>
      </c>
      <c r="D27" s="45">
        <v>-22846926.5</v>
      </c>
      <c r="E27" s="47">
        <f t="shared" si="0"/>
        <v>0</v>
      </c>
      <c r="F27" s="48">
        <f t="shared" si="1"/>
        <v>0</v>
      </c>
      <c r="G27" s="48">
        <f t="shared" si="2"/>
        <v>0</v>
      </c>
      <c r="H27" s="82">
        <f t="shared" si="3"/>
        <v>0</v>
      </c>
    </row>
    <row r="28" spans="1:8" ht="15.75">
      <c r="A28" s="5" t="s">
        <v>19</v>
      </c>
      <c r="B28" s="45">
        <v>15000000</v>
      </c>
      <c r="C28" s="45">
        <v>0</v>
      </c>
      <c r="D28" s="45">
        <v>-80040031</v>
      </c>
      <c r="E28" s="47">
        <f t="shared" si="0"/>
        <v>0</v>
      </c>
      <c r="F28" s="48">
        <f t="shared" si="1"/>
        <v>0</v>
      </c>
      <c r="G28" s="48">
        <f t="shared" si="2"/>
        <v>0</v>
      </c>
      <c r="H28" s="82">
        <f t="shared" si="3"/>
        <v>0</v>
      </c>
    </row>
    <row r="29" spans="1:8" ht="15.75">
      <c r="A29" s="5" t="s">
        <v>20</v>
      </c>
      <c r="B29" s="45">
        <v>11111900</v>
      </c>
      <c r="C29" s="45">
        <v>-8334000</v>
      </c>
      <c r="D29" s="45">
        <v>-147440781.37</v>
      </c>
      <c r="E29" s="47">
        <f t="shared" si="0"/>
        <v>0</v>
      </c>
      <c r="F29" s="48">
        <f t="shared" si="1"/>
        <v>0</v>
      </c>
      <c r="G29" s="48">
        <f t="shared" si="2"/>
        <v>0</v>
      </c>
      <c r="H29" s="82">
        <f t="shared" si="3"/>
        <v>0</v>
      </c>
    </row>
    <row r="30" spans="1:8" ht="15.75">
      <c r="A30" s="5" t="s">
        <v>21</v>
      </c>
      <c r="B30" s="45">
        <v>48241000</v>
      </c>
      <c r="C30" s="45">
        <v>-39241000</v>
      </c>
      <c r="D30" s="45">
        <v>-42408407.91</v>
      </c>
      <c r="E30" s="47">
        <f t="shared" si="0"/>
        <v>0</v>
      </c>
      <c r="F30" s="48">
        <f t="shared" si="1"/>
        <v>0</v>
      </c>
      <c r="G30" s="48">
        <f t="shared" si="2"/>
        <v>0</v>
      </c>
      <c r="H30" s="82">
        <f t="shared" si="3"/>
        <v>0</v>
      </c>
    </row>
    <row r="31" spans="1:8" ht="15.75">
      <c r="A31" s="5" t="s">
        <v>22</v>
      </c>
      <c r="B31" s="45">
        <v>0</v>
      </c>
      <c r="C31" s="45">
        <v>0</v>
      </c>
      <c r="D31" s="45">
        <v>-23007877.09</v>
      </c>
      <c r="E31" s="47">
        <f t="shared" si="0"/>
        <v>0</v>
      </c>
      <c r="F31" s="48">
        <f t="shared" si="1"/>
        <v>0</v>
      </c>
      <c r="G31" s="48">
        <f t="shared" si="2"/>
        <v>0</v>
      </c>
      <c r="H31" s="82">
        <f t="shared" si="3"/>
        <v>0</v>
      </c>
    </row>
    <row r="32" spans="1:8" ht="15.75">
      <c r="A32" s="5" t="s">
        <v>23</v>
      </c>
      <c r="B32" s="45">
        <v>1026000</v>
      </c>
      <c r="C32" s="45">
        <v>-18109637</v>
      </c>
      <c r="D32" s="45">
        <v>-16530581.75</v>
      </c>
      <c r="E32" s="47">
        <f t="shared" si="0"/>
        <v>0</v>
      </c>
      <c r="F32" s="48">
        <f t="shared" si="1"/>
        <v>0</v>
      </c>
      <c r="G32" s="48">
        <f t="shared" si="2"/>
        <v>0</v>
      </c>
      <c r="H32" s="82">
        <f t="shared" si="3"/>
        <v>0</v>
      </c>
    </row>
    <row r="33" spans="1:8" ht="15.75">
      <c r="A33" s="5" t="s">
        <v>24</v>
      </c>
      <c r="B33" s="45">
        <v>0</v>
      </c>
      <c r="C33" s="45">
        <v>0</v>
      </c>
      <c r="D33" s="45">
        <v>-88605389.3</v>
      </c>
      <c r="E33" s="47">
        <f t="shared" si="0"/>
        <v>0</v>
      </c>
      <c r="F33" s="48">
        <f t="shared" si="1"/>
        <v>0</v>
      </c>
      <c r="G33" s="48">
        <f t="shared" si="2"/>
        <v>0</v>
      </c>
      <c r="H33" s="82">
        <f t="shared" si="3"/>
        <v>0</v>
      </c>
    </row>
    <row r="34" spans="1:8" ht="15.75">
      <c r="A34" s="5" t="s">
        <v>25</v>
      </c>
      <c r="B34" s="45">
        <v>10200000</v>
      </c>
      <c r="C34" s="45">
        <v>-8444500</v>
      </c>
      <c r="D34" s="45">
        <v>-17811615</v>
      </c>
      <c r="E34" s="47">
        <f t="shared" si="0"/>
        <v>0</v>
      </c>
      <c r="F34" s="48">
        <f t="shared" si="1"/>
        <v>0</v>
      </c>
      <c r="G34" s="48">
        <f t="shared" si="2"/>
        <v>0</v>
      </c>
      <c r="H34" s="82">
        <f t="shared" si="3"/>
        <v>0</v>
      </c>
    </row>
    <row r="35" spans="1:8" ht="15.75">
      <c r="A35" s="5" t="s">
        <v>26</v>
      </c>
      <c r="B35" s="45">
        <v>26841000</v>
      </c>
      <c r="C35" s="45">
        <v>-22390000</v>
      </c>
      <c r="D35" s="45">
        <v>-42996936.62</v>
      </c>
      <c r="E35" s="47">
        <f t="shared" si="0"/>
        <v>0</v>
      </c>
      <c r="F35" s="48">
        <f t="shared" si="1"/>
        <v>0</v>
      </c>
      <c r="G35" s="48">
        <f t="shared" si="2"/>
        <v>0</v>
      </c>
      <c r="H35" s="82">
        <f t="shared" si="3"/>
        <v>0</v>
      </c>
    </row>
    <row r="36" spans="1:8" ht="15.75">
      <c r="A36" s="5" t="s">
        <v>27</v>
      </c>
      <c r="B36" s="45">
        <v>0</v>
      </c>
      <c r="C36" s="45">
        <v>0</v>
      </c>
      <c r="D36" s="45">
        <v>-30741571.98</v>
      </c>
      <c r="E36" s="47">
        <f t="shared" si="0"/>
        <v>0</v>
      </c>
      <c r="F36" s="48">
        <f t="shared" si="1"/>
        <v>0</v>
      </c>
      <c r="G36" s="48">
        <f t="shared" si="2"/>
        <v>0</v>
      </c>
      <c r="H36" s="82">
        <f t="shared" si="3"/>
        <v>0</v>
      </c>
    </row>
    <row r="37" spans="1:8" ht="15.75">
      <c r="A37" s="5" t="s">
        <v>28</v>
      </c>
      <c r="B37" s="45">
        <v>0</v>
      </c>
      <c r="C37" s="45">
        <v>0</v>
      </c>
      <c r="D37" s="45">
        <v>-36147786.95</v>
      </c>
      <c r="E37" s="47">
        <f t="shared" si="0"/>
        <v>0</v>
      </c>
      <c r="F37" s="48">
        <f t="shared" si="1"/>
        <v>0</v>
      </c>
      <c r="G37" s="48">
        <f t="shared" si="2"/>
        <v>0</v>
      </c>
      <c r="H37" s="82">
        <f t="shared" si="3"/>
        <v>0</v>
      </c>
    </row>
    <row r="38" spans="1:8" ht="15.75">
      <c r="A38" s="5" t="s">
        <v>29</v>
      </c>
      <c r="B38" s="45">
        <v>8230000</v>
      </c>
      <c r="C38" s="45">
        <v>-6572250</v>
      </c>
      <c r="D38" s="45">
        <v>-12184360.33</v>
      </c>
      <c r="E38" s="47">
        <f t="shared" si="0"/>
        <v>0</v>
      </c>
      <c r="F38" s="48">
        <f t="shared" si="1"/>
        <v>0</v>
      </c>
      <c r="G38" s="48">
        <f t="shared" si="2"/>
        <v>0</v>
      </c>
      <c r="H38" s="82">
        <f t="shared" si="3"/>
        <v>0</v>
      </c>
    </row>
    <row r="39" spans="1:8" ht="15.75">
      <c r="A39" s="5" t="s">
        <v>30</v>
      </c>
      <c r="B39" s="45">
        <v>28250000</v>
      </c>
      <c r="C39" s="45">
        <v>-27299900</v>
      </c>
      <c r="D39" s="45">
        <v>-66778125.88</v>
      </c>
      <c r="E39" s="47">
        <f t="shared" si="0"/>
        <v>0</v>
      </c>
      <c r="F39" s="48">
        <f t="shared" si="1"/>
        <v>0</v>
      </c>
      <c r="G39" s="48">
        <f t="shared" si="2"/>
        <v>0</v>
      </c>
      <c r="H39" s="82">
        <f t="shared" si="3"/>
        <v>0</v>
      </c>
    </row>
    <row r="40" spans="1:8" ht="15.75">
      <c r="A40" s="5" t="s">
        <v>31</v>
      </c>
      <c r="B40" s="45">
        <v>22000000</v>
      </c>
      <c r="C40" s="45">
        <v>-16002560</v>
      </c>
      <c r="D40" s="45">
        <v>-80879970.05</v>
      </c>
      <c r="E40" s="47">
        <f t="shared" si="0"/>
        <v>0</v>
      </c>
      <c r="F40" s="48">
        <f t="shared" si="1"/>
        <v>0</v>
      </c>
      <c r="G40" s="48">
        <f t="shared" si="2"/>
        <v>0</v>
      </c>
      <c r="H40" s="82">
        <f t="shared" si="3"/>
        <v>0</v>
      </c>
    </row>
    <row r="41" spans="1:8" ht="15.75">
      <c r="A41" s="5" t="s">
        <v>32</v>
      </c>
      <c r="B41" s="45">
        <v>35000000</v>
      </c>
      <c r="C41" s="45">
        <v>-18000000</v>
      </c>
      <c r="D41" s="45">
        <v>-17460168.27</v>
      </c>
      <c r="E41" s="47">
        <f t="shared" si="0"/>
        <v>0</v>
      </c>
      <c r="F41" s="48">
        <f t="shared" si="1"/>
        <v>0</v>
      </c>
      <c r="G41" s="48">
        <f t="shared" si="2"/>
        <v>0</v>
      </c>
      <c r="H41" s="82">
        <f t="shared" si="3"/>
        <v>0</v>
      </c>
    </row>
    <row r="42" spans="1:8" ht="15.75">
      <c r="A42" s="5" t="s">
        <v>33</v>
      </c>
      <c r="B42" s="45">
        <v>11772500</v>
      </c>
      <c r="C42" s="45">
        <v>-12061500</v>
      </c>
      <c r="D42" s="45">
        <v>-12787899.46</v>
      </c>
      <c r="E42" s="47">
        <f t="shared" si="0"/>
        <v>0</v>
      </c>
      <c r="F42" s="48">
        <f t="shared" si="1"/>
        <v>0</v>
      </c>
      <c r="G42" s="48">
        <f t="shared" si="2"/>
        <v>0</v>
      </c>
      <c r="H42" s="82">
        <f t="shared" si="3"/>
        <v>0</v>
      </c>
    </row>
    <row r="43" spans="1:8" ht="15.75">
      <c r="A43" s="5" t="s">
        <v>34</v>
      </c>
      <c r="B43" s="45">
        <v>0</v>
      </c>
      <c r="C43" s="45">
        <v>0</v>
      </c>
      <c r="D43" s="45">
        <v>-28622593.71</v>
      </c>
      <c r="E43" s="47">
        <f t="shared" si="0"/>
        <v>0</v>
      </c>
      <c r="F43" s="48">
        <f t="shared" si="1"/>
        <v>0</v>
      </c>
      <c r="G43" s="48">
        <f t="shared" si="2"/>
        <v>0</v>
      </c>
      <c r="H43" s="82">
        <f t="shared" si="3"/>
        <v>0</v>
      </c>
    </row>
    <row r="44" spans="1:8" ht="15.75">
      <c r="A44" s="5" t="s">
        <v>35</v>
      </c>
      <c r="B44" s="45">
        <v>3000000</v>
      </c>
      <c r="C44" s="45">
        <v>-3000000</v>
      </c>
      <c r="D44" s="45">
        <v>-2888000</v>
      </c>
      <c r="E44" s="47">
        <f t="shared" si="0"/>
        <v>0</v>
      </c>
      <c r="F44" s="48">
        <f t="shared" si="1"/>
        <v>0</v>
      </c>
      <c r="G44" s="48">
        <f t="shared" si="2"/>
        <v>0</v>
      </c>
      <c r="H44" s="82">
        <f t="shared" si="3"/>
        <v>0</v>
      </c>
    </row>
    <row r="45" spans="1:8" ht="15.75">
      <c r="A45" s="5" t="s">
        <v>36</v>
      </c>
      <c r="B45" s="45">
        <v>0</v>
      </c>
      <c r="C45" s="45">
        <v>0</v>
      </c>
      <c r="D45" s="45">
        <v>-30438416.55</v>
      </c>
      <c r="E45" s="47">
        <f t="shared" si="0"/>
        <v>0</v>
      </c>
      <c r="F45" s="48">
        <f t="shared" si="1"/>
        <v>0</v>
      </c>
      <c r="G45" s="48">
        <f t="shared" si="2"/>
        <v>0</v>
      </c>
      <c r="H45" s="82">
        <f t="shared" si="3"/>
        <v>0</v>
      </c>
    </row>
    <row r="46" spans="1:8" ht="15.75">
      <c r="A46" s="14" t="s">
        <v>67</v>
      </c>
      <c r="B46" s="35">
        <f>SUM(B$9:B$45)</f>
        <v>22327850500</v>
      </c>
      <c r="C46" s="35">
        <f>SUM(C$9:C$45)</f>
        <v>-20372857347</v>
      </c>
      <c r="D46" s="35">
        <f>SUM(D$9:D$45)</f>
        <v>-5672400519.05</v>
      </c>
      <c r="E46" s="35">
        <f>SUM(E$9:E$45)</f>
        <v>0</v>
      </c>
      <c r="F46" s="15"/>
      <c r="G46" s="16"/>
      <c r="H46" s="16"/>
    </row>
    <row r="47" spans="1:8" ht="15.75">
      <c r="A47" s="39"/>
      <c r="B47" s="39"/>
      <c r="C47" s="39"/>
      <c r="D47" s="39"/>
      <c r="E47" s="39"/>
      <c r="F47" s="39"/>
      <c r="G47" s="39"/>
      <c r="H47" s="39"/>
    </row>
    <row r="48" spans="1:8" ht="15.75">
      <c r="A48" s="39"/>
      <c r="B48" s="39"/>
      <c r="C48" s="39"/>
      <c r="D48" s="39"/>
      <c r="E48" s="39"/>
      <c r="F48" s="39"/>
      <c r="G48" s="39"/>
      <c r="H48" s="39"/>
    </row>
  </sheetData>
  <sheetProtection/>
  <mergeCells count="1">
    <mergeCell ref="A1:H1"/>
  </mergeCells>
  <conditionalFormatting sqref="H9:H45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7109375" style="0" customWidth="1"/>
    <col min="3" max="3" width="19.140625" style="0" customWidth="1"/>
    <col min="4" max="4" width="18.8515625" style="0" customWidth="1"/>
    <col min="5" max="5" width="20.28125" style="0" customWidth="1"/>
    <col min="6" max="6" width="21.7109375" style="0" customWidth="1"/>
    <col min="7" max="7" width="9.28125" style="0" customWidth="1"/>
    <col min="8" max="8" width="9.140625" style="0" customWidth="1"/>
    <col min="9" max="9" width="19.140625" style="0" customWidth="1"/>
  </cols>
  <sheetData>
    <row r="1" spans="1:9" ht="15.75">
      <c r="A1" s="115" t="s">
        <v>221</v>
      </c>
      <c r="B1" s="115"/>
      <c r="C1" s="115"/>
      <c r="D1" s="115"/>
      <c r="E1" s="115"/>
      <c r="F1" s="115"/>
      <c r="G1" s="115"/>
      <c r="H1" s="115"/>
      <c r="I1" s="115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68</v>
      </c>
      <c r="B3" s="32">
        <v>1</v>
      </c>
      <c r="C3" s="39"/>
      <c r="D3" s="39"/>
      <c r="E3" s="39"/>
      <c r="F3" s="39"/>
      <c r="G3" s="39"/>
      <c r="H3" s="39"/>
      <c r="I3" s="39"/>
    </row>
    <row r="4" spans="1:9" ht="15.75">
      <c r="A4" s="11" t="s">
        <v>69</v>
      </c>
      <c r="B4" s="33">
        <v>0</v>
      </c>
      <c r="C4" s="39"/>
      <c r="D4" s="39"/>
      <c r="E4" s="39"/>
      <c r="F4" s="39"/>
      <c r="G4" s="39"/>
      <c r="H4" s="39"/>
      <c r="I4" s="39"/>
    </row>
    <row r="5" spans="1:9" ht="15.75">
      <c r="A5" s="12" t="s">
        <v>70</v>
      </c>
      <c r="B5" s="13" t="s">
        <v>42</v>
      </c>
      <c r="C5" s="39"/>
      <c r="D5" s="39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126">
      <c r="A7" s="3" t="s">
        <v>38</v>
      </c>
      <c r="B7" s="3" t="s">
        <v>354</v>
      </c>
      <c r="C7" s="3" t="s">
        <v>355</v>
      </c>
      <c r="D7" s="3" t="s">
        <v>356</v>
      </c>
      <c r="E7" s="3" t="s">
        <v>357</v>
      </c>
      <c r="F7" s="3" t="s">
        <v>222</v>
      </c>
      <c r="G7" s="9" t="s">
        <v>71</v>
      </c>
      <c r="H7" s="9" t="s">
        <v>72</v>
      </c>
      <c r="I7" s="9" t="s">
        <v>73</v>
      </c>
    </row>
    <row r="8" spans="1:9" ht="15.75">
      <c r="A8" s="9">
        <v>1</v>
      </c>
      <c r="B8" s="9">
        <v>2</v>
      </c>
      <c r="C8" s="9">
        <v>3</v>
      </c>
      <c r="D8" s="9">
        <v>4</v>
      </c>
      <c r="E8" s="9" t="s">
        <v>165</v>
      </c>
      <c r="F8" s="9" t="s">
        <v>220</v>
      </c>
      <c r="G8" s="9">
        <v>7</v>
      </c>
      <c r="H8" s="9">
        <v>8</v>
      </c>
      <c r="I8" s="9">
        <v>9</v>
      </c>
    </row>
    <row r="9" spans="1:9" ht="15.75">
      <c r="A9" s="5" t="s">
        <v>0</v>
      </c>
      <c r="B9" s="44">
        <v>282609800</v>
      </c>
      <c r="C9" s="44">
        <v>44005735877.32</v>
      </c>
      <c r="D9" s="44">
        <v>10605527515.4</v>
      </c>
      <c r="E9" s="44">
        <f>$C9-$D9</f>
        <v>33400208361.92</v>
      </c>
      <c r="F9" s="44">
        <f>$B9/$E9*100</f>
        <v>0.8461318472558004</v>
      </c>
      <c r="G9" s="48">
        <f>IF($F9&gt;15,1,0)</f>
        <v>0</v>
      </c>
      <c r="H9" s="48">
        <f>($G9-$B$4)/($B$3-$B$4)</f>
        <v>0</v>
      </c>
      <c r="I9" s="82">
        <f>$H9*$B$5</f>
        <v>0</v>
      </c>
    </row>
    <row r="10" spans="1:9" ht="15.75">
      <c r="A10" s="5" t="s">
        <v>1</v>
      </c>
      <c r="B10" s="44">
        <v>330788000</v>
      </c>
      <c r="C10" s="44">
        <v>18768774883.87</v>
      </c>
      <c r="D10" s="44">
        <v>5354954558.97</v>
      </c>
      <c r="E10" s="44">
        <f aca="true" t="shared" si="0" ref="E10:E45">$C10-$D10</f>
        <v>13413820324.899998</v>
      </c>
      <c r="F10" s="44">
        <f aca="true" t="shared" si="1" ref="F10:F45">$B10/$E10*100</f>
        <v>2.4660237873170265</v>
      </c>
      <c r="G10" s="48">
        <f aca="true" t="shared" si="2" ref="G10:G45">IF($F10&gt;15,1,0)</f>
        <v>0</v>
      </c>
      <c r="H10" s="48">
        <f aca="true" t="shared" si="3" ref="H10:H45">($G10-$B$4)/($B$3-$B$4)</f>
        <v>0</v>
      </c>
      <c r="I10" s="82">
        <f aca="true" t="shared" si="4" ref="I10:I45">$H10*$B$5</f>
        <v>0</v>
      </c>
    </row>
    <row r="11" spans="1:9" ht="15.75">
      <c r="A11" s="5" t="s">
        <v>2</v>
      </c>
      <c r="B11" s="44">
        <v>7594029.22</v>
      </c>
      <c r="C11" s="44">
        <v>5333654285.64</v>
      </c>
      <c r="D11" s="44">
        <v>146472081.07</v>
      </c>
      <c r="E11" s="44">
        <f t="shared" si="0"/>
        <v>5187182204.570001</v>
      </c>
      <c r="F11" s="44">
        <f t="shared" si="1"/>
        <v>0.14639989343943854</v>
      </c>
      <c r="G11" s="48">
        <f t="shared" si="2"/>
        <v>0</v>
      </c>
      <c r="H11" s="48">
        <f t="shared" si="3"/>
        <v>0</v>
      </c>
      <c r="I11" s="82">
        <f t="shared" si="4"/>
        <v>0</v>
      </c>
    </row>
    <row r="12" spans="1:9" ht="15.75">
      <c r="A12" s="5" t="s">
        <v>3</v>
      </c>
      <c r="B12" s="44">
        <v>58123000</v>
      </c>
      <c r="C12" s="44">
        <v>2786607729.05</v>
      </c>
      <c r="D12" s="44">
        <v>54690951.61</v>
      </c>
      <c r="E12" s="44">
        <f t="shared" si="0"/>
        <v>2731916777.44</v>
      </c>
      <c r="F12" s="44">
        <f t="shared" si="1"/>
        <v>2.1275538288712212</v>
      </c>
      <c r="G12" s="48">
        <f t="shared" si="2"/>
        <v>0</v>
      </c>
      <c r="H12" s="48">
        <f t="shared" si="3"/>
        <v>0</v>
      </c>
      <c r="I12" s="82">
        <f t="shared" si="4"/>
        <v>0</v>
      </c>
    </row>
    <row r="13" spans="1:9" ht="15.75">
      <c r="A13" s="5" t="s">
        <v>4</v>
      </c>
      <c r="B13" s="44">
        <v>600000</v>
      </c>
      <c r="C13" s="44">
        <v>2829526531.7</v>
      </c>
      <c r="D13" s="44">
        <v>71724770.29</v>
      </c>
      <c r="E13" s="44">
        <f t="shared" si="0"/>
        <v>2757801761.41</v>
      </c>
      <c r="F13" s="44">
        <f t="shared" si="1"/>
        <v>0.021756458654708884</v>
      </c>
      <c r="G13" s="48">
        <f t="shared" si="2"/>
        <v>0</v>
      </c>
      <c r="H13" s="48">
        <f t="shared" si="3"/>
        <v>0</v>
      </c>
      <c r="I13" s="82">
        <f t="shared" si="4"/>
        <v>0</v>
      </c>
    </row>
    <row r="14" spans="1:9" ht="15.75">
      <c r="A14" s="5" t="s">
        <v>5</v>
      </c>
      <c r="B14" s="44">
        <v>650000</v>
      </c>
      <c r="C14" s="44">
        <v>1151506406.98</v>
      </c>
      <c r="D14" s="44">
        <v>36230147.11</v>
      </c>
      <c r="E14" s="44">
        <f t="shared" si="0"/>
        <v>1115276259.8700001</v>
      </c>
      <c r="F14" s="44">
        <f t="shared" si="1"/>
        <v>0.05828152390473782</v>
      </c>
      <c r="G14" s="48">
        <f t="shared" si="2"/>
        <v>0</v>
      </c>
      <c r="H14" s="48">
        <f t="shared" si="3"/>
        <v>0</v>
      </c>
      <c r="I14" s="82">
        <f t="shared" si="4"/>
        <v>0</v>
      </c>
    </row>
    <row r="15" spans="1:9" ht="15.75">
      <c r="A15" s="5" t="s">
        <v>6</v>
      </c>
      <c r="B15" s="44">
        <v>3560000</v>
      </c>
      <c r="C15" s="44">
        <v>1612066549.77</v>
      </c>
      <c r="D15" s="44">
        <v>43424434.23</v>
      </c>
      <c r="E15" s="44">
        <f t="shared" si="0"/>
        <v>1568642115.54</v>
      </c>
      <c r="F15" s="44">
        <f t="shared" si="1"/>
        <v>0.22694787834218522</v>
      </c>
      <c r="G15" s="48">
        <f t="shared" si="2"/>
        <v>0</v>
      </c>
      <c r="H15" s="48">
        <f t="shared" si="3"/>
        <v>0</v>
      </c>
      <c r="I15" s="82">
        <f t="shared" si="4"/>
        <v>0</v>
      </c>
    </row>
    <row r="16" spans="1:9" ht="15.75">
      <c r="A16" s="5" t="s">
        <v>7</v>
      </c>
      <c r="B16" s="44">
        <v>1878700</v>
      </c>
      <c r="C16" s="44">
        <v>786581869.57</v>
      </c>
      <c r="D16" s="44">
        <v>34851224.99</v>
      </c>
      <c r="E16" s="44">
        <f t="shared" si="0"/>
        <v>751730644.58</v>
      </c>
      <c r="F16" s="44">
        <f t="shared" si="1"/>
        <v>0.249916644152461</v>
      </c>
      <c r="G16" s="48">
        <f t="shared" si="2"/>
        <v>0</v>
      </c>
      <c r="H16" s="48">
        <f t="shared" si="3"/>
        <v>0</v>
      </c>
      <c r="I16" s="82">
        <f t="shared" si="4"/>
        <v>0</v>
      </c>
    </row>
    <row r="17" spans="1:9" ht="15.75">
      <c r="A17" s="5" t="s">
        <v>8</v>
      </c>
      <c r="B17" s="44">
        <v>1307000</v>
      </c>
      <c r="C17" s="44">
        <v>2265468764.94</v>
      </c>
      <c r="D17" s="44">
        <v>46596400</v>
      </c>
      <c r="E17" s="44">
        <f t="shared" si="0"/>
        <v>2218872364.94</v>
      </c>
      <c r="F17" s="44">
        <f t="shared" si="1"/>
        <v>0.058903793686003306</v>
      </c>
      <c r="G17" s="48">
        <f t="shared" si="2"/>
        <v>0</v>
      </c>
      <c r="H17" s="48">
        <f t="shared" si="3"/>
        <v>0</v>
      </c>
      <c r="I17" s="82">
        <f t="shared" si="4"/>
        <v>0</v>
      </c>
    </row>
    <row r="18" spans="1:9" ht="15.75">
      <c r="A18" s="5" t="s">
        <v>9</v>
      </c>
      <c r="B18" s="44">
        <v>7989041</v>
      </c>
      <c r="C18" s="44">
        <v>818629794.07</v>
      </c>
      <c r="D18" s="44">
        <v>37287755.97</v>
      </c>
      <c r="E18" s="44">
        <f t="shared" si="0"/>
        <v>781342038.1</v>
      </c>
      <c r="F18" s="44">
        <f t="shared" si="1"/>
        <v>1.0224767912689119</v>
      </c>
      <c r="G18" s="48">
        <f t="shared" si="2"/>
        <v>0</v>
      </c>
      <c r="H18" s="48">
        <f t="shared" si="3"/>
        <v>0</v>
      </c>
      <c r="I18" s="82">
        <f t="shared" si="4"/>
        <v>0</v>
      </c>
    </row>
    <row r="19" spans="1:9" ht="15.75">
      <c r="A19" s="5" t="s">
        <v>10</v>
      </c>
      <c r="B19" s="44">
        <v>0</v>
      </c>
      <c r="C19" s="44">
        <v>358378725.13</v>
      </c>
      <c r="D19" s="44">
        <v>30321284.87</v>
      </c>
      <c r="E19" s="44">
        <f t="shared" si="0"/>
        <v>328057440.26</v>
      </c>
      <c r="F19" s="44">
        <f t="shared" si="1"/>
        <v>0</v>
      </c>
      <c r="G19" s="48">
        <f t="shared" si="2"/>
        <v>0</v>
      </c>
      <c r="H19" s="48">
        <f t="shared" si="3"/>
        <v>0</v>
      </c>
      <c r="I19" s="82">
        <f t="shared" si="4"/>
        <v>0</v>
      </c>
    </row>
    <row r="20" spans="1:9" ht="15.75">
      <c r="A20" s="5" t="s">
        <v>11</v>
      </c>
      <c r="B20" s="44">
        <v>100000</v>
      </c>
      <c r="C20" s="44">
        <v>1192450622.24</v>
      </c>
      <c r="D20" s="44">
        <v>52396873.35</v>
      </c>
      <c r="E20" s="44">
        <f t="shared" si="0"/>
        <v>1140053748.89</v>
      </c>
      <c r="F20" s="44">
        <f t="shared" si="1"/>
        <v>0.008771516263804563</v>
      </c>
      <c r="G20" s="48">
        <f t="shared" si="2"/>
        <v>0</v>
      </c>
      <c r="H20" s="48">
        <f t="shared" si="3"/>
        <v>0</v>
      </c>
      <c r="I20" s="82">
        <f t="shared" si="4"/>
        <v>0</v>
      </c>
    </row>
    <row r="21" spans="1:9" ht="15.75">
      <c r="A21" s="5" t="s">
        <v>12</v>
      </c>
      <c r="B21" s="44">
        <v>0</v>
      </c>
      <c r="C21" s="44">
        <v>480984115.06</v>
      </c>
      <c r="D21" s="44">
        <v>37908360.03</v>
      </c>
      <c r="E21" s="44">
        <f t="shared" si="0"/>
        <v>443075755.03</v>
      </c>
      <c r="F21" s="44">
        <f t="shared" si="1"/>
        <v>0</v>
      </c>
      <c r="G21" s="48">
        <f t="shared" si="2"/>
        <v>0</v>
      </c>
      <c r="H21" s="48">
        <f t="shared" si="3"/>
        <v>0</v>
      </c>
      <c r="I21" s="82">
        <f t="shared" si="4"/>
        <v>0</v>
      </c>
    </row>
    <row r="22" spans="1:9" ht="15.75">
      <c r="A22" s="5" t="s">
        <v>13</v>
      </c>
      <c r="B22" s="44">
        <v>527550</v>
      </c>
      <c r="C22" s="44">
        <v>491718526.41</v>
      </c>
      <c r="D22" s="44">
        <v>30925450.38</v>
      </c>
      <c r="E22" s="44">
        <f t="shared" si="0"/>
        <v>460793076.03000003</v>
      </c>
      <c r="F22" s="44">
        <f t="shared" si="1"/>
        <v>0.11448739736828288</v>
      </c>
      <c r="G22" s="48">
        <f t="shared" si="2"/>
        <v>0</v>
      </c>
      <c r="H22" s="48">
        <f t="shared" si="3"/>
        <v>0</v>
      </c>
      <c r="I22" s="82">
        <f t="shared" si="4"/>
        <v>0</v>
      </c>
    </row>
    <row r="23" spans="1:9" ht="15.75">
      <c r="A23" s="5" t="s">
        <v>14</v>
      </c>
      <c r="B23" s="44">
        <v>0</v>
      </c>
      <c r="C23" s="44">
        <v>519763843.2</v>
      </c>
      <c r="D23" s="44">
        <v>39670881.16</v>
      </c>
      <c r="E23" s="44">
        <f t="shared" si="0"/>
        <v>480092962.03999996</v>
      </c>
      <c r="F23" s="44">
        <f t="shared" si="1"/>
        <v>0</v>
      </c>
      <c r="G23" s="48">
        <f t="shared" si="2"/>
        <v>0</v>
      </c>
      <c r="H23" s="48">
        <f t="shared" si="3"/>
        <v>0</v>
      </c>
      <c r="I23" s="82">
        <f t="shared" si="4"/>
        <v>0</v>
      </c>
    </row>
    <row r="24" spans="1:9" ht="15.75">
      <c r="A24" s="5" t="s">
        <v>15</v>
      </c>
      <c r="B24" s="44">
        <v>0</v>
      </c>
      <c r="C24" s="44">
        <v>326312704.62</v>
      </c>
      <c r="D24" s="44">
        <v>34981538.63</v>
      </c>
      <c r="E24" s="44">
        <f t="shared" si="0"/>
        <v>291331165.99</v>
      </c>
      <c r="F24" s="44">
        <f t="shared" si="1"/>
        <v>0</v>
      </c>
      <c r="G24" s="48">
        <f t="shared" si="2"/>
        <v>0</v>
      </c>
      <c r="H24" s="48">
        <f t="shared" si="3"/>
        <v>0</v>
      </c>
      <c r="I24" s="82">
        <f t="shared" si="4"/>
        <v>0</v>
      </c>
    </row>
    <row r="25" spans="1:9" ht="15.75">
      <c r="A25" s="5" t="s">
        <v>16</v>
      </c>
      <c r="B25" s="44">
        <v>0</v>
      </c>
      <c r="C25" s="44">
        <v>2708065471.84</v>
      </c>
      <c r="D25" s="44">
        <v>102681972.61</v>
      </c>
      <c r="E25" s="44">
        <f t="shared" si="0"/>
        <v>2605383499.23</v>
      </c>
      <c r="F25" s="44">
        <f t="shared" si="1"/>
        <v>0</v>
      </c>
      <c r="G25" s="48">
        <f t="shared" si="2"/>
        <v>0</v>
      </c>
      <c r="H25" s="48">
        <f t="shared" si="3"/>
        <v>0</v>
      </c>
      <c r="I25" s="82">
        <f t="shared" si="4"/>
        <v>0</v>
      </c>
    </row>
    <row r="26" spans="1:9" ht="15.75">
      <c r="A26" s="5" t="s">
        <v>17</v>
      </c>
      <c r="B26" s="44">
        <v>0</v>
      </c>
      <c r="C26" s="44">
        <v>301643129.12</v>
      </c>
      <c r="D26" s="44">
        <v>20559193.36</v>
      </c>
      <c r="E26" s="44">
        <f t="shared" si="0"/>
        <v>281083935.76</v>
      </c>
      <c r="F26" s="44">
        <f t="shared" si="1"/>
        <v>0</v>
      </c>
      <c r="G26" s="48">
        <f t="shared" si="2"/>
        <v>0</v>
      </c>
      <c r="H26" s="48">
        <f t="shared" si="3"/>
        <v>0</v>
      </c>
      <c r="I26" s="82">
        <f t="shared" si="4"/>
        <v>0</v>
      </c>
    </row>
    <row r="27" spans="1:9" ht="15.75">
      <c r="A27" s="5" t="s">
        <v>18</v>
      </c>
      <c r="B27" s="44">
        <v>0</v>
      </c>
      <c r="C27" s="44">
        <v>276257099.23</v>
      </c>
      <c r="D27" s="44">
        <v>42346681.31</v>
      </c>
      <c r="E27" s="44">
        <f t="shared" si="0"/>
        <v>233910417.92000002</v>
      </c>
      <c r="F27" s="44">
        <f t="shared" si="1"/>
        <v>0</v>
      </c>
      <c r="G27" s="48">
        <f t="shared" si="2"/>
        <v>0</v>
      </c>
      <c r="H27" s="48">
        <f t="shared" si="3"/>
        <v>0</v>
      </c>
      <c r="I27" s="82">
        <f t="shared" si="4"/>
        <v>0</v>
      </c>
    </row>
    <row r="28" spans="1:9" ht="15.75">
      <c r="A28" s="5" t="s">
        <v>19</v>
      </c>
      <c r="B28" s="44">
        <v>187500</v>
      </c>
      <c r="C28" s="44">
        <v>618000203.21</v>
      </c>
      <c r="D28" s="44">
        <v>70461937.11</v>
      </c>
      <c r="E28" s="44">
        <f t="shared" si="0"/>
        <v>547538266.1</v>
      </c>
      <c r="F28" s="44">
        <f t="shared" si="1"/>
        <v>0.03424418193371636</v>
      </c>
      <c r="G28" s="48">
        <f t="shared" si="2"/>
        <v>0</v>
      </c>
      <c r="H28" s="48">
        <f t="shared" si="3"/>
        <v>0</v>
      </c>
      <c r="I28" s="82">
        <f t="shared" si="4"/>
        <v>0</v>
      </c>
    </row>
    <row r="29" spans="1:9" ht="15.75">
      <c r="A29" s="5" t="s">
        <v>20</v>
      </c>
      <c r="B29" s="44">
        <v>586900</v>
      </c>
      <c r="C29" s="44">
        <v>772608035.83</v>
      </c>
      <c r="D29" s="44">
        <v>55542200.6</v>
      </c>
      <c r="E29" s="44">
        <f t="shared" si="0"/>
        <v>717065835.23</v>
      </c>
      <c r="F29" s="44">
        <f t="shared" si="1"/>
        <v>0.08184743592082461</v>
      </c>
      <c r="G29" s="48">
        <f t="shared" si="2"/>
        <v>0</v>
      </c>
      <c r="H29" s="48">
        <f t="shared" si="3"/>
        <v>0</v>
      </c>
      <c r="I29" s="82">
        <f t="shared" si="4"/>
        <v>0</v>
      </c>
    </row>
    <row r="30" spans="1:9" ht="15.75">
      <c r="A30" s="5" t="s">
        <v>21</v>
      </c>
      <c r="B30" s="44">
        <v>1100000</v>
      </c>
      <c r="C30" s="44">
        <v>323310907.94</v>
      </c>
      <c r="D30" s="44">
        <v>42065339.61</v>
      </c>
      <c r="E30" s="44">
        <f t="shared" si="0"/>
        <v>281245568.33</v>
      </c>
      <c r="F30" s="44">
        <f t="shared" si="1"/>
        <v>0.3911172739651183</v>
      </c>
      <c r="G30" s="48">
        <f t="shared" si="2"/>
        <v>0</v>
      </c>
      <c r="H30" s="48">
        <f t="shared" si="3"/>
        <v>0</v>
      </c>
      <c r="I30" s="82">
        <f t="shared" si="4"/>
        <v>0</v>
      </c>
    </row>
    <row r="31" spans="1:9" ht="15.75">
      <c r="A31" s="5" t="s">
        <v>22</v>
      </c>
      <c r="B31" s="44">
        <v>0</v>
      </c>
      <c r="C31" s="44">
        <v>456397605.95</v>
      </c>
      <c r="D31" s="44">
        <v>57313508.11</v>
      </c>
      <c r="E31" s="44">
        <f t="shared" si="0"/>
        <v>399084097.84</v>
      </c>
      <c r="F31" s="44">
        <f t="shared" si="1"/>
        <v>0</v>
      </c>
      <c r="G31" s="48">
        <f t="shared" si="2"/>
        <v>0</v>
      </c>
      <c r="H31" s="48">
        <f t="shared" si="3"/>
        <v>0</v>
      </c>
      <c r="I31" s="82">
        <f t="shared" si="4"/>
        <v>0</v>
      </c>
    </row>
    <row r="32" spans="1:9" ht="15.75">
      <c r="A32" s="5" t="s">
        <v>23</v>
      </c>
      <c r="B32" s="44">
        <v>1000000</v>
      </c>
      <c r="C32" s="44">
        <v>571055800.47</v>
      </c>
      <c r="D32" s="44">
        <v>37706883.8</v>
      </c>
      <c r="E32" s="44">
        <f t="shared" si="0"/>
        <v>533348916.67</v>
      </c>
      <c r="F32" s="44">
        <f t="shared" si="1"/>
        <v>0.1874945216432739</v>
      </c>
      <c r="G32" s="48">
        <f t="shared" si="2"/>
        <v>0</v>
      </c>
      <c r="H32" s="48">
        <f t="shared" si="3"/>
        <v>0</v>
      </c>
      <c r="I32" s="82">
        <f t="shared" si="4"/>
        <v>0</v>
      </c>
    </row>
    <row r="33" spans="1:9" ht="15.75">
      <c r="A33" s="5" t="s">
        <v>24</v>
      </c>
      <c r="B33" s="44">
        <v>0</v>
      </c>
      <c r="C33" s="44">
        <v>1463568982.52</v>
      </c>
      <c r="D33" s="44">
        <v>75390090.57</v>
      </c>
      <c r="E33" s="44">
        <f t="shared" si="0"/>
        <v>1388178891.95</v>
      </c>
      <c r="F33" s="44">
        <f t="shared" si="1"/>
        <v>0</v>
      </c>
      <c r="G33" s="48">
        <f t="shared" si="2"/>
        <v>0</v>
      </c>
      <c r="H33" s="48">
        <f t="shared" si="3"/>
        <v>0</v>
      </c>
      <c r="I33" s="82">
        <f t="shared" si="4"/>
        <v>0</v>
      </c>
    </row>
    <row r="34" spans="1:9" ht="15.75">
      <c r="A34" s="5" t="s">
        <v>25</v>
      </c>
      <c r="B34" s="44">
        <v>310000</v>
      </c>
      <c r="C34" s="44">
        <v>295779408.26</v>
      </c>
      <c r="D34" s="44">
        <v>42035038.91</v>
      </c>
      <c r="E34" s="44">
        <f t="shared" si="0"/>
        <v>253744369.35</v>
      </c>
      <c r="F34" s="44">
        <f t="shared" si="1"/>
        <v>0.12217019861134507</v>
      </c>
      <c r="G34" s="48">
        <f t="shared" si="2"/>
        <v>0</v>
      </c>
      <c r="H34" s="48">
        <f t="shared" si="3"/>
        <v>0</v>
      </c>
      <c r="I34" s="82">
        <f t="shared" si="4"/>
        <v>0</v>
      </c>
    </row>
    <row r="35" spans="1:9" ht="15.75">
      <c r="A35" s="5" t="s">
        <v>26</v>
      </c>
      <c r="B35" s="44">
        <v>2200000</v>
      </c>
      <c r="C35" s="44">
        <v>1854952421.22</v>
      </c>
      <c r="D35" s="44">
        <v>57663459.15</v>
      </c>
      <c r="E35" s="44">
        <f t="shared" si="0"/>
        <v>1797288962.07</v>
      </c>
      <c r="F35" s="44">
        <f t="shared" si="1"/>
        <v>0.12240658271590249</v>
      </c>
      <c r="G35" s="48">
        <f t="shared" si="2"/>
        <v>0</v>
      </c>
      <c r="H35" s="48">
        <f t="shared" si="3"/>
        <v>0</v>
      </c>
      <c r="I35" s="82">
        <f t="shared" si="4"/>
        <v>0</v>
      </c>
    </row>
    <row r="36" spans="1:9" ht="15.75">
      <c r="A36" s="5" t="s">
        <v>27</v>
      </c>
      <c r="B36" s="44">
        <v>0</v>
      </c>
      <c r="C36" s="44">
        <v>336149075.7</v>
      </c>
      <c r="D36" s="44">
        <v>28482662.1</v>
      </c>
      <c r="E36" s="44">
        <f t="shared" si="0"/>
        <v>307666413.59999996</v>
      </c>
      <c r="F36" s="44">
        <f t="shared" si="1"/>
        <v>0</v>
      </c>
      <c r="G36" s="48">
        <f t="shared" si="2"/>
        <v>0</v>
      </c>
      <c r="H36" s="48">
        <f t="shared" si="3"/>
        <v>0</v>
      </c>
      <c r="I36" s="82">
        <f t="shared" si="4"/>
        <v>0</v>
      </c>
    </row>
    <row r="37" spans="1:9" ht="15.75">
      <c r="A37" s="5" t="s">
        <v>28</v>
      </c>
      <c r="B37" s="44">
        <v>0</v>
      </c>
      <c r="C37" s="44">
        <v>407918980.25</v>
      </c>
      <c r="D37" s="44">
        <v>44582348.41</v>
      </c>
      <c r="E37" s="44">
        <f t="shared" si="0"/>
        <v>363336631.84000003</v>
      </c>
      <c r="F37" s="44">
        <f t="shared" si="1"/>
        <v>0</v>
      </c>
      <c r="G37" s="48">
        <f t="shared" si="2"/>
        <v>0</v>
      </c>
      <c r="H37" s="48">
        <f t="shared" si="3"/>
        <v>0</v>
      </c>
      <c r="I37" s="82">
        <f t="shared" si="4"/>
        <v>0</v>
      </c>
    </row>
    <row r="38" spans="1:9" ht="15.75">
      <c r="A38" s="5" t="s">
        <v>29</v>
      </c>
      <c r="B38" s="44">
        <v>295000</v>
      </c>
      <c r="C38" s="44">
        <v>775811723.14</v>
      </c>
      <c r="D38" s="44">
        <v>25877592.72</v>
      </c>
      <c r="E38" s="44">
        <f t="shared" si="0"/>
        <v>749934130.42</v>
      </c>
      <c r="F38" s="44">
        <f t="shared" si="1"/>
        <v>0.03933678813028359</v>
      </c>
      <c r="G38" s="48">
        <f t="shared" si="2"/>
        <v>0</v>
      </c>
      <c r="H38" s="48">
        <f t="shared" si="3"/>
        <v>0</v>
      </c>
      <c r="I38" s="82">
        <f t="shared" si="4"/>
        <v>0</v>
      </c>
    </row>
    <row r="39" spans="1:9" ht="15.75">
      <c r="A39" s="5" t="s">
        <v>30</v>
      </c>
      <c r="B39" s="44">
        <v>1800000</v>
      </c>
      <c r="C39" s="44">
        <v>1485381714.49</v>
      </c>
      <c r="D39" s="44">
        <v>95287326.54</v>
      </c>
      <c r="E39" s="44">
        <f t="shared" si="0"/>
        <v>1390094387.95</v>
      </c>
      <c r="F39" s="44">
        <f t="shared" si="1"/>
        <v>0.12948761002153933</v>
      </c>
      <c r="G39" s="48">
        <f t="shared" si="2"/>
        <v>0</v>
      </c>
      <c r="H39" s="48">
        <f t="shared" si="3"/>
        <v>0</v>
      </c>
      <c r="I39" s="82">
        <f t="shared" si="4"/>
        <v>0</v>
      </c>
    </row>
    <row r="40" spans="1:9" ht="15.75">
      <c r="A40" s="5" t="s">
        <v>31</v>
      </c>
      <c r="B40" s="44">
        <v>1382151</v>
      </c>
      <c r="C40" s="44">
        <v>1423398593.82</v>
      </c>
      <c r="D40" s="44">
        <v>109267703.3</v>
      </c>
      <c r="E40" s="44">
        <f t="shared" si="0"/>
        <v>1314130890.52</v>
      </c>
      <c r="F40" s="44">
        <f t="shared" si="1"/>
        <v>0.10517605285521327</v>
      </c>
      <c r="G40" s="48">
        <f t="shared" si="2"/>
        <v>0</v>
      </c>
      <c r="H40" s="48">
        <f t="shared" si="3"/>
        <v>0</v>
      </c>
      <c r="I40" s="82">
        <f t="shared" si="4"/>
        <v>0</v>
      </c>
    </row>
    <row r="41" spans="1:9" ht="15.75">
      <c r="A41" s="5" t="s">
        <v>32</v>
      </c>
      <c r="B41" s="44">
        <v>282000</v>
      </c>
      <c r="C41" s="44">
        <v>393122813.04</v>
      </c>
      <c r="D41" s="44">
        <v>48833477.67</v>
      </c>
      <c r="E41" s="44">
        <f t="shared" si="0"/>
        <v>344289335.37</v>
      </c>
      <c r="F41" s="44">
        <f t="shared" si="1"/>
        <v>0.08190785221300595</v>
      </c>
      <c r="G41" s="48">
        <f t="shared" si="2"/>
        <v>0</v>
      </c>
      <c r="H41" s="48">
        <f t="shared" si="3"/>
        <v>0</v>
      </c>
      <c r="I41" s="82">
        <f t="shared" si="4"/>
        <v>0</v>
      </c>
    </row>
    <row r="42" spans="1:9" ht="15.75">
      <c r="A42" s="5" t="s">
        <v>33</v>
      </c>
      <c r="B42" s="44">
        <v>400000</v>
      </c>
      <c r="C42" s="44">
        <v>368187123.62</v>
      </c>
      <c r="D42" s="44">
        <v>41159879.34</v>
      </c>
      <c r="E42" s="44">
        <f t="shared" si="0"/>
        <v>327027244.28</v>
      </c>
      <c r="F42" s="44">
        <f t="shared" si="1"/>
        <v>0.12231396833027187</v>
      </c>
      <c r="G42" s="48">
        <f t="shared" si="2"/>
        <v>0</v>
      </c>
      <c r="H42" s="48">
        <f t="shared" si="3"/>
        <v>0</v>
      </c>
      <c r="I42" s="82">
        <f t="shared" si="4"/>
        <v>0</v>
      </c>
    </row>
    <row r="43" spans="1:9" ht="15.75">
      <c r="A43" s="5" t="s">
        <v>34</v>
      </c>
      <c r="B43" s="44">
        <v>0</v>
      </c>
      <c r="C43" s="44">
        <v>305952948.63</v>
      </c>
      <c r="D43" s="44">
        <v>33903885.64</v>
      </c>
      <c r="E43" s="44">
        <f t="shared" si="0"/>
        <v>272049062.99</v>
      </c>
      <c r="F43" s="44">
        <f t="shared" si="1"/>
        <v>0</v>
      </c>
      <c r="G43" s="48">
        <f t="shared" si="2"/>
        <v>0</v>
      </c>
      <c r="H43" s="48">
        <f t="shared" si="3"/>
        <v>0</v>
      </c>
      <c r="I43" s="82">
        <f t="shared" si="4"/>
        <v>0</v>
      </c>
    </row>
    <row r="44" spans="1:9" ht="15.75">
      <c r="A44" s="5" t="s">
        <v>35</v>
      </c>
      <c r="B44" s="44">
        <v>50000</v>
      </c>
      <c r="C44" s="44">
        <v>250556971.69</v>
      </c>
      <c r="D44" s="44">
        <v>28006502.79</v>
      </c>
      <c r="E44" s="44">
        <f t="shared" si="0"/>
        <v>222550468.9</v>
      </c>
      <c r="F44" s="44">
        <f t="shared" si="1"/>
        <v>0.02246681404318533</v>
      </c>
      <c r="G44" s="48">
        <f t="shared" si="2"/>
        <v>0</v>
      </c>
      <c r="H44" s="48">
        <f t="shared" si="3"/>
        <v>0</v>
      </c>
      <c r="I44" s="82">
        <f t="shared" si="4"/>
        <v>0</v>
      </c>
    </row>
    <row r="45" spans="1:9" ht="15.75">
      <c r="A45" s="5" t="s">
        <v>36</v>
      </c>
      <c r="B45" s="44">
        <v>0</v>
      </c>
      <c r="C45" s="44">
        <v>438034063.79</v>
      </c>
      <c r="D45" s="44">
        <v>39141129.54</v>
      </c>
      <c r="E45" s="44">
        <f t="shared" si="0"/>
        <v>398892934.25</v>
      </c>
      <c r="F45" s="44">
        <f t="shared" si="1"/>
        <v>0</v>
      </c>
      <c r="G45" s="48">
        <f t="shared" si="2"/>
        <v>0</v>
      </c>
      <c r="H45" s="48">
        <f t="shared" si="3"/>
        <v>0</v>
      </c>
      <c r="I45" s="82">
        <f t="shared" si="4"/>
        <v>0</v>
      </c>
    </row>
    <row r="46" spans="1:9" ht="15.75">
      <c r="A46" s="14" t="s">
        <v>67</v>
      </c>
      <c r="B46" s="15">
        <f>SUM(B$9:B$45)</f>
        <v>705320671.22</v>
      </c>
      <c r="C46" s="15">
        <f>SUM(C$9:C$45)</f>
        <v>99554314303.33002</v>
      </c>
      <c r="D46" s="15">
        <f>SUM(D$9:D$45)</f>
        <v>17756273041.250004</v>
      </c>
      <c r="E46" s="15">
        <f>SUM(E$9:E$45)</f>
        <v>81798041262.07999</v>
      </c>
      <c r="F46" s="15">
        <f>$B46/$E46*100</f>
        <v>0.8622708567802506</v>
      </c>
      <c r="G46" s="15"/>
      <c r="H46" s="16"/>
      <c r="I46" s="16"/>
    </row>
    <row r="48" ht="15.75">
      <c r="E48" s="50">
        <f>$C$46-$D$46-$E$46</f>
        <v>0</v>
      </c>
    </row>
  </sheetData>
  <sheetProtection/>
  <mergeCells count="1">
    <mergeCell ref="A1:I1"/>
  </mergeCells>
  <conditionalFormatting sqref="I9:I45">
    <cfRule type="cellIs" priority="1" dxfId="135" operator="equal" stopIfTrue="1">
      <formula>-2</formula>
    </cfRule>
    <cfRule type="cellIs" priority="2" dxfId="134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17" footer="0.16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28125" style="1" customWidth="1"/>
    <col min="2" max="3" width="20.00390625" style="1" customWidth="1"/>
    <col min="4" max="4" width="18.140625" style="1" customWidth="1"/>
    <col min="5" max="5" width="19.00390625" style="1" customWidth="1"/>
    <col min="6" max="6" width="29.57421875" style="2" customWidth="1"/>
    <col min="7" max="7" width="19.421875" style="2" customWidth="1"/>
    <col min="8" max="8" width="19.7109375" style="2" customWidth="1"/>
    <col min="9" max="9" width="19.140625" style="1" customWidth="1"/>
    <col min="10" max="10" width="16.421875" style="1" customWidth="1"/>
    <col min="11" max="11" width="9.140625" style="1" customWidth="1"/>
    <col min="12" max="12" width="19.57421875" style="1" customWidth="1"/>
    <col min="13" max="14" width="8.8515625" style="1" customWidth="1"/>
    <col min="15" max="16384" width="9.140625" style="1" customWidth="1"/>
  </cols>
  <sheetData>
    <row r="1" spans="1:12" ht="16.5" customHeight="1">
      <c r="A1" s="115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8" ht="15.75">
      <c r="A3" s="10" t="s">
        <v>166</v>
      </c>
      <c r="B3" s="23">
        <f>MAX($J$10:$J$46)</f>
        <v>9.999955556082297</v>
      </c>
      <c r="C3" s="2"/>
      <c r="D3" s="2"/>
      <c r="E3" s="2"/>
      <c r="F3" s="1"/>
      <c r="G3" s="1"/>
      <c r="H3" s="1"/>
    </row>
    <row r="4" spans="1:8" ht="15.75">
      <c r="A4" s="11" t="s">
        <v>167</v>
      </c>
      <c r="B4" s="37">
        <f>MIN($J$10:$J$46)</f>
        <v>0</v>
      </c>
      <c r="C4" s="2"/>
      <c r="D4" s="2"/>
      <c r="E4" s="2"/>
      <c r="F4" s="1"/>
      <c r="G4" s="1"/>
      <c r="H4" s="1"/>
    </row>
    <row r="5" spans="1:8" ht="15.75">
      <c r="A5" s="12" t="s">
        <v>168</v>
      </c>
      <c r="B5" s="13" t="s">
        <v>40</v>
      </c>
      <c r="C5" s="2"/>
      <c r="D5" s="2"/>
      <c r="E5" s="2"/>
      <c r="F5" s="1"/>
      <c r="G5" s="1"/>
      <c r="H5" s="1"/>
    </row>
    <row r="7" spans="1:12" s="8" customFormat="1" ht="18.75" customHeight="1">
      <c r="A7" s="112" t="s">
        <v>38</v>
      </c>
      <c r="B7" s="112" t="s">
        <v>348</v>
      </c>
      <c r="C7" s="112"/>
      <c r="D7" s="112"/>
      <c r="E7" s="112"/>
      <c r="F7" s="112"/>
      <c r="G7" s="112" t="s">
        <v>349</v>
      </c>
      <c r="H7" s="112"/>
      <c r="I7" s="112"/>
      <c r="J7" s="113" t="s">
        <v>170</v>
      </c>
      <c r="K7" s="113" t="s">
        <v>171</v>
      </c>
      <c r="L7" s="113" t="s">
        <v>172</v>
      </c>
    </row>
    <row r="8" spans="1:12" s="8" customFormat="1" ht="145.5" customHeight="1">
      <c r="A8" s="112"/>
      <c r="B8" s="3" t="s">
        <v>93</v>
      </c>
      <c r="C8" s="3" t="s">
        <v>358</v>
      </c>
      <c r="D8" s="3" t="s">
        <v>217</v>
      </c>
      <c r="E8" s="3" t="s">
        <v>293</v>
      </c>
      <c r="F8" s="3" t="s">
        <v>224</v>
      </c>
      <c r="G8" s="3" t="s">
        <v>92</v>
      </c>
      <c r="H8" s="3" t="s">
        <v>169</v>
      </c>
      <c r="I8" s="3" t="s">
        <v>94</v>
      </c>
      <c r="J8" s="113"/>
      <c r="K8" s="113"/>
      <c r="L8" s="113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95</v>
      </c>
      <c r="G9" s="9">
        <v>7</v>
      </c>
      <c r="H9" s="9">
        <v>8</v>
      </c>
      <c r="I9" s="9" t="s">
        <v>96</v>
      </c>
      <c r="J9" s="9" t="s">
        <v>225</v>
      </c>
      <c r="K9" s="9">
        <v>11</v>
      </c>
      <c r="L9" s="9">
        <v>12</v>
      </c>
    </row>
    <row r="10" spans="1:13" ht="15.75">
      <c r="A10" s="5" t="s">
        <v>0</v>
      </c>
      <c r="B10" s="57">
        <v>-2668803151.99</v>
      </c>
      <c r="C10" s="57">
        <v>968803151.99</v>
      </c>
      <c r="D10" s="57"/>
      <c r="E10" s="72"/>
      <c r="F10" s="57">
        <f>IF(SUM($B10:$E10)&lt;0,SUM($B10:$E10),0)</f>
        <v>-1699999999.9999998</v>
      </c>
      <c r="G10" s="29">
        <v>39134719503.63</v>
      </c>
      <c r="H10" s="29">
        <v>19291648503.63</v>
      </c>
      <c r="I10" s="29">
        <f>$G10-$H10</f>
        <v>19843070999.999996</v>
      </c>
      <c r="J10" s="36">
        <f>-$F10/$I10*100</f>
        <v>8.567222281268863</v>
      </c>
      <c r="K10" s="36">
        <f>($J10-$B$4)/($B$3-$B$4)</f>
        <v>0.8567260357530291</v>
      </c>
      <c r="L10" s="83">
        <f>$K10*$B$5</f>
        <v>-0.8567260357530291</v>
      </c>
      <c r="M10" s="77"/>
    </row>
    <row r="11" spans="1:13" ht="15.75">
      <c r="A11" s="5" t="s">
        <v>1</v>
      </c>
      <c r="B11" s="57">
        <v>-873308658.54</v>
      </c>
      <c r="C11" s="57">
        <v>873308658.54</v>
      </c>
      <c r="D11" s="57"/>
      <c r="E11" s="72"/>
      <c r="F11" s="57">
        <f aca="true" t="shared" si="0" ref="F11:F46">IF(SUM($B11:$E11)&lt;0,SUM($B11:$E11),0)</f>
        <v>0</v>
      </c>
      <c r="G11" s="29">
        <v>17895466225.33</v>
      </c>
      <c r="H11" s="29">
        <v>9578971225.33</v>
      </c>
      <c r="I11" s="29">
        <f aca="true" t="shared" si="1" ref="I11:I46">$G11-$H11</f>
        <v>8316495000.000002</v>
      </c>
      <c r="J11" s="36">
        <f aca="true" t="shared" si="2" ref="J11:J46">-$F11/$I11*100</f>
        <v>0</v>
      </c>
      <c r="K11" s="36">
        <f aca="true" t="shared" si="3" ref="K11:K46">($J11-$B$4)/($B$3-$B$4)</f>
        <v>0</v>
      </c>
      <c r="L11" s="83">
        <f aca="true" t="shared" si="4" ref="L11:L46">$K11*$B$5</f>
        <v>0</v>
      </c>
      <c r="M11" s="77"/>
    </row>
    <row r="12" spans="1:13" ht="15.75">
      <c r="A12" s="5" t="s">
        <v>2</v>
      </c>
      <c r="B12" s="57">
        <v>-336961985.87</v>
      </c>
      <c r="C12" s="57">
        <v>368330516.87</v>
      </c>
      <c r="D12" s="57"/>
      <c r="E12" s="72"/>
      <c r="F12" s="57">
        <f t="shared" si="0"/>
        <v>0</v>
      </c>
      <c r="G12" s="29">
        <v>4996692299.77</v>
      </c>
      <c r="H12" s="29">
        <v>3330058183.3</v>
      </c>
      <c r="I12" s="29">
        <f t="shared" si="1"/>
        <v>1666634116.4700003</v>
      </c>
      <c r="J12" s="36">
        <f t="shared" si="2"/>
        <v>0</v>
      </c>
      <c r="K12" s="36">
        <f t="shared" si="3"/>
        <v>0</v>
      </c>
      <c r="L12" s="83">
        <f t="shared" si="4"/>
        <v>0</v>
      </c>
      <c r="M12" s="77"/>
    </row>
    <row r="13" spans="1:13" ht="15.75">
      <c r="A13" s="5" t="s">
        <v>3</v>
      </c>
      <c r="B13" s="57">
        <v>-322066000</v>
      </c>
      <c r="C13" s="57">
        <v>187065000</v>
      </c>
      <c r="D13" s="57"/>
      <c r="E13" s="72"/>
      <c r="F13" s="57">
        <f t="shared" si="0"/>
        <v>-135001000</v>
      </c>
      <c r="G13" s="29">
        <v>2464541729.05</v>
      </c>
      <c r="H13" s="29">
        <v>1114525729.05</v>
      </c>
      <c r="I13" s="29">
        <f t="shared" si="1"/>
        <v>1350016000.0000002</v>
      </c>
      <c r="J13" s="107">
        <f t="shared" si="2"/>
        <v>9.999955556082297</v>
      </c>
      <c r="K13" s="36">
        <f t="shared" si="3"/>
        <v>1</v>
      </c>
      <c r="L13" s="83">
        <f t="shared" si="4"/>
        <v>-1</v>
      </c>
      <c r="M13" s="77"/>
    </row>
    <row r="14" spans="1:13" ht="15.75">
      <c r="A14" s="5" t="s">
        <v>4</v>
      </c>
      <c r="B14" s="57">
        <v>-100396943.85</v>
      </c>
      <c r="C14" s="57">
        <v>100396943.85</v>
      </c>
      <c r="D14" s="57"/>
      <c r="E14" s="72"/>
      <c r="F14" s="57">
        <f t="shared" si="0"/>
        <v>0</v>
      </c>
      <c r="G14" s="29">
        <v>2729129587.85</v>
      </c>
      <c r="H14" s="29">
        <v>2183129587.85</v>
      </c>
      <c r="I14" s="29">
        <f t="shared" si="1"/>
        <v>546000000</v>
      </c>
      <c r="J14" s="36">
        <f t="shared" si="2"/>
        <v>0</v>
      </c>
      <c r="K14" s="36">
        <f t="shared" si="3"/>
        <v>0</v>
      </c>
      <c r="L14" s="83">
        <f t="shared" si="4"/>
        <v>0</v>
      </c>
      <c r="M14" s="77"/>
    </row>
    <row r="15" spans="1:13" ht="15.75">
      <c r="A15" s="5" t="s">
        <v>5</v>
      </c>
      <c r="B15" s="57">
        <v>-63606220.8</v>
      </c>
      <c r="C15" s="57">
        <v>78006220.8</v>
      </c>
      <c r="D15" s="57"/>
      <c r="E15" s="72"/>
      <c r="F15" s="57">
        <f t="shared" si="0"/>
        <v>0</v>
      </c>
      <c r="G15" s="29">
        <v>1087900186.18</v>
      </c>
      <c r="H15" s="29">
        <v>593554186.18</v>
      </c>
      <c r="I15" s="29">
        <f t="shared" si="1"/>
        <v>494346000.0000001</v>
      </c>
      <c r="J15" s="36">
        <f t="shared" si="2"/>
        <v>0</v>
      </c>
      <c r="K15" s="36">
        <f t="shared" si="3"/>
        <v>0</v>
      </c>
      <c r="L15" s="83">
        <f t="shared" si="4"/>
        <v>0</v>
      </c>
      <c r="M15" s="77"/>
    </row>
    <row r="16" spans="1:13" ht="15.75">
      <c r="A16" s="5" t="s">
        <v>6</v>
      </c>
      <c r="B16" s="57">
        <v>-91935157.74</v>
      </c>
      <c r="C16" s="57">
        <v>52294507.74</v>
      </c>
      <c r="D16" s="57"/>
      <c r="E16" s="72"/>
      <c r="F16" s="57">
        <f t="shared" si="0"/>
        <v>-39640649.99999999</v>
      </c>
      <c r="G16" s="29">
        <v>1520131392.03</v>
      </c>
      <c r="H16" s="29">
        <v>1016595815.11</v>
      </c>
      <c r="I16" s="29">
        <f t="shared" si="1"/>
        <v>503535576.91999996</v>
      </c>
      <c r="J16" s="36">
        <f t="shared" si="2"/>
        <v>7.872462605814637</v>
      </c>
      <c r="K16" s="36">
        <f t="shared" si="3"/>
        <v>0.7872497594278157</v>
      </c>
      <c r="L16" s="83">
        <f t="shared" si="4"/>
        <v>-0.7872497594278157</v>
      </c>
      <c r="M16" s="77"/>
    </row>
    <row r="17" spans="1:13" ht="15.75">
      <c r="A17" s="5" t="s">
        <v>7</v>
      </c>
      <c r="B17" s="57">
        <v>-53910595.73</v>
      </c>
      <c r="C17" s="57">
        <v>40030995.73</v>
      </c>
      <c r="D17" s="57"/>
      <c r="E17" s="72"/>
      <c r="F17" s="57">
        <f t="shared" si="0"/>
        <v>-13879600</v>
      </c>
      <c r="G17" s="29">
        <v>732671273.84</v>
      </c>
      <c r="H17" s="29">
        <v>583918373.84</v>
      </c>
      <c r="I17" s="29">
        <f t="shared" si="1"/>
        <v>148752900</v>
      </c>
      <c r="J17" s="36">
        <f t="shared" si="2"/>
        <v>9.33064162110453</v>
      </c>
      <c r="K17" s="36">
        <f t="shared" si="3"/>
        <v>0.9330683090315668</v>
      </c>
      <c r="L17" s="83">
        <f t="shared" si="4"/>
        <v>-0.9330683090315668</v>
      </c>
      <c r="M17" s="77"/>
    </row>
    <row r="18" spans="1:13" ht="15.75">
      <c r="A18" s="5" t="s">
        <v>8</v>
      </c>
      <c r="B18" s="57">
        <v>-87158619.71</v>
      </c>
      <c r="C18" s="57">
        <v>54796619.71</v>
      </c>
      <c r="D18" s="57"/>
      <c r="E18" s="72"/>
      <c r="F18" s="57">
        <f t="shared" si="0"/>
        <v>-32361999.999999993</v>
      </c>
      <c r="G18" s="29">
        <v>2178310145.23</v>
      </c>
      <c r="H18" s="29">
        <v>1647492666.23</v>
      </c>
      <c r="I18" s="29">
        <f t="shared" si="1"/>
        <v>530817479</v>
      </c>
      <c r="J18" s="36">
        <f t="shared" si="2"/>
        <v>6.096634206727016</v>
      </c>
      <c r="K18" s="36">
        <f t="shared" si="3"/>
        <v>0.6096661302678336</v>
      </c>
      <c r="L18" s="83">
        <f t="shared" si="4"/>
        <v>-0.6096661302678336</v>
      </c>
      <c r="M18" s="77"/>
    </row>
    <row r="19" spans="1:13" ht="15.75">
      <c r="A19" s="5" t="s">
        <v>9</v>
      </c>
      <c r="B19" s="57">
        <v>-21549714.21</v>
      </c>
      <c r="C19" s="57">
        <v>1549714.21</v>
      </c>
      <c r="D19" s="57"/>
      <c r="E19" s="72"/>
      <c r="F19" s="57">
        <f t="shared" si="0"/>
        <v>-20000000</v>
      </c>
      <c r="G19" s="29">
        <v>797080079.86</v>
      </c>
      <c r="H19" s="29">
        <v>520235279.86</v>
      </c>
      <c r="I19" s="29">
        <f t="shared" si="1"/>
        <v>276844800</v>
      </c>
      <c r="J19" s="36">
        <f t="shared" si="2"/>
        <v>7.224264280925631</v>
      </c>
      <c r="K19" s="36">
        <f t="shared" si="3"/>
        <v>0.7224296388529047</v>
      </c>
      <c r="L19" s="83">
        <f t="shared" si="4"/>
        <v>-0.7224296388529047</v>
      </c>
      <c r="M19" s="77"/>
    </row>
    <row r="20" spans="1:13" ht="15.75">
      <c r="A20" s="5" t="s">
        <v>10</v>
      </c>
      <c r="B20" s="57">
        <v>-37896621.64</v>
      </c>
      <c r="C20" s="57">
        <v>37896621.64</v>
      </c>
      <c r="D20" s="57"/>
      <c r="E20" s="72"/>
      <c r="F20" s="57">
        <f t="shared" si="0"/>
        <v>0</v>
      </c>
      <c r="G20" s="29">
        <v>320482103.49</v>
      </c>
      <c r="H20" s="29">
        <v>241506603.49</v>
      </c>
      <c r="I20" s="29">
        <f t="shared" si="1"/>
        <v>78975500</v>
      </c>
      <c r="J20" s="36">
        <f t="shared" si="2"/>
        <v>0</v>
      </c>
      <c r="K20" s="36">
        <f t="shared" si="3"/>
        <v>0</v>
      </c>
      <c r="L20" s="83">
        <f t="shared" si="4"/>
        <v>0</v>
      </c>
      <c r="M20" s="77"/>
    </row>
    <row r="21" spans="1:13" ht="15.75">
      <c r="A21" s="5" t="s">
        <v>11</v>
      </c>
      <c r="B21" s="57">
        <v>-51906006.46</v>
      </c>
      <c r="C21" s="57">
        <v>53981006.46</v>
      </c>
      <c r="D21" s="57"/>
      <c r="E21" s="72"/>
      <c r="F21" s="57">
        <f t="shared" si="0"/>
        <v>0</v>
      </c>
      <c r="G21" s="29">
        <v>1140544615.78</v>
      </c>
      <c r="H21" s="29">
        <v>903434894.43</v>
      </c>
      <c r="I21" s="29">
        <f t="shared" si="1"/>
        <v>237109721.35000002</v>
      </c>
      <c r="J21" s="36">
        <f t="shared" si="2"/>
        <v>0</v>
      </c>
      <c r="K21" s="36">
        <f t="shared" si="3"/>
        <v>0</v>
      </c>
      <c r="L21" s="83">
        <f t="shared" si="4"/>
        <v>0</v>
      </c>
      <c r="M21" s="77"/>
    </row>
    <row r="22" spans="1:13" ht="15.75">
      <c r="A22" s="5" t="s">
        <v>12</v>
      </c>
      <c r="B22" s="57">
        <v>-15355241.59</v>
      </c>
      <c r="C22" s="57">
        <v>15203798.18</v>
      </c>
      <c r="D22" s="57"/>
      <c r="E22" s="72"/>
      <c r="F22" s="57">
        <f t="shared" si="0"/>
        <v>-151443.41000000015</v>
      </c>
      <c r="G22" s="29">
        <v>465628873.47</v>
      </c>
      <c r="H22" s="29">
        <v>378312873.47</v>
      </c>
      <c r="I22" s="29">
        <f t="shared" si="1"/>
        <v>87316000</v>
      </c>
      <c r="J22" s="36">
        <f t="shared" si="2"/>
        <v>0.1734429085161942</v>
      </c>
      <c r="K22" s="36">
        <f t="shared" si="3"/>
        <v>0.01734436793678554</v>
      </c>
      <c r="L22" s="83">
        <f t="shared" si="4"/>
        <v>-0.01734436793678554</v>
      </c>
      <c r="M22" s="77"/>
    </row>
    <row r="23" spans="1:13" ht="15.75">
      <c r="A23" s="5" t="s">
        <v>13</v>
      </c>
      <c r="B23" s="57">
        <v>-84178644.19</v>
      </c>
      <c r="C23" s="57">
        <v>68972394.19</v>
      </c>
      <c r="D23" s="57"/>
      <c r="E23" s="72"/>
      <c r="F23" s="57">
        <f t="shared" si="0"/>
        <v>-15206250</v>
      </c>
      <c r="G23" s="29">
        <v>407539882.22</v>
      </c>
      <c r="H23" s="29">
        <v>255469482.22</v>
      </c>
      <c r="I23" s="29">
        <f t="shared" si="1"/>
        <v>152070400.00000003</v>
      </c>
      <c r="J23" s="97">
        <f t="shared" si="2"/>
        <v>9.999480503766675</v>
      </c>
      <c r="K23" s="107">
        <f t="shared" si="3"/>
        <v>0.9999524945573051</v>
      </c>
      <c r="L23" s="109">
        <f t="shared" si="4"/>
        <v>-0.9999524945573051</v>
      </c>
      <c r="M23" s="77"/>
    </row>
    <row r="24" spans="1:13" ht="15.75">
      <c r="A24" s="5" t="s">
        <v>14</v>
      </c>
      <c r="B24" s="57">
        <v>-13611402.76</v>
      </c>
      <c r="C24" s="57">
        <v>13611402.76</v>
      </c>
      <c r="D24" s="57"/>
      <c r="E24" s="72"/>
      <c r="F24" s="57">
        <f t="shared" si="0"/>
        <v>0</v>
      </c>
      <c r="G24" s="29">
        <v>506152440.44</v>
      </c>
      <c r="H24" s="29">
        <v>362809576.1</v>
      </c>
      <c r="I24" s="29">
        <f t="shared" si="1"/>
        <v>143342864.33999997</v>
      </c>
      <c r="J24" s="36">
        <f t="shared" si="2"/>
        <v>0</v>
      </c>
      <c r="K24" s="36">
        <f t="shared" si="3"/>
        <v>0</v>
      </c>
      <c r="L24" s="83">
        <f t="shared" si="4"/>
        <v>0</v>
      </c>
      <c r="M24" s="77"/>
    </row>
    <row r="25" spans="1:13" ht="15.75">
      <c r="A25" s="5" t="s">
        <v>15</v>
      </c>
      <c r="B25" s="57">
        <v>-20976520.94</v>
      </c>
      <c r="C25" s="57">
        <v>20976520.94</v>
      </c>
      <c r="D25" s="57"/>
      <c r="E25" s="72"/>
      <c r="F25" s="57">
        <f t="shared" si="0"/>
        <v>0</v>
      </c>
      <c r="G25" s="29">
        <v>305336183.68</v>
      </c>
      <c r="H25" s="29">
        <v>214109893.42</v>
      </c>
      <c r="I25" s="29">
        <f t="shared" si="1"/>
        <v>91226290.26000002</v>
      </c>
      <c r="J25" s="36">
        <f t="shared" si="2"/>
        <v>0</v>
      </c>
      <c r="K25" s="36">
        <f t="shared" si="3"/>
        <v>0</v>
      </c>
      <c r="L25" s="83">
        <f t="shared" si="4"/>
        <v>0</v>
      </c>
      <c r="M25" s="77"/>
    </row>
    <row r="26" spans="1:13" ht="15.75">
      <c r="A26" s="5" t="s">
        <v>16</v>
      </c>
      <c r="B26" s="57">
        <v>-16980558</v>
      </c>
      <c r="C26" s="57">
        <v>16580558</v>
      </c>
      <c r="D26" s="57"/>
      <c r="E26" s="72"/>
      <c r="F26" s="57">
        <f t="shared" si="0"/>
        <v>-400000</v>
      </c>
      <c r="G26" s="29">
        <v>2691084913.84</v>
      </c>
      <c r="H26" s="29">
        <v>1624445592.38</v>
      </c>
      <c r="I26" s="29">
        <f t="shared" si="1"/>
        <v>1066639321.46</v>
      </c>
      <c r="J26" s="36">
        <f t="shared" si="2"/>
        <v>0.037500961379567925</v>
      </c>
      <c r="K26" s="97">
        <f t="shared" si="3"/>
        <v>0.0037501128049272805</v>
      </c>
      <c r="L26" s="108">
        <f t="shared" si="4"/>
        <v>-0.0037501128049272805</v>
      </c>
      <c r="M26" s="77"/>
    </row>
    <row r="27" spans="1:13" ht="15.75">
      <c r="A27" s="5" t="s">
        <v>17</v>
      </c>
      <c r="B27" s="57">
        <v>-11181035.31</v>
      </c>
      <c r="C27" s="57">
        <v>5621035.31</v>
      </c>
      <c r="D27" s="57"/>
      <c r="E27" s="72"/>
      <c r="F27" s="57">
        <f t="shared" si="0"/>
        <v>-5560000.000000001</v>
      </c>
      <c r="G27" s="29">
        <v>290462093.81</v>
      </c>
      <c r="H27" s="29">
        <v>228692249.09</v>
      </c>
      <c r="I27" s="29">
        <f t="shared" si="1"/>
        <v>61769844.72</v>
      </c>
      <c r="J27" s="36">
        <f t="shared" si="2"/>
        <v>9.001155863679498</v>
      </c>
      <c r="K27" s="36">
        <f t="shared" si="3"/>
        <v>0.900119586852034</v>
      </c>
      <c r="L27" s="83">
        <f t="shared" si="4"/>
        <v>-0.900119586852034</v>
      </c>
      <c r="M27" s="77"/>
    </row>
    <row r="28" spans="1:13" ht="15.75">
      <c r="A28" s="5" t="s">
        <v>18</v>
      </c>
      <c r="B28" s="57">
        <v>-22846926.5</v>
      </c>
      <c r="C28" s="57">
        <v>22846926.5</v>
      </c>
      <c r="D28" s="57"/>
      <c r="E28" s="72"/>
      <c r="F28" s="57">
        <f t="shared" si="0"/>
        <v>0</v>
      </c>
      <c r="G28" s="29">
        <v>253410172.73</v>
      </c>
      <c r="H28" s="29">
        <v>180190172.73</v>
      </c>
      <c r="I28" s="29">
        <f t="shared" si="1"/>
        <v>73220000</v>
      </c>
      <c r="J28" s="36">
        <f t="shared" si="2"/>
        <v>0</v>
      </c>
      <c r="K28" s="36">
        <f t="shared" si="3"/>
        <v>0</v>
      </c>
      <c r="L28" s="83">
        <f t="shared" si="4"/>
        <v>0</v>
      </c>
      <c r="M28" s="77"/>
    </row>
    <row r="29" spans="1:13" ht="15.75">
      <c r="A29" s="5" t="s">
        <v>19</v>
      </c>
      <c r="B29" s="57">
        <v>-80040031</v>
      </c>
      <c r="C29" s="57">
        <v>66540031</v>
      </c>
      <c r="D29" s="57"/>
      <c r="E29" s="72"/>
      <c r="F29" s="57">
        <f t="shared" si="0"/>
        <v>-13500000</v>
      </c>
      <c r="G29" s="29">
        <v>537960172.21</v>
      </c>
      <c r="H29" s="29">
        <v>278307227.69</v>
      </c>
      <c r="I29" s="29">
        <f t="shared" si="1"/>
        <v>259652944.52000004</v>
      </c>
      <c r="J29" s="36">
        <f t="shared" si="2"/>
        <v>5.199247797846617</v>
      </c>
      <c r="K29" s="36">
        <f t="shared" si="3"/>
        <v>0.519927090544344</v>
      </c>
      <c r="L29" s="83">
        <f t="shared" si="4"/>
        <v>-0.519927090544344</v>
      </c>
      <c r="M29" s="77"/>
    </row>
    <row r="30" spans="1:13" ht="15.75">
      <c r="A30" s="5" t="s">
        <v>20</v>
      </c>
      <c r="B30" s="57">
        <v>-147440781.37</v>
      </c>
      <c r="C30" s="57">
        <v>144662881.37</v>
      </c>
      <c r="D30" s="57"/>
      <c r="E30" s="72"/>
      <c r="F30" s="57">
        <f t="shared" si="0"/>
        <v>-2777900</v>
      </c>
      <c r="G30" s="29">
        <v>625167254.46</v>
      </c>
      <c r="H30" s="29">
        <v>357767635.56</v>
      </c>
      <c r="I30" s="29">
        <f t="shared" si="1"/>
        <v>267399618.90000004</v>
      </c>
      <c r="J30" s="36">
        <f t="shared" si="2"/>
        <v>1.0388571275559135</v>
      </c>
      <c r="K30" s="36">
        <f t="shared" si="3"/>
        <v>0.10388617446645021</v>
      </c>
      <c r="L30" s="83">
        <f t="shared" si="4"/>
        <v>-0.10388617446645021</v>
      </c>
      <c r="M30" s="77"/>
    </row>
    <row r="31" spans="1:13" ht="15.75">
      <c r="A31" s="5" t="s">
        <v>21</v>
      </c>
      <c r="B31" s="57">
        <v>-42408407.91</v>
      </c>
      <c r="C31" s="57">
        <v>33408407.91</v>
      </c>
      <c r="D31" s="57"/>
      <c r="E31" s="72"/>
      <c r="F31" s="57">
        <f t="shared" si="0"/>
        <v>-8999999.999999996</v>
      </c>
      <c r="G31" s="29">
        <v>280902500.03</v>
      </c>
      <c r="H31" s="29">
        <v>156062460.03</v>
      </c>
      <c r="I31" s="29">
        <f t="shared" si="1"/>
        <v>124840039.99999997</v>
      </c>
      <c r="J31" s="36">
        <f t="shared" si="2"/>
        <v>7.2092255016900015</v>
      </c>
      <c r="K31" s="36">
        <f t="shared" si="3"/>
        <v>0.7209257542454893</v>
      </c>
      <c r="L31" s="83">
        <f t="shared" si="4"/>
        <v>-0.7209257542454893</v>
      </c>
      <c r="M31" s="77"/>
    </row>
    <row r="32" spans="1:13" ht="15.75">
      <c r="A32" s="5" t="s">
        <v>22</v>
      </c>
      <c r="B32" s="57">
        <v>-23007877.09</v>
      </c>
      <c r="C32" s="57">
        <v>23007877.09</v>
      </c>
      <c r="D32" s="57"/>
      <c r="E32" s="72"/>
      <c r="F32" s="57">
        <f t="shared" si="0"/>
        <v>0</v>
      </c>
      <c r="G32" s="29">
        <v>433389728.86</v>
      </c>
      <c r="H32" s="29">
        <v>306306925.86</v>
      </c>
      <c r="I32" s="29">
        <f t="shared" si="1"/>
        <v>127082803</v>
      </c>
      <c r="J32" s="36">
        <f t="shared" si="2"/>
        <v>0</v>
      </c>
      <c r="K32" s="36">
        <f t="shared" si="3"/>
        <v>0</v>
      </c>
      <c r="L32" s="83">
        <f t="shared" si="4"/>
        <v>0</v>
      </c>
      <c r="M32" s="77"/>
    </row>
    <row r="33" spans="1:13" ht="15.75">
      <c r="A33" s="5" t="s">
        <v>23</v>
      </c>
      <c r="B33" s="57">
        <v>-16530581.75</v>
      </c>
      <c r="C33" s="57">
        <v>33614218.75</v>
      </c>
      <c r="D33" s="57"/>
      <c r="E33" s="72"/>
      <c r="F33" s="57">
        <f t="shared" si="0"/>
        <v>0</v>
      </c>
      <c r="G33" s="29">
        <v>554525218.72</v>
      </c>
      <c r="H33" s="29">
        <v>406449218.72</v>
      </c>
      <c r="I33" s="29">
        <f t="shared" si="1"/>
        <v>148076000</v>
      </c>
      <c r="J33" s="36">
        <f t="shared" si="2"/>
        <v>0</v>
      </c>
      <c r="K33" s="36">
        <f t="shared" si="3"/>
        <v>0</v>
      </c>
      <c r="L33" s="83">
        <f t="shared" si="4"/>
        <v>0</v>
      </c>
      <c r="M33" s="77"/>
    </row>
    <row r="34" spans="1:13" ht="15.75">
      <c r="A34" s="5" t="s">
        <v>24</v>
      </c>
      <c r="B34" s="57">
        <v>-88605389.3</v>
      </c>
      <c r="C34" s="57">
        <v>88605389.3</v>
      </c>
      <c r="D34" s="57"/>
      <c r="E34" s="72"/>
      <c r="F34" s="57">
        <f t="shared" si="0"/>
        <v>0</v>
      </c>
      <c r="G34" s="29">
        <v>1374963593.22</v>
      </c>
      <c r="H34" s="29">
        <v>857320327.89</v>
      </c>
      <c r="I34" s="29">
        <f t="shared" si="1"/>
        <v>517643265.33000004</v>
      </c>
      <c r="J34" s="36">
        <f t="shared" si="2"/>
        <v>0</v>
      </c>
      <c r="K34" s="36">
        <f t="shared" si="3"/>
        <v>0</v>
      </c>
      <c r="L34" s="83">
        <f t="shared" si="4"/>
        <v>0</v>
      </c>
      <c r="M34" s="77"/>
    </row>
    <row r="35" spans="1:13" ht="15.75">
      <c r="A35" s="5" t="s">
        <v>25</v>
      </c>
      <c r="B35" s="57">
        <v>-17811615</v>
      </c>
      <c r="C35" s="57">
        <v>16056115</v>
      </c>
      <c r="D35" s="57"/>
      <c r="E35" s="72"/>
      <c r="F35" s="57">
        <f t="shared" si="0"/>
        <v>-1755500</v>
      </c>
      <c r="G35" s="29">
        <v>277967793.26</v>
      </c>
      <c r="H35" s="29">
        <v>238342123.26</v>
      </c>
      <c r="I35" s="29">
        <f t="shared" si="1"/>
        <v>39625670</v>
      </c>
      <c r="J35" s="36">
        <f t="shared" si="2"/>
        <v>4.430209003406126</v>
      </c>
      <c r="K35" s="36">
        <f t="shared" si="3"/>
        <v>0.443022869307807</v>
      </c>
      <c r="L35" s="83">
        <f t="shared" si="4"/>
        <v>-0.443022869307807</v>
      </c>
      <c r="M35" s="77"/>
    </row>
    <row r="36" spans="1:13" ht="15.75">
      <c r="A36" s="5" t="s">
        <v>26</v>
      </c>
      <c r="B36" s="57">
        <v>-42996936.62</v>
      </c>
      <c r="C36" s="57">
        <v>38545936.62</v>
      </c>
      <c r="D36" s="57"/>
      <c r="E36" s="72"/>
      <c r="F36" s="57">
        <f t="shared" si="0"/>
        <v>-4451000</v>
      </c>
      <c r="G36" s="29">
        <v>1811955484.6</v>
      </c>
      <c r="H36" s="29">
        <v>1575762009.23</v>
      </c>
      <c r="I36" s="29">
        <f t="shared" si="1"/>
        <v>236193475.3699999</v>
      </c>
      <c r="J36" s="36">
        <f t="shared" si="2"/>
        <v>1.8844720384538376</v>
      </c>
      <c r="K36" s="36">
        <f t="shared" si="3"/>
        <v>0.18844804138230803</v>
      </c>
      <c r="L36" s="83">
        <f t="shared" si="4"/>
        <v>-0.18844804138230803</v>
      </c>
      <c r="M36" s="77"/>
    </row>
    <row r="37" spans="1:13" ht="15.75">
      <c r="A37" s="5" t="s">
        <v>27</v>
      </c>
      <c r="B37" s="57">
        <v>-30741571.98</v>
      </c>
      <c r="C37" s="57">
        <v>30741571.98</v>
      </c>
      <c r="D37" s="57"/>
      <c r="E37" s="72"/>
      <c r="F37" s="57">
        <f t="shared" si="0"/>
        <v>0</v>
      </c>
      <c r="G37" s="29">
        <v>305407503.72</v>
      </c>
      <c r="H37" s="29">
        <v>122802503.72</v>
      </c>
      <c r="I37" s="29">
        <f t="shared" si="1"/>
        <v>182605000.00000003</v>
      </c>
      <c r="J37" s="36">
        <f t="shared" si="2"/>
        <v>0</v>
      </c>
      <c r="K37" s="36">
        <f t="shared" si="3"/>
        <v>0</v>
      </c>
      <c r="L37" s="83">
        <f t="shared" si="4"/>
        <v>0</v>
      </c>
      <c r="M37" s="77"/>
    </row>
    <row r="38" spans="1:13" ht="15.75">
      <c r="A38" s="5" t="s">
        <v>28</v>
      </c>
      <c r="B38" s="57">
        <v>-36147786.95</v>
      </c>
      <c r="C38" s="57">
        <v>36147786.95</v>
      </c>
      <c r="D38" s="57"/>
      <c r="E38" s="72"/>
      <c r="F38" s="57">
        <f t="shared" si="0"/>
        <v>0</v>
      </c>
      <c r="G38" s="29">
        <v>371771193.3</v>
      </c>
      <c r="H38" s="29">
        <v>281802193.3</v>
      </c>
      <c r="I38" s="29">
        <f t="shared" si="1"/>
        <v>89969000</v>
      </c>
      <c r="J38" s="36">
        <f t="shared" si="2"/>
        <v>0</v>
      </c>
      <c r="K38" s="36">
        <f t="shared" si="3"/>
        <v>0</v>
      </c>
      <c r="L38" s="83">
        <f t="shared" si="4"/>
        <v>0</v>
      </c>
      <c r="M38" s="77"/>
    </row>
    <row r="39" spans="1:13" ht="15.75">
      <c r="A39" s="5" t="s">
        <v>29</v>
      </c>
      <c r="B39" s="57">
        <v>-12184360.33</v>
      </c>
      <c r="C39" s="57">
        <v>10526610.33</v>
      </c>
      <c r="D39" s="57"/>
      <c r="E39" s="72">
        <v>752000</v>
      </c>
      <c r="F39" s="57">
        <f t="shared" si="0"/>
        <v>-905750</v>
      </c>
      <c r="G39" s="29">
        <v>763627362.81</v>
      </c>
      <c r="H39" s="29">
        <v>641712133.13</v>
      </c>
      <c r="I39" s="29">
        <f t="shared" si="1"/>
        <v>121915229.67999995</v>
      </c>
      <c r="J39" s="36">
        <f t="shared" si="2"/>
        <v>0.7429342522483778</v>
      </c>
      <c r="K39" s="36">
        <f t="shared" si="3"/>
        <v>0.07429375541539295</v>
      </c>
      <c r="L39" s="83">
        <f t="shared" si="4"/>
        <v>-0.07429375541539295</v>
      </c>
      <c r="M39" s="77"/>
    </row>
    <row r="40" spans="1:13" ht="15.75">
      <c r="A40" s="5" t="s">
        <v>30</v>
      </c>
      <c r="B40" s="57">
        <v>-66778125.88</v>
      </c>
      <c r="C40" s="57">
        <v>65828025.88</v>
      </c>
      <c r="D40" s="57"/>
      <c r="E40" s="72"/>
      <c r="F40" s="57">
        <f t="shared" si="0"/>
        <v>-950100</v>
      </c>
      <c r="G40" s="29">
        <v>1418603588.61</v>
      </c>
      <c r="H40" s="29">
        <v>987962899.33</v>
      </c>
      <c r="I40" s="29">
        <f t="shared" si="1"/>
        <v>430640689.27999985</v>
      </c>
      <c r="J40" s="36">
        <f t="shared" si="2"/>
        <v>0.22062476297548625</v>
      </c>
      <c r="K40" s="36">
        <f t="shared" si="3"/>
        <v>0.022062574352272508</v>
      </c>
      <c r="L40" s="83">
        <f t="shared" si="4"/>
        <v>-0.022062574352272508</v>
      </c>
      <c r="M40" s="77"/>
    </row>
    <row r="41" spans="1:13" ht="15.75">
      <c r="A41" s="5" t="s">
        <v>31</v>
      </c>
      <c r="B41" s="57">
        <v>-80879970.05</v>
      </c>
      <c r="C41" s="57">
        <v>74882530.05</v>
      </c>
      <c r="D41" s="57"/>
      <c r="E41" s="72"/>
      <c r="F41" s="57">
        <f t="shared" si="0"/>
        <v>-5997440</v>
      </c>
      <c r="G41" s="29">
        <v>1342518623.77</v>
      </c>
      <c r="H41" s="29">
        <v>787302444.05</v>
      </c>
      <c r="I41" s="29">
        <f t="shared" si="1"/>
        <v>555216179.72</v>
      </c>
      <c r="J41" s="36">
        <f t="shared" si="2"/>
        <v>1.0801990682304246</v>
      </c>
      <c r="K41" s="36">
        <f t="shared" si="3"/>
        <v>0.10802038690796106</v>
      </c>
      <c r="L41" s="83">
        <f t="shared" si="4"/>
        <v>-0.10802038690796106</v>
      </c>
      <c r="M41" s="77"/>
    </row>
    <row r="42" spans="1:13" ht="15.75">
      <c r="A42" s="5" t="s">
        <v>32</v>
      </c>
      <c r="B42" s="57">
        <v>-17460168.27</v>
      </c>
      <c r="C42" s="57">
        <v>460168.27</v>
      </c>
      <c r="D42" s="57"/>
      <c r="E42" s="72"/>
      <c r="F42" s="57">
        <f t="shared" si="0"/>
        <v>-17000000</v>
      </c>
      <c r="G42" s="29">
        <v>375662644.77</v>
      </c>
      <c r="H42" s="29">
        <v>199687250.64</v>
      </c>
      <c r="I42" s="29">
        <f t="shared" si="1"/>
        <v>175975394.13</v>
      </c>
      <c r="J42" s="36">
        <f t="shared" si="2"/>
        <v>9.66044149754336</v>
      </c>
      <c r="K42" s="36">
        <f t="shared" si="3"/>
        <v>0.9660484432520869</v>
      </c>
      <c r="L42" s="83">
        <f t="shared" si="4"/>
        <v>-0.9660484432520869</v>
      </c>
      <c r="M42" s="77"/>
    </row>
    <row r="43" spans="1:13" ht="15.75">
      <c r="A43" s="5" t="s">
        <v>33</v>
      </c>
      <c r="B43" s="57">
        <v>-12787899.46</v>
      </c>
      <c r="C43" s="57">
        <v>13076899.46</v>
      </c>
      <c r="D43" s="57"/>
      <c r="E43" s="72"/>
      <c r="F43" s="57">
        <f t="shared" si="0"/>
        <v>0</v>
      </c>
      <c r="G43" s="29">
        <v>355399224.16</v>
      </c>
      <c r="H43" s="29">
        <v>274827972.42</v>
      </c>
      <c r="I43" s="29">
        <f t="shared" si="1"/>
        <v>80571251.74000001</v>
      </c>
      <c r="J43" s="36">
        <f t="shared" si="2"/>
        <v>0</v>
      </c>
      <c r="K43" s="36">
        <f t="shared" si="3"/>
        <v>0</v>
      </c>
      <c r="L43" s="83">
        <f t="shared" si="4"/>
        <v>0</v>
      </c>
      <c r="M43" s="77"/>
    </row>
    <row r="44" spans="1:13" ht="15.75">
      <c r="A44" s="5" t="s">
        <v>34</v>
      </c>
      <c r="B44" s="57">
        <v>-28622593.71</v>
      </c>
      <c r="C44" s="57">
        <v>28622593.71</v>
      </c>
      <c r="D44" s="57"/>
      <c r="E44" s="72"/>
      <c r="F44" s="57">
        <f t="shared" si="0"/>
        <v>0</v>
      </c>
      <c r="G44" s="29">
        <v>277330354.92</v>
      </c>
      <c r="H44" s="29">
        <v>218030354.92</v>
      </c>
      <c r="I44" s="29">
        <f t="shared" si="1"/>
        <v>59300000.00000003</v>
      </c>
      <c r="J44" s="36">
        <f t="shared" si="2"/>
        <v>0</v>
      </c>
      <c r="K44" s="36">
        <f t="shared" si="3"/>
        <v>0</v>
      </c>
      <c r="L44" s="83">
        <f t="shared" si="4"/>
        <v>0</v>
      </c>
      <c r="M44" s="77"/>
    </row>
    <row r="45" spans="1:13" ht="15.75">
      <c r="A45" s="5" t="s">
        <v>35</v>
      </c>
      <c r="B45" s="57">
        <v>-2888000</v>
      </c>
      <c r="C45" s="57">
        <v>2888000</v>
      </c>
      <c r="D45" s="57"/>
      <c r="E45" s="72"/>
      <c r="F45" s="57">
        <f t="shared" si="0"/>
        <v>0</v>
      </c>
      <c r="G45" s="29">
        <v>247668971.69</v>
      </c>
      <c r="H45" s="29">
        <v>176221684.35</v>
      </c>
      <c r="I45" s="29">
        <f t="shared" si="1"/>
        <v>71447287.34</v>
      </c>
      <c r="J45" s="36">
        <f t="shared" si="2"/>
        <v>0</v>
      </c>
      <c r="K45" s="36">
        <f t="shared" si="3"/>
        <v>0</v>
      </c>
      <c r="L45" s="83">
        <f t="shared" si="4"/>
        <v>0</v>
      </c>
      <c r="M45" s="77"/>
    </row>
    <row r="46" spans="1:13" ht="15.75">
      <c r="A46" s="5" t="s">
        <v>36</v>
      </c>
      <c r="B46" s="57">
        <v>-30438416.55</v>
      </c>
      <c r="C46" s="57">
        <v>30438416.55</v>
      </c>
      <c r="D46" s="57"/>
      <c r="E46" s="72"/>
      <c r="F46" s="57">
        <f t="shared" si="0"/>
        <v>0</v>
      </c>
      <c r="G46" s="29">
        <v>407595647.24</v>
      </c>
      <c r="H46" s="29">
        <v>265289494.24</v>
      </c>
      <c r="I46" s="29">
        <f t="shared" si="1"/>
        <v>142306153</v>
      </c>
      <c r="J46" s="36">
        <f t="shared" si="2"/>
        <v>0</v>
      </c>
      <c r="K46" s="36">
        <f t="shared" si="3"/>
        <v>0</v>
      </c>
      <c r="L46" s="83">
        <f t="shared" si="4"/>
        <v>0</v>
      </c>
      <c r="M46" s="77"/>
    </row>
    <row r="47" spans="1:12" ht="15.75">
      <c r="A47" s="14" t="s">
        <v>67</v>
      </c>
      <c r="B47" s="35">
        <f>SUM(B$10:B$46)</f>
        <v>-5672400519.05</v>
      </c>
      <c r="C47" s="35">
        <f aca="true" t="shared" si="5" ref="C47:I47">SUM(C$10:C$46)</f>
        <v>3718326053.6400003</v>
      </c>
      <c r="D47" s="35">
        <f t="shared" si="5"/>
        <v>0</v>
      </c>
      <c r="E47" s="35">
        <f>SUM(E$10:E$46)</f>
        <v>752000</v>
      </c>
      <c r="F47" s="35">
        <f t="shared" si="5"/>
        <v>-2018538633.4099998</v>
      </c>
      <c r="G47" s="35">
        <f t="shared" si="5"/>
        <v>91679700562.58002</v>
      </c>
      <c r="H47" s="35">
        <f t="shared" si="5"/>
        <v>52381057746.049995</v>
      </c>
      <c r="I47" s="35">
        <f t="shared" si="5"/>
        <v>39298642816.52999</v>
      </c>
      <c r="J47" s="56">
        <f>-$F47/$I47*100</f>
        <v>5.136407999720927</v>
      </c>
      <c r="K47" s="16"/>
      <c r="L47" s="16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conditionalFormatting sqref="L10:L46">
    <cfRule type="cellIs" priority="1" dxfId="135" operator="equal" stopIfTrue="1">
      <formula>-1</formula>
    </cfRule>
    <cfRule type="cellIs" priority="2" dxfId="134" operator="equal" stopIfTrue="1">
      <formula>0</formula>
    </cfRule>
  </conditionalFormatting>
  <printOptions horizontalCentered="1" verticalCentered="1"/>
  <pageMargins left="0.2362204724409449" right="0.15748031496062992" top="0.15748031496062992" bottom="0.31496062992125984" header="0.1968503937007874" footer="0.31496062992125984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7109375" style="39" customWidth="1"/>
    <col min="2" max="2" width="18.8515625" style="39" customWidth="1"/>
    <col min="3" max="3" width="22.7109375" style="39" customWidth="1"/>
    <col min="4" max="4" width="24.28125" style="39" customWidth="1"/>
    <col min="5" max="5" width="19.140625" style="39" customWidth="1"/>
    <col min="6" max="6" width="19.28125" style="39" customWidth="1"/>
    <col min="7" max="7" width="19.57421875" style="39" customWidth="1"/>
    <col min="8" max="8" width="16.7109375" style="39" customWidth="1"/>
    <col min="9" max="9" width="8.7109375" style="39" customWidth="1"/>
    <col min="10" max="10" width="19.00390625" style="39" customWidth="1"/>
    <col min="11" max="16384" width="9.140625" style="39" customWidth="1"/>
  </cols>
  <sheetData>
    <row r="1" spans="1:10" ht="15.75">
      <c r="A1" s="115" t="s">
        <v>226</v>
      </c>
      <c r="B1" s="115"/>
      <c r="C1" s="115"/>
      <c r="D1" s="115"/>
      <c r="E1" s="115"/>
      <c r="F1" s="115"/>
      <c r="G1" s="115"/>
      <c r="H1" s="115"/>
      <c r="I1" s="115"/>
      <c r="J1" s="115"/>
    </row>
    <row r="3" spans="1:7" ht="15.75">
      <c r="A3" s="10" t="s">
        <v>120</v>
      </c>
      <c r="B3" s="26">
        <f>MAX($H$10:$H$46)</f>
        <v>61.97210446263877</v>
      </c>
      <c r="C3" s="30"/>
      <c r="D3" s="30"/>
      <c r="E3" s="51"/>
      <c r="F3" s="51"/>
      <c r="G3" s="51"/>
    </row>
    <row r="4" spans="1:7" ht="15.75">
      <c r="A4" s="11" t="s">
        <v>121</v>
      </c>
      <c r="B4" s="27">
        <f>MIN($H$10:$H$46)</f>
        <v>0</v>
      </c>
      <c r="C4" s="52"/>
      <c r="D4" s="52"/>
      <c r="E4" s="53"/>
      <c r="F4" s="53"/>
      <c r="G4" s="53"/>
    </row>
    <row r="5" spans="1:7" ht="15.75">
      <c r="A5" s="12" t="s">
        <v>122</v>
      </c>
      <c r="B5" s="13" t="s">
        <v>42</v>
      </c>
      <c r="C5" s="24"/>
      <c r="D5" s="24"/>
      <c r="E5" s="24"/>
      <c r="F5" s="24"/>
      <c r="G5" s="24"/>
    </row>
    <row r="7" spans="1:10" s="8" customFormat="1" ht="18" customHeight="1">
      <c r="A7" s="112" t="s">
        <v>38</v>
      </c>
      <c r="B7" s="126" t="s">
        <v>350</v>
      </c>
      <c r="C7" s="126"/>
      <c r="D7" s="126"/>
      <c r="E7" s="112" t="s">
        <v>349</v>
      </c>
      <c r="F7" s="112"/>
      <c r="G7" s="112"/>
      <c r="H7" s="113" t="s">
        <v>123</v>
      </c>
      <c r="I7" s="113" t="s">
        <v>124</v>
      </c>
      <c r="J7" s="113" t="s">
        <v>125</v>
      </c>
    </row>
    <row r="8" spans="1:10" s="8" customFormat="1" ht="94.5" customHeight="1">
      <c r="A8" s="112"/>
      <c r="B8" s="93" t="s">
        <v>67</v>
      </c>
      <c r="C8" s="93" t="s">
        <v>227</v>
      </c>
      <c r="D8" s="93" t="s">
        <v>282</v>
      </c>
      <c r="E8" s="3" t="s">
        <v>92</v>
      </c>
      <c r="F8" s="3" t="s">
        <v>169</v>
      </c>
      <c r="G8" s="3" t="s">
        <v>94</v>
      </c>
      <c r="H8" s="113"/>
      <c r="I8" s="113"/>
      <c r="J8" s="113"/>
    </row>
    <row r="9" spans="1:10" s="7" customFormat="1" ht="15.75">
      <c r="A9" s="9">
        <v>1</v>
      </c>
      <c r="B9" s="9">
        <v>2</v>
      </c>
      <c r="C9" s="9">
        <v>3</v>
      </c>
      <c r="D9" s="9" t="s">
        <v>143</v>
      </c>
      <c r="E9" s="9">
        <v>5</v>
      </c>
      <c r="F9" s="9">
        <v>6</v>
      </c>
      <c r="G9" s="9" t="s">
        <v>283</v>
      </c>
      <c r="H9" s="9" t="s">
        <v>284</v>
      </c>
      <c r="I9" s="9">
        <v>9</v>
      </c>
      <c r="J9" s="9">
        <v>10</v>
      </c>
    </row>
    <row r="10" spans="1:10" ht="15.75">
      <c r="A10" s="5" t="s">
        <v>0</v>
      </c>
      <c r="B10" s="47">
        <v>9700000000</v>
      </c>
      <c r="C10" s="45">
        <v>0</v>
      </c>
      <c r="D10" s="45">
        <f>$B10-$C10</f>
        <v>9700000000</v>
      </c>
      <c r="E10" s="85">
        <v>39134719503.63</v>
      </c>
      <c r="F10" s="85">
        <v>19291648503.63</v>
      </c>
      <c r="G10" s="47">
        <f>$E10-$F10</f>
        <v>19843070999.999996</v>
      </c>
      <c r="H10" s="44">
        <f>$D10/$G10*100</f>
        <v>48.883562428416454</v>
      </c>
      <c r="I10" s="44">
        <f>($H10-$B$4)/($B$3-$B$4)</f>
        <v>0.7887994582770216</v>
      </c>
      <c r="J10" s="45">
        <f>$I10*$B$5</f>
        <v>-1.5775989165540432</v>
      </c>
    </row>
    <row r="11" spans="1:10" ht="15.75">
      <c r="A11" s="5" t="s">
        <v>1</v>
      </c>
      <c r="B11" s="47">
        <v>4432157000</v>
      </c>
      <c r="C11" s="45">
        <v>0</v>
      </c>
      <c r="D11" s="45">
        <f aca="true" t="shared" si="0" ref="D11:D46">$B11-$C11</f>
        <v>4432157000</v>
      </c>
      <c r="E11" s="85">
        <v>17895466225.33</v>
      </c>
      <c r="F11" s="85">
        <v>9578971225.33</v>
      </c>
      <c r="G11" s="47">
        <f aca="true" t="shared" si="1" ref="G11:G46">$E11-$F11</f>
        <v>8316495000.000002</v>
      </c>
      <c r="H11" s="44">
        <f aca="true" t="shared" si="2" ref="H11:H46">$D11/$G11*100</f>
        <v>53.293568985492065</v>
      </c>
      <c r="I11" s="44">
        <f aca="true" t="shared" si="3" ref="I11:I46">($H11-$B$4)/($B$3-$B$4)</f>
        <v>0.8599606136922662</v>
      </c>
      <c r="J11" s="45">
        <f aca="true" t="shared" si="4" ref="J11:J46">$I11*$B$5</f>
        <v>-1.7199212273845323</v>
      </c>
    </row>
    <row r="12" spans="1:10" ht="15.75">
      <c r="A12" s="5" t="s">
        <v>2</v>
      </c>
      <c r="B12" s="47">
        <v>359775625</v>
      </c>
      <c r="C12" s="45">
        <v>28550000</v>
      </c>
      <c r="D12" s="45">
        <f t="shared" si="0"/>
        <v>331225625</v>
      </c>
      <c r="E12" s="85">
        <v>4996692299.77</v>
      </c>
      <c r="F12" s="85">
        <v>3330058183.3</v>
      </c>
      <c r="G12" s="47">
        <f t="shared" si="1"/>
        <v>1666634116.4700003</v>
      </c>
      <c r="H12" s="44">
        <f t="shared" si="2"/>
        <v>19.873925640112873</v>
      </c>
      <c r="I12" s="44">
        <f t="shared" si="3"/>
        <v>0.32069147582513197</v>
      </c>
      <c r="J12" s="45">
        <f t="shared" si="4"/>
        <v>-0.6413829516502639</v>
      </c>
    </row>
    <row r="13" spans="1:10" ht="15.75">
      <c r="A13" s="5" t="s">
        <v>3</v>
      </c>
      <c r="B13" s="47">
        <v>762501000</v>
      </c>
      <c r="C13" s="45">
        <v>0</v>
      </c>
      <c r="D13" s="45">
        <f t="shared" si="0"/>
        <v>762501000</v>
      </c>
      <c r="E13" s="85">
        <v>2464541729.05</v>
      </c>
      <c r="F13" s="85">
        <v>1114525729.05</v>
      </c>
      <c r="G13" s="47">
        <f t="shared" si="1"/>
        <v>1350016000.0000002</v>
      </c>
      <c r="H13" s="44">
        <f t="shared" si="2"/>
        <v>56.48088615246041</v>
      </c>
      <c r="I13" s="44">
        <f t="shared" si="3"/>
        <v>0.9113920955598843</v>
      </c>
      <c r="J13" s="45">
        <f t="shared" si="4"/>
        <v>-1.8227841911197686</v>
      </c>
    </row>
    <row r="14" spans="1:10" ht="15.75">
      <c r="A14" s="5" t="s">
        <v>4</v>
      </c>
      <c r="B14" s="47">
        <v>73000000</v>
      </c>
      <c r="C14" s="45">
        <v>0</v>
      </c>
      <c r="D14" s="45">
        <f t="shared" si="0"/>
        <v>73000000</v>
      </c>
      <c r="E14" s="85">
        <v>2729129587.85</v>
      </c>
      <c r="F14" s="85">
        <v>2183129587.85</v>
      </c>
      <c r="G14" s="47">
        <f t="shared" si="1"/>
        <v>546000000</v>
      </c>
      <c r="H14" s="44">
        <f t="shared" si="2"/>
        <v>13.36996336996337</v>
      </c>
      <c r="I14" s="44">
        <f t="shared" si="3"/>
        <v>0.21574163869203028</v>
      </c>
      <c r="J14" s="45">
        <f t="shared" si="4"/>
        <v>-0.43148327738406056</v>
      </c>
    </row>
    <row r="15" spans="1:10" ht="15.75">
      <c r="A15" s="5" t="s">
        <v>5</v>
      </c>
      <c r="B15" s="47">
        <v>25468000</v>
      </c>
      <c r="C15" s="45">
        <v>25468000</v>
      </c>
      <c r="D15" s="45">
        <f t="shared" si="0"/>
        <v>0</v>
      </c>
      <c r="E15" s="85">
        <v>1087900186.18</v>
      </c>
      <c r="F15" s="85">
        <v>593554186.18</v>
      </c>
      <c r="G15" s="47">
        <f t="shared" si="1"/>
        <v>494346000.0000001</v>
      </c>
      <c r="H15" s="44">
        <f t="shared" si="2"/>
        <v>0</v>
      </c>
      <c r="I15" s="44">
        <f t="shared" si="3"/>
        <v>0</v>
      </c>
      <c r="J15" s="45">
        <f t="shared" si="4"/>
        <v>0</v>
      </c>
    </row>
    <row r="16" spans="1:10" ht="15.75">
      <c r="A16" s="5" t="s">
        <v>6</v>
      </c>
      <c r="B16" s="47">
        <v>157912100</v>
      </c>
      <c r="C16" s="45">
        <v>87111900</v>
      </c>
      <c r="D16" s="45">
        <f t="shared" si="0"/>
        <v>70800200</v>
      </c>
      <c r="E16" s="85">
        <v>1520131392.03</v>
      </c>
      <c r="F16" s="85">
        <v>1016595815.11</v>
      </c>
      <c r="G16" s="47">
        <f t="shared" si="1"/>
        <v>503535576.91999996</v>
      </c>
      <c r="H16" s="44">
        <f t="shared" si="2"/>
        <v>14.060615226647332</v>
      </c>
      <c r="I16" s="44">
        <f t="shared" si="3"/>
        <v>0.22688619901756088</v>
      </c>
      <c r="J16" s="45">
        <f t="shared" si="4"/>
        <v>-0.45377239803512176</v>
      </c>
    </row>
    <row r="17" spans="1:10" ht="15.75">
      <c r="A17" s="5" t="s">
        <v>7</v>
      </c>
      <c r="B17" s="47">
        <v>79686800</v>
      </c>
      <c r="C17" s="45">
        <v>3600000</v>
      </c>
      <c r="D17" s="45">
        <f t="shared" si="0"/>
        <v>76086800</v>
      </c>
      <c r="E17" s="85">
        <v>732671273.84</v>
      </c>
      <c r="F17" s="85">
        <v>583918373.84</v>
      </c>
      <c r="G17" s="47">
        <f t="shared" si="1"/>
        <v>148752900</v>
      </c>
      <c r="H17" s="44">
        <f t="shared" si="2"/>
        <v>51.14979270992364</v>
      </c>
      <c r="I17" s="44">
        <f t="shared" si="3"/>
        <v>0.82536801280906</v>
      </c>
      <c r="J17" s="45">
        <f t="shared" si="4"/>
        <v>-1.65073602561812</v>
      </c>
    </row>
    <row r="18" spans="1:10" ht="15.75">
      <c r="A18" s="5" t="s">
        <v>8</v>
      </c>
      <c r="B18" s="47">
        <v>82516000</v>
      </c>
      <c r="C18" s="45">
        <v>12000000</v>
      </c>
      <c r="D18" s="45">
        <f t="shared" si="0"/>
        <v>70516000</v>
      </c>
      <c r="E18" s="85">
        <v>2178310145.23</v>
      </c>
      <c r="F18" s="85">
        <v>1647492666.23</v>
      </c>
      <c r="G18" s="47">
        <f t="shared" si="1"/>
        <v>530817479</v>
      </c>
      <c r="H18" s="44">
        <f t="shared" si="2"/>
        <v>13.284415602297827</v>
      </c>
      <c r="I18" s="44">
        <f t="shared" si="3"/>
        <v>0.21436121489639948</v>
      </c>
      <c r="J18" s="45">
        <f t="shared" si="4"/>
        <v>-0.42872242979279895</v>
      </c>
    </row>
    <row r="19" spans="1:10" ht="15.75">
      <c r="A19" s="5" t="s">
        <v>9</v>
      </c>
      <c r="B19" s="47">
        <v>109016000</v>
      </c>
      <c r="C19" s="45">
        <v>0</v>
      </c>
      <c r="D19" s="45">
        <f t="shared" si="0"/>
        <v>109016000</v>
      </c>
      <c r="E19" s="85">
        <v>797080079.86</v>
      </c>
      <c r="F19" s="85">
        <v>520235279.86</v>
      </c>
      <c r="G19" s="47">
        <f t="shared" si="1"/>
        <v>276844800</v>
      </c>
      <c r="H19" s="44">
        <f t="shared" si="2"/>
        <v>39.37801974246943</v>
      </c>
      <c r="I19" s="44">
        <f t="shared" si="3"/>
        <v>0.6354152418078577</v>
      </c>
      <c r="J19" s="45">
        <f t="shared" si="4"/>
        <v>-1.2708304836157154</v>
      </c>
    </row>
    <row r="20" spans="1:10" ht="15.75">
      <c r="A20" s="5" t="s">
        <v>10</v>
      </c>
      <c r="B20" s="47">
        <v>0</v>
      </c>
      <c r="C20" s="45">
        <v>0</v>
      </c>
      <c r="D20" s="45">
        <f t="shared" si="0"/>
        <v>0</v>
      </c>
      <c r="E20" s="85">
        <v>320482103.49</v>
      </c>
      <c r="F20" s="85">
        <v>241506603.49</v>
      </c>
      <c r="G20" s="47">
        <f t="shared" si="1"/>
        <v>78975500</v>
      </c>
      <c r="H20" s="44">
        <f t="shared" si="2"/>
        <v>0</v>
      </c>
      <c r="I20" s="44">
        <f t="shared" si="3"/>
        <v>0</v>
      </c>
      <c r="J20" s="45">
        <f t="shared" si="4"/>
        <v>0</v>
      </c>
    </row>
    <row r="21" spans="1:10" ht="15.75">
      <c r="A21" s="5" t="s">
        <v>11</v>
      </c>
      <c r="B21" s="47">
        <v>0</v>
      </c>
      <c r="C21" s="45">
        <v>0</v>
      </c>
      <c r="D21" s="45">
        <f t="shared" si="0"/>
        <v>0</v>
      </c>
      <c r="E21" s="85">
        <v>1140544615.78</v>
      </c>
      <c r="F21" s="85">
        <v>903434894.43</v>
      </c>
      <c r="G21" s="47">
        <f t="shared" si="1"/>
        <v>237109721.35000002</v>
      </c>
      <c r="H21" s="44">
        <f t="shared" si="2"/>
        <v>0</v>
      </c>
      <c r="I21" s="44">
        <f t="shared" si="3"/>
        <v>0</v>
      </c>
      <c r="J21" s="45">
        <f t="shared" si="4"/>
        <v>0</v>
      </c>
    </row>
    <row r="22" spans="1:10" ht="15.75">
      <c r="A22" s="5" t="s">
        <v>12</v>
      </c>
      <c r="B22" s="47">
        <v>0</v>
      </c>
      <c r="C22" s="45">
        <v>0</v>
      </c>
      <c r="D22" s="45">
        <f t="shared" si="0"/>
        <v>0</v>
      </c>
      <c r="E22" s="85">
        <v>465628873.47</v>
      </c>
      <c r="F22" s="85">
        <v>378312873.47</v>
      </c>
      <c r="G22" s="47">
        <f t="shared" si="1"/>
        <v>87316000</v>
      </c>
      <c r="H22" s="44">
        <f t="shared" si="2"/>
        <v>0</v>
      </c>
      <c r="I22" s="44">
        <f t="shared" si="3"/>
        <v>0</v>
      </c>
      <c r="J22" s="45">
        <f t="shared" si="4"/>
        <v>0</v>
      </c>
    </row>
    <row r="23" spans="1:10" ht="15.75">
      <c r="A23" s="5" t="s">
        <v>13</v>
      </c>
      <c r="B23" s="47">
        <v>8777750</v>
      </c>
      <c r="C23" s="45">
        <v>0</v>
      </c>
      <c r="D23" s="45">
        <f t="shared" si="0"/>
        <v>8777750</v>
      </c>
      <c r="E23" s="85">
        <v>407539882.22</v>
      </c>
      <c r="F23" s="85">
        <v>255469482.22</v>
      </c>
      <c r="G23" s="47">
        <f t="shared" si="1"/>
        <v>152070400.00000003</v>
      </c>
      <c r="H23" s="44">
        <f t="shared" si="2"/>
        <v>5.772162103867681</v>
      </c>
      <c r="I23" s="44">
        <f t="shared" si="3"/>
        <v>0.09314129565097398</v>
      </c>
      <c r="J23" s="45">
        <f t="shared" si="4"/>
        <v>-0.18628259130194796</v>
      </c>
    </row>
    <row r="24" spans="1:10" ht="15.75">
      <c r="A24" s="5" t="s">
        <v>14</v>
      </c>
      <c r="B24" s="47">
        <v>0</v>
      </c>
      <c r="C24" s="45">
        <v>0</v>
      </c>
      <c r="D24" s="45">
        <f t="shared" si="0"/>
        <v>0</v>
      </c>
      <c r="E24" s="85">
        <v>506152440.44</v>
      </c>
      <c r="F24" s="85">
        <v>362809576.1</v>
      </c>
      <c r="G24" s="47">
        <f t="shared" si="1"/>
        <v>143342864.33999997</v>
      </c>
      <c r="H24" s="44">
        <f t="shared" si="2"/>
        <v>0</v>
      </c>
      <c r="I24" s="44">
        <f t="shared" si="3"/>
        <v>0</v>
      </c>
      <c r="J24" s="45">
        <f t="shared" si="4"/>
        <v>0</v>
      </c>
    </row>
    <row r="25" spans="1:10" ht="15.75">
      <c r="A25" s="5" t="s">
        <v>15</v>
      </c>
      <c r="B25" s="47">
        <v>0</v>
      </c>
      <c r="C25" s="45">
        <v>0</v>
      </c>
      <c r="D25" s="45">
        <f t="shared" si="0"/>
        <v>0</v>
      </c>
      <c r="E25" s="85">
        <v>305336183.68</v>
      </c>
      <c r="F25" s="85">
        <v>214109893.42</v>
      </c>
      <c r="G25" s="47">
        <f t="shared" si="1"/>
        <v>91226290.26000002</v>
      </c>
      <c r="H25" s="44">
        <f t="shared" si="2"/>
        <v>0</v>
      </c>
      <c r="I25" s="44">
        <f t="shared" si="3"/>
        <v>0</v>
      </c>
      <c r="J25" s="45">
        <f t="shared" si="4"/>
        <v>0</v>
      </c>
    </row>
    <row r="26" spans="1:10" ht="15.75">
      <c r="A26" s="5" t="s">
        <v>16</v>
      </c>
      <c r="B26" s="47">
        <v>0</v>
      </c>
      <c r="C26" s="45">
        <v>0</v>
      </c>
      <c r="D26" s="45">
        <f t="shared" si="0"/>
        <v>0</v>
      </c>
      <c r="E26" s="85">
        <v>2691084913.84</v>
      </c>
      <c r="F26" s="85">
        <v>1624445592.38</v>
      </c>
      <c r="G26" s="47">
        <f t="shared" si="1"/>
        <v>1066639321.46</v>
      </c>
      <c r="H26" s="44">
        <f t="shared" si="2"/>
        <v>0</v>
      </c>
      <c r="I26" s="44">
        <f t="shared" si="3"/>
        <v>0</v>
      </c>
      <c r="J26" s="45">
        <f t="shared" si="4"/>
        <v>0</v>
      </c>
    </row>
    <row r="27" spans="1:10" ht="15.75">
      <c r="A27" s="5" t="s">
        <v>17</v>
      </c>
      <c r="B27" s="47">
        <v>0</v>
      </c>
      <c r="C27" s="45">
        <v>0</v>
      </c>
      <c r="D27" s="45">
        <f t="shared" si="0"/>
        <v>0</v>
      </c>
      <c r="E27" s="85">
        <v>290462093.81</v>
      </c>
      <c r="F27" s="85">
        <v>228692249.09</v>
      </c>
      <c r="G27" s="47">
        <f t="shared" si="1"/>
        <v>61769844.72</v>
      </c>
      <c r="H27" s="44">
        <f t="shared" si="2"/>
        <v>0</v>
      </c>
      <c r="I27" s="44">
        <f t="shared" si="3"/>
        <v>0</v>
      </c>
      <c r="J27" s="45">
        <f t="shared" si="4"/>
        <v>0</v>
      </c>
    </row>
    <row r="28" spans="1:10" ht="15.75">
      <c r="A28" s="5" t="s">
        <v>18</v>
      </c>
      <c r="B28" s="47">
        <v>0</v>
      </c>
      <c r="C28" s="45">
        <v>0</v>
      </c>
      <c r="D28" s="45">
        <f t="shared" si="0"/>
        <v>0</v>
      </c>
      <c r="E28" s="85">
        <v>253410172.73</v>
      </c>
      <c r="F28" s="85">
        <v>180190172.73</v>
      </c>
      <c r="G28" s="47">
        <f t="shared" si="1"/>
        <v>73220000</v>
      </c>
      <c r="H28" s="44">
        <f t="shared" si="2"/>
        <v>0</v>
      </c>
      <c r="I28" s="44">
        <f t="shared" si="3"/>
        <v>0</v>
      </c>
      <c r="J28" s="45">
        <f t="shared" si="4"/>
        <v>0</v>
      </c>
    </row>
    <row r="29" spans="1:10" ht="15.75">
      <c r="A29" s="5" t="s">
        <v>19</v>
      </c>
      <c r="B29" s="47">
        <v>0</v>
      </c>
      <c r="C29" s="45">
        <v>0</v>
      </c>
      <c r="D29" s="45">
        <f t="shared" si="0"/>
        <v>0</v>
      </c>
      <c r="E29" s="85">
        <v>537960172.21</v>
      </c>
      <c r="F29" s="85">
        <v>278307227.69</v>
      </c>
      <c r="G29" s="47">
        <f t="shared" si="1"/>
        <v>259652944.52000004</v>
      </c>
      <c r="H29" s="44">
        <f t="shared" si="2"/>
        <v>0</v>
      </c>
      <c r="I29" s="44">
        <f t="shared" si="3"/>
        <v>0</v>
      </c>
      <c r="J29" s="45">
        <f t="shared" si="4"/>
        <v>0</v>
      </c>
    </row>
    <row r="30" spans="1:10" ht="15.75">
      <c r="A30" s="5" t="s">
        <v>20</v>
      </c>
      <c r="B30" s="47">
        <v>21000000</v>
      </c>
      <c r="C30" s="45">
        <v>21000000</v>
      </c>
      <c r="D30" s="45">
        <f t="shared" si="0"/>
        <v>0</v>
      </c>
      <c r="E30" s="85">
        <v>625167254.46</v>
      </c>
      <c r="F30" s="85">
        <v>357767635.56</v>
      </c>
      <c r="G30" s="47">
        <f t="shared" si="1"/>
        <v>267399618.90000004</v>
      </c>
      <c r="H30" s="44">
        <f t="shared" si="2"/>
        <v>0</v>
      </c>
      <c r="I30" s="44">
        <f t="shared" si="3"/>
        <v>0</v>
      </c>
      <c r="J30" s="45">
        <f t="shared" si="4"/>
        <v>0</v>
      </c>
    </row>
    <row r="31" spans="1:10" ht="15.75">
      <c r="A31" s="5" t="s">
        <v>21</v>
      </c>
      <c r="B31" s="47">
        <v>77366000</v>
      </c>
      <c r="C31" s="45">
        <v>0</v>
      </c>
      <c r="D31" s="45">
        <f t="shared" si="0"/>
        <v>77366000</v>
      </c>
      <c r="E31" s="85">
        <v>280902500.03</v>
      </c>
      <c r="F31" s="85">
        <v>156062460.03</v>
      </c>
      <c r="G31" s="47">
        <f t="shared" si="1"/>
        <v>124840039.99999997</v>
      </c>
      <c r="H31" s="44">
        <f t="shared" si="2"/>
        <v>61.97210446263877</v>
      </c>
      <c r="I31" s="44">
        <f t="shared" si="3"/>
        <v>1</v>
      </c>
      <c r="J31" s="45">
        <f t="shared" si="4"/>
        <v>-2</v>
      </c>
    </row>
    <row r="32" spans="1:10" ht="15.75">
      <c r="A32" s="5" t="s">
        <v>22</v>
      </c>
      <c r="B32" s="47">
        <v>0</v>
      </c>
      <c r="C32" s="45">
        <v>0</v>
      </c>
      <c r="D32" s="45">
        <f t="shared" si="0"/>
        <v>0</v>
      </c>
      <c r="E32" s="85">
        <v>433389728.86</v>
      </c>
      <c r="F32" s="85">
        <v>306306925.86</v>
      </c>
      <c r="G32" s="47">
        <f t="shared" si="1"/>
        <v>127082803</v>
      </c>
      <c r="H32" s="44">
        <f t="shared" si="2"/>
        <v>0</v>
      </c>
      <c r="I32" s="44">
        <f t="shared" si="3"/>
        <v>0</v>
      </c>
      <c r="J32" s="45">
        <f t="shared" si="4"/>
        <v>0</v>
      </c>
    </row>
    <row r="33" spans="1:10" ht="15.75">
      <c r="A33" s="5" t="s">
        <v>23</v>
      </c>
      <c r="B33" s="47">
        <v>40069637</v>
      </c>
      <c r="C33" s="45">
        <v>468637</v>
      </c>
      <c r="D33" s="45">
        <f t="shared" si="0"/>
        <v>39601000</v>
      </c>
      <c r="E33" s="85">
        <v>554525218.72</v>
      </c>
      <c r="F33" s="85">
        <v>406449218.72</v>
      </c>
      <c r="G33" s="47">
        <f t="shared" si="1"/>
        <v>148076000</v>
      </c>
      <c r="H33" s="44">
        <f t="shared" si="2"/>
        <v>26.74369918150139</v>
      </c>
      <c r="I33" s="44">
        <f t="shared" si="3"/>
        <v>0.43154415060447743</v>
      </c>
      <c r="J33" s="45">
        <f t="shared" si="4"/>
        <v>-0.8630883012089549</v>
      </c>
    </row>
    <row r="34" spans="1:10" ht="15.75">
      <c r="A34" s="5" t="s">
        <v>24</v>
      </c>
      <c r="B34" s="47">
        <v>0</v>
      </c>
      <c r="C34" s="45">
        <v>0</v>
      </c>
      <c r="D34" s="45">
        <f t="shared" si="0"/>
        <v>0</v>
      </c>
      <c r="E34" s="85">
        <v>1374963593.22</v>
      </c>
      <c r="F34" s="85">
        <v>857320327.89</v>
      </c>
      <c r="G34" s="47">
        <f t="shared" si="1"/>
        <v>517643265.33000004</v>
      </c>
      <c r="H34" s="44">
        <f t="shared" si="2"/>
        <v>0</v>
      </c>
      <c r="I34" s="44">
        <f t="shared" si="3"/>
        <v>0</v>
      </c>
      <c r="J34" s="45">
        <f t="shared" si="4"/>
        <v>0</v>
      </c>
    </row>
    <row r="35" spans="1:10" ht="15.75">
      <c r="A35" s="5" t="s">
        <v>25</v>
      </c>
      <c r="B35" s="47">
        <v>13655500</v>
      </c>
      <c r="C35" s="45">
        <v>0</v>
      </c>
      <c r="D35" s="45">
        <f t="shared" si="0"/>
        <v>13655500</v>
      </c>
      <c r="E35" s="85">
        <v>277967793.26</v>
      </c>
      <c r="F35" s="85">
        <v>238342123.26</v>
      </c>
      <c r="G35" s="47">
        <f t="shared" si="1"/>
        <v>39625670</v>
      </c>
      <c r="H35" s="44">
        <f t="shared" si="2"/>
        <v>34.46124696440464</v>
      </c>
      <c r="I35" s="44">
        <f t="shared" si="3"/>
        <v>0.5560767584579986</v>
      </c>
      <c r="J35" s="45">
        <f t="shared" si="4"/>
        <v>-1.1121535169159973</v>
      </c>
    </row>
    <row r="36" spans="1:10" ht="15.75">
      <c r="A36" s="5" t="s">
        <v>26</v>
      </c>
      <c r="B36" s="47">
        <v>36731810</v>
      </c>
      <c r="C36" s="45">
        <v>15400000</v>
      </c>
      <c r="D36" s="45">
        <f t="shared" si="0"/>
        <v>21331810</v>
      </c>
      <c r="E36" s="85">
        <v>1811955484.6</v>
      </c>
      <c r="F36" s="85">
        <v>1575762009.23</v>
      </c>
      <c r="G36" s="47">
        <f t="shared" si="1"/>
        <v>236193475.3699999</v>
      </c>
      <c r="H36" s="44">
        <f t="shared" si="2"/>
        <v>9.031498421615359</v>
      </c>
      <c r="I36" s="44">
        <f t="shared" si="3"/>
        <v>0.14573489959599797</v>
      </c>
      <c r="J36" s="45">
        <f t="shared" si="4"/>
        <v>-0.29146979919199595</v>
      </c>
    </row>
    <row r="37" spans="1:10" ht="15.75">
      <c r="A37" s="5" t="s">
        <v>27</v>
      </c>
      <c r="B37" s="47">
        <v>0</v>
      </c>
      <c r="C37" s="45">
        <v>0</v>
      </c>
      <c r="D37" s="45">
        <f t="shared" si="0"/>
        <v>0</v>
      </c>
      <c r="E37" s="85">
        <v>305407503.72</v>
      </c>
      <c r="F37" s="85">
        <v>122802503.72</v>
      </c>
      <c r="G37" s="47">
        <f t="shared" si="1"/>
        <v>182605000.00000003</v>
      </c>
      <c r="H37" s="44">
        <f t="shared" si="2"/>
        <v>0</v>
      </c>
      <c r="I37" s="44">
        <f t="shared" si="3"/>
        <v>0</v>
      </c>
      <c r="J37" s="45">
        <f t="shared" si="4"/>
        <v>0</v>
      </c>
    </row>
    <row r="38" spans="1:10" ht="15.75">
      <c r="A38" s="5" t="s">
        <v>28</v>
      </c>
      <c r="B38" s="47">
        <v>0</v>
      </c>
      <c r="C38" s="45">
        <v>0</v>
      </c>
      <c r="D38" s="45">
        <f t="shared" si="0"/>
        <v>0</v>
      </c>
      <c r="E38" s="85">
        <v>371771193.3</v>
      </c>
      <c r="F38" s="85">
        <v>281802193.3</v>
      </c>
      <c r="G38" s="47">
        <f t="shared" si="1"/>
        <v>89969000</v>
      </c>
      <c r="H38" s="44">
        <f t="shared" si="2"/>
        <v>0</v>
      </c>
      <c r="I38" s="44">
        <f t="shared" si="3"/>
        <v>0</v>
      </c>
      <c r="J38" s="45">
        <f t="shared" si="4"/>
        <v>0</v>
      </c>
    </row>
    <row r="39" spans="1:10" ht="15.75">
      <c r="A39" s="5" t="s">
        <v>29</v>
      </c>
      <c r="B39" s="47">
        <v>20678000</v>
      </c>
      <c r="C39" s="45">
        <v>5578000</v>
      </c>
      <c r="D39" s="45">
        <f t="shared" si="0"/>
        <v>15100000</v>
      </c>
      <c r="E39" s="85">
        <v>763627362.81</v>
      </c>
      <c r="F39" s="85">
        <v>641712133.13</v>
      </c>
      <c r="G39" s="47">
        <f t="shared" si="1"/>
        <v>121915229.67999995</v>
      </c>
      <c r="H39" s="44">
        <f t="shared" si="2"/>
        <v>12.38565521275242</v>
      </c>
      <c r="I39" s="44">
        <f t="shared" si="3"/>
        <v>0.19985855442781328</v>
      </c>
      <c r="J39" s="45">
        <f t="shared" si="4"/>
        <v>-0.39971710885562656</v>
      </c>
    </row>
    <row r="40" spans="1:10" ht="15.75">
      <c r="A40" s="5" t="s">
        <v>30</v>
      </c>
      <c r="B40" s="47">
        <v>92751700</v>
      </c>
      <c r="C40" s="45">
        <v>35719100</v>
      </c>
      <c r="D40" s="45">
        <f t="shared" si="0"/>
        <v>57032600</v>
      </c>
      <c r="E40" s="85">
        <v>1418603588.61</v>
      </c>
      <c r="F40" s="85">
        <v>987962899.33</v>
      </c>
      <c r="G40" s="47">
        <f t="shared" si="1"/>
        <v>430640689.27999985</v>
      </c>
      <c r="H40" s="44">
        <f t="shared" si="2"/>
        <v>13.243662621698471</v>
      </c>
      <c r="I40" s="44">
        <f t="shared" si="3"/>
        <v>0.2137036128841276</v>
      </c>
      <c r="J40" s="45">
        <f t="shared" si="4"/>
        <v>-0.4274072257682552</v>
      </c>
    </row>
    <row r="41" spans="1:10" ht="15.75">
      <c r="A41" s="5" t="s">
        <v>31</v>
      </c>
      <c r="B41" s="47">
        <v>5550000</v>
      </c>
      <c r="C41" s="45">
        <v>5550000</v>
      </c>
      <c r="D41" s="45">
        <f t="shared" si="0"/>
        <v>0</v>
      </c>
      <c r="E41" s="85">
        <v>1342518623.77</v>
      </c>
      <c r="F41" s="85">
        <v>787302444.05</v>
      </c>
      <c r="G41" s="47">
        <f t="shared" si="1"/>
        <v>555216179.72</v>
      </c>
      <c r="H41" s="44">
        <f t="shared" si="2"/>
        <v>0</v>
      </c>
      <c r="I41" s="44">
        <f t="shared" si="3"/>
        <v>0</v>
      </c>
      <c r="J41" s="45">
        <f t="shared" si="4"/>
        <v>0</v>
      </c>
    </row>
    <row r="42" spans="1:10" ht="15.75">
      <c r="A42" s="5" t="s">
        <v>32</v>
      </c>
      <c r="B42" s="47">
        <v>17000000</v>
      </c>
      <c r="C42" s="45">
        <v>0</v>
      </c>
      <c r="D42" s="45">
        <f t="shared" si="0"/>
        <v>17000000</v>
      </c>
      <c r="E42" s="85">
        <v>375662644.77</v>
      </c>
      <c r="F42" s="85">
        <v>199687250.64</v>
      </c>
      <c r="G42" s="47">
        <f t="shared" si="1"/>
        <v>175975394.13</v>
      </c>
      <c r="H42" s="44">
        <f t="shared" si="2"/>
        <v>9.66044149754336</v>
      </c>
      <c r="I42" s="44">
        <f t="shared" si="3"/>
        <v>0.1558837089898628</v>
      </c>
      <c r="J42" s="45">
        <f t="shared" si="4"/>
        <v>-0.3117674179797256</v>
      </c>
    </row>
    <row r="43" spans="1:10" ht="15.75">
      <c r="A43" s="5" t="s">
        <v>33</v>
      </c>
      <c r="B43" s="47">
        <v>16623750</v>
      </c>
      <c r="C43" s="45">
        <v>0</v>
      </c>
      <c r="D43" s="45">
        <f t="shared" si="0"/>
        <v>16623750</v>
      </c>
      <c r="E43" s="85">
        <v>355399224.16</v>
      </c>
      <c r="F43" s="85">
        <v>274827972.42</v>
      </c>
      <c r="G43" s="47">
        <f t="shared" si="1"/>
        <v>80571251.74000001</v>
      </c>
      <c r="H43" s="44">
        <f t="shared" si="2"/>
        <v>20.63235911196233</v>
      </c>
      <c r="I43" s="44">
        <f t="shared" si="3"/>
        <v>0.3329297801142286</v>
      </c>
      <c r="J43" s="45">
        <f t="shared" si="4"/>
        <v>-0.6658595602284572</v>
      </c>
    </row>
    <row r="44" spans="1:10" ht="15.75">
      <c r="A44" s="5" t="s">
        <v>34</v>
      </c>
      <c r="B44" s="47">
        <v>0</v>
      </c>
      <c r="C44" s="45">
        <v>0</v>
      </c>
      <c r="D44" s="45">
        <f t="shared" si="0"/>
        <v>0</v>
      </c>
      <c r="E44" s="85">
        <v>277330354.92</v>
      </c>
      <c r="F44" s="85">
        <v>218030354.92</v>
      </c>
      <c r="G44" s="47">
        <f t="shared" si="1"/>
        <v>59300000.00000003</v>
      </c>
      <c r="H44" s="44">
        <f t="shared" si="2"/>
        <v>0</v>
      </c>
      <c r="I44" s="44">
        <f t="shared" si="3"/>
        <v>0</v>
      </c>
      <c r="J44" s="45">
        <f t="shared" si="4"/>
        <v>0</v>
      </c>
    </row>
    <row r="45" spans="1:10" ht="15.75">
      <c r="A45" s="5" t="s">
        <v>35</v>
      </c>
      <c r="B45" s="47">
        <v>0</v>
      </c>
      <c r="C45" s="45">
        <v>0</v>
      </c>
      <c r="D45" s="45">
        <f t="shared" si="0"/>
        <v>0</v>
      </c>
      <c r="E45" s="85">
        <v>247668971.69</v>
      </c>
      <c r="F45" s="85">
        <v>176221684.35</v>
      </c>
      <c r="G45" s="47">
        <f t="shared" si="1"/>
        <v>71447287.34</v>
      </c>
      <c r="H45" s="44">
        <f t="shared" si="2"/>
        <v>0</v>
      </c>
      <c r="I45" s="44">
        <f t="shared" si="3"/>
        <v>0</v>
      </c>
      <c r="J45" s="45">
        <f t="shared" si="4"/>
        <v>0</v>
      </c>
    </row>
    <row r="46" spans="1:10" ht="15.75">
      <c r="A46" s="5" t="s">
        <v>36</v>
      </c>
      <c r="B46" s="47">
        <v>0</v>
      </c>
      <c r="C46" s="45">
        <v>0</v>
      </c>
      <c r="D46" s="45">
        <f t="shared" si="0"/>
        <v>0</v>
      </c>
      <c r="E46" s="85">
        <v>407595647.24</v>
      </c>
      <c r="F46" s="85">
        <v>265289494.24</v>
      </c>
      <c r="G46" s="47">
        <f t="shared" si="1"/>
        <v>142306153</v>
      </c>
      <c r="H46" s="44">
        <f t="shared" si="2"/>
        <v>0</v>
      </c>
      <c r="I46" s="44">
        <f t="shared" si="3"/>
        <v>0</v>
      </c>
      <c r="J46" s="45">
        <f t="shared" si="4"/>
        <v>0</v>
      </c>
    </row>
    <row r="47" spans="1:10" s="17" customFormat="1" ht="15.75">
      <c r="A47" s="14" t="s">
        <v>67</v>
      </c>
      <c r="B47" s="15">
        <f aca="true" t="shared" si="5" ref="B47:G47">SUM(B$10:B$46)</f>
        <v>16132236672</v>
      </c>
      <c r="C47" s="15">
        <f t="shared" si="5"/>
        <v>240445637</v>
      </c>
      <c r="D47" s="15">
        <f t="shared" si="5"/>
        <v>15891791035</v>
      </c>
      <c r="E47" s="15">
        <f t="shared" si="5"/>
        <v>91679700562.58002</v>
      </c>
      <c r="F47" s="15">
        <f t="shared" si="5"/>
        <v>52381057746.049995</v>
      </c>
      <c r="G47" s="15">
        <f t="shared" si="5"/>
        <v>39298642816.52999</v>
      </c>
      <c r="H47" s="15">
        <f>$D47/$G47*100</f>
        <v>40.43852381669403</v>
      </c>
      <c r="I47" s="15"/>
      <c r="J47" s="15"/>
    </row>
    <row r="49" ht="15.75">
      <c r="H49" s="50"/>
    </row>
  </sheetData>
  <sheetProtection/>
  <mergeCells count="7">
    <mergeCell ref="A1:J1"/>
    <mergeCell ref="A7:A8"/>
    <mergeCell ref="H7:H8"/>
    <mergeCell ref="I7:I8"/>
    <mergeCell ref="J7:J8"/>
    <mergeCell ref="E7:G7"/>
    <mergeCell ref="B7:D7"/>
  </mergeCells>
  <conditionalFormatting sqref="J10:J46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117" t="s">
        <v>228</v>
      </c>
      <c r="B1" s="118"/>
      <c r="C1" s="118"/>
      <c r="D1" s="118"/>
      <c r="E1" s="118"/>
    </row>
    <row r="3" spans="1:2" ht="15.75">
      <c r="A3" s="10" t="s">
        <v>173</v>
      </c>
      <c r="B3" s="10">
        <v>1</v>
      </c>
    </row>
    <row r="4" spans="1:2" ht="15.75">
      <c r="A4" s="11" t="s">
        <v>174</v>
      </c>
      <c r="B4" s="11">
        <v>0</v>
      </c>
    </row>
    <row r="5" spans="1:2" ht="15.75">
      <c r="A5" s="12" t="s">
        <v>175</v>
      </c>
      <c r="B5" s="13" t="s">
        <v>42</v>
      </c>
    </row>
    <row r="7" spans="1:5" s="8" customFormat="1" ht="129" customHeight="1">
      <c r="A7" s="3" t="s">
        <v>38</v>
      </c>
      <c r="B7" s="3" t="s">
        <v>362</v>
      </c>
      <c r="C7" s="9" t="s">
        <v>177</v>
      </c>
      <c r="D7" s="9" t="s">
        <v>178</v>
      </c>
      <c r="E7" s="9" t="s">
        <v>179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63"/>
      <c r="C9" s="19">
        <f>IF($B9="+",1,0)</f>
        <v>0</v>
      </c>
      <c r="D9" s="19">
        <f>($C9-$B$4)/($B$3-$B$4)</f>
        <v>0</v>
      </c>
      <c r="E9" s="80">
        <f>$D9*$B$5</f>
        <v>0</v>
      </c>
    </row>
    <row r="10" spans="1:5" ht="15.75">
      <c r="A10" s="5" t="s">
        <v>1</v>
      </c>
      <c r="B10" s="63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80">
        <f aca="true" t="shared" si="2" ref="E10:E45">$D10*$B$5</f>
        <v>0</v>
      </c>
    </row>
    <row r="11" spans="1:5" ht="15.75">
      <c r="A11" s="5" t="s">
        <v>2</v>
      </c>
      <c r="B11" s="63"/>
      <c r="C11" s="19">
        <f t="shared" si="0"/>
        <v>0</v>
      </c>
      <c r="D11" s="19">
        <f t="shared" si="1"/>
        <v>0</v>
      </c>
      <c r="E11" s="80">
        <f t="shared" si="2"/>
        <v>0</v>
      </c>
    </row>
    <row r="12" spans="1:5" ht="15.75">
      <c r="A12" s="5" t="s">
        <v>3</v>
      </c>
      <c r="B12" s="63"/>
      <c r="C12" s="19">
        <f t="shared" si="0"/>
        <v>0</v>
      </c>
      <c r="D12" s="19">
        <f t="shared" si="1"/>
        <v>0</v>
      </c>
      <c r="E12" s="80">
        <f t="shared" si="2"/>
        <v>0</v>
      </c>
    </row>
    <row r="13" spans="1:5" ht="15.75">
      <c r="A13" s="5" t="s">
        <v>4</v>
      </c>
      <c r="B13" s="63"/>
      <c r="C13" s="19">
        <f t="shared" si="0"/>
        <v>0</v>
      </c>
      <c r="D13" s="19">
        <f t="shared" si="1"/>
        <v>0</v>
      </c>
      <c r="E13" s="80">
        <f t="shared" si="2"/>
        <v>0</v>
      </c>
    </row>
    <row r="14" spans="1:5" ht="15.75">
      <c r="A14" s="5" t="s">
        <v>5</v>
      </c>
      <c r="B14" s="63"/>
      <c r="C14" s="19">
        <f t="shared" si="0"/>
        <v>0</v>
      </c>
      <c r="D14" s="19">
        <f t="shared" si="1"/>
        <v>0</v>
      </c>
      <c r="E14" s="80">
        <f t="shared" si="2"/>
        <v>0</v>
      </c>
    </row>
    <row r="15" spans="1:5" ht="15.75">
      <c r="A15" s="5" t="s">
        <v>6</v>
      </c>
      <c r="B15" s="63"/>
      <c r="C15" s="19">
        <f t="shared" si="0"/>
        <v>0</v>
      </c>
      <c r="D15" s="19">
        <f t="shared" si="1"/>
        <v>0</v>
      </c>
      <c r="E15" s="80">
        <f t="shared" si="2"/>
        <v>0</v>
      </c>
    </row>
    <row r="16" spans="1:5" ht="15.75">
      <c r="A16" s="5" t="s">
        <v>7</v>
      </c>
      <c r="B16" s="63"/>
      <c r="C16" s="19">
        <f t="shared" si="0"/>
        <v>0</v>
      </c>
      <c r="D16" s="19">
        <f t="shared" si="1"/>
        <v>0</v>
      </c>
      <c r="E16" s="80">
        <f t="shared" si="2"/>
        <v>0</v>
      </c>
    </row>
    <row r="17" spans="1:5" ht="15.75">
      <c r="A17" s="5" t="s">
        <v>8</v>
      </c>
      <c r="B17" s="63"/>
      <c r="C17" s="19">
        <f t="shared" si="0"/>
        <v>0</v>
      </c>
      <c r="D17" s="19">
        <f t="shared" si="1"/>
        <v>0</v>
      </c>
      <c r="E17" s="80">
        <f t="shared" si="2"/>
        <v>0</v>
      </c>
    </row>
    <row r="18" spans="1:5" ht="15.75">
      <c r="A18" s="5" t="s">
        <v>9</v>
      </c>
      <c r="B18" s="63"/>
      <c r="C18" s="19">
        <f t="shared" si="0"/>
        <v>0</v>
      </c>
      <c r="D18" s="19">
        <f t="shared" si="1"/>
        <v>0</v>
      </c>
      <c r="E18" s="80">
        <f t="shared" si="2"/>
        <v>0</v>
      </c>
    </row>
    <row r="19" spans="1:5" ht="15.75">
      <c r="A19" s="5" t="s">
        <v>10</v>
      </c>
      <c r="B19" s="62"/>
      <c r="C19" s="19">
        <f t="shared" si="0"/>
        <v>0</v>
      </c>
      <c r="D19" s="19">
        <f t="shared" si="1"/>
        <v>0</v>
      </c>
      <c r="E19" s="80">
        <f t="shared" si="2"/>
        <v>0</v>
      </c>
    </row>
    <row r="20" spans="1:5" ht="15.75">
      <c r="A20" s="5" t="s">
        <v>11</v>
      </c>
      <c r="B20" s="63"/>
      <c r="C20" s="19">
        <f t="shared" si="0"/>
        <v>0</v>
      </c>
      <c r="D20" s="19">
        <f t="shared" si="1"/>
        <v>0</v>
      </c>
      <c r="E20" s="80">
        <f t="shared" si="2"/>
        <v>0</v>
      </c>
    </row>
    <row r="21" spans="1:5" ht="15.75">
      <c r="A21" s="5" t="s">
        <v>12</v>
      </c>
      <c r="B21" s="63"/>
      <c r="C21" s="19">
        <f t="shared" si="0"/>
        <v>0</v>
      </c>
      <c r="D21" s="19">
        <f t="shared" si="1"/>
        <v>0</v>
      </c>
      <c r="E21" s="80">
        <f t="shared" si="2"/>
        <v>0</v>
      </c>
    </row>
    <row r="22" spans="1:5" ht="15.75">
      <c r="A22" s="5" t="s">
        <v>13</v>
      </c>
      <c r="B22" s="63"/>
      <c r="C22" s="19">
        <f t="shared" si="0"/>
        <v>0</v>
      </c>
      <c r="D22" s="19">
        <f t="shared" si="1"/>
        <v>0</v>
      </c>
      <c r="E22" s="80">
        <f t="shared" si="2"/>
        <v>0</v>
      </c>
    </row>
    <row r="23" spans="1:5" ht="15.75">
      <c r="A23" s="5" t="s">
        <v>14</v>
      </c>
      <c r="B23" s="63"/>
      <c r="C23" s="19">
        <f t="shared" si="0"/>
        <v>0</v>
      </c>
      <c r="D23" s="19">
        <f t="shared" si="1"/>
        <v>0</v>
      </c>
      <c r="E23" s="80">
        <f t="shared" si="2"/>
        <v>0</v>
      </c>
    </row>
    <row r="24" spans="1:5" ht="15.75">
      <c r="A24" s="5" t="s">
        <v>15</v>
      </c>
      <c r="B24" s="63"/>
      <c r="C24" s="19">
        <f t="shared" si="0"/>
        <v>0</v>
      </c>
      <c r="D24" s="19">
        <f t="shared" si="1"/>
        <v>0</v>
      </c>
      <c r="E24" s="80">
        <f t="shared" si="2"/>
        <v>0</v>
      </c>
    </row>
    <row r="25" spans="1:5" ht="15.75">
      <c r="A25" s="5" t="s">
        <v>16</v>
      </c>
      <c r="B25" s="63"/>
      <c r="C25" s="19">
        <f t="shared" si="0"/>
        <v>0</v>
      </c>
      <c r="D25" s="19">
        <f t="shared" si="1"/>
        <v>0</v>
      </c>
      <c r="E25" s="80">
        <f t="shared" si="2"/>
        <v>0</v>
      </c>
    </row>
    <row r="26" spans="1:5" ht="15.75">
      <c r="A26" s="5" t="s">
        <v>17</v>
      </c>
      <c r="B26" s="63"/>
      <c r="C26" s="19">
        <f t="shared" si="0"/>
        <v>0</v>
      </c>
      <c r="D26" s="19">
        <f t="shared" si="1"/>
        <v>0</v>
      </c>
      <c r="E26" s="80">
        <f t="shared" si="2"/>
        <v>0</v>
      </c>
    </row>
    <row r="27" spans="1:5" ht="15.75">
      <c r="A27" s="5" t="s">
        <v>18</v>
      </c>
      <c r="B27" s="63"/>
      <c r="C27" s="19">
        <f t="shared" si="0"/>
        <v>0</v>
      </c>
      <c r="D27" s="19">
        <f t="shared" si="1"/>
        <v>0</v>
      </c>
      <c r="E27" s="80">
        <f t="shared" si="2"/>
        <v>0</v>
      </c>
    </row>
    <row r="28" spans="1:5" ht="15.75">
      <c r="A28" s="5" t="s">
        <v>19</v>
      </c>
      <c r="B28" s="63"/>
      <c r="C28" s="19">
        <f t="shared" si="0"/>
        <v>0</v>
      </c>
      <c r="D28" s="19">
        <f t="shared" si="1"/>
        <v>0</v>
      </c>
      <c r="E28" s="80">
        <f t="shared" si="2"/>
        <v>0</v>
      </c>
    </row>
    <row r="29" spans="1:5" ht="15.75">
      <c r="A29" s="5" t="s">
        <v>20</v>
      </c>
      <c r="B29" s="63"/>
      <c r="C29" s="19">
        <f t="shared" si="0"/>
        <v>0</v>
      </c>
      <c r="D29" s="19">
        <f t="shared" si="1"/>
        <v>0</v>
      </c>
      <c r="E29" s="80">
        <f t="shared" si="2"/>
        <v>0</v>
      </c>
    </row>
    <row r="30" spans="1:5" ht="15.75">
      <c r="A30" s="5" t="s">
        <v>21</v>
      </c>
      <c r="B30" s="63"/>
      <c r="C30" s="19">
        <f t="shared" si="0"/>
        <v>0</v>
      </c>
      <c r="D30" s="19">
        <f t="shared" si="1"/>
        <v>0</v>
      </c>
      <c r="E30" s="80">
        <f t="shared" si="2"/>
        <v>0</v>
      </c>
    </row>
    <row r="31" spans="1:5" ht="15.75">
      <c r="A31" s="5" t="s">
        <v>22</v>
      </c>
      <c r="B31" s="63"/>
      <c r="C31" s="19">
        <f t="shared" si="0"/>
        <v>0</v>
      </c>
      <c r="D31" s="19">
        <f t="shared" si="1"/>
        <v>0</v>
      </c>
      <c r="E31" s="80">
        <f t="shared" si="2"/>
        <v>0</v>
      </c>
    </row>
    <row r="32" spans="1:5" ht="15.75">
      <c r="A32" s="5" t="s">
        <v>23</v>
      </c>
      <c r="B32" s="63"/>
      <c r="C32" s="19">
        <f t="shared" si="0"/>
        <v>0</v>
      </c>
      <c r="D32" s="19">
        <f t="shared" si="1"/>
        <v>0</v>
      </c>
      <c r="E32" s="80">
        <f t="shared" si="2"/>
        <v>0</v>
      </c>
    </row>
    <row r="33" spans="1:5" ht="15.75">
      <c r="A33" s="5" t="s">
        <v>24</v>
      </c>
      <c r="B33" s="63"/>
      <c r="C33" s="19">
        <f t="shared" si="0"/>
        <v>0</v>
      </c>
      <c r="D33" s="19">
        <f t="shared" si="1"/>
        <v>0</v>
      </c>
      <c r="E33" s="80">
        <f t="shared" si="2"/>
        <v>0</v>
      </c>
    </row>
    <row r="34" spans="1:5" ht="15.75">
      <c r="A34" s="5" t="s">
        <v>25</v>
      </c>
      <c r="B34" s="63"/>
      <c r="C34" s="19">
        <f t="shared" si="0"/>
        <v>0</v>
      </c>
      <c r="D34" s="19">
        <f t="shared" si="1"/>
        <v>0</v>
      </c>
      <c r="E34" s="80">
        <f t="shared" si="2"/>
        <v>0</v>
      </c>
    </row>
    <row r="35" spans="1:5" ht="15.75">
      <c r="A35" s="5" t="s">
        <v>26</v>
      </c>
      <c r="B35" s="63"/>
      <c r="C35" s="19">
        <f t="shared" si="0"/>
        <v>0</v>
      </c>
      <c r="D35" s="19">
        <f t="shared" si="1"/>
        <v>0</v>
      </c>
      <c r="E35" s="80">
        <f t="shared" si="2"/>
        <v>0</v>
      </c>
    </row>
    <row r="36" spans="1:5" ht="15.75">
      <c r="A36" s="5" t="s">
        <v>27</v>
      </c>
      <c r="B36" s="63"/>
      <c r="C36" s="19">
        <f t="shared" si="0"/>
        <v>0</v>
      </c>
      <c r="D36" s="19">
        <f t="shared" si="1"/>
        <v>0</v>
      </c>
      <c r="E36" s="80">
        <f t="shared" si="2"/>
        <v>0</v>
      </c>
    </row>
    <row r="37" spans="1:5" ht="15.75">
      <c r="A37" s="5" t="s">
        <v>28</v>
      </c>
      <c r="B37" s="63"/>
      <c r="C37" s="19">
        <f t="shared" si="0"/>
        <v>0</v>
      </c>
      <c r="D37" s="19">
        <f t="shared" si="1"/>
        <v>0</v>
      </c>
      <c r="E37" s="80">
        <f t="shared" si="2"/>
        <v>0</v>
      </c>
    </row>
    <row r="38" spans="1:5" ht="15.75">
      <c r="A38" s="5" t="s">
        <v>29</v>
      </c>
      <c r="B38" s="63"/>
      <c r="C38" s="19">
        <f t="shared" si="0"/>
        <v>0</v>
      </c>
      <c r="D38" s="19">
        <f t="shared" si="1"/>
        <v>0</v>
      </c>
      <c r="E38" s="80">
        <f t="shared" si="2"/>
        <v>0</v>
      </c>
    </row>
    <row r="39" spans="1:5" ht="15.75">
      <c r="A39" s="5" t="s">
        <v>30</v>
      </c>
      <c r="B39" s="63"/>
      <c r="C39" s="19">
        <f t="shared" si="0"/>
        <v>0</v>
      </c>
      <c r="D39" s="19">
        <f t="shared" si="1"/>
        <v>0</v>
      </c>
      <c r="E39" s="80">
        <f t="shared" si="2"/>
        <v>0</v>
      </c>
    </row>
    <row r="40" spans="1:5" ht="15.75">
      <c r="A40" s="5" t="s">
        <v>31</v>
      </c>
      <c r="B40" s="63"/>
      <c r="C40" s="19">
        <f t="shared" si="0"/>
        <v>0</v>
      </c>
      <c r="D40" s="19">
        <f t="shared" si="1"/>
        <v>0</v>
      </c>
      <c r="E40" s="80">
        <f t="shared" si="2"/>
        <v>0</v>
      </c>
    </row>
    <row r="41" spans="1:5" ht="15.75">
      <c r="A41" s="5" t="s">
        <v>32</v>
      </c>
      <c r="B41" s="63"/>
      <c r="C41" s="19">
        <f t="shared" si="0"/>
        <v>0</v>
      </c>
      <c r="D41" s="19">
        <f t="shared" si="1"/>
        <v>0</v>
      </c>
      <c r="E41" s="80">
        <f t="shared" si="2"/>
        <v>0</v>
      </c>
    </row>
    <row r="42" spans="1:5" ht="15.75">
      <c r="A42" s="5" t="s">
        <v>33</v>
      </c>
      <c r="B42" s="63"/>
      <c r="C42" s="19">
        <f t="shared" si="0"/>
        <v>0</v>
      </c>
      <c r="D42" s="19">
        <f t="shared" si="1"/>
        <v>0</v>
      </c>
      <c r="E42" s="80">
        <f t="shared" si="2"/>
        <v>0</v>
      </c>
    </row>
    <row r="43" spans="1:5" ht="15.75">
      <c r="A43" s="5" t="s">
        <v>34</v>
      </c>
      <c r="B43" s="63"/>
      <c r="C43" s="19">
        <f t="shared" si="0"/>
        <v>0</v>
      </c>
      <c r="D43" s="19">
        <f t="shared" si="1"/>
        <v>0</v>
      </c>
      <c r="E43" s="80">
        <f t="shared" si="2"/>
        <v>0</v>
      </c>
    </row>
    <row r="44" spans="1:5" ht="15.75">
      <c r="A44" s="5" t="s">
        <v>35</v>
      </c>
      <c r="B44" s="63"/>
      <c r="C44" s="19">
        <f t="shared" si="0"/>
        <v>0</v>
      </c>
      <c r="D44" s="19">
        <f t="shared" si="1"/>
        <v>0</v>
      </c>
      <c r="E44" s="80">
        <f t="shared" si="2"/>
        <v>0</v>
      </c>
    </row>
    <row r="45" spans="1:5" ht="15.75">
      <c r="A45" s="5" t="s">
        <v>36</v>
      </c>
      <c r="B45" s="63"/>
      <c r="C45" s="19">
        <f t="shared" si="0"/>
        <v>0</v>
      </c>
      <c r="D45" s="19">
        <f t="shared" si="1"/>
        <v>0</v>
      </c>
      <c r="E45" s="80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8515625" style="39" customWidth="1"/>
    <col min="2" max="3" width="18.28125" style="39" customWidth="1"/>
    <col min="4" max="4" width="18.00390625" style="39" customWidth="1"/>
    <col min="5" max="5" width="18.28125" style="39" customWidth="1"/>
    <col min="6" max="6" width="19.00390625" style="39" customWidth="1"/>
    <col min="7" max="7" width="17.8515625" style="39" bestFit="1" customWidth="1"/>
    <col min="8" max="8" width="10.140625" style="39" customWidth="1"/>
    <col min="9" max="9" width="8.57421875" style="39" customWidth="1"/>
    <col min="10" max="10" width="19.8515625" style="39" customWidth="1"/>
    <col min="11" max="16384" width="8.7109375" style="39" customWidth="1"/>
  </cols>
  <sheetData>
    <row r="1" spans="1:10" ht="15.75">
      <c r="A1" s="111" t="s">
        <v>229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2" ht="15.75">
      <c r="A3" s="10" t="s">
        <v>230</v>
      </c>
      <c r="B3" s="26">
        <f>MAX($H$10:$H$46)</f>
        <v>0.5594441526763437</v>
      </c>
    </row>
    <row r="4" spans="1:2" ht="15.75">
      <c r="A4" s="11" t="s">
        <v>231</v>
      </c>
      <c r="B4" s="110">
        <f>MIN($H$10:$H$46)</f>
        <v>0.023226766430696766</v>
      </c>
    </row>
    <row r="5" spans="1:2" ht="15.75">
      <c r="A5" s="12" t="s">
        <v>232</v>
      </c>
      <c r="B5" s="13" t="s">
        <v>99</v>
      </c>
    </row>
    <row r="7" spans="1:10" s="8" customFormat="1" ht="52.5" customHeight="1">
      <c r="A7" s="112" t="s">
        <v>38</v>
      </c>
      <c r="B7" s="126" t="s">
        <v>176</v>
      </c>
      <c r="C7" s="126"/>
      <c r="D7" s="126"/>
      <c r="E7" s="126"/>
      <c r="F7" s="126" t="s">
        <v>366</v>
      </c>
      <c r="G7" s="126"/>
      <c r="H7" s="113" t="s">
        <v>233</v>
      </c>
      <c r="I7" s="113" t="s">
        <v>234</v>
      </c>
      <c r="J7" s="112" t="s">
        <v>235</v>
      </c>
    </row>
    <row r="8" spans="1:10" s="8" customFormat="1" ht="50.25" customHeight="1">
      <c r="A8" s="116"/>
      <c r="B8" s="105" t="s">
        <v>363</v>
      </c>
      <c r="C8" s="105" t="s">
        <v>364</v>
      </c>
      <c r="D8" s="105" t="s">
        <v>365</v>
      </c>
      <c r="E8" s="93" t="s">
        <v>180</v>
      </c>
      <c r="F8" s="93" t="s">
        <v>181</v>
      </c>
      <c r="G8" s="93" t="s">
        <v>182</v>
      </c>
      <c r="H8" s="114"/>
      <c r="I8" s="114"/>
      <c r="J8" s="127"/>
    </row>
    <row r="9" spans="1:10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183</v>
      </c>
      <c r="I9" s="9">
        <v>9</v>
      </c>
      <c r="J9" s="9">
        <v>10</v>
      </c>
    </row>
    <row r="10" spans="1:11" ht="15.75">
      <c r="A10" s="5" t="s">
        <v>0</v>
      </c>
      <c r="B10" s="45">
        <v>2239415650</v>
      </c>
      <c r="C10" s="45">
        <v>1391480950.0000002</v>
      </c>
      <c r="D10" s="45">
        <v>1112329700</v>
      </c>
      <c r="E10" s="45">
        <f>AVERAGE($B10:$D10)</f>
        <v>1581075433.3333333</v>
      </c>
      <c r="F10" s="45">
        <v>20897957879.57</v>
      </c>
      <c r="G10" s="45">
        <v>406165320</v>
      </c>
      <c r="H10" s="54">
        <f>$E10/($F10+$G10)</f>
        <v>0.0742145273251727</v>
      </c>
      <c r="I10" s="54">
        <f>($H10-$B$4)/($B$3-$B$4)</f>
        <v>0.09508785466929617</v>
      </c>
      <c r="J10" s="54">
        <f>$I10*$B$5</f>
        <v>0.09508785466929617</v>
      </c>
      <c r="K10" s="55"/>
    </row>
    <row r="11" spans="1:11" ht="15.75">
      <c r="A11" s="5" t="s">
        <v>1</v>
      </c>
      <c r="B11" s="45">
        <v>846862100</v>
      </c>
      <c r="C11" s="45">
        <v>767722220</v>
      </c>
      <c r="D11" s="45">
        <v>748660580</v>
      </c>
      <c r="E11" s="45">
        <f aca="true" t="shared" si="0" ref="E11:E46">AVERAGE($B11:$D11)</f>
        <v>787748300</v>
      </c>
      <c r="F11" s="45">
        <v>8316495000</v>
      </c>
      <c r="G11" s="45">
        <v>696170000</v>
      </c>
      <c r="H11" s="54">
        <f aca="true" t="shared" si="1" ref="H11:H46">$E11/($F11+$G11)</f>
        <v>0.08740459120581981</v>
      </c>
      <c r="I11" s="54">
        <f aca="true" t="shared" si="2" ref="I11:I46">($H11-$B$4)/($B$3-$B$4)</f>
        <v>0.11968620641801139</v>
      </c>
      <c r="J11" s="54">
        <f aca="true" t="shared" si="3" ref="J11:J46">$I11*$B$5</f>
        <v>0.11968620641801139</v>
      </c>
      <c r="K11" s="55"/>
    </row>
    <row r="12" spans="1:11" ht="15.75">
      <c r="A12" s="5" t="s">
        <v>2</v>
      </c>
      <c r="B12" s="45">
        <v>173232100</v>
      </c>
      <c r="C12" s="45">
        <v>163731700</v>
      </c>
      <c r="D12" s="45">
        <v>114623299.99999999</v>
      </c>
      <c r="E12" s="45">
        <f t="shared" si="0"/>
        <v>150529033.33333334</v>
      </c>
      <c r="F12" s="45">
        <v>1666634116.47</v>
      </c>
      <c r="G12" s="45">
        <v>504708250</v>
      </c>
      <c r="H12" s="54">
        <f t="shared" si="1"/>
        <v>0.06932533333195712</v>
      </c>
      <c r="I12" s="54">
        <f t="shared" si="2"/>
        <v>0.08596992205721227</v>
      </c>
      <c r="J12" s="54">
        <f t="shared" si="3"/>
        <v>0.08596992205721227</v>
      </c>
      <c r="K12" s="55"/>
    </row>
    <row r="13" spans="1:11" ht="15.75">
      <c r="A13" s="5" t="s">
        <v>3</v>
      </c>
      <c r="B13" s="45">
        <v>117111000</v>
      </c>
      <c r="C13" s="45">
        <v>102924000</v>
      </c>
      <c r="D13" s="45">
        <v>94393000</v>
      </c>
      <c r="E13" s="45">
        <f t="shared" si="0"/>
        <v>104809333.33333333</v>
      </c>
      <c r="F13" s="45">
        <v>1350016000</v>
      </c>
      <c r="G13" s="45">
        <v>86319000</v>
      </c>
      <c r="H13" s="54">
        <f t="shared" si="1"/>
        <v>0.07296997798795778</v>
      </c>
      <c r="I13" s="54">
        <f t="shared" si="2"/>
        <v>0.09276687558667318</v>
      </c>
      <c r="J13" s="54">
        <f t="shared" si="3"/>
        <v>0.09276687558667318</v>
      </c>
      <c r="K13" s="55"/>
    </row>
    <row r="14" spans="1:11" ht="15.75">
      <c r="A14" s="5" t="s">
        <v>4</v>
      </c>
      <c r="B14" s="45">
        <v>75031000</v>
      </c>
      <c r="C14" s="45">
        <v>66460000</v>
      </c>
      <c r="D14" s="45">
        <v>29342200</v>
      </c>
      <c r="E14" s="45">
        <f t="shared" si="0"/>
        <v>56944400</v>
      </c>
      <c r="F14" s="45">
        <v>546000000</v>
      </c>
      <c r="G14" s="45">
        <v>360888000</v>
      </c>
      <c r="H14" s="54">
        <f t="shared" si="1"/>
        <v>0.06279099513942185</v>
      </c>
      <c r="I14" s="54">
        <f t="shared" si="2"/>
        <v>0.07378393488084381</v>
      </c>
      <c r="J14" s="54">
        <f t="shared" si="3"/>
        <v>0.07378393488084381</v>
      </c>
      <c r="K14" s="55"/>
    </row>
    <row r="15" spans="1:11" ht="15.75">
      <c r="A15" s="5" t="s">
        <v>5</v>
      </c>
      <c r="B15" s="45">
        <v>71951250</v>
      </c>
      <c r="C15" s="45">
        <v>70069450</v>
      </c>
      <c r="D15" s="45">
        <v>70382700</v>
      </c>
      <c r="E15" s="45">
        <f t="shared" si="0"/>
        <v>70801133.33333333</v>
      </c>
      <c r="F15" s="45">
        <v>494346000</v>
      </c>
      <c r="G15" s="45">
        <v>116562350</v>
      </c>
      <c r="H15" s="54">
        <f t="shared" si="1"/>
        <v>0.1158948528585889</v>
      </c>
      <c r="I15" s="54">
        <f t="shared" si="2"/>
        <v>0.17281813086426087</v>
      </c>
      <c r="J15" s="54">
        <f t="shared" si="3"/>
        <v>0.17281813086426087</v>
      </c>
      <c r="K15" s="55"/>
    </row>
    <row r="16" spans="1:11" ht="15.75">
      <c r="A16" s="5" t="s">
        <v>6</v>
      </c>
      <c r="B16" s="45">
        <v>45545039.99999999</v>
      </c>
      <c r="C16" s="45">
        <v>39442110</v>
      </c>
      <c r="D16" s="45">
        <v>35413340.00000001</v>
      </c>
      <c r="E16" s="45">
        <f t="shared" si="0"/>
        <v>40133496.666666664</v>
      </c>
      <c r="F16" s="45">
        <v>503535576.92</v>
      </c>
      <c r="G16" s="45">
        <v>211140000</v>
      </c>
      <c r="H16" s="54">
        <f t="shared" si="1"/>
        <v>0.05615624482317962</v>
      </c>
      <c r="I16" s="54">
        <f t="shared" si="2"/>
        <v>0.061410687600117295</v>
      </c>
      <c r="J16" s="54">
        <f t="shared" si="3"/>
        <v>0.061410687600117295</v>
      </c>
      <c r="K16" s="55"/>
    </row>
    <row r="17" spans="1:11" ht="15.75">
      <c r="A17" s="5" t="s">
        <v>7</v>
      </c>
      <c r="B17" s="45">
        <v>27300900</v>
      </c>
      <c r="C17" s="45">
        <v>21911600</v>
      </c>
      <c r="D17" s="45">
        <v>10608300</v>
      </c>
      <c r="E17" s="45">
        <f t="shared" si="0"/>
        <v>19940266.666666668</v>
      </c>
      <c r="F17" s="45">
        <v>148752900</v>
      </c>
      <c r="G17" s="45">
        <v>166985800</v>
      </c>
      <c r="H17" s="54">
        <f t="shared" si="1"/>
        <v>0.06315433194178183</v>
      </c>
      <c r="I17" s="54">
        <f t="shared" si="2"/>
        <v>0.07446152723737647</v>
      </c>
      <c r="J17" s="54">
        <f t="shared" si="3"/>
        <v>0.07446152723737647</v>
      </c>
      <c r="K17" s="55"/>
    </row>
    <row r="18" spans="1:11" ht="15.75">
      <c r="A18" s="5" t="s">
        <v>8</v>
      </c>
      <c r="B18" s="45">
        <v>74751370.00000001</v>
      </c>
      <c r="C18" s="45">
        <v>43893259.99999999</v>
      </c>
      <c r="D18" s="45">
        <v>83283860</v>
      </c>
      <c r="E18" s="45">
        <f t="shared" si="0"/>
        <v>67309496.66666667</v>
      </c>
      <c r="F18" s="45">
        <v>530817479</v>
      </c>
      <c r="G18" s="45">
        <v>235921000</v>
      </c>
      <c r="H18" s="54">
        <f t="shared" si="1"/>
        <v>0.08778677281783673</v>
      </c>
      <c r="I18" s="54">
        <f t="shared" si="2"/>
        <v>0.12039894274812701</v>
      </c>
      <c r="J18" s="54">
        <f t="shared" si="3"/>
        <v>0.12039894274812701</v>
      </c>
      <c r="K18" s="55"/>
    </row>
    <row r="19" spans="1:11" ht="15.75">
      <c r="A19" s="5" t="s">
        <v>9</v>
      </c>
      <c r="B19" s="45">
        <v>15703830</v>
      </c>
      <c r="C19" s="45">
        <v>7967190</v>
      </c>
      <c r="D19" s="45">
        <v>6068880</v>
      </c>
      <c r="E19" s="45">
        <f t="shared" si="0"/>
        <v>9913300</v>
      </c>
      <c r="F19" s="45">
        <v>276844800</v>
      </c>
      <c r="G19" s="45">
        <v>149960198</v>
      </c>
      <c r="H19" s="54">
        <f t="shared" si="1"/>
        <v>0.023226766430696766</v>
      </c>
      <c r="I19" s="54">
        <f t="shared" si="2"/>
        <v>0</v>
      </c>
      <c r="J19" s="54">
        <f t="shared" si="3"/>
        <v>0</v>
      </c>
      <c r="K19" s="55"/>
    </row>
    <row r="20" spans="1:11" ht="15.75">
      <c r="A20" s="5" t="s">
        <v>10</v>
      </c>
      <c r="B20" s="45">
        <v>49005400</v>
      </c>
      <c r="C20" s="45">
        <v>45690700.00000001</v>
      </c>
      <c r="D20" s="45">
        <v>38071200.00000001</v>
      </c>
      <c r="E20" s="45">
        <f t="shared" si="0"/>
        <v>44255766.666666664</v>
      </c>
      <c r="F20" s="45">
        <v>117982046.64</v>
      </c>
      <c r="G20" s="45">
        <v>88301276</v>
      </c>
      <c r="H20" s="54">
        <f t="shared" si="1"/>
        <v>0.2145387523348197</v>
      </c>
      <c r="I20" s="54">
        <f t="shared" si="2"/>
        <v>0.35678064682610056</v>
      </c>
      <c r="J20" s="54">
        <f t="shared" si="3"/>
        <v>0.35678064682610056</v>
      </c>
      <c r="K20" s="55"/>
    </row>
    <row r="21" spans="1:11" ht="15.75">
      <c r="A21" s="5" t="s">
        <v>11</v>
      </c>
      <c r="B21" s="45">
        <v>124303100</v>
      </c>
      <c r="C21" s="45">
        <v>139127580</v>
      </c>
      <c r="D21" s="45">
        <v>145817860</v>
      </c>
      <c r="E21" s="45">
        <f t="shared" si="0"/>
        <v>136416180</v>
      </c>
      <c r="F21" s="45">
        <v>393055797.3</v>
      </c>
      <c r="G21" s="45">
        <v>131941310</v>
      </c>
      <c r="H21" s="54">
        <f t="shared" si="1"/>
        <v>0.25984177456057383</v>
      </c>
      <c r="I21" s="54">
        <f t="shared" si="2"/>
        <v>0.44126694545760436</v>
      </c>
      <c r="J21" s="54">
        <f t="shared" si="3"/>
        <v>0.44126694545760436</v>
      </c>
      <c r="K21" s="55"/>
    </row>
    <row r="22" spans="1:11" ht="15.75">
      <c r="A22" s="5" t="s">
        <v>12</v>
      </c>
      <c r="B22" s="45">
        <v>69952390</v>
      </c>
      <c r="C22" s="45">
        <v>69401920</v>
      </c>
      <c r="D22" s="45">
        <v>69413420</v>
      </c>
      <c r="E22" s="45">
        <f t="shared" si="0"/>
        <v>69589243.33333333</v>
      </c>
      <c r="F22" s="45">
        <v>153156142.78</v>
      </c>
      <c r="G22" s="45">
        <v>69418869</v>
      </c>
      <c r="H22" s="54">
        <f t="shared" si="1"/>
        <v>0.312655238235447</v>
      </c>
      <c r="I22" s="54">
        <f t="shared" si="2"/>
        <v>0.5397595811489782</v>
      </c>
      <c r="J22" s="54">
        <f t="shared" si="3"/>
        <v>0.5397595811489782</v>
      </c>
      <c r="K22" s="55"/>
    </row>
    <row r="23" spans="1:11" ht="15.75">
      <c r="A23" s="5" t="s">
        <v>13</v>
      </c>
      <c r="B23" s="45">
        <v>148759430</v>
      </c>
      <c r="C23" s="45">
        <v>134919480</v>
      </c>
      <c r="D23" s="45">
        <v>130218490</v>
      </c>
      <c r="E23" s="45">
        <f t="shared" si="0"/>
        <v>137965800</v>
      </c>
      <c r="F23" s="45">
        <v>228687867.16</v>
      </c>
      <c r="G23" s="45">
        <v>95173985</v>
      </c>
      <c r="H23" s="54">
        <f t="shared" si="1"/>
        <v>0.4260020100540884</v>
      </c>
      <c r="I23" s="54">
        <f t="shared" si="2"/>
        <v>0.7511417084840213</v>
      </c>
      <c r="J23" s="54">
        <f t="shared" si="3"/>
        <v>0.7511417084840213</v>
      </c>
      <c r="K23" s="55"/>
    </row>
    <row r="24" spans="1:11" ht="15.75">
      <c r="A24" s="5" t="s">
        <v>14</v>
      </c>
      <c r="B24" s="45">
        <v>78132260</v>
      </c>
      <c r="C24" s="45">
        <v>74433910</v>
      </c>
      <c r="D24" s="45">
        <v>70713209.99999999</v>
      </c>
      <c r="E24" s="45">
        <f t="shared" si="0"/>
        <v>74426460</v>
      </c>
      <c r="F24" s="45">
        <v>233876049.04</v>
      </c>
      <c r="G24" s="45">
        <v>89208393</v>
      </c>
      <c r="H24" s="54">
        <f t="shared" si="1"/>
        <v>0.23036225306938649</v>
      </c>
      <c r="I24" s="54">
        <f t="shared" si="2"/>
        <v>0.3862901352172843</v>
      </c>
      <c r="J24" s="54">
        <f t="shared" si="3"/>
        <v>0.3862901352172843</v>
      </c>
      <c r="K24" s="55"/>
    </row>
    <row r="25" spans="1:11" ht="15.75">
      <c r="A25" s="5" t="s">
        <v>15</v>
      </c>
      <c r="B25" s="45">
        <v>29729600</v>
      </c>
      <c r="C25" s="45">
        <v>27177119.999999996</v>
      </c>
      <c r="D25" s="45">
        <v>27109519.999999996</v>
      </c>
      <c r="E25" s="45">
        <f t="shared" si="0"/>
        <v>28005413.333333332</v>
      </c>
      <c r="F25" s="45">
        <v>155561408.26</v>
      </c>
      <c r="G25" s="45">
        <v>140836363</v>
      </c>
      <c r="H25" s="54">
        <f t="shared" si="1"/>
        <v>0.0944859106540548</v>
      </c>
      <c r="I25" s="54">
        <f t="shared" si="2"/>
        <v>0.13289226729905668</v>
      </c>
      <c r="J25" s="54">
        <f t="shared" si="3"/>
        <v>0.13289226729905668</v>
      </c>
      <c r="K25" s="55"/>
    </row>
    <row r="26" spans="1:11" ht="15.75">
      <c r="A26" s="5" t="s">
        <v>16</v>
      </c>
      <c r="B26" s="45">
        <v>223704000</v>
      </c>
      <c r="C26" s="45">
        <v>245533520.00000003</v>
      </c>
      <c r="D26" s="45">
        <v>294163400</v>
      </c>
      <c r="E26" s="45">
        <f t="shared" si="0"/>
        <v>254466973.33333334</v>
      </c>
      <c r="F26" s="45">
        <v>1715874742.01</v>
      </c>
      <c r="G26" s="45">
        <v>257660655</v>
      </c>
      <c r="H26" s="54">
        <f t="shared" si="1"/>
        <v>0.12893965505704277</v>
      </c>
      <c r="I26" s="54">
        <f t="shared" si="2"/>
        <v>0.19714558188144574</v>
      </c>
      <c r="J26" s="54">
        <f t="shared" si="3"/>
        <v>0.19714558188144574</v>
      </c>
      <c r="K26" s="55"/>
    </row>
    <row r="27" spans="1:11" ht="15.75">
      <c r="A27" s="5" t="s">
        <v>17</v>
      </c>
      <c r="B27" s="45">
        <v>19212180</v>
      </c>
      <c r="C27" s="45">
        <v>15942250</v>
      </c>
      <c r="D27" s="45">
        <v>20144620.000000004</v>
      </c>
      <c r="E27" s="45">
        <f t="shared" si="0"/>
        <v>18433016.666666668</v>
      </c>
      <c r="F27" s="45">
        <v>97156283.29</v>
      </c>
      <c r="G27" s="45">
        <v>61342891</v>
      </c>
      <c r="H27" s="54">
        <f t="shared" si="1"/>
        <v>0.11629724097452057</v>
      </c>
      <c r="I27" s="54">
        <f t="shared" si="2"/>
        <v>0.17356855061239512</v>
      </c>
      <c r="J27" s="54">
        <f t="shared" si="3"/>
        <v>0.17356855061239512</v>
      </c>
      <c r="K27" s="55"/>
    </row>
    <row r="28" spans="1:11" ht="15.75">
      <c r="A28" s="5" t="s">
        <v>18</v>
      </c>
      <c r="B28" s="45">
        <v>27880839.999999996</v>
      </c>
      <c r="C28" s="45">
        <v>32868630.000000004</v>
      </c>
      <c r="D28" s="45">
        <v>35707440</v>
      </c>
      <c r="E28" s="45">
        <f t="shared" si="0"/>
        <v>32152303.333333332</v>
      </c>
      <c r="F28" s="45">
        <v>132394229.88</v>
      </c>
      <c r="G28" s="45">
        <v>74803000</v>
      </c>
      <c r="H28" s="54">
        <f t="shared" si="1"/>
        <v>0.15517728375014767</v>
      </c>
      <c r="I28" s="54">
        <f t="shared" si="2"/>
        <v>0.24607653668842985</v>
      </c>
      <c r="J28" s="54">
        <f t="shared" si="3"/>
        <v>0.24607653668842985</v>
      </c>
      <c r="K28" s="55"/>
    </row>
    <row r="29" spans="1:11" ht="15.75">
      <c r="A29" s="5" t="s">
        <v>19</v>
      </c>
      <c r="B29" s="45">
        <v>129290500</v>
      </c>
      <c r="C29" s="45">
        <v>112809000</v>
      </c>
      <c r="D29" s="45">
        <v>98705300</v>
      </c>
      <c r="E29" s="45">
        <f t="shared" si="0"/>
        <v>113601600</v>
      </c>
      <c r="F29" s="45">
        <v>432970841.95</v>
      </c>
      <c r="G29" s="45">
        <v>76388917</v>
      </c>
      <c r="H29" s="54">
        <f t="shared" si="1"/>
        <v>0.22302821925740587</v>
      </c>
      <c r="I29" s="54">
        <f t="shared" si="2"/>
        <v>0.3726127834564057</v>
      </c>
      <c r="J29" s="54">
        <f t="shared" si="3"/>
        <v>0.3726127834564057</v>
      </c>
      <c r="K29" s="55"/>
    </row>
    <row r="30" spans="1:11" ht="15.75">
      <c r="A30" s="5" t="s">
        <v>20</v>
      </c>
      <c r="B30" s="45">
        <v>164761229.99999997</v>
      </c>
      <c r="C30" s="45">
        <v>155224170</v>
      </c>
      <c r="D30" s="45">
        <v>157962970</v>
      </c>
      <c r="E30" s="45">
        <f t="shared" si="0"/>
        <v>159316123.33333334</v>
      </c>
      <c r="F30" s="45">
        <v>439533768.6</v>
      </c>
      <c r="G30" s="45">
        <v>184420000</v>
      </c>
      <c r="H30" s="54">
        <f t="shared" si="1"/>
        <v>0.25533321754078003</v>
      </c>
      <c r="I30" s="54">
        <f t="shared" si="2"/>
        <v>0.4328588685555093</v>
      </c>
      <c r="J30" s="54">
        <f t="shared" si="3"/>
        <v>0.4328588685555093</v>
      </c>
      <c r="K30" s="55"/>
    </row>
    <row r="31" spans="1:11" ht="15.75">
      <c r="A31" s="5" t="s">
        <v>21</v>
      </c>
      <c r="B31" s="45">
        <v>16897220</v>
      </c>
      <c r="C31" s="45">
        <v>9332590.000000006</v>
      </c>
      <c r="D31" s="45">
        <v>20922630</v>
      </c>
      <c r="E31" s="45">
        <f t="shared" si="0"/>
        <v>15717480.000000002</v>
      </c>
      <c r="F31" s="45">
        <v>168813771.26</v>
      </c>
      <c r="G31" s="45">
        <v>82149507</v>
      </c>
      <c r="H31" s="54">
        <f t="shared" si="1"/>
        <v>0.06262860490576061</v>
      </c>
      <c r="I31" s="54">
        <f t="shared" si="2"/>
        <v>0.07348109085186104</v>
      </c>
      <c r="J31" s="54">
        <f t="shared" si="3"/>
        <v>0.07348109085186104</v>
      </c>
      <c r="K31" s="55"/>
    </row>
    <row r="32" spans="1:11" ht="15.75">
      <c r="A32" s="5" t="s">
        <v>22</v>
      </c>
      <c r="B32" s="45">
        <v>47927890</v>
      </c>
      <c r="C32" s="45">
        <v>42512920</v>
      </c>
      <c r="D32" s="45">
        <v>47578550</v>
      </c>
      <c r="E32" s="45">
        <f t="shared" si="0"/>
        <v>46006453.333333336</v>
      </c>
      <c r="F32" s="45">
        <v>210666874.18</v>
      </c>
      <c r="G32" s="45">
        <v>112562551</v>
      </c>
      <c r="H32" s="54">
        <f t="shared" si="1"/>
        <v>0.14233374114288408</v>
      </c>
      <c r="I32" s="54">
        <f t="shared" si="2"/>
        <v>0.2221244177592241</v>
      </c>
      <c r="J32" s="54">
        <f t="shared" si="3"/>
        <v>0.2221244177592241</v>
      </c>
      <c r="K32" s="55"/>
    </row>
    <row r="33" spans="1:11" ht="15.75">
      <c r="A33" s="5" t="s">
        <v>23</v>
      </c>
      <c r="B33" s="45">
        <v>40625000</v>
      </c>
      <c r="C33" s="45">
        <v>39580100</v>
      </c>
      <c r="D33" s="45">
        <v>43517000</v>
      </c>
      <c r="E33" s="45">
        <f t="shared" si="0"/>
        <v>41240700</v>
      </c>
      <c r="F33" s="45">
        <v>258830000</v>
      </c>
      <c r="G33" s="45">
        <v>79605290</v>
      </c>
      <c r="H33" s="54">
        <f t="shared" si="1"/>
        <v>0.12185697301247751</v>
      </c>
      <c r="I33" s="54">
        <f t="shared" si="2"/>
        <v>0.18393697987367605</v>
      </c>
      <c r="J33" s="54">
        <f t="shared" si="3"/>
        <v>0.18393697987367605</v>
      </c>
      <c r="K33" s="55"/>
    </row>
    <row r="34" spans="1:11" ht="15.75">
      <c r="A34" s="5" t="s">
        <v>24</v>
      </c>
      <c r="B34" s="45">
        <v>113801720</v>
      </c>
      <c r="C34" s="45">
        <v>117927630</v>
      </c>
      <c r="D34" s="45">
        <v>85224560</v>
      </c>
      <c r="E34" s="45">
        <f t="shared" si="0"/>
        <v>105651303.33333333</v>
      </c>
      <c r="F34" s="45">
        <v>819773011.29</v>
      </c>
      <c r="G34" s="45">
        <v>119484662</v>
      </c>
      <c r="H34" s="54">
        <f t="shared" si="1"/>
        <v>0.11248383307134614</v>
      </c>
      <c r="I34" s="54">
        <f t="shared" si="2"/>
        <v>0.16645686792363676</v>
      </c>
      <c r="J34" s="54">
        <f t="shared" si="3"/>
        <v>0.16645686792363676</v>
      </c>
      <c r="K34" s="55"/>
    </row>
    <row r="35" spans="1:11" ht="15.75">
      <c r="A35" s="5" t="s">
        <v>25</v>
      </c>
      <c r="B35" s="45">
        <v>12977760</v>
      </c>
      <c r="C35" s="45">
        <v>10891430</v>
      </c>
      <c r="D35" s="45">
        <v>12550000</v>
      </c>
      <c r="E35" s="45">
        <f t="shared" si="0"/>
        <v>12139730</v>
      </c>
      <c r="F35" s="45">
        <v>83762254.94</v>
      </c>
      <c r="G35" s="45">
        <v>64434000</v>
      </c>
      <c r="H35" s="54">
        <f t="shared" si="1"/>
        <v>0.08191657747974126</v>
      </c>
      <c r="I35" s="54">
        <f t="shared" si="2"/>
        <v>0.10945152573280804</v>
      </c>
      <c r="J35" s="54">
        <f t="shared" si="3"/>
        <v>0.10945152573280804</v>
      </c>
      <c r="K35" s="55"/>
    </row>
    <row r="36" spans="1:11" ht="15.75">
      <c r="A36" s="5" t="s">
        <v>26</v>
      </c>
      <c r="B36" s="45">
        <v>79843480</v>
      </c>
      <c r="C36" s="45">
        <v>60684500</v>
      </c>
      <c r="D36" s="45">
        <v>71864110</v>
      </c>
      <c r="E36" s="45">
        <f t="shared" si="0"/>
        <v>70797363.33333333</v>
      </c>
      <c r="F36" s="45">
        <v>436205721.48</v>
      </c>
      <c r="G36" s="45">
        <v>109860000</v>
      </c>
      <c r="H36" s="54">
        <f t="shared" si="1"/>
        <v>0.12964989478089098</v>
      </c>
      <c r="I36" s="54">
        <f t="shared" si="2"/>
        <v>0.19847011879887205</v>
      </c>
      <c r="J36" s="54">
        <f t="shared" si="3"/>
        <v>0.19847011879887205</v>
      </c>
      <c r="K36" s="55"/>
    </row>
    <row r="37" spans="1:11" ht="15.75">
      <c r="A37" s="5" t="s">
        <v>27</v>
      </c>
      <c r="B37" s="45">
        <v>180112480</v>
      </c>
      <c r="C37" s="45">
        <v>173872510</v>
      </c>
      <c r="D37" s="45">
        <v>211524230</v>
      </c>
      <c r="E37" s="45">
        <f t="shared" si="0"/>
        <v>188503073.33333334</v>
      </c>
      <c r="F37" s="45">
        <v>315760245.95</v>
      </c>
      <c r="G37" s="45">
        <v>52984351</v>
      </c>
      <c r="H37" s="54">
        <f t="shared" si="1"/>
        <v>0.5112022654501253</v>
      </c>
      <c r="I37" s="54">
        <f t="shared" si="2"/>
        <v>0.9100329671068921</v>
      </c>
      <c r="J37" s="54">
        <f t="shared" si="3"/>
        <v>0.9100329671068921</v>
      </c>
      <c r="K37" s="55"/>
    </row>
    <row r="38" spans="1:11" ht="15.75">
      <c r="A38" s="5" t="s">
        <v>28</v>
      </c>
      <c r="B38" s="45">
        <v>221223200</v>
      </c>
      <c r="C38" s="45">
        <v>224033039.99999997</v>
      </c>
      <c r="D38" s="45">
        <v>220589080.00000003</v>
      </c>
      <c r="E38" s="45">
        <f t="shared" si="0"/>
        <v>221948440</v>
      </c>
      <c r="F38" s="45">
        <v>208211533.64</v>
      </c>
      <c r="G38" s="45">
        <v>200147399</v>
      </c>
      <c r="H38" s="54">
        <f t="shared" si="1"/>
        <v>0.5435131259774957</v>
      </c>
      <c r="I38" s="54">
        <f t="shared" si="2"/>
        <v>0.9702899847944321</v>
      </c>
      <c r="J38" s="54">
        <f t="shared" si="3"/>
        <v>0.9702899847944321</v>
      </c>
      <c r="K38" s="55"/>
    </row>
    <row r="39" spans="1:11" ht="15.75">
      <c r="A39" s="5" t="s">
        <v>29</v>
      </c>
      <c r="B39" s="45">
        <v>27174410</v>
      </c>
      <c r="C39" s="45">
        <v>22084210</v>
      </c>
      <c r="D39" s="45">
        <v>24138900</v>
      </c>
      <c r="E39" s="45">
        <f t="shared" si="0"/>
        <v>24465840</v>
      </c>
      <c r="F39" s="45">
        <v>211040329.68</v>
      </c>
      <c r="G39" s="45">
        <v>127020500</v>
      </c>
      <c r="H39" s="54">
        <f t="shared" si="1"/>
        <v>0.072371117420373</v>
      </c>
      <c r="I39" s="54">
        <f t="shared" si="2"/>
        <v>0.09165005136025686</v>
      </c>
      <c r="J39" s="54">
        <f t="shared" si="3"/>
        <v>0.09165005136025686</v>
      </c>
      <c r="K39" s="55"/>
    </row>
    <row r="40" spans="1:11" ht="15.75">
      <c r="A40" s="5" t="s">
        <v>30</v>
      </c>
      <c r="B40" s="45">
        <v>64682899.99999999</v>
      </c>
      <c r="C40" s="45">
        <v>42177800</v>
      </c>
      <c r="D40" s="45">
        <v>55180600</v>
      </c>
      <c r="E40" s="45">
        <f t="shared" si="0"/>
        <v>54013766.666666664</v>
      </c>
      <c r="F40" s="45">
        <v>601450187.13</v>
      </c>
      <c r="G40" s="45">
        <v>146371646</v>
      </c>
      <c r="H40" s="54">
        <f t="shared" si="1"/>
        <v>0.07222812209238749</v>
      </c>
      <c r="I40" s="54">
        <f t="shared" si="2"/>
        <v>0.09138337718733103</v>
      </c>
      <c r="J40" s="54">
        <f t="shared" si="3"/>
        <v>0.09138337718733103</v>
      </c>
      <c r="K40" s="55"/>
    </row>
    <row r="41" spans="1:11" ht="15.75">
      <c r="A41" s="5" t="s">
        <v>31</v>
      </c>
      <c r="B41" s="45">
        <v>212852000</v>
      </c>
      <c r="C41" s="45">
        <v>215652840</v>
      </c>
      <c r="D41" s="45">
        <v>200690229.99999997</v>
      </c>
      <c r="E41" s="45">
        <f t="shared" si="0"/>
        <v>209731690</v>
      </c>
      <c r="F41" s="45">
        <v>939585963.11</v>
      </c>
      <c r="G41" s="45">
        <v>103219000</v>
      </c>
      <c r="H41" s="54">
        <f t="shared" si="1"/>
        <v>0.2011226426986966</v>
      </c>
      <c r="I41" s="54">
        <f t="shared" si="2"/>
        <v>0.3317607388927591</v>
      </c>
      <c r="J41" s="54">
        <f t="shared" si="3"/>
        <v>0.3317607388927591</v>
      </c>
      <c r="K41" s="55"/>
    </row>
    <row r="42" spans="1:11" ht="15.75">
      <c r="A42" s="5" t="s">
        <v>32</v>
      </c>
      <c r="B42" s="45">
        <v>45744770.00000001</v>
      </c>
      <c r="C42" s="45">
        <v>38942960</v>
      </c>
      <c r="D42" s="45">
        <v>38320420</v>
      </c>
      <c r="E42" s="45">
        <f t="shared" si="0"/>
        <v>41002716.666666664</v>
      </c>
      <c r="F42" s="45">
        <v>289212427.89</v>
      </c>
      <c r="G42" s="45">
        <v>107985743</v>
      </c>
      <c r="H42" s="54">
        <f t="shared" si="1"/>
        <v>0.10322987282341226</v>
      </c>
      <c r="I42" s="54">
        <f t="shared" si="2"/>
        <v>0.14919901600517146</v>
      </c>
      <c r="J42" s="54">
        <f t="shared" si="3"/>
        <v>0.14919901600517146</v>
      </c>
      <c r="K42" s="55"/>
    </row>
    <row r="43" spans="1:11" ht="15.75">
      <c r="A43" s="5" t="s">
        <v>33</v>
      </c>
      <c r="B43" s="45">
        <v>44499000</v>
      </c>
      <c r="C43" s="45">
        <v>44942800</v>
      </c>
      <c r="D43" s="45">
        <v>41438800</v>
      </c>
      <c r="E43" s="45">
        <f t="shared" si="0"/>
        <v>43626866.666666664</v>
      </c>
      <c r="F43" s="45">
        <v>180621610.87</v>
      </c>
      <c r="G43" s="45">
        <v>97609200</v>
      </c>
      <c r="H43" s="54">
        <f t="shared" si="1"/>
        <v>0.15680099026506017</v>
      </c>
      <c r="I43" s="54">
        <f t="shared" si="2"/>
        <v>0.2491046117873761</v>
      </c>
      <c r="J43" s="54">
        <f t="shared" si="3"/>
        <v>0.2491046117873761</v>
      </c>
      <c r="K43" s="55"/>
    </row>
    <row r="44" spans="1:11" ht="15.75">
      <c r="A44" s="5" t="s">
        <v>34</v>
      </c>
      <c r="B44" s="45">
        <v>77944510</v>
      </c>
      <c r="C44" s="45">
        <v>72011170</v>
      </c>
      <c r="D44" s="45">
        <v>68027080</v>
      </c>
      <c r="E44" s="45">
        <f t="shared" si="0"/>
        <v>72660920</v>
      </c>
      <c r="F44" s="45">
        <v>105934820</v>
      </c>
      <c r="G44" s="45">
        <v>110312122</v>
      </c>
      <c r="H44" s="54">
        <f t="shared" si="1"/>
        <v>0.3360090058522076</v>
      </c>
      <c r="I44" s="54">
        <f t="shared" si="2"/>
        <v>0.5833123793532161</v>
      </c>
      <c r="J44" s="54">
        <f t="shared" si="3"/>
        <v>0.5833123793532161</v>
      </c>
      <c r="K44" s="55"/>
    </row>
    <row r="45" spans="1:11" ht="15.75">
      <c r="A45" s="5" t="s">
        <v>35</v>
      </c>
      <c r="B45" s="45">
        <v>119636750</v>
      </c>
      <c r="C45" s="45">
        <v>119585010</v>
      </c>
      <c r="D45" s="45">
        <v>125613640</v>
      </c>
      <c r="E45" s="45">
        <f t="shared" si="0"/>
        <v>121611800</v>
      </c>
      <c r="F45" s="45">
        <v>126907696.29</v>
      </c>
      <c r="G45" s="45">
        <v>90472000</v>
      </c>
      <c r="H45" s="54">
        <f t="shared" si="1"/>
        <v>0.5594441526763437</v>
      </c>
      <c r="I45" s="54">
        <f t="shared" si="2"/>
        <v>1</v>
      </c>
      <c r="J45" s="54">
        <f t="shared" si="3"/>
        <v>1</v>
      </c>
      <c r="K45" s="55"/>
    </row>
    <row r="46" spans="1:11" ht="15.75">
      <c r="A46" s="5" t="s">
        <v>36</v>
      </c>
      <c r="B46" s="45">
        <v>92006620.00000001</v>
      </c>
      <c r="C46" s="45">
        <v>89465480.00000001</v>
      </c>
      <c r="D46" s="45">
        <v>85627850</v>
      </c>
      <c r="E46" s="45">
        <f t="shared" si="0"/>
        <v>89033316.66666667</v>
      </c>
      <c r="F46" s="45">
        <v>261168397.56</v>
      </c>
      <c r="G46" s="45">
        <v>90277000</v>
      </c>
      <c r="H46" s="54">
        <f t="shared" si="1"/>
        <v>0.2533347065712152</v>
      </c>
      <c r="I46" s="54">
        <f t="shared" si="2"/>
        <v>0.4291318148999807</v>
      </c>
      <c r="J46" s="54">
        <f t="shared" si="3"/>
        <v>0.4291318148999807</v>
      </c>
      <c r="K46" s="55"/>
    </row>
    <row r="47" spans="1:10" s="17" customFormat="1" ht="15.75">
      <c r="A47" s="14" t="s">
        <v>67</v>
      </c>
      <c r="B47" s="56">
        <f aca="true" t="shared" si="4" ref="B47:G47">SUM(B$10:B$46)</f>
        <v>6149584880</v>
      </c>
      <c r="C47" s="56">
        <f t="shared" si="4"/>
        <v>5052427750</v>
      </c>
      <c r="D47" s="56">
        <f t="shared" si="4"/>
        <v>4745940970</v>
      </c>
      <c r="E47" s="56">
        <f t="shared" si="4"/>
        <v>5315984533.333335</v>
      </c>
      <c r="F47" s="56">
        <f t="shared" si="4"/>
        <v>44049593774.14001</v>
      </c>
      <c r="G47" s="56">
        <f t="shared" si="4"/>
        <v>5898810548</v>
      </c>
      <c r="H47" s="56">
        <f>$E47/($F47+$G47)</f>
        <v>0.10642951672786441</v>
      </c>
      <c r="I47" s="15"/>
      <c r="J47" s="15"/>
    </row>
    <row r="48" ht="15.75">
      <c r="A48" s="6" t="s">
        <v>184</v>
      </c>
    </row>
    <row r="50" spans="5:8" ht="15.75">
      <c r="E50" s="50">
        <f>AVERAGE($B$47:$D$47)-$E$47</f>
        <v>0</v>
      </c>
      <c r="F50" s="50"/>
      <c r="G50" s="50"/>
      <c r="H50" s="50"/>
    </row>
  </sheetData>
  <sheetProtection/>
  <mergeCells count="7">
    <mergeCell ref="A1:J1"/>
    <mergeCell ref="A7:A8"/>
    <mergeCell ref="B7:E7"/>
    <mergeCell ref="F7:G7"/>
    <mergeCell ref="H7:H8"/>
    <mergeCell ref="I7:I8"/>
    <mergeCell ref="J7:J8"/>
  </mergeCells>
  <conditionalFormatting sqref="J10:J46">
    <cfRule type="cellIs" priority="1" dxfId="134" operator="equal" stopIfTrue="1">
      <formula>1</formula>
    </cfRule>
    <cfRule type="cellIs" priority="2" dxfId="135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:A8"/>
    </sheetView>
  </sheetViews>
  <sheetFormatPr defaultColWidth="8.7109375" defaultRowHeight="15"/>
  <cols>
    <col min="1" max="1" width="24.421875" style="1" customWidth="1"/>
    <col min="2" max="2" width="17.7109375" style="1" customWidth="1"/>
    <col min="3" max="3" width="17.5742187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.75">
      <c r="A1" s="111" t="s">
        <v>100</v>
      </c>
      <c r="B1" s="111"/>
      <c r="C1" s="111"/>
      <c r="D1" s="111"/>
      <c r="E1" s="111"/>
      <c r="F1" s="111"/>
    </row>
    <row r="3" spans="1:2" ht="15.75">
      <c r="A3" s="10" t="s">
        <v>50</v>
      </c>
      <c r="B3" s="26">
        <f>MAX($D$10:$D$46)</f>
        <v>2.8881758057687525</v>
      </c>
    </row>
    <row r="4" spans="1:2" ht="15.75">
      <c r="A4" s="11" t="s">
        <v>51</v>
      </c>
      <c r="B4" s="27">
        <f>MIN($D$10:$D$46)</f>
        <v>0.3171906066059383</v>
      </c>
    </row>
    <row r="5" spans="1:2" ht="15.75">
      <c r="A5" s="12" t="s">
        <v>52</v>
      </c>
      <c r="B5" s="13" t="s">
        <v>99</v>
      </c>
    </row>
    <row r="7" spans="1:6" s="7" customFormat="1" ht="66.75" customHeight="1">
      <c r="A7" s="112" t="s">
        <v>38</v>
      </c>
      <c r="B7" s="112" t="s">
        <v>185</v>
      </c>
      <c r="C7" s="112"/>
      <c r="D7" s="113" t="s">
        <v>77</v>
      </c>
      <c r="E7" s="113" t="s">
        <v>78</v>
      </c>
      <c r="F7" s="113" t="s">
        <v>79</v>
      </c>
    </row>
    <row r="8" spans="1:6" s="8" customFormat="1" ht="35.25" customHeight="1">
      <c r="A8" s="112"/>
      <c r="B8" s="3" t="s">
        <v>319</v>
      </c>
      <c r="C8" s="3" t="s">
        <v>335</v>
      </c>
      <c r="D8" s="113"/>
      <c r="E8" s="113"/>
      <c r="F8" s="113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57">
        <v>457022917.71999997</v>
      </c>
      <c r="C10" s="57">
        <v>532067461.65000004</v>
      </c>
      <c r="D10" s="58">
        <f>$C10/$B10</f>
        <v>1.1642030213810348</v>
      </c>
      <c r="E10" s="58">
        <f>($D10-$B$4)/($B$3-$B$4)</f>
        <v>0.3294505215552808</v>
      </c>
      <c r="F10" s="58">
        <f>$E10*$B$5</f>
        <v>0.3294505215552808</v>
      </c>
    </row>
    <row r="11" spans="1:6" ht="15.75">
      <c r="A11" s="5" t="s">
        <v>1</v>
      </c>
      <c r="B11" s="57">
        <v>325411837.81999993</v>
      </c>
      <c r="C11" s="57">
        <v>433102119.87999994</v>
      </c>
      <c r="D11" s="58">
        <f aca="true" t="shared" si="0" ref="D11:D46">$C11/$B11</f>
        <v>1.3309353549687655</v>
      </c>
      <c r="E11" s="58">
        <f aca="true" t="shared" si="1" ref="E11:E46">($D11-$B$4)/($B$3-$B$4)</f>
        <v>0.39430205537275415</v>
      </c>
      <c r="F11" s="58">
        <f aca="true" t="shared" si="2" ref="F11:F46">$E11*$B$5</f>
        <v>0.39430205537275415</v>
      </c>
    </row>
    <row r="12" spans="1:6" ht="15.75">
      <c r="A12" s="5" t="s">
        <v>2</v>
      </c>
      <c r="B12" s="57">
        <v>63273108.67999999</v>
      </c>
      <c r="C12" s="57">
        <v>65676710.769999996</v>
      </c>
      <c r="D12" s="58">
        <f t="shared" si="0"/>
        <v>1.0379877350764617</v>
      </c>
      <c r="E12" s="58">
        <f t="shared" si="1"/>
        <v>0.2803583345035341</v>
      </c>
      <c r="F12" s="58">
        <f t="shared" si="2"/>
        <v>0.2803583345035341</v>
      </c>
    </row>
    <row r="13" spans="1:6" ht="15.75">
      <c r="A13" s="5" t="s">
        <v>3</v>
      </c>
      <c r="B13" s="57">
        <v>102620678.28999999</v>
      </c>
      <c r="C13" s="57">
        <v>110227603.74</v>
      </c>
      <c r="D13" s="58">
        <f t="shared" si="0"/>
        <v>1.074126633898319</v>
      </c>
      <c r="E13" s="58">
        <f t="shared" si="1"/>
        <v>0.29441477435920704</v>
      </c>
      <c r="F13" s="58">
        <f t="shared" si="2"/>
        <v>0.29441477435920704</v>
      </c>
    </row>
    <row r="14" spans="1:6" ht="15.75">
      <c r="A14" s="5" t="s">
        <v>4</v>
      </c>
      <c r="B14" s="57">
        <v>27090910.27</v>
      </c>
      <c r="C14" s="57">
        <v>35235348.88</v>
      </c>
      <c r="D14" s="58">
        <f t="shared" si="0"/>
        <v>1.3006336268818184</v>
      </c>
      <c r="E14" s="58">
        <f t="shared" si="1"/>
        <v>0.382516017826986</v>
      </c>
      <c r="F14" s="58">
        <f t="shared" si="2"/>
        <v>0.382516017826986</v>
      </c>
    </row>
    <row r="15" spans="1:6" ht="15.75">
      <c r="A15" s="5" t="s">
        <v>5</v>
      </c>
      <c r="B15" s="57">
        <v>98029265.03</v>
      </c>
      <c r="C15" s="57">
        <v>31093962.039999995</v>
      </c>
      <c r="D15" s="58">
        <f t="shared" si="0"/>
        <v>0.3171906066059383</v>
      </c>
      <c r="E15" s="58">
        <f t="shared" si="1"/>
        <v>0</v>
      </c>
      <c r="F15" s="58">
        <f t="shared" si="2"/>
        <v>0</v>
      </c>
    </row>
    <row r="16" spans="1:6" ht="15.75">
      <c r="A16" s="5" t="s">
        <v>6</v>
      </c>
      <c r="B16" s="57">
        <v>25417426.639999997</v>
      </c>
      <c r="C16" s="57">
        <v>25841904.51</v>
      </c>
      <c r="D16" s="58">
        <f t="shared" si="0"/>
        <v>1.0167002693078298</v>
      </c>
      <c r="E16" s="58">
        <f t="shared" si="1"/>
        <v>0.2720784479543763</v>
      </c>
      <c r="F16" s="58">
        <f t="shared" si="2"/>
        <v>0.2720784479543763</v>
      </c>
    </row>
    <row r="17" spans="1:6" ht="15.75">
      <c r="A17" s="5" t="s">
        <v>7</v>
      </c>
      <c r="B17" s="57">
        <v>4840909.13</v>
      </c>
      <c r="C17" s="57">
        <v>4433840.0200000005</v>
      </c>
      <c r="D17" s="58">
        <f t="shared" si="0"/>
        <v>0.9159106070640084</v>
      </c>
      <c r="E17" s="58">
        <f t="shared" si="1"/>
        <v>0.23287570875671723</v>
      </c>
      <c r="F17" s="58">
        <f t="shared" si="2"/>
        <v>0.23287570875671723</v>
      </c>
    </row>
    <row r="18" spans="1:6" ht="15.75">
      <c r="A18" s="5" t="s">
        <v>8</v>
      </c>
      <c r="B18" s="57">
        <v>10210878.98</v>
      </c>
      <c r="C18" s="57">
        <v>10948572.5</v>
      </c>
      <c r="D18" s="58">
        <f t="shared" si="0"/>
        <v>1.0722458391138427</v>
      </c>
      <c r="E18" s="58">
        <f t="shared" si="1"/>
        <v>0.2936832280301621</v>
      </c>
      <c r="F18" s="58">
        <f t="shared" si="2"/>
        <v>0.2936832280301621</v>
      </c>
    </row>
    <row r="19" spans="1:6" ht="15.75">
      <c r="A19" s="5" t="s">
        <v>9</v>
      </c>
      <c r="B19" s="57">
        <v>31823613.080000002</v>
      </c>
      <c r="C19" s="57">
        <v>22731798.13</v>
      </c>
      <c r="D19" s="58">
        <f t="shared" si="0"/>
        <v>0.7143060114781913</v>
      </c>
      <c r="E19" s="58">
        <f t="shared" si="1"/>
        <v>0.15446040101730849</v>
      </c>
      <c r="F19" s="58">
        <f t="shared" si="2"/>
        <v>0.15446040101730849</v>
      </c>
    </row>
    <row r="20" spans="1:6" ht="15.75">
      <c r="A20" s="5" t="s">
        <v>10</v>
      </c>
      <c r="B20" s="57">
        <v>13418649.85</v>
      </c>
      <c r="C20" s="57">
        <v>8378200.49</v>
      </c>
      <c r="D20" s="58">
        <f t="shared" si="0"/>
        <v>0.6243698571507178</v>
      </c>
      <c r="E20" s="58">
        <f t="shared" si="1"/>
        <v>0.11947919834186747</v>
      </c>
      <c r="F20" s="58">
        <f t="shared" si="2"/>
        <v>0.11947919834186747</v>
      </c>
    </row>
    <row r="21" spans="1:6" ht="15.75">
      <c r="A21" s="5" t="s">
        <v>11</v>
      </c>
      <c r="B21" s="57">
        <v>10489272.73</v>
      </c>
      <c r="C21" s="57">
        <v>26439412.42</v>
      </c>
      <c r="D21" s="58">
        <f t="shared" si="0"/>
        <v>2.5206144506455215</v>
      </c>
      <c r="E21" s="58">
        <f t="shared" si="1"/>
        <v>0.857034822587497</v>
      </c>
      <c r="F21" s="58">
        <f t="shared" si="2"/>
        <v>0.857034822587497</v>
      </c>
    </row>
    <row r="22" spans="1:6" ht="15.75">
      <c r="A22" s="5" t="s">
        <v>12</v>
      </c>
      <c r="B22" s="57">
        <v>22271873.75</v>
      </c>
      <c r="C22" s="57">
        <v>14387945.559999999</v>
      </c>
      <c r="D22" s="58">
        <f t="shared" si="0"/>
        <v>0.6460141486748504</v>
      </c>
      <c r="E22" s="58">
        <f t="shared" si="1"/>
        <v>0.1278978743930484</v>
      </c>
      <c r="F22" s="58">
        <f t="shared" si="2"/>
        <v>0.1278978743930484</v>
      </c>
    </row>
    <row r="23" spans="1:6" ht="15.75">
      <c r="A23" s="5" t="s">
        <v>13</v>
      </c>
      <c r="B23" s="57">
        <v>4293201.25</v>
      </c>
      <c r="C23" s="57">
        <v>7639338.489999999</v>
      </c>
      <c r="D23" s="58">
        <f t="shared" si="0"/>
        <v>1.7794037700888117</v>
      </c>
      <c r="E23" s="58">
        <f t="shared" si="1"/>
        <v>0.568736515464582</v>
      </c>
      <c r="F23" s="58">
        <f t="shared" si="2"/>
        <v>0.568736515464582</v>
      </c>
    </row>
    <row r="24" spans="1:6" ht="15.75">
      <c r="A24" s="5" t="s">
        <v>14</v>
      </c>
      <c r="B24" s="57">
        <v>11536831.230000002</v>
      </c>
      <c r="C24" s="57">
        <v>19740206.84</v>
      </c>
      <c r="D24" s="58">
        <f t="shared" si="0"/>
        <v>1.7110596875741932</v>
      </c>
      <c r="E24" s="58">
        <f t="shared" si="1"/>
        <v>0.5421536776727219</v>
      </c>
      <c r="F24" s="58">
        <f t="shared" si="2"/>
        <v>0.5421536776727219</v>
      </c>
    </row>
    <row r="25" spans="1:6" ht="15.75">
      <c r="A25" s="5" t="s">
        <v>15</v>
      </c>
      <c r="B25" s="57">
        <v>7146795.12</v>
      </c>
      <c r="C25" s="57">
        <v>9918696.85</v>
      </c>
      <c r="D25" s="58">
        <f t="shared" si="0"/>
        <v>1.387852412648986</v>
      </c>
      <c r="E25" s="58">
        <f t="shared" si="1"/>
        <v>0.41644028382259285</v>
      </c>
      <c r="F25" s="58">
        <f t="shared" si="2"/>
        <v>0.41644028382259285</v>
      </c>
    </row>
    <row r="26" spans="1:6" ht="15.75">
      <c r="A26" s="5" t="s">
        <v>16</v>
      </c>
      <c r="B26" s="57">
        <v>68940990.35</v>
      </c>
      <c r="C26" s="57">
        <v>69330524.89</v>
      </c>
      <c r="D26" s="58">
        <f t="shared" si="0"/>
        <v>1.0056502602881452</v>
      </c>
      <c r="E26" s="58">
        <f t="shared" si="1"/>
        <v>0.26778048115811365</v>
      </c>
      <c r="F26" s="58">
        <f t="shared" si="2"/>
        <v>0.26778048115811365</v>
      </c>
    </row>
    <row r="27" spans="1:6" ht="15.75">
      <c r="A27" s="5" t="s">
        <v>17</v>
      </c>
      <c r="B27" s="57">
        <v>4914594.589999999</v>
      </c>
      <c r="C27" s="57">
        <v>14194213.19</v>
      </c>
      <c r="D27" s="58">
        <f t="shared" si="0"/>
        <v>2.8881758057687525</v>
      </c>
      <c r="E27" s="58">
        <f t="shared" si="1"/>
        <v>1</v>
      </c>
      <c r="F27" s="58">
        <f t="shared" si="2"/>
        <v>1</v>
      </c>
    </row>
    <row r="28" spans="1:6" ht="15.75">
      <c r="A28" s="5" t="s">
        <v>18</v>
      </c>
      <c r="B28" s="57">
        <v>14504700.930000002</v>
      </c>
      <c r="C28" s="57">
        <v>15169770.250000002</v>
      </c>
      <c r="D28" s="58">
        <f t="shared" si="0"/>
        <v>1.045851984346981</v>
      </c>
      <c r="E28" s="58">
        <f t="shared" si="1"/>
        <v>0.2834171810784113</v>
      </c>
      <c r="F28" s="58">
        <f t="shared" si="2"/>
        <v>0.2834171810784113</v>
      </c>
    </row>
    <row r="29" spans="1:6" ht="15.75">
      <c r="A29" s="5" t="s">
        <v>19</v>
      </c>
      <c r="B29" s="57">
        <v>28708209.1</v>
      </c>
      <c r="C29" s="57">
        <v>30483236.83</v>
      </c>
      <c r="D29" s="58">
        <f t="shared" si="0"/>
        <v>1.061829970786997</v>
      </c>
      <c r="E29" s="58">
        <f t="shared" si="1"/>
        <v>0.2896319140318406</v>
      </c>
      <c r="F29" s="58">
        <f t="shared" si="2"/>
        <v>0.2896319140318406</v>
      </c>
    </row>
    <row r="30" spans="1:6" ht="15.75">
      <c r="A30" s="5" t="s">
        <v>20</v>
      </c>
      <c r="B30" s="57">
        <v>48059129.85</v>
      </c>
      <c r="C30" s="57">
        <v>28905985.59</v>
      </c>
      <c r="D30" s="58">
        <f t="shared" si="0"/>
        <v>0.6014671027174247</v>
      </c>
      <c r="E30" s="58">
        <f t="shared" si="1"/>
        <v>0.11057103564970147</v>
      </c>
      <c r="F30" s="58">
        <f t="shared" si="2"/>
        <v>0.11057103564970147</v>
      </c>
    </row>
    <row r="31" spans="1:6" ht="15.75">
      <c r="A31" s="5" t="s">
        <v>21</v>
      </c>
      <c r="B31" s="57">
        <v>5426429.460000001</v>
      </c>
      <c r="C31" s="57">
        <v>6518170.55</v>
      </c>
      <c r="D31" s="58">
        <f t="shared" si="0"/>
        <v>1.2011895847992833</v>
      </c>
      <c r="E31" s="58">
        <f t="shared" si="1"/>
        <v>0.3438366656024314</v>
      </c>
      <c r="F31" s="58">
        <f t="shared" si="2"/>
        <v>0.3438366656024314</v>
      </c>
    </row>
    <row r="32" spans="1:6" ht="15.75">
      <c r="A32" s="5" t="s">
        <v>22</v>
      </c>
      <c r="B32" s="57">
        <v>4213226.279999999</v>
      </c>
      <c r="C32" s="57">
        <v>6881509.09</v>
      </c>
      <c r="D32" s="58">
        <f t="shared" si="0"/>
        <v>1.6333110620396114</v>
      </c>
      <c r="E32" s="58">
        <f t="shared" si="1"/>
        <v>0.5119128868817445</v>
      </c>
      <c r="F32" s="58">
        <f t="shared" si="2"/>
        <v>0.5119128868817445</v>
      </c>
    </row>
    <row r="33" spans="1:6" ht="15.75">
      <c r="A33" s="5" t="s">
        <v>23</v>
      </c>
      <c r="B33" s="57">
        <v>14707096.64</v>
      </c>
      <c r="C33" s="57">
        <v>28796512.629999995</v>
      </c>
      <c r="D33" s="58">
        <f t="shared" si="0"/>
        <v>1.958001183706099</v>
      </c>
      <c r="E33" s="58">
        <f t="shared" si="1"/>
        <v>0.638203042800268</v>
      </c>
      <c r="F33" s="58">
        <f t="shared" si="2"/>
        <v>0.638203042800268</v>
      </c>
    </row>
    <row r="34" spans="1:6" ht="15.75">
      <c r="A34" s="5" t="s">
        <v>24</v>
      </c>
      <c r="B34" s="57">
        <v>54548577.15</v>
      </c>
      <c r="C34" s="57">
        <v>58155545.97000001</v>
      </c>
      <c r="D34" s="58">
        <f t="shared" si="0"/>
        <v>1.0661239762511387</v>
      </c>
      <c r="E34" s="58">
        <f t="shared" si="1"/>
        <v>0.2913020930221903</v>
      </c>
      <c r="F34" s="58">
        <f t="shared" si="2"/>
        <v>0.2913020930221903</v>
      </c>
    </row>
    <row r="35" spans="1:6" ht="15.75">
      <c r="A35" s="5" t="s">
        <v>25</v>
      </c>
      <c r="B35" s="57">
        <v>3883042.5100000002</v>
      </c>
      <c r="C35" s="57">
        <v>3274431.7299999995</v>
      </c>
      <c r="D35" s="58">
        <f t="shared" si="0"/>
        <v>0.8432644560463489</v>
      </c>
      <c r="E35" s="58">
        <f t="shared" si="1"/>
        <v>0.20461955580752286</v>
      </c>
      <c r="F35" s="58">
        <f t="shared" si="2"/>
        <v>0.20461955580752286</v>
      </c>
    </row>
    <row r="36" spans="1:6" ht="15.75">
      <c r="A36" s="5" t="s">
        <v>26</v>
      </c>
      <c r="B36" s="57">
        <v>76021573.1</v>
      </c>
      <c r="C36" s="57">
        <v>88414379.89999999</v>
      </c>
      <c r="D36" s="58">
        <f t="shared" si="0"/>
        <v>1.1630169739278915</v>
      </c>
      <c r="E36" s="58">
        <f t="shared" si="1"/>
        <v>0.328989201337051</v>
      </c>
      <c r="F36" s="58">
        <f t="shared" si="2"/>
        <v>0.328989201337051</v>
      </c>
    </row>
    <row r="37" spans="1:6" ht="15.75">
      <c r="A37" s="5" t="s">
        <v>27</v>
      </c>
      <c r="B37" s="57">
        <v>16253736.079999998</v>
      </c>
      <c r="C37" s="57">
        <v>23008638.080000002</v>
      </c>
      <c r="D37" s="58">
        <f t="shared" si="0"/>
        <v>1.4155907273720174</v>
      </c>
      <c r="E37" s="58">
        <f t="shared" si="1"/>
        <v>0.4272292664787605</v>
      </c>
      <c r="F37" s="58">
        <f t="shared" si="2"/>
        <v>0.4272292664787605</v>
      </c>
    </row>
    <row r="38" spans="1:6" ht="15.75">
      <c r="A38" s="5" t="s">
        <v>28</v>
      </c>
      <c r="B38" s="57">
        <v>35841959.480000004</v>
      </c>
      <c r="C38" s="57">
        <v>31123647.26</v>
      </c>
      <c r="D38" s="58">
        <f t="shared" si="0"/>
        <v>0.8683578607739667</v>
      </c>
      <c r="E38" s="58">
        <f t="shared" si="1"/>
        <v>0.21437978497406524</v>
      </c>
      <c r="F38" s="58">
        <f t="shared" si="2"/>
        <v>0.21437978497406524</v>
      </c>
    </row>
    <row r="39" spans="1:6" ht="15.75">
      <c r="A39" s="5" t="s">
        <v>29</v>
      </c>
      <c r="B39" s="57">
        <v>6561706.7700000005</v>
      </c>
      <c r="C39" s="57">
        <v>14086641.46</v>
      </c>
      <c r="D39" s="58">
        <f t="shared" si="0"/>
        <v>2.1467953314225894</v>
      </c>
      <c r="E39" s="58">
        <f t="shared" si="1"/>
        <v>0.7116356505717818</v>
      </c>
      <c r="F39" s="58">
        <f t="shared" si="2"/>
        <v>0.7116356505717818</v>
      </c>
    </row>
    <row r="40" spans="1:6" ht="15.75">
      <c r="A40" s="5" t="s">
        <v>30</v>
      </c>
      <c r="B40" s="57">
        <v>40265375.47</v>
      </c>
      <c r="C40" s="57">
        <v>36803403.309999995</v>
      </c>
      <c r="D40" s="58">
        <f t="shared" si="0"/>
        <v>0.9140211131874488</v>
      </c>
      <c r="E40" s="58">
        <f t="shared" si="1"/>
        <v>0.23214077886401505</v>
      </c>
      <c r="F40" s="58">
        <f t="shared" si="2"/>
        <v>0.23214077886401505</v>
      </c>
    </row>
    <row r="41" spans="1:6" ht="15.75">
      <c r="A41" s="5" t="s">
        <v>31</v>
      </c>
      <c r="B41" s="57">
        <v>19908564.209999997</v>
      </c>
      <c r="C41" s="57">
        <v>15389676.530000001</v>
      </c>
      <c r="D41" s="58">
        <f t="shared" si="0"/>
        <v>0.7730179016259658</v>
      </c>
      <c r="E41" s="58">
        <f t="shared" si="1"/>
        <v>0.17729674024123432</v>
      </c>
      <c r="F41" s="58">
        <f t="shared" si="2"/>
        <v>0.17729674024123432</v>
      </c>
    </row>
    <row r="42" spans="1:6" ht="15.75">
      <c r="A42" s="5" t="s">
        <v>32</v>
      </c>
      <c r="B42" s="57">
        <v>30129403.3</v>
      </c>
      <c r="C42" s="57">
        <v>28565745.119999997</v>
      </c>
      <c r="D42" s="58">
        <f t="shared" si="0"/>
        <v>0.9481019200934523</v>
      </c>
      <c r="E42" s="58">
        <f t="shared" si="1"/>
        <v>0.24539671161582596</v>
      </c>
      <c r="F42" s="58">
        <f t="shared" si="2"/>
        <v>0.24539671161582596</v>
      </c>
    </row>
    <row r="43" spans="1:6" ht="15.75">
      <c r="A43" s="5" t="s">
        <v>33</v>
      </c>
      <c r="B43" s="57">
        <v>1259295.35</v>
      </c>
      <c r="C43" s="57">
        <v>3308020.9000000004</v>
      </c>
      <c r="D43" s="58">
        <f t="shared" si="0"/>
        <v>2.626882486304742</v>
      </c>
      <c r="E43" s="58">
        <f t="shared" si="1"/>
        <v>0.8983684077414779</v>
      </c>
      <c r="F43" s="58">
        <f t="shared" si="2"/>
        <v>0.8983684077414779</v>
      </c>
    </row>
    <row r="44" spans="1:6" ht="15.75">
      <c r="A44" s="5" t="s">
        <v>34</v>
      </c>
      <c r="B44" s="57">
        <v>4690078.27</v>
      </c>
      <c r="C44" s="57">
        <v>5646632.42</v>
      </c>
      <c r="D44" s="58">
        <f t="shared" si="0"/>
        <v>1.2039527050366263</v>
      </c>
      <c r="E44" s="58">
        <f t="shared" si="1"/>
        <v>0.34491139766943935</v>
      </c>
      <c r="F44" s="58">
        <f t="shared" si="2"/>
        <v>0.34491139766943935</v>
      </c>
    </row>
    <row r="45" spans="1:6" ht="15.75">
      <c r="A45" s="5" t="s">
        <v>35</v>
      </c>
      <c r="B45" s="57">
        <v>11873305.469999999</v>
      </c>
      <c r="C45" s="57">
        <v>14397695.75</v>
      </c>
      <c r="D45" s="58">
        <f t="shared" si="0"/>
        <v>1.2126105730521564</v>
      </c>
      <c r="E45" s="58">
        <f t="shared" si="1"/>
        <v>0.34827892698012897</v>
      </c>
      <c r="F45" s="58">
        <f t="shared" si="2"/>
        <v>0.34827892698012897</v>
      </c>
    </row>
    <row r="46" spans="1:6" ht="15.75">
      <c r="A46" s="5" t="s">
        <v>36</v>
      </c>
      <c r="B46" s="57">
        <v>22226461.28</v>
      </c>
      <c r="C46" s="57">
        <v>13285996.85</v>
      </c>
      <c r="D46" s="58">
        <f t="shared" si="0"/>
        <v>0.5977558317821432</v>
      </c>
      <c r="E46" s="58">
        <f t="shared" si="1"/>
        <v>0.1091275147237584</v>
      </c>
      <c r="F46" s="58">
        <f t="shared" si="2"/>
        <v>0.1091275147237584</v>
      </c>
    </row>
    <row r="47" spans="1:6" s="17" customFormat="1" ht="15.75">
      <c r="A47" s="14" t="s">
        <v>67</v>
      </c>
      <c r="B47" s="59">
        <f>SUM(B$10:B$46)</f>
        <v>1727835625.2099993</v>
      </c>
      <c r="C47" s="59">
        <f>SUM(C$10:C$46)</f>
        <v>1893603501.07</v>
      </c>
      <c r="D47" s="60">
        <f>$C47/$B47</f>
        <v>1.0959396099034904</v>
      </c>
      <c r="E47" s="60"/>
      <c r="F47" s="60"/>
    </row>
    <row r="48" ht="15.75">
      <c r="A48" s="6" t="s">
        <v>184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conditionalFormatting sqref="F10:F46">
    <cfRule type="cellIs" priority="1" dxfId="134" operator="equal" stopIfTrue="1">
      <formula>1</formula>
    </cfRule>
    <cfRule type="cellIs" priority="2" dxfId="135" operator="equal" stopIfTrue="1">
      <formula>0</formula>
    </cfRule>
  </conditionalFormatting>
  <printOptions horizontalCentered="1"/>
  <pageMargins left="0.15748031496062992" right="0.15748031496062992" top="0.32" bottom="0.15748031496062992" header="0.15748031496062992" footer="0.1574803149606299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29.421875" style="0" customWidth="1"/>
    <col min="3" max="3" width="19.00390625" style="0" customWidth="1"/>
    <col min="4" max="4" width="34.28125" style="0" customWidth="1"/>
    <col min="5" max="6" width="9.00390625" style="0" bestFit="1" customWidth="1"/>
    <col min="7" max="7" width="19.28125" style="0" customWidth="1"/>
  </cols>
  <sheetData>
    <row r="1" spans="1:7" ht="37.5" customHeight="1">
      <c r="A1" s="117" t="s">
        <v>236</v>
      </c>
      <c r="B1" s="117"/>
      <c r="C1" s="117"/>
      <c r="D1" s="117"/>
      <c r="E1" s="117"/>
      <c r="F1" s="117"/>
      <c r="G1" s="117"/>
    </row>
    <row r="2" spans="1:7" ht="15.75">
      <c r="A2" s="39"/>
      <c r="B2" s="39"/>
      <c r="C2" s="39"/>
      <c r="D2" s="39"/>
      <c r="E2" s="39"/>
      <c r="F2" s="39"/>
      <c r="G2" s="39"/>
    </row>
    <row r="3" spans="1:7" ht="15.75">
      <c r="A3" s="10" t="s">
        <v>237</v>
      </c>
      <c r="B3" s="32">
        <v>1</v>
      </c>
      <c r="C3" s="30"/>
      <c r="D3" s="39"/>
      <c r="E3" s="39"/>
      <c r="F3" s="39"/>
      <c r="G3" s="39"/>
    </row>
    <row r="4" spans="1:7" ht="15.75">
      <c r="A4" s="11" t="s">
        <v>238</v>
      </c>
      <c r="B4" s="33">
        <v>0</v>
      </c>
      <c r="C4" s="31"/>
      <c r="D4" s="39"/>
      <c r="E4" s="39"/>
      <c r="F4" s="39"/>
      <c r="G4" s="39"/>
    </row>
    <row r="5" spans="1:7" ht="15.75">
      <c r="A5" s="12" t="s">
        <v>239</v>
      </c>
      <c r="B5" s="13" t="s">
        <v>42</v>
      </c>
      <c r="C5" s="24"/>
      <c r="D5" s="39"/>
      <c r="E5" s="39"/>
      <c r="F5" s="39"/>
      <c r="G5" s="39"/>
    </row>
    <row r="6" spans="1:7" ht="15.75">
      <c r="A6" s="39"/>
      <c r="B6" s="39"/>
      <c r="C6" s="39"/>
      <c r="D6" s="39"/>
      <c r="E6" s="39"/>
      <c r="F6" s="39"/>
      <c r="G6" s="39"/>
    </row>
    <row r="7" spans="1:7" ht="146.25" customHeight="1">
      <c r="A7" s="3" t="s">
        <v>38</v>
      </c>
      <c r="B7" s="3" t="s">
        <v>359</v>
      </c>
      <c r="C7" s="3" t="s">
        <v>360</v>
      </c>
      <c r="D7" s="3" t="s">
        <v>361</v>
      </c>
      <c r="E7" s="9" t="s">
        <v>240</v>
      </c>
      <c r="F7" s="9" t="s">
        <v>241</v>
      </c>
      <c r="G7" s="9" t="s">
        <v>242</v>
      </c>
    </row>
    <row r="8" spans="1:7" ht="15.75">
      <c r="A8" s="9">
        <v>1</v>
      </c>
      <c r="B8" s="9">
        <v>2</v>
      </c>
      <c r="C8" s="9">
        <v>3</v>
      </c>
      <c r="D8" s="9" t="s">
        <v>143</v>
      </c>
      <c r="E8" s="9">
        <v>5</v>
      </c>
      <c r="F8" s="9">
        <v>6</v>
      </c>
      <c r="G8" s="9">
        <v>7</v>
      </c>
    </row>
    <row r="9" spans="1:7" ht="15.75">
      <c r="A9" s="5" t="s">
        <v>0</v>
      </c>
      <c r="B9" s="45">
        <v>968803151.99</v>
      </c>
      <c r="C9" s="45">
        <v>1065927286.52</v>
      </c>
      <c r="D9" s="47">
        <f>IF(($B9-$C9)&gt;1000,$B9-$C9,0)</f>
        <v>0</v>
      </c>
      <c r="E9" s="48">
        <f>IF($D9&gt;0,1,0)</f>
        <v>0</v>
      </c>
      <c r="F9" s="48">
        <f>($E9-$B$4)/($B$3-$B$4)</f>
        <v>0</v>
      </c>
      <c r="G9" s="82">
        <f>$F9*$B$5</f>
        <v>0</v>
      </c>
    </row>
    <row r="10" spans="1:7" ht="15.75">
      <c r="A10" s="5" t="s">
        <v>1</v>
      </c>
      <c r="B10" s="45">
        <v>873308658.54</v>
      </c>
      <c r="C10" s="45">
        <v>1018911954.5</v>
      </c>
      <c r="D10" s="47">
        <f aca="true" t="shared" si="0" ref="D10:D45">IF(($B10-$C10)&gt;1000,$B10-$C10,0)</f>
        <v>0</v>
      </c>
      <c r="E10" s="48">
        <f aca="true" t="shared" si="1" ref="E10:E45">IF($D10&gt;0,1,0)</f>
        <v>0</v>
      </c>
      <c r="F10" s="48">
        <f aca="true" t="shared" si="2" ref="F10:F45">($E10-$B$4)/($B$3-$B$4)</f>
        <v>0</v>
      </c>
      <c r="G10" s="82">
        <f aca="true" t="shared" si="3" ref="G10:G45">$F10*$B$5</f>
        <v>0</v>
      </c>
    </row>
    <row r="11" spans="1:7" ht="15.75">
      <c r="A11" s="5" t="s">
        <v>2</v>
      </c>
      <c r="B11" s="45">
        <v>368330516.87</v>
      </c>
      <c r="C11" s="45">
        <v>372908735.25</v>
      </c>
      <c r="D11" s="47">
        <f t="shared" si="0"/>
        <v>0</v>
      </c>
      <c r="E11" s="48">
        <f t="shared" si="1"/>
        <v>0</v>
      </c>
      <c r="F11" s="48">
        <f t="shared" si="2"/>
        <v>0</v>
      </c>
      <c r="G11" s="82">
        <f t="shared" si="3"/>
        <v>0</v>
      </c>
    </row>
    <row r="12" spans="1:7" ht="15.75">
      <c r="A12" s="5" t="s">
        <v>3</v>
      </c>
      <c r="B12" s="45">
        <v>187065000</v>
      </c>
      <c r="C12" s="45">
        <v>198906209.7</v>
      </c>
      <c r="D12" s="47">
        <f t="shared" si="0"/>
        <v>0</v>
      </c>
      <c r="E12" s="48">
        <f t="shared" si="1"/>
        <v>0</v>
      </c>
      <c r="F12" s="48">
        <f t="shared" si="2"/>
        <v>0</v>
      </c>
      <c r="G12" s="82">
        <f t="shared" si="3"/>
        <v>0</v>
      </c>
    </row>
    <row r="13" spans="1:7" ht="15.75">
      <c r="A13" s="5" t="s">
        <v>4</v>
      </c>
      <c r="B13" s="45">
        <v>100396943.85</v>
      </c>
      <c r="C13" s="45">
        <v>201068153.68</v>
      </c>
      <c r="D13" s="47">
        <f t="shared" si="0"/>
        <v>0</v>
      </c>
      <c r="E13" s="48">
        <f t="shared" si="1"/>
        <v>0</v>
      </c>
      <c r="F13" s="48">
        <f t="shared" si="2"/>
        <v>0</v>
      </c>
      <c r="G13" s="82">
        <f t="shared" si="3"/>
        <v>0</v>
      </c>
    </row>
    <row r="14" spans="1:7" ht="15.75">
      <c r="A14" s="5" t="s">
        <v>5</v>
      </c>
      <c r="B14" s="45">
        <v>78006220.8</v>
      </c>
      <c r="C14" s="45">
        <v>149668156.8</v>
      </c>
      <c r="D14" s="47">
        <f t="shared" si="0"/>
        <v>0</v>
      </c>
      <c r="E14" s="48">
        <f t="shared" si="1"/>
        <v>0</v>
      </c>
      <c r="F14" s="48">
        <f t="shared" si="2"/>
        <v>0</v>
      </c>
      <c r="G14" s="82">
        <f t="shared" si="3"/>
        <v>0</v>
      </c>
    </row>
    <row r="15" spans="1:7" ht="15.75">
      <c r="A15" s="5" t="s">
        <v>6</v>
      </c>
      <c r="B15" s="45">
        <v>52294507.74</v>
      </c>
      <c r="C15" s="45">
        <v>52802839.07</v>
      </c>
      <c r="D15" s="47">
        <f t="shared" si="0"/>
        <v>0</v>
      </c>
      <c r="E15" s="48">
        <f t="shared" si="1"/>
        <v>0</v>
      </c>
      <c r="F15" s="48">
        <f t="shared" si="2"/>
        <v>0</v>
      </c>
      <c r="G15" s="82">
        <f t="shared" si="3"/>
        <v>0</v>
      </c>
    </row>
    <row r="16" spans="1:7" ht="15.75">
      <c r="A16" s="5" t="s">
        <v>7</v>
      </c>
      <c r="B16" s="45">
        <v>40030995.73</v>
      </c>
      <c r="C16" s="45">
        <v>40030995.73</v>
      </c>
      <c r="D16" s="47">
        <f t="shared" si="0"/>
        <v>0</v>
      </c>
      <c r="E16" s="48">
        <f t="shared" si="1"/>
        <v>0</v>
      </c>
      <c r="F16" s="48">
        <f t="shared" si="2"/>
        <v>0</v>
      </c>
      <c r="G16" s="82">
        <f t="shared" si="3"/>
        <v>0</v>
      </c>
    </row>
    <row r="17" spans="1:7" ht="15.75">
      <c r="A17" s="5" t="s">
        <v>8</v>
      </c>
      <c r="B17" s="45">
        <v>54796619.71</v>
      </c>
      <c r="C17" s="45">
        <v>290076470.92</v>
      </c>
      <c r="D17" s="47">
        <f t="shared" si="0"/>
        <v>0</v>
      </c>
      <c r="E17" s="48">
        <f t="shared" si="1"/>
        <v>0</v>
      </c>
      <c r="F17" s="48">
        <f t="shared" si="2"/>
        <v>0</v>
      </c>
      <c r="G17" s="82">
        <f t="shared" si="3"/>
        <v>0</v>
      </c>
    </row>
    <row r="18" spans="1:7" ht="15.75">
      <c r="A18" s="5" t="s">
        <v>9</v>
      </c>
      <c r="B18" s="45">
        <v>1549714.21</v>
      </c>
      <c r="C18" s="45">
        <v>13790065.3</v>
      </c>
      <c r="D18" s="47">
        <f t="shared" si="0"/>
        <v>0</v>
      </c>
      <c r="E18" s="48">
        <f t="shared" si="1"/>
        <v>0</v>
      </c>
      <c r="F18" s="48">
        <f t="shared" si="2"/>
        <v>0</v>
      </c>
      <c r="G18" s="82">
        <f t="shared" si="3"/>
        <v>0</v>
      </c>
    </row>
    <row r="19" spans="1:7" ht="15.75">
      <c r="A19" s="5" t="s">
        <v>10</v>
      </c>
      <c r="B19" s="45">
        <v>37896621.64</v>
      </c>
      <c r="C19" s="45">
        <v>48198206.13</v>
      </c>
      <c r="D19" s="47">
        <f t="shared" si="0"/>
        <v>0</v>
      </c>
      <c r="E19" s="48">
        <f t="shared" si="1"/>
        <v>0</v>
      </c>
      <c r="F19" s="48">
        <f t="shared" si="2"/>
        <v>0</v>
      </c>
      <c r="G19" s="82">
        <f t="shared" si="3"/>
        <v>0</v>
      </c>
    </row>
    <row r="20" spans="1:7" ht="15.75">
      <c r="A20" s="5" t="s">
        <v>11</v>
      </c>
      <c r="B20" s="45">
        <v>53981006.46</v>
      </c>
      <c r="C20" s="45">
        <v>78264481.46</v>
      </c>
      <c r="D20" s="47">
        <f t="shared" si="0"/>
        <v>0</v>
      </c>
      <c r="E20" s="48">
        <f t="shared" si="1"/>
        <v>0</v>
      </c>
      <c r="F20" s="48">
        <f t="shared" si="2"/>
        <v>0</v>
      </c>
      <c r="G20" s="82">
        <f t="shared" si="3"/>
        <v>0</v>
      </c>
    </row>
    <row r="21" spans="1:7" ht="15.75">
      <c r="A21" s="5" t="s">
        <v>12</v>
      </c>
      <c r="B21" s="45">
        <v>15203798.18</v>
      </c>
      <c r="C21" s="45">
        <v>46491066.01</v>
      </c>
      <c r="D21" s="47">
        <f t="shared" si="0"/>
        <v>0</v>
      </c>
      <c r="E21" s="48">
        <f t="shared" si="1"/>
        <v>0</v>
      </c>
      <c r="F21" s="48">
        <f t="shared" si="2"/>
        <v>0</v>
      </c>
      <c r="G21" s="82">
        <f t="shared" si="3"/>
        <v>0</v>
      </c>
    </row>
    <row r="22" spans="1:7" ht="15.75">
      <c r="A22" s="5" t="s">
        <v>13</v>
      </c>
      <c r="B22" s="45">
        <v>68972394.19</v>
      </c>
      <c r="C22" s="45">
        <v>87355189.29</v>
      </c>
      <c r="D22" s="47">
        <f t="shared" si="0"/>
        <v>0</v>
      </c>
      <c r="E22" s="48">
        <f t="shared" si="1"/>
        <v>0</v>
      </c>
      <c r="F22" s="48">
        <f t="shared" si="2"/>
        <v>0</v>
      </c>
      <c r="G22" s="82">
        <f t="shared" si="3"/>
        <v>0</v>
      </c>
    </row>
    <row r="23" spans="1:7" ht="15.75">
      <c r="A23" s="5" t="s">
        <v>14</v>
      </c>
      <c r="B23" s="45">
        <v>13611402.76</v>
      </c>
      <c r="C23" s="45">
        <v>30903219.32</v>
      </c>
      <c r="D23" s="47">
        <f t="shared" si="0"/>
        <v>0</v>
      </c>
      <c r="E23" s="48">
        <f t="shared" si="1"/>
        <v>0</v>
      </c>
      <c r="F23" s="48">
        <f t="shared" si="2"/>
        <v>0</v>
      </c>
      <c r="G23" s="82">
        <f t="shared" si="3"/>
        <v>0</v>
      </c>
    </row>
    <row r="24" spans="1:7" ht="15.75">
      <c r="A24" s="5" t="s">
        <v>15</v>
      </c>
      <c r="B24" s="45">
        <v>20976520.94</v>
      </c>
      <c r="C24" s="45">
        <v>28907285.84</v>
      </c>
      <c r="D24" s="47">
        <f t="shared" si="0"/>
        <v>0</v>
      </c>
      <c r="E24" s="48">
        <f t="shared" si="1"/>
        <v>0</v>
      </c>
      <c r="F24" s="48">
        <f t="shared" si="2"/>
        <v>0</v>
      </c>
      <c r="G24" s="82">
        <f t="shared" si="3"/>
        <v>0</v>
      </c>
    </row>
    <row r="25" spans="1:7" ht="15.75">
      <c r="A25" s="5" t="s">
        <v>16</v>
      </c>
      <c r="B25" s="45">
        <v>16580558</v>
      </c>
      <c r="C25" s="45">
        <v>334982868.38</v>
      </c>
      <c r="D25" s="47">
        <f t="shared" si="0"/>
        <v>0</v>
      </c>
      <c r="E25" s="48">
        <f t="shared" si="1"/>
        <v>0</v>
      </c>
      <c r="F25" s="48">
        <f t="shared" si="2"/>
        <v>0</v>
      </c>
      <c r="G25" s="82">
        <f t="shared" si="3"/>
        <v>0</v>
      </c>
    </row>
    <row r="26" spans="1:7" ht="15.75">
      <c r="A26" s="5" t="s">
        <v>17</v>
      </c>
      <c r="B26" s="45">
        <v>5621035.31</v>
      </c>
      <c r="C26" s="45">
        <v>5621035.31</v>
      </c>
      <c r="D26" s="47">
        <f t="shared" si="0"/>
        <v>0</v>
      </c>
      <c r="E26" s="48">
        <f t="shared" si="1"/>
        <v>0</v>
      </c>
      <c r="F26" s="48">
        <f t="shared" si="2"/>
        <v>0</v>
      </c>
      <c r="G26" s="82">
        <f t="shared" si="3"/>
        <v>0</v>
      </c>
    </row>
    <row r="27" spans="1:7" ht="15.75">
      <c r="A27" s="5" t="s">
        <v>18</v>
      </c>
      <c r="B27" s="45">
        <v>22846926.5</v>
      </c>
      <c r="C27" s="45">
        <v>28847585.51</v>
      </c>
      <c r="D27" s="47">
        <f t="shared" si="0"/>
        <v>0</v>
      </c>
      <c r="E27" s="48">
        <f t="shared" si="1"/>
        <v>0</v>
      </c>
      <c r="F27" s="48">
        <f t="shared" si="2"/>
        <v>0</v>
      </c>
      <c r="G27" s="82">
        <f t="shared" si="3"/>
        <v>0</v>
      </c>
    </row>
    <row r="28" spans="1:7" ht="15.75">
      <c r="A28" s="5" t="s">
        <v>19</v>
      </c>
      <c r="B28" s="45">
        <v>66540031</v>
      </c>
      <c r="C28" s="45">
        <v>99072742.27</v>
      </c>
      <c r="D28" s="47">
        <f t="shared" si="0"/>
        <v>0</v>
      </c>
      <c r="E28" s="48">
        <f t="shared" si="1"/>
        <v>0</v>
      </c>
      <c r="F28" s="48">
        <f t="shared" si="2"/>
        <v>0</v>
      </c>
      <c r="G28" s="82">
        <f t="shared" si="3"/>
        <v>0</v>
      </c>
    </row>
    <row r="29" spans="1:7" ht="15.75">
      <c r="A29" s="5" t="s">
        <v>20</v>
      </c>
      <c r="B29" s="45">
        <v>144662881.37</v>
      </c>
      <c r="C29" s="45">
        <v>144662881.37</v>
      </c>
      <c r="D29" s="47">
        <f t="shared" si="0"/>
        <v>0</v>
      </c>
      <c r="E29" s="48">
        <f t="shared" si="1"/>
        <v>0</v>
      </c>
      <c r="F29" s="48">
        <f t="shared" si="2"/>
        <v>0</v>
      </c>
      <c r="G29" s="82">
        <f t="shared" si="3"/>
        <v>0</v>
      </c>
    </row>
    <row r="30" spans="1:7" ht="15.75">
      <c r="A30" s="5" t="s">
        <v>21</v>
      </c>
      <c r="B30" s="45">
        <v>33408407.91</v>
      </c>
      <c r="C30" s="45">
        <v>33408407.91</v>
      </c>
      <c r="D30" s="47">
        <f t="shared" si="0"/>
        <v>0</v>
      </c>
      <c r="E30" s="48">
        <f t="shared" si="1"/>
        <v>0</v>
      </c>
      <c r="F30" s="48">
        <f t="shared" si="2"/>
        <v>0</v>
      </c>
      <c r="G30" s="82">
        <f t="shared" si="3"/>
        <v>0</v>
      </c>
    </row>
    <row r="31" spans="1:7" ht="15.75">
      <c r="A31" s="5" t="s">
        <v>22</v>
      </c>
      <c r="B31" s="45">
        <v>23007877.09</v>
      </c>
      <c r="C31" s="45">
        <v>25151516.05</v>
      </c>
      <c r="D31" s="47">
        <f t="shared" si="0"/>
        <v>0</v>
      </c>
      <c r="E31" s="48">
        <f t="shared" si="1"/>
        <v>0</v>
      </c>
      <c r="F31" s="48">
        <f t="shared" si="2"/>
        <v>0</v>
      </c>
      <c r="G31" s="82">
        <f t="shared" si="3"/>
        <v>0</v>
      </c>
    </row>
    <row r="32" spans="1:7" ht="15.75">
      <c r="A32" s="5" t="s">
        <v>23</v>
      </c>
      <c r="B32" s="45">
        <v>33614218.75</v>
      </c>
      <c r="C32" s="45">
        <v>37265218.75</v>
      </c>
      <c r="D32" s="47">
        <f t="shared" si="0"/>
        <v>0</v>
      </c>
      <c r="E32" s="48">
        <f t="shared" si="1"/>
        <v>0</v>
      </c>
      <c r="F32" s="48">
        <f t="shared" si="2"/>
        <v>0</v>
      </c>
      <c r="G32" s="82">
        <f t="shared" si="3"/>
        <v>0</v>
      </c>
    </row>
    <row r="33" spans="1:7" ht="15.75">
      <c r="A33" s="5" t="s">
        <v>24</v>
      </c>
      <c r="B33" s="45">
        <v>88605389.3</v>
      </c>
      <c r="C33" s="45">
        <v>88612075.23</v>
      </c>
      <c r="D33" s="47">
        <f t="shared" si="0"/>
        <v>0</v>
      </c>
      <c r="E33" s="48">
        <f t="shared" si="1"/>
        <v>0</v>
      </c>
      <c r="F33" s="48">
        <f t="shared" si="2"/>
        <v>0</v>
      </c>
      <c r="G33" s="82">
        <f t="shared" si="3"/>
        <v>0</v>
      </c>
    </row>
    <row r="34" spans="1:7" ht="15.75">
      <c r="A34" s="5" t="s">
        <v>25</v>
      </c>
      <c r="B34" s="45">
        <v>16056115</v>
      </c>
      <c r="C34" s="45">
        <v>16445702.32</v>
      </c>
      <c r="D34" s="47">
        <f t="shared" si="0"/>
        <v>0</v>
      </c>
      <c r="E34" s="48">
        <f t="shared" si="1"/>
        <v>0</v>
      </c>
      <c r="F34" s="48">
        <f t="shared" si="2"/>
        <v>0</v>
      </c>
      <c r="G34" s="82">
        <f t="shared" si="3"/>
        <v>0</v>
      </c>
    </row>
    <row r="35" spans="1:7" ht="15.75">
      <c r="A35" s="5" t="s">
        <v>26</v>
      </c>
      <c r="B35" s="45">
        <v>38545936.62</v>
      </c>
      <c r="C35" s="45">
        <v>46928549.19</v>
      </c>
      <c r="D35" s="47">
        <f t="shared" si="0"/>
        <v>0</v>
      </c>
      <c r="E35" s="48">
        <f t="shared" si="1"/>
        <v>0</v>
      </c>
      <c r="F35" s="48">
        <f t="shared" si="2"/>
        <v>0</v>
      </c>
      <c r="G35" s="82">
        <f t="shared" si="3"/>
        <v>0</v>
      </c>
    </row>
    <row r="36" spans="1:7" ht="15.75">
      <c r="A36" s="5" t="s">
        <v>27</v>
      </c>
      <c r="B36" s="45">
        <v>30741571.98</v>
      </c>
      <c r="C36" s="45">
        <v>70489992.92</v>
      </c>
      <c r="D36" s="47">
        <f t="shared" si="0"/>
        <v>0</v>
      </c>
      <c r="E36" s="48">
        <f t="shared" si="1"/>
        <v>0</v>
      </c>
      <c r="F36" s="48">
        <f t="shared" si="2"/>
        <v>0</v>
      </c>
      <c r="G36" s="82">
        <f t="shared" si="3"/>
        <v>0</v>
      </c>
    </row>
    <row r="37" spans="1:7" ht="15.75">
      <c r="A37" s="5" t="s">
        <v>28</v>
      </c>
      <c r="B37" s="45">
        <v>36147786.95</v>
      </c>
      <c r="C37" s="45">
        <v>184261695.13</v>
      </c>
      <c r="D37" s="47">
        <f t="shared" si="0"/>
        <v>0</v>
      </c>
      <c r="E37" s="48">
        <f t="shared" si="1"/>
        <v>0</v>
      </c>
      <c r="F37" s="48">
        <f t="shared" si="2"/>
        <v>0</v>
      </c>
      <c r="G37" s="82">
        <f t="shared" si="3"/>
        <v>0</v>
      </c>
    </row>
    <row r="38" spans="1:7" ht="15.75">
      <c r="A38" s="5" t="s">
        <v>29</v>
      </c>
      <c r="B38" s="45">
        <v>10526610.33</v>
      </c>
      <c r="C38" s="45">
        <v>10526610.33</v>
      </c>
      <c r="D38" s="47">
        <f t="shared" si="0"/>
        <v>0</v>
      </c>
      <c r="E38" s="48">
        <f t="shared" si="1"/>
        <v>0</v>
      </c>
      <c r="F38" s="48">
        <f t="shared" si="2"/>
        <v>0</v>
      </c>
      <c r="G38" s="82">
        <f t="shared" si="3"/>
        <v>0</v>
      </c>
    </row>
    <row r="39" spans="1:7" ht="15.75">
      <c r="A39" s="5" t="s">
        <v>30</v>
      </c>
      <c r="B39" s="45">
        <v>65828025.88</v>
      </c>
      <c r="C39" s="45">
        <v>65886191.13</v>
      </c>
      <c r="D39" s="47">
        <f t="shared" si="0"/>
        <v>0</v>
      </c>
      <c r="E39" s="48">
        <f t="shared" si="1"/>
        <v>0</v>
      </c>
      <c r="F39" s="48">
        <f t="shared" si="2"/>
        <v>0</v>
      </c>
      <c r="G39" s="82">
        <f t="shared" si="3"/>
        <v>0</v>
      </c>
    </row>
    <row r="40" spans="1:7" ht="15.75">
      <c r="A40" s="5" t="s">
        <v>31</v>
      </c>
      <c r="B40" s="45">
        <v>74882530.05</v>
      </c>
      <c r="C40" s="45">
        <v>136700538.77</v>
      </c>
      <c r="D40" s="47">
        <f t="shared" si="0"/>
        <v>0</v>
      </c>
      <c r="E40" s="48">
        <f t="shared" si="1"/>
        <v>0</v>
      </c>
      <c r="F40" s="48">
        <f t="shared" si="2"/>
        <v>0</v>
      </c>
      <c r="G40" s="82">
        <f t="shared" si="3"/>
        <v>0</v>
      </c>
    </row>
    <row r="41" spans="1:7" ht="15.75">
      <c r="A41" s="5" t="s">
        <v>32</v>
      </c>
      <c r="B41" s="45">
        <v>460168.27</v>
      </c>
      <c r="C41" s="45">
        <v>12051526.73</v>
      </c>
      <c r="D41" s="47">
        <f t="shared" si="0"/>
        <v>0</v>
      </c>
      <c r="E41" s="48">
        <f t="shared" si="1"/>
        <v>0</v>
      </c>
      <c r="F41" s="48">
        <f t="shared" si="2"/>
        <v>0</v>
      </c>
      <c r="G41" s="82">
        <f t="shared" si="3"/>
        <v>0</v>
      </c>
    </row>
    <row r="42" spans="1:7" ht="15.75">
      <c r="A42" s="5" t="s">
        <v>33</v>
      </c>
      <c r="B42" s="45">
        <v>13076899.46</v>
      </c>
      <c r="C42" s="45">
        <v>13365095.67</v>
      </c>
      <c r="D42" s="47">
        <f t="shared" si="0"/>
        <v>0</v>
      </c>
      <c r="E42" s="48">
        <f t="shared" si="1"/>
        <v>0</v>
      </c>
      <c r="F42" s="48">
        <f t="shared" si="2"/>
        <v>0</v>
      </c>
      <c r="G42" s="82">
        <f t="shared" si="3"/>
        <v>0</v>
      </c>
    </row>
    <row r="43" spans="1:7" ht="15.75">
      <c r="A43" s="5" t="s">
        <v>34</v>
      </c>
      <c r="B43" s="45">
        <v>28622593.71</v>
      </c>
      <c r="C43" s="45">
        <v>57030275.17</v>
      </c>
      <c r="D43" s="47">
        <f t="shared" si="0"/>
        <v>0</v>
      </c>
      <c r="E43" s="48">
        <f t="shared" si="1"/>
        <v>0</v>
      </c>
      <c r="F43" s="48">
        <f t="shared" si="2"/>
        <v>0</v>
      </c>
      <c r="G43" s="82">
        <f t="shared" si="3"/>
        <v>0</v>
      </c>
    </row>
    <row r="44" spans="1:7" ht="15.75">
      <c r="A44" s="5" t="s">
        <v>35</v>
      </c>
      <c r="B44" s="45">
        <v>2888000</v>
      </c>
      <c r="C44" s="45">
        <v>89643647.62</v>
      </c>
      <c r="D44" s="47">
        <f t="shared" si="0"/>
        <v>0</v>
      </c>
      <c r="E44" s="48">
        <f t="shared" si="1"/>
        <v>0</v>
      </c>
      <c r="F44" s="48">
        <f t="shared" si="2"/>
        <v>0</v>
      </c>
      <c r="G44" s="82">
        <f t="shared" si="3"/>
        <v>0</v>
      </c>
    </row>
    <row r="45" spans="1:7" ht="15.75">
      <c r="A45" s="5" t="s">
        <v>36</v>
      </c>
      <c r="B45" s="45">
        <v>30438416.55</v>
      </c>
      <c r="C45" s="45">
        <v>67956692.12</v>
      </c>
      <c r="D45" s="47">
        <f t="shared" si="0"/>
        <v>0</v>
      </c>
      <c r="E45" s="48">
        <f t="shared" si="1"/>
        <v>0</v>
      </c>
      <c r="F45" s="48">
        <f t="shared" si="2"/>
        <v>0</v>
      </c>
      <c r="G45" s="82">
        <f t="shared" si="3"/>
        <v>0</v>
      </c>
    </row>
    <row r="46" spans="1:7" ht="15.75">
      <c r="A46" s="14" t="s">
        <v>67</v>
      </c>
      <c r="B46" s="15">
        <f>SUM(B$9:B$45)</f>
        <v>3718326053.6400003</v>
      </c>
      <c r="C46" s="15">
        <f>SUM(C$9:C$45)</f>
        <v>5293121163.400001</v>
      </c>
      <c r="D46" s="49"/>
      <c r="E46" s="15"/>
      <c r="F46" s="16"/>
      <c r="G46" s="16"/>
    </row>
    <row r="47" spans="1:7" ht="15.75">
      <c r="A47" s="39"/>
      <c r="B47" s="39"/>
      <c r="C47" s="39"/>
      <c r="D47" s="39"/>
      <c r="E47" s="39"/>
      <c r="F47" s="39"/>
      <c r="G47" s="39"/>
    </row>
    <row r="48" spans="1:7" ht="15.75">
      <c r="A48" s="39"/>
      <c r="B48" s="39"/>
      <c r="C48" s="39"/>
      <c r="D48" s="39"/>
      <c r="E48" s="39"/>
      <c r="F48" s="39"/>
      <c r="G48" s="39"/>
    </row>
  </sheetData>
  <sheetProtection/>
  <mergeCells count="1">
    <mergeCell ref="A1:G1"/>
  </mergeCells>
  <conditionalFormatting sqref="G9:G45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00390625" style="0" customWidth="1"/>
    <col min="3" max="3" width="20.7109375" style="0" customWidth="1"/>
    <col min="4" max="4" width="17.28125" style="0" customWidth="1"/>
    <col min="5" max="5" width="14.7109375" style="0" customWidth="1"/>
    <col min="6" max="6" width="18.421875" style="0" customWidth="1"/>
    <col min="7" max="7" width="26.57421875" style="0" customWidth="1"/>
    <col min="8" max="8" width="11.140625" style="0" customWidth="1"/>
    <col min="9" max="9" width="21.8515625" style="0" bestFit="1" customWidth="1"/>
  </cols>
  <sheetData>
    <row r="1" spans="1:9" ht="21" customHeight="1">
      <c r="A1" s="117" t="s">
        <v>302</v>
      </c>
      <c r="B1" s="117"/>
      <c r="C1" s="117"/>
      <c r="D1" s="117"/>
      <c r="E1" s="117"/>
      <c r="F1" s="117"/>
      <c r="G1" s="117"/>
      <c r="H1" s="117"/>
      <c r="I1" s="117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303</v>
      </c>
      <c r="B3" s="26">
        <f>MAX($G$9:$G$45)</f>
        <v>803.8145285699588</v>
      </c>
      <c r="C3" s="79"/>
      <c r="D3" s="79"/>
      <c r="E3" s="30"/>
      <c r="F3" s="39"/>
      <c r="G3" s="39"/>
      <c r="H3" s="39"/>
      <c r="I3" s="39"/>
    </row>
    <row r="4" spans="1:9" ht="15.75">
      <c r="A4" s="11" t="s">
        <v>304</v>
      </c>
      <c r="B4" s="27">
        <f>MIN($G$9:$G$45)</f>
        <v>0</v>
      </c>
      <c r="C4" s="52"/>
      <c r="D4" s="52"/>
      <c r="E4" s="31"/>
      <c r="F4" s="39"/>
      <c r="G4" s="39"/>
      <c r="H4" s="39"/>
      <c r="I4" s="39"/>
    </row>
    <row r="5" spans="1:9" ht="15.75">
      <c r="A5" s="12" t="s">
        <v>305</v>
      </c>
      <c r="B5" s="13" t="s">
        <v>40</v>
      </c>
      <c r="C5" s="24"/>
      <c r="D5" s="24"/>
      <c r="E5" s="24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146.25" customHeight="1">
      <c r="A7" s="3" t="s">
        <v>38</v>
      </c>
      <c r="B7" s="3" t="s">
        <v>367</v>
      </c>
      <c r="C7" s="3" t="s">
        <v>368</v>
      </c>
      <c r="D7" s="3" t="s">
        <v>301</v>
      </c>
      <c r="E7" s="3" t="s">
        <v>342</v>
      </c>
      <c r="F7" s="3" t="s">
        <v>300</v>
      </c>
      <c r="G7" s="3" t="s">
        <v>308</v>
      </c>
      <c r="H7" s="9" t="s">
        <v>306</v>
      </c>
      <c r="I7" s="9" t="s">
        <v>307</v>
      </c>
    </row>
    <row r="8" spans="1:9" ht="15.75">
      <c r="A8" s="9">
        <v>1</v>
      </c>
      <c r="B8" s="9">
        <v>2</v>
      </c>
      <c r="C8" s="9">
        <v>3</v>
      </c>
      <c r="D8" s="9" t="s">
        <v>299</v>
      </c>
      <c r="E8" s="9">
        <v>5</v>
      </c>
      <c r="F8" s="9" t="s">
        <v>298</v>
      </c>
      <c r="G8" s="88" t="s">
        <v>297</v>
      </c>
      <c r="H8" s="9">
        <v>8</v>
      </c>
      <c r="I8" s="9">
        <v>9</v>
      </c>
    </row>
    <row r="9" spans="1:9" ht="15.75">
      <c r="A9" s="5" t="s">
        <v>0</v>
      </c>
      <c r="B9" s="45">
        <v>968803151.99</v>
      </c>
      <c r="C9" s="45">
        <v>353902300</v>
      </c>
      <c r="D9" s="45">
        <f>IF((B9-C9)&gt;0,B9-C9,0)</f>
        <v>614900851.99</v>
      </c>
      <c r="E9" s="84">
        <v>1163724</v>
      </c>
      <c r="F9" s="47">
        <f>D9/E9</f>
        <v>528.3906252599413</v>
      </c>
      <c r="G9" s="47">
        <f>IF(F9&gt;$F$46*3,F9-$F$46*3,0)</f>
        <v>0</v>
      </c>
      <c r="H9" s="34">
        <f>($G9-$B$4)/($B$3-$B$4)</f>
        <v>0</v>
      </c>
      <c r="I9" s="87">
        <f>$H9*$B$5</f>
        <v>0</v>
      </c>
    </row>
    <row r="10" spans="1:9" ht="15.75">
      <c r="A10" s="5" t="s">
        <v>1</v>
      </c>
      <c r="B10" s="45">
        <v>873308658.54</v>
      </c>
      <c r="C10" s="45">
        <v>71360310</v>
      </c>
      <c r="D10" s="45">
        <f aca="true" t="shared" si="0" ref="D10:D45">IF((B10-C10)&gt;0,B10-C10,0)</f>
        <v>801948348.54</v>
      </c>
      <c r="E10" s="84">
        <v>674630</v>
      </c>
      <c r="F10" s="47">
        <f aca="true" t="shared" si="1" ref="F10:F45">D10/E10</f>
        <v>1188.7232239005084</v>
      </c>
      <c r="G10" s="47">
        <f aca="true" t="shared" si="2" ref="G10:G45">IF(F10&gt;$F$46*3,F10-$F$46*3,0)</f>
        <v>0</v>
      </c>
      <c r="H10" s="34">
        <f aca="true" t="shared" si="3" ref="H10:H45">($G10-$B$4)/($B$3-$B$4)</f>
        <v>0</v>
      </c>
      <c r="I10" s="87">
        <f aca="true" t="shared" si="4" ref="I10:I45">$H10*$B$5</f>
        <v>0</v>
      </c>
    </row>
    <row r="11" spans="1:9" ht="15.75">
      <c r="A11" s="5" t="s">
        <v>2</v>
      </c>
      <c r="B11" s="45">
        <v>368330516.87</v>
      </c>
      <c r="C11" s="45">
        <v>118893200</v>
      </c>
      <c r="D11" s="45">
        <f t="shared" si="0"/>
        <v>249437316.87</v>
      </c>
      <c r="E11" s="84">
        <v>164066</v>
      </c>
      <c r="F11" s="47">
        <f t="shared" si="1"/>
        <v>1520.347402082089</v>
      </c>
      <c r="G11" s="47">
        <f t="shared" si="2"/>
        <v>0</v>
      </c>
      <c r="H11" s="34">
        <f t="shared" si="3"/>
        <v>0</v>
      </c>
      <c r="I11" s="87">
        <f t="shared" si="4"/>
        <v>0</v>
      </c>
    </row>
    <row r="12" spans="1:9" ht="15.75">
      <c r="A12" s="5" t="s">
        <v>3</v>
      </c>
      <c r="B12" s="45">
        <v>187065000</v>
      </c>
      <c r="C12" s="45">
        <v>4742000</v>
      </c>
      <c r="D12" s="45">
        <f t="shared" si="0"/>
        <v>182323000</v>
      </c>
      <c r="E12" s="84">
        <v>99247</v>
      </c>
      <c r="F12" s="47">
        <f t="shared" si="1"/>
        <v>1837.063085030278</v>
      </c>
      <c r="G12" s="47">
        <f t="shared" si="2"/>
        <v>0</v>
      </c>
      <c r="H12" s="34">
        <f t="shared" si="3"/>
        <v>0</v>
      </c>
      <c r="I12" s="87">
        <f t="shared" si="4"/>
        <v>0</v>
      </c>
    </row>
    <row r="13" spans="1:9" ht="15.75">
      <c r="A13" s="5" t="s">
        <v>4</v>
      </c>
      <c r="B13" s="45">
        <v>100396943.85</v>
      </c>
      <c r="C13" s="45">
        <v>115847090</v>
      </c>
      <c r="D13" s="45">
        <f t="shared" si="0"/>
        <v>0</v>
      </c>
      <c r="E13" s="84">
        <v>69177</v>
      </c>
      <c r="F13" s="47">
        <f t="shared" si="1"/>
        <v>0</v>
      </c>
      <c r="G13" s="47">
        <f t="shared" si="2"/>
        <v>0</v>
      </c>
      <c r="H13" s="34">
        <f t="shared" si="3"/>
        <v>0</v>
      </c>
      <c r="I13" s="87">
        <f t="shared" si="4"/>
        <v>0</v>
      </c>
    </row>
    <row r="14" spans="1:9" ht="15.75">
      <c r="A14" s="5" t="s">
        <v>5</v>
      </c>
      <c r="B14" s="45">
        <v>78006220.8</v>
      </c>
      <c r="C14" s="45">
        <v>54480020.00000001</v>
      </c>
      <c r="D14" s="45">
        <f t="shared" si="0"/>
        <v>23526200.79999999</v>
      </c>
      <c r="E14" s="84">
        <v>46755</v>
      </c>
      <c r="F14" s="47">
        <f t="shared" si="1"/>
        <v>503.1804256229278</v>
      </c>
      <c r="G14" s="47">
        <f t="shared" si="2"/>
        <v>0</v>
      </c>
      <c r="H14" s="34">
        <f t="shared" si="3"/>
        <v>0</v>
      </c>
      <c r="I14" s="87">
        <f t="shared" si="4"/>
        <v>0</v>
      </c>
    </row>
    <row r="15" spans="1:9" ht="15.75">
      <c r="A15" s="5" t="s">
        <v>6</v>
      </c>
      <c r="B15" s="45">
        <v>52294507.74</v>
      </c>
      <c r="C15" s="45">
        <v>2100230</v>
      </c>
      <c r="D15" s="45">
        <f t="shared" si="0"/>
        <v>50194277.74</v>
      </c>
      <c r="E15" s="84">
        <v>52957</v>
      </c>
      <c r="F15" s="47">
        <f t="shared" si="1"/>
        <v>947.8308389825708</v>
      </c>
      <c r="G15" s="47">
        <f t="shared" si="2"/>
        <v>0</v>
      </c>
      <c r="H15" s="34">
        <f t="shared" si="3"/>
        <v>0</v>
      </c>
      <c r="I15" s="87">
        <f t="shared" si="4"/>
        <v>0</v>
      </c>
    </row>
    <row r="16" spans="1:9" ht="15.75">
      <c r="A16" s="5" t="s">
        <v>7</v>
      </c>
      <c r="B16" s="45">
        <v>40030995.73</v>
      </c>
      <c r="C16" s="45">
        <v>1567300</v>
      </c>
      <c r="D16" s="45">
        <f t="shared" si="0"/>
        <v>38463695.73</v>
      </c>
      <c r="E16" s="84">
        <v>20190</v>
      </c>
      <c r="F16" s="47">
        <f t="shared" si="1"/>
        <v>1905.0864650817234</v>
      </c>
      <c r="G16" s="47">
        <f t="shared" si="2"/>
        <v>0</v>
      </c>
      <c r="H16" s="34">
        <f t="shared" si="3"/>
        <v>0</v>
      </c>
      <c r="I16" s="87">
        <f t="shared" si="4"/>
        <v>0</v>
      </c>
    </row>
    <row r="17" spans="1:9" ht="15.75">
      <c r="A17" s="5" t="s">
        <v>8</v>
      </c>
      <c r="B17" s="45">
        <v>54796619.71</v>
      </c>
      <c r="C17" s="45">
        <v>219139750</v>
      </c>
      <c r="D17" s="45">
        <f t="shared" si="0"/>
        <v>0</v>
      </c>
      <c r="E17" s="84">
        <v>57729</v>
      </c>
      <c r="F17" s="47">
        <f t="shared" si="1"/>
        <v>0</v>
      </c>
      <c r="G17" s="47">
        <f t="shared" si="2"/>
        <v>0</v>
      </c>
      <c r="H17" s="34">
        <f t="shared" si="3"/>
        <v>0</v>
      </c>
      <c r="I17" s="87">
        <f t="shared" si="4"/>
        <v>0</v>
      </c>
    </row>
    <row r="18" spans="1:9" ht="15.75">
      <c r="A18" s="5" t="s">
        <v>9</v>
      </c>
      <c r="B18" s="45">
        <v>1549714.21</v>
      </c>
      <c r="C18" s="45">
        <v>1268970</v>
      </c>
      <c r="D18" s="45">
        <f t="shared" si="0"/>
        <v>280744.20999999996</v>
      </c>
      <c r="E18" s="84">
        <v>27913</v>
      </c>
      <c r="F18" s="47">
        <f t="shared" si="1"/>
        <v>10.057830043348975</v>
      </c>
      <c r="G18" s="47">
        <f t="shared" si="2"/>
        <v>0</v>
      </c>
      <c r="H18" s="34">
        <f t="shared" si="3"/>
        <v>0</v>
      </c>
      <c r="I18" s="87">
        <f t="shared" si="4"/>
        <v>0</v>
      </c>
    </row>
    <row r="19" spans="1:9" ht="15.75">
      <c r="A19" s="5" t="s">
        <v>10</v>
      </c>
      <c r="B19" s="45">
        <v>37896621.64</v>
      </c>
      <c r="C19" s="45">
        <v>3915200</v>
      </c>
      <c r="D19" s="45">
        <f t="shared" si="0"/>
        <v>33981421.64</v>
      </c>
      <c r="E19" s="84">
        <v>10649</v>
      </c>
      <c r="F19" s="47">
        <f t="shared" si="1"/>
        <v>3191.043444454878</v>
      </c>
      <c r="G19" s="47">
        <f t="shared" si="2"/>
        <v>467.40207734594514</v>
      </c>
      <c r="H19" s="34">
        <f t="shared" si="3"/>
        <v>0.5814800065600774</v>
      </c>
      <c r="I19" s="87">
        <f t="shared" si="4"/>
        <v>-0.5814800065600774</v>
      </c>
    </row>
    <row r="20" spans="1:9" ht="15.75">
      <c r="A20" s="5" t="s">
        <v>11</v>
      </c>
      <c r="B20" s="45">
        <v>53981006.46</v>
      </c>
      <c r="C20" s="45">
        <v>324300</v>
      </c>
      <c r="D20" s="45">
        <f t="shared" si="0"/>
        <v>53656706.46</v>
      </c>
      <c r="E20" s="84">
        <v>36495</v>
      </c>
      <c r="F20" s="47">
        <f t="shared" si="1"/>
        <v>1470.248156185779</v>
      </c>
      <c r="G20" s="47">
        <f t="shared" si="2"/>
        <v>0</v>
      </c>
      <c r="H20" s="34">
        <f t="shared" si="3"/>
        <v>0</v>
      </c>
      <c r="I20" s="87">
        <f t="shared" si="4"/>
        <v>0</v>
      </c>
    </row>
    <row r="21" spans="1:9" ht="15.75">
      <c r="A21" s="5" t="s">
        <v>12</v>
      </c>
      <c r="B21" s="45">
        <v>15203798.18</v>
      </c>
      <c r="C21" s="45">
        <v>43920</v>
      </c>
      <c r="D21" s="45">
        <f t="shared" si="0"/>
        <v>15159878.18</v>
      </c>
      <c r="E21" s="84">
        <v>13077</v>
      </c>
      <c r="F21" s="47">
        <f t="shared" si="1"/>
        <v>1159.2779827177487</v>
      </c>
      <c r="G21" s="47">
        <f t="shared" si="2"/>
        <v>0</v>
      </c>
      <c r="H21" s="34">
        <f t="shared" si="3"/>
        <v>0</v>
      </c>
      <c r="I21" s="87">
        <f t="shared" si="4"/>
        <v>0</v>
      </c>
    </row>
    <row r="22" spans="1:9" ht="15.75">
      <c r="A22" s="5" t="s">
        <v>13</v>
      </c>
      <c r="B22" s="45">
        <v>68972394.19</v>
      </c>
      <c r="C22" s="45">
        <v>25470190</v>
      </c>
      <c r="D22" s="45">
        <f t="shared" si="0"/>
        <v>43502204.19</v>
      </c>
      <c r="E22" s="84">
        <v>18041</v>
      </c>
      <c r="F22" s="47">
        <f t="shared" si="1"/>
        <v>2411.296723574081</v>
      </c>
      <c r="G22" s="47">
        <f t="shared" si="2"/>
        <v>0</v>
      </c>
      <c r="H22" s="34">
        <f t="shared" si="3"/>
        <v>0</v>
      </c>
      <c r="I22" s="87">
        <f t="shared" si="4"/>
        <v>0</v>
      </c>
    </row>
    <row r="23" spans="1:9" ht="15.75">
      <c r="A23" s="5" t="s">
        <v>14</v>
      </c>
      <c r="B23" s="45">
        <v>13611402.76</v>
      </c>
      <c r="C23" s="45">
        <v>1061750</v>
      </c>
      <c r="D23" s="45">
        <f t="shared" si="0"/>
        <v>12549652.76</v>
      </c>
      <c r="E23" s="84">
        <v>17336</v>
      </c>
      <c r="F23" s="47">
        <f t="shared" si="1"/>
        <v>723.9070581449008</v>
      </c>
      <c r="G23" s="47">
        <f t="shared" si="2"/>
        <v>0</v>
      </c>
      <c r="H23" s="34">
        <f t="shared" si="3"/>
        <v>0</v>
      </c>
      <c r="I23" s="87">
        <f t="shared" si="4"/>
        <v>0</v>
      </c>
    </row>
    <row r="24" spans="1:9" ht="15.75">
      <c r="A24" s="5" t="s">
        <v>15</v>
      </c>
      <c r="B24" s="45">
        <v>20976520.94</v>
      </c>
      <c r="C24" s="45">
        <v>625400</v>
      </c>
      <c r="D24" s="45">
        <f t="shared" si="0"/>
        <v>20351120.94</v>
      </c>
      <c r="E24" s="84">
        <v>22484</v>
      </c>
      <c r="F24" s="47">
        <f t="shared" si="1"/>
        <v>905.137917630315</v>
      </c>
      <c r="G24" s="47">
        <f t="shared" si="2"/>
        <v>0</v>
      </c>
      <c r="H24" s="34">
        <f t="shared" si="3"/>
        <v>0</v>
      </c>
      <c r="I24" s="87">
        <f t="shared" si="4"/>
        <v>0</v>
      </c>
    </row>
    <row r="25" spans="1:9" ht="15.75">
      <c r="A25" s="5" t="s">
        <v>16</v>
      </c>
      <c r="B25" s="45">
        <v>16580558</v>
      </c>
      <c r="C25" s="45">
        <v>87199720</v>
      </c>
      <c r="D25" s="45">
        <f t="shared" si="0"/>
        <v>0</v>
      </c>
      <c r="E25" s="84">
        <v>127070</v>
      </c>
      <c r="F25" s="47">
        <f t="shared" si="1"/>
        <v>0</v>
      </c>
      <c r="G25" s="47">
        <f t="shared" si="2"/>
        <v>0</v>
      </c>
      <c r="H25" s="34">
        <f t="shared" si="3"/>
        <v>0</v>
      </c>
      <c r="I25" s="87">
        <f t="shared" si="4"/>
        <v>0</v>
      </c>
    </row>
    <row r="26" spans="1:9" ht="15.75">
      <c r="A26" s="5" t="s">
        <v>17</v>
      </c>
      <c r="B26" s="45">
        <v>5621035.31</v>
      </c>
      <c r="C26" s="45">
        <v>0</v>
      </c>
      <c r="D26" s="45">
        <f t="shared" si="0"/>
        <v>5621035.31</v>
      </c>
      <c r="E26" s="84">
        <v>9309</v>
      </c>
      <c r="F26" s="47">
        <f t="shared" si="1"/>
        <v>603.8280491996992</v>
      </c>
      <c r="G26" s="47">
        <f t="shared" si="2"/>
        <v>0</v>
      </c>
      <c r="H26" s="34">
        <f t="shared" si="3"/>
        <v>0</v>
      </c>
      <c r="I26" s="87">
        <f t="shared" si="4"/>
        <v>0</v>
      </c>
    </row>
    <row r="27" spans="1:9" ht="15.75">
      <c r="A27" s="5" t="s">
        <v>18</v>
      </c>
      <c r="B27" s="45">
        <v>22846926.5</v>
      </c>
      <c r="C27" s="45">
        <v>0</v>
      </c>
      <c r="D27" s="45">
        <f t="shared" si="0"/>
        <v>22846926.5</v>
      </c>
      <c r="E27" s="84">
        <v>12390</v>
      </c>
      <c r="F27" s="47">
        <f t="shared" si="1"/>
        <v>1843.981154156578</v>
      </c>
      <c r="G27" s="47">
        <f t="shared" si="2"/>
        <v>0</v>
      </c>
      <c r="H27" s="34">
        <f t="shared" si="3"/>
        <v>0</v>
      </c>
      <c r="I27" s="87">
        <f t="shared" si="4"/>
        <v>0</v>
      </c>
    </row>
    <row r="28" spans="1:9" ht="15.75">
      <c r="A28" s="5" t="s">
        <v>19</v>
      </c>
      <c r="B28" s="45">
        <v>66540031</v>
      </c>
      <c r="C28" s="45">
        <v>251100</v>
      </c>
      <c r="D28" s="45">
        <f t="shared" si="0"/>
        <v>66288931</v>
      </c>
      <c r="E28" s="84">
        <v>30535</v>
      </c>
      <c r="F28" s="47">
        <f t="shared" si="1"/>
        <v>2170.9163582773867</v>
      </c>
      <c r="G28" s="47">
        <f t="shared" si="2"/>
        <v>0</v>
      </c>
      <c r="H28" s="34">
        <f t="shared" si="3"/>
        <v>0</v>
      </c>
      <c r="I28" s="87">
        <f t="shared" si="4"/>
        <v>0</v>
      </c>
    </row>
    <row r="29" spans="1:9" ht="15.75">
      <c r="A29" s="5" t="s">
        <v>20</v>
      </c>
      <c r="B29" s="45">
        <v>144662881.37</v>
      </c>
      <c r="C29" s="45">
        <v>8970</v>
      </c>
      <c r="D29" s="45">
        <f t="shared" si="0"/>
        <v>144653911.37</v>
      </c>
      <c r="E29" s="84">
        <v>41008</v>
      </c>
      <c r="F29" s="47">
        <f t="shared" si="1"/>
        <v>3527.455895678892</v>
      </c>
      <c r="G29" s="47">
        <f t="shared" si="2"/>
        <v>803.8145285699588</v>
      </c>
      <c r="H29" s="34">
        <f t="shared" si="3"/>
        <v>1</v>
      </c>
      <c r="I29" s="87">
        <f t="shared" si="4"/>
        <v>-1</v>
      </c>
    </row>
    <row r="30" spans="1:9" ht="15.75">
      <c r="A30" s="5" t="s">
        <v>21</v>
      </c>
      <c r="B30" s="45">
        <v>33408407.91</v>
      </c>
      <c r="C30" s="45">
        <v>85030490</v>
      </c>
      <c r="D30" s="45">
        <f t="shared" si="0"/>
        <v>0</v>
      </c>
      <c r="E30" s="84">
        <v>14206</v>
      </c>
      <c r="F30" s="47">
        <f t="shared" si="1"/>
        <v>0</v>
      </c>
      <c r="G30" s="47">
        <f t="shared" si="2"/>
        <v>0</v>
      </c>
      <c r="H30" s="34">
        <f t="shared" si="3"/>
        <v>0</v>
      </c>
      <c r="I30" s="87">
        <f t="shared" si="4"/>
        <v>0</v>
      </c>
    </row>
    <row r="31" spans="1:9" ht="15.75">
      <c r="A31" s="5" t="s">
        <v>22</v>
      </c>
      <c r="B31" s="45">
        <v>23007877.09</v>
      </c>
      <c r="C31" s="45">
        <v>42739.99999999999</v>
      </c>
      <c r="D31" s="45">
        <f t="shared" si="0"/>
        <v>22965137.09</v>
      </c>
      <c r="E31" s="84">
        <v>21056</v>
      </c>
      <c r="F31" s="47">
        <f t="shared" si="1"/>
        <v>1090.6695046542552</v>
      </c>
      <c r="G31" s="47">
        <f t="shared" si="2"/>
        <v>0</v>
      </c>
      <c r="H31" s="34">
        <f t="shared" si="3"/>
        <v>0</v>
      </c>
      <c r="I31" s="87">
        <f t="shared" si="4"/>
        <v>0</v>
      </c>
    </row>
    <row r="32" spans="1:9" ht="15.75">
      <c r="A32" s="5" t="s">
        <v>23</v>
      </c>
      <c r="B32" s="45">
        <v>33614218.75</v>
      </c>
      <c r="C32" s="45">
        <v>8998600</v>
      </c>
      <c r="D32" s="45">
        <f t="shared" si="0"/>
        <v>24615618.75</v>
      </c>
      <c r="E32" s="84">
        <v>16013</v>
      </c>
      <c r="F32" s="47">
        <f t="shared" si="1"/>
        <v>1537.2271747954787</v>
      </c>
      <c r="G32" s="47">
        <f t="shared" si="2"/>
        <v>0</v>
      </c>
      <c r="H32" s="34">
        <f t="shared" si="3"/>
        <v>0</v>
      </c>
      <c r="I32" s="87">
        <f t="shared" si="4"/>
        <v>0</v>
      </c>
    </row>
    <row r="33" spans="1:9" ht="15.75">
      <c r="A33" s="5" t="s">
        <v>24</v>
      </c>
      <c r="B33" s="45">
        <v>88605389.3</v>
      </c>
      <c r="C33" s="45">
        <v>1038920.0000000001</v>
      </c>
      <c r="D33" s="45">
        <f t="shared" si="0"/>
        <v>87566469.3</v>
      </c>
      <c r="E33" s="84">
        <v>56520</v>
      </c>
      <c r="F33" s="47">
        <f t="shared" si="1"/>
        <v>1549.3005891719745</v>
      </c>
      <c r="G33" s="47">
        <f t="shared" si="2"/>
        <v>0</v>
      </c>
      <c r="H33" s="34">
        <f t="shared" si="3"/>
        <v>0</v>
      </c>
      <c r="I33" s="87">
        <f t="shared" si="4"/>
        <v>0</v>
      </c>
    </row>
    <row r="34" spans="1:9" ht="15.75">
      <c r="A34" s="5" t="s">
        <v>25</v>
      </c>
      <c r="B34" s="45">
        <v>16056115</v>
      </c>
      <c r="C34" s="45">
        <v>360310</v>
      </c>
      <c r="D34" s="45">
        <f t="shared" si="0"/>
        <v>15695805</v>
      </c>
      <c r="E34" s="84">
        <v>10541</v>
      </c>
      <c r="F34" s="47">
        <f t="shared" si="1"/>
        <v>1489.0242861208615</v>
      </c>
      <c r="G34" s="47">
        <f t="shared" si="2"/>
        <v>0</v>
      </c>
      <c r="H34" s="34">
        <f t="shared" si="3"/>
        <v>0</v>
      </c>
      <c r="I34" s="87">
        <f t="shared" si="4"/>
        <v>0</v>
      </c>
    </row>
    <row r="35" spans="1:9" ht="15.75">
      <c r="A35" s="5" t="s">
        <v>26</v>
      </c>
      <c r="B35" s="45">
        <v>38545936.62</v>
      </c>
      <c r="C35" s="45">
        <v>3905550</v>
      </c>
      <c r="D35" s="45">
        <f t="shared" si="0"/>
        <v>34640386.62</v>
      </c>
      <c r="E35" s="84">
        <v>32051</v>
      </c>
      <c r="F35" s="47">
        <f t="shared" si="1"/>
        <v>1080.7895734922467</v>
      </c>
      <c r="G35" s="47">
        <f t="shared" si="2"/>
        <v>0</v>
      </c>
      <c r="H35" s="34">
        <f t="shared" si="3"/>
        <v>0</v>
      </c>
      <c r="I35" s="87">
        <f t="shared" si="4"/>
        <v>0</v>
      </c>
    </row>
    <row r="36" spans="1:9" ht="15.75">
      <c r="A36" s="5" t="s">
        <v>27</v>
      </c>
      <c r="B36" s="45">
        <v>30741571.98</v>
      </c>
      <c r="C36" s="45">
        <v>0</v>
      </c>
      <c r="D36" s="45">
        <f t="shared" si="0"/>
        <v>30741571.98</v>
      </c>
      <c r="E36" s="84">
        <v>14590</v>
      </c>
      <c r="F36" s="47">
        <f t="shared" si="1"/>
        <v>2107.030293351611</v>
      </c>
      <c r="G36" s="47">
        <f t="shared" si="2"/>
        <v>0</v>
      </c>
      <c r="H36" s="34">
        <f t="shared" si="3"/>
        <v>0</v>
      </c>
      <c r="I36" s="87">
        <f t="shared" si="4"/>
        <v>0</v>
      </c>
    </row>
    <row r="37" spans="1:9" ht="15.75">
      <c r="A37" s="5" t="s">
        <v>28</v>
      </c>
      <c r="B37" s="45">
        <v>36147786.95</v>
      </c>
      <c r="C37" s="45">
        <v>0</v>
      </c>
      <c r="D37" s="45">
        <f t="shared" si="0"/>
        <v>36147786.95</v>
      </c>
      <c r="E37" s="84">
        <v>25962</v>
      </c>
      <c r="F37" s="47">
        <f t="shared" si="1"/>
        <v>1392.3344484246206</v>
      </c>
      <c r="G37" s="47">
        <f t="shared" si="2"/>
        <v>0</v>
      </c>
      <c r="H37" s="34">
        <f t="shared" si="3"/>
        <v>0</v>
      </c>
      <c r="I37" s="87">
        <f t="shared" si="4"/>
        <v>0</v>
      </c>
    </row>
    <row r="38" spans="1:9" ht="15.75">
      <c r="A38" s="5" t="s">
        <v>29</v>
      </c>
      <c r="B38" s="45">
        <v>10526610.33</v>
      </c>
      <c r="C38" s="45">
        <v>0</v>
      </c>
      <c r="D38" s="45">
        <f t="shared" si="0"/>
        <v>10526610.33</v>
      </c>
      <c r="E38" s="84">
        <v>21741</v>
      </c>
      <c r="F38" s="47">
        <f t="shared" si="1"/>
        <v>484.1824354905478</v>
      </c>
      <c r="G38" s="47">
        <f t="shared" si="2"/>
        <v>0</v>
      </c>
      <c r="H38" s="34">
        <f t="shared" si="3"/>
        <v>0</v>
      </c>
      <c r="I38" s="87">
        <f t="shared" si="4"/>
        <v>0</v>
      </c>
    </row>
    <row r="39" spans="1:9" ht="15.75">
      <c r="A39" s="5" t="s">
        <v>30</v>
      </c>
      <c r="B39" s="45">
        <v>65828025.88</v>
      </c>
      <c r="C39" s="45">
        <v>1512170</v>
      </c>
      <c r="D39" s="45">
        <f t="shared" si="0"/>
        <v>64315855.88</v>
      </c>
      <c r="E39" s="84">
        <v>44027</v>
      </c>
      <c r="F39" s="47">
        <f t="shared" si="1"/>
        <v>1460.8275803484225</v>
      </c>
      <c r="G39" s="47">
        <f t="shared" si="2"/>
        <v>0</v>
      </c>
      <c r="H39" s="34">
        <f t="shared" si="3"/>
        <v>0</v>
      </c>
      <c r="I39" s="87">
        <f t="shared" si="4"/>
        <v>0</v>
      </c>
    </row>
    <row r="40" spans="1:9" ht="15.75">
      <c r="A40" s="5" t="s">
        <v>31</v>
      </c>
      <c r="B40" s="45">
        <v>74882530.05</v>
      </c>
      <c r="C40" s="45">
        <v>950730</v>
      </c>
      <c r="D40" s="45">
        <f t="shared" si="0"/>
        <v>73931800.05</v>
      </c>
      <c r="E40" s="84">
        <v>84781</v>
      </c>
      <c r="F40" s="47">
        <f t="shared" si="1"/>
        <v>872.0326494143735</v>
      </c>
      <c r="G40" s="47">
        <f t="shared" si="2"/>
        <v>0</v>
      </c>
      <c r="H40" s="34">
        <f t="shared" si="3"/>
        <v>0</v>
      </c>
      <c r="I40" s="87">
        <f t="shared" si="4"/>
        <v>0</v>
      </c>
    </row>
    <row r="41" spans="1:9" ht="15.75">
      <c r="A41" s="5" t="s">
        <v>32</v>
      </c>
      <c r="B41" s="45">
        <v>460168.27</v>
      </c>
      <c r="C41" s="45">
        <v>123280</v>
      </c>
      <c r="D41" s="45">
        <f t="shared" si="0"/>
        <v>336888.27</v>
      </c>
      <c r="E41" s="84">
        <v>23643</v>
      </c>
      <c r="F41" s="47">
        <f t="shared" si="1"/>
        <v>14.24896459840122</v>
      </c>
      <c r="G41" s="47">
        <f t="shared" si="2"/>
        <v>0</v>
      </c>
      <c r="H41" s="34">
        <f t="shared" si="3"/>
        <v>0</v>
      </c>
      <c r="I41" s="87">
        <f t="shared" si="4"/>
        <v>0</v>
      </c>
    </row>
    <row r="42" spans="1:9" ht="15.75">
      <c r="A42" s="5" t="s">
        <v>33</v>
      </c>
      <c r="B42" s="45">
        <v>13076899.46</v>
      </c>
      <c r="C42" s="45">
        <v>179500</v>
      </c>
      <c r="D42" s="45">
        <f t="shared" si="0"/>
        <v>12897399.46</v>
      </c>
      <c r="E42" s="84">
        <v>15910</v>
      </c>
      <c r="F42" s="47">
        <f t="shared" si="1"/>
        <v>810.6473576367065</v>
      </c>
      <c r="G42" s="47">
        <f t="shared" si="2"/>
        <v>0</v>
      </c>
      <c r="H42" s="34">
        <f t="shared" si="3"/>
        <v>0</v>
      </c>
      <c r="I42" s="87">
        <f t="shared" si="4"/>
        <v>0</v>
      </c>
    </row>
    <row r="43" spans="1:9" ht="15.75">
      <c r="A43" s="5" t="s">
        <v>34</v>
      </c>
      <c r="B43" s="45">
        <v>28622593.71</v>
      </c>
      <c r="C43" s="45">
        <v>219570</v>
      </c>
      <c r="D43" s="45">
        <f t="shared" si="0"/>
        <v>28403023.71</v>
      </c>
      <c r="E43" s="84">
        <v>14672</v>
      </c>
      <c r="F43" s="47">
        <f t="shared" si="1"/>
        <v>1935.8658471919302</v>
      </c>
      <c r="G43" s="47">
        <f t="shared" si="2"/>
        <v>0</v>
      </c>
      <c r="H43" s="34">
        <f t="shared" si="3"/>
        <v>0</v>
      </c>
      <c r="I43" s="87">
        <f t="shared" si="4"/>
        <v>0</v>
      </c>
    </row>
    <row r="44" spans="1:9" ht="15.75">
      <c r="A44" s="5" t="s">
        <v>35</v>
      </c>
      <c r="B44" s="45">
        <v>2888000</v>
      </c>
      <c r="C44" s="45">
        <v>2446040</v>
      </c>
      <c r="D44" s="45">
        <f t="shared" si="0"/>
        <v>441960</v>
      </c>
      <c r="E44" s="84">
        <v>12745</v>
      </c>
      <c r="F44" s="47">
        <f t="shared" si="1"/>
        <v>34.677128285602194</v>
      </c>
      <c r="G44" s="47">
        <f t="shared" si="2"/>
        <v>0</v>
      </c>
      <c r="H44" s="34">
        <f t="shared" si="3"/>
        <v>0</v>
      </c>
      <c r="I44" s="87">
        <f t="shared" si="4"/>
        <v>0</v>
      </c>
    </row>
    <row r="45" spans="1:9" ht="15.75">
      <c r="A45" s="5" t="s">
        <v>36</v>
      </c>
      <c r="B45" s="45">
        <v>30438416.55</v>
      </c>
      <c r="C45" s="45">
        <v>170480</v>
      </c>
      <c r="D45" s="45">
        <f t="shared" si="0"/>
        <v>30267936.55</v>
      </c>
      <c r="E45" s="84">
        <v>19443</v>
      </c>
      <c r="F45" s="47">
        <f t="shared" si="1"/>
        <v>1556.7523813197552</v>
      </c>
      <c r="G45" s="47">
        <f t="shared" si="2"/>
        <v>0</v>
      </c>
      <c r="H45" s="34">
        <f t="shared" si="3"/>
        <v>0</v>
      </c>
      <c r="I45" s="87">
        <f t="shared" si="4"/>
        <v>0</v>
      </c>
    </row>
    <row r="46" spans="1:9" ht="15.75">
      <c r="A46" s="14" t="s">
        <v>67</v>
      </c>
      <c r="B46" s="15">
        <f>SUM(B$9:B$45)</f>
        <v>3718326053.6400003</v>
      </c>
      <c r="C46" s="15">
        <f>SUM(C$9:C$45)</f>
        <v>1167180100</v>
      </c>
      <c r="D46" s="15">
        <f>SUM(D$9:D$45)</f>
        <v>2853180474.170001</v>
      </c>
      <c r="E46" s="86">
        <f>SUM(E$9:E$45)</f>
        <v>3142683</v>
      </c>
      <c r="F46" s="49">
        <f>D46/E46</f>
        <v>907.8804557029777</v>
      </c>
      <c r="G46" s="15"/>
      <c r="H46" s="16"/>
      <c r="I46" s="16"/>
    </row>
    <row r="47" spans="1:9" ht="15.7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5.75">
      <c r="A48" s="39"/>
      <c r="B48" s="39"/>
      <c r="C48" s="39"/>
      <c r="D48" s="39"/>
      <c r="E48" s="39"/>
      <c r="F48" s="39"/>
      <c r="G48" s="39"/>
      <c r="H48" s="39"/>
      <c r="I48" s="39"/>
    </row>
  </sheetData>
  <sheetProtection/>
  <mergeCells count="1">
    <mergeCell ref="A1:I1"/>
  </mergeCells>
  <conditionalFormatting sqref="I9:I45">
    <cfRule type="cellIs" priority="1" dxfId="134" operator="equal" stopIfTrue="1">
      <formula>0</formula>
    </cfRule>
    <cfRule type="cellIs" priority="2" dxfId="135" operator="equal" stopIfTrue="1">
      <formula>-1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115" t="s">
        <v>296</v>
      </c>
      <c r="B1" s="119"/>
      <c r="C1" s="119"/>
      <c r="D1" s="119"/>
      <c r="E1" s="119"/>
    </row>
    <row r="3" spans="1:2" ht="15.75">
      <c r="A3" s="10" t="s">
        <v>126</v>
      </c>
      <c r="B3" s="10">
        <v>1</v>
      </c>
    </row>
    <row r="4" spans="1:2" ht="15.75">
      <c r="A4" s="11" t="s">
        <v>127</v>
      </c>
      <c r="B4" s="11">
        <v>0</v>
      </c>
    </row>
    <row r="5" spans="1:2" ht="15.75">
      <c r="A5" s="12" t="s">
        <v>128</v>
      </c>
      <c r="B5" s="13" t="s">
        <v>99</v>
      </c>
    </row>
    <row r="7" spans="1:5" s="8" customFormat="1" ht="99" customHeight="1">
      <c r="A7" s="3" t="s">
        <v>38</v>
      </c>
      <c r="B7" s="3" t="s">
        <v>369</v>
      </c>
      <c r="C7" s="9" t="s">
        <v>129</v>
      </c>
      <c r="D7" s="9" t="s">
        <v>130</v>
      </c>
      <c r="E7" s="9" t="s">
        <v>131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62" t="s">
        <v>37</v>
      </c>
      <c r="C9" s="19">
        <f>IF($B9="+",1,0)</f>
        <v>1</v>
      </c>
      <c r="D9" s="19">
        <f>($C9-$B$4)/($B$3-$B$4)</f>
        <v>1</v>
      </c>
      <c r="E9" s="19">
        <f>$D9*$B$5</f>
        <v>1</v>
      </c>
    </row>
    <row r="10" spans="1:5" ht="15.75">
      <c r="A10" s="5" t="s">
        <v>1</v>
      </c>
      <c r="B10" s="63" t="s">
        <v>37</v>
      </c>
      <c r="C10" s="19">
        <f aca="true" t="shared" si="0" ref="C10:C45">IF($B10="+",1,0)</f>
        <v>1</v>
      </c>
      <c r="D10" s="19">
        <f aca="true" t="shared" si="1" ref="D10:D45">($C10-$B$4)/($B$3-$B$4)</f>
        <v>1</v>
      </c>
      <c r="E10" s="19">
        <f aca="true" t="shared" si="2" ref="E10:E45">$D10*$B$5</f>
        <v>1</v>
      </c>
    </row>
    <row r="11" spans="1:5" ht="15.75">
      <c r="A11" s="5" t="s">
        <v>2</v>
      </c>
      <c r="B11" s="63" t="s">
        <v>37</v>
      </c>
      <c r="C11" s="19">
        <f t="shared" si="0"/>
        <v>1</v>
      </c>
      <c r="D11" s="19">
        <f t="shared" si="1"/>
        <v>1</v>
      </c>
      <c r="E11" s="19">
        <f t="shared" si="2"/>
        <v>1</v>
      </c>
    </row>
    <row r="12" spans="1:5" ht="15.75">
      <c r="A12" s="5" t="s">
        <v>3</v>
      </c>
      <c r="B12" s="63" t="s">
        <v>37</v>
      </c>
      <c r="C12" s="19">
        <f t="shared" si="0"/>
        <v>1</v>
      </c>
      <c r="D12" s="19">
        <f t="shared" si="1"/>
        <v>1</v>
      </c>
      <c r="E12" s="19">
        <f t="shared" si="2"/>
        <v>1</v>
      </c>
    </row>
    <row r="13" spans="1:5" ht="15.75">
      <c r="A13" s="5" t="s">
        <v>4</v>
      </c>
      <c r="B13" s="63" t="s">
        <v>37</v>
      </c>
      <c r="C13" s="19">
        <f t="shared" si="0"/>
        <v>1</v>
      </c>
      <c r="D13" s="19">
        <f t="shared" si="1"/>
        <v>1</v>
      </c>
      <c r="E13" s="19">
        <f t="shared" si="2"/>
        <v>1</v>
      </c>
    </row>
    <row r="14" spans="1:5" ht="15.75">
      <c r="A14" s="5" t="s">
        <v>5</v>
      </c>
      <c r="B14" s="63" t="s">
        <v>37</v>
      </c>
      <c r="C14" s="19">
        <f t="shared" si="0"/>
        <v>1</v>
      </c>
      <c r="D14" s="19">
        <f t="shared" si="1"/>
        <v>1</v>
      </c>
      <c r="E14" s="19">
        <f t="shared" si="2"/>
        <v>1</v>
      </c>
    </row>
    <row r="15" spans="1:5" ht="15.75">
      <c r="A15" s="5" t="s">
        <v>6</v>
      </c>
      <c r="B15" s="63" t="s">
        <v>37</v>
      </c>
      <c r="C15" s="19">
        <f t="shared" si="0"/>
        <v>1</v>
      </c>
      <c r="D15" s="19">
        <f t="shared" si="1"/>
        <v>1</v>
      </c>
      <c r="E15" s="19">
        <f t="shared" si="2"/>
        <v>1</v>
      </c>
    </row>
    <row r="16" spans="1:5" ht="15.75">
      <c r="A16" s="5" t="s">
        <v>7</v>
      </c>
      <c r="B16" s="63" t="s">
        <v>37</v>
      </c>
      <c r="C16" s="19">
        <f t="shared" si="0"/>
        <v>1</v>
      </c>
      <c r="D16" s="19">
        <f t="shared" si="1"/>
        <v>1</v>
      </c>
      <c r="E16" s="19">
        <f t="shared" si="2"/>
        <v>1</v>
      </c>
    </row>
    <row r="17" spans="1:5" ht="15.75">
      <c r="A17" s="5" t="s">
        <v>8</v>
      </c>
      <c r="B17" s="63" t="s">
        <v>37</v>
      </c>
      <c r="C17" s="19">
        <f t="shared" si="0"/>
        <v>1</v>
      </c>
      <c r="D17" s="19">
        <f t="shared" si="1"/>
        <v>1</v>
      </c>
      <c r="E17" s="19">
        <f t="shared" si="2"/>
        <v>1</v>
      </c>
    </row>
    <row r="18" spans="1:5" ht="15.75">
      <c r="A18" s="5" t="s">
        <v>9</v>
      </c>
      <c r="B18" s="63" t="s">
        <v>37</v>
      </c>
      <c r="C18" s="19">
        <f t="shared" si="0"/>
        <v>1</v>
      </c>
      <c r="D18" s="19">
        <f t="shared" si="1"/>
        <v>1</v>
      </c>
      <c r="E18" s="19">
        <f t="shared" si="2"/>
        <v>1</v>
      </c>
    </row>
    <row r="19" spans="1:5" ht="15.75">
      <c r="A19" s="5" t="s">
        <v>10</v>
      </c>
      <c r="B19" s="63" t="s">
        <v>37</v>
      </c>
      <c r="C19" s="19">
        <f t="shared" si="0"/>
        <v>1</v>
      </c>
      <c r="D19" s="19">
        <f t="shared" si="1"/>
        <v>1</v>
      </c>
      <c r="E19" s="19">
        <f t="shared" si="2"/>
        <v>1</v>
      </c>
    </row>
    <row r="20" spans="1:5" ht="15.75">
      <c r="A20" s="5" t="s">
        <v>11</v>
      </c>
      <c r="B20" s="63" t="s">
        <v>37</v>
      </c>
      <c r="C20" s="19">
        <f t="shared" si="0"/>
        <v>1</v>
      </c>
      <c r="D20" s="19">
        <f t="shared" si="1"/>
        <v>1</v>
      </c>
      <c r="E20" s="19">
        <f t="shared" si="2"/>
        <v>1</v>
      </c>
    </row>
    <row r="21" spans="1:5" ht="15.75">
      <c r="A21" s="5" t="s">
        <v>12</v>
      </c>
      <c r="B21" s="63" t="s">
        <v>37</v>
      </c>
      <c r="C21" s="19">
        <f t="shared" si="0"/>
        <v>1</v>
      </c>
      <c r="D21" s="19">
        <f t="shared" si="1"/>
        <v>1</v>
      </c>
      <c r="E21" s="19">
        <f t="shared" si="2"/>
        <v>1</v>
      </c>
    </row>
    <row r="22" spans="1:5" ht="15.75">
      <c r="A22" s="5" t="s">
        <v>13</v>
      </c>
      <c r="B22" s="63" t="s">
        <v>37</v>
      </c>
      <c r="C22" s="19">
        <f t="shared" si="0"/>
        <v>1</v>
      </c>
      <c r="D22" s="19">
        <f t="shared" si="1"/>
        <v>1</v>
      </c>
      <c r="E22" s="19">
        <f t="shared" si="2"/>
        <v>1</v>
      </c>
    </row>
    <row r="23" spans="1:5" ht="15.75">
      <c r="A23" s="5" t="s">
        <v>14</v>
      </c>
      <c r="B23" s="63" t="s">
        <v>37</v>
      </c>
      <c r="C23" s="19">
        <f t="shared" si="0"/>
        <v>1</v>
      </c>
      <c r="D23" s="19">
        <f t="shared" si="1"/>
        <v>1</v>
      </c>
      <c r="E23" s="19">
        <f t="shared" si="2"/>
        <v>1</v>
      </c>
    </row>
    <row r="24" spans="1:5" ht="15.75">
      <c r="A24" s="5" t="s">
        <v>15</v>
      </c>
      <c r="B24" s="63" t="s">
        <v>37</v>
      </c>
      <c r="C24" s="19">
        <f t="shared" si="0"/>
        <v>1</v>
      </c>
      <c r="D24" s="19">
        <f t="shared" si="1"/>
        <v>1</v>
      </c>
      <c r="E24" s="19">
        <f t="shared" si="2"/>
        <v>1</v>
      </c>
    </row>
    <row r="25" spans="1:5" ht="15.75">
      <c r="A25" s="5" t="s">
        <v>16</v>
      </c>
      <c r="B25" s="63" t="s">
        <v>37</v>
      </c>
      <c r="C25" s="19">
        <f t="shared" si="0"/>
        <v>1</v>
      </c>
      <c r="D25" s="19">
        <f t="shared" si="1"/>
        <v>1</v>
      </c>
      <c r="E25" s="19">
        <f t="shared" si="2"/>
        <v>1</v>
      </c>
    </row>
    <row r="26" spans="1:5" ht="15.75">
      <c r="A26" s="5" t="s">
        <v>17</v>
      </c>
      <c r="B26" s="63" t="s">
        <v>37</v>
      </c>
      <c r="C26" s="19">
        <f t="shared" si="0"/>
        <v>1</v>
      </c>
      <c r="D26" s="19">
        <f t="shared" si="1"/>
        <v>1</v>
      </c>
      <c r="E26" s="19">
        <f t="shared" si="2"/>
        <v>1</v>
      </c>
    </row>
    <row r="27" spans="1:5" ht="15.75">
      <c r="A27" s="5" t="s">
        <v>18</v>
      </c>
      <c r="B27" s="63" t="s">
        <v>37</v>
      </c>
      <c r="C27" s="19">
        <f t="shared" si="0"/>
        <v>1</v>
      </c>
      <c r="D27" s="19">
        <f t="shared" si="1"/>
        <v>1</v>
      </c>
      <c r="E27" s="19">
        <f t="shared" si="2"/>
        <v>1</v>
      </c>
    </row>
    <row r="28" spans="1:5" ht="15.75">
      <c r="A28" s="5" t="s">
        <v>19</v>
      </c>
      <c r="B28" s="63" t="s">
        <v>37</v>
      </c>
      <c r="C28" s="19">
        <f t="shared" si="0"/>
        <v>1</v>
      </c>
      <c r="D28" s="19">
        <f t="shared" si="1"/>
        <v>1</v>
      </c>
      <c r="E28" s="19">
        <f t="shared" si="2"/>
        <v>1</v>
      </c>
    </row>
    <row r="29" spans="1:5" ht="15.75">
      <c r="A29" s="5" t="s">
        <v>20</v>
      </c>
      <c r="B29" s="63" t="s">
        <v>37</v>
      </c>
      <c r="C29" s="19">
        <f t="shared" si="0"/>
        <v>1</v>
      </c>
      <c r="D29" s="19">
        <f t="shared" si="1"/>
        <v>1</v>
      </c>
      <c r="E29" s="19">
        <f t="shared" si="2"/>
        <v>1</v>
      </c>
    </row>
    <row r="30" spans="1:5" ht="15.75">
      <c r="A30" s="5" t="s">
        <v>21</v>
      </c>
      <c r="B30" s="63" t="s">
        <v>37</v>
      </c>
      <c r="C30" s="19">
        <f t="shared" si="0"/>
        <v>1</v>
      </c>
      <c r="D30" s="19">
        <f t="shared" si="1"/>
        <v>1</v>
      </c>
      <c r="E30" s="19">
        <f t="shared" si="2"/>
        <v>1</v>
      </c>
    </row>
    <row r="31" spans="1:5" ht="15.75">
      <c r="A31" s="5" t="s">
        <v>22</v>
      </c>
      <c r="B31" s="63" t="s">
        <v>37</v>
      </c>
      <c r="C31" s="19">
        <f t="shared" si="0"/>
        <v>1</v>
      </c>
      <c r="D31" s="19">
        <f t="shared" si="1"/>
        <v>1</v>
      </c>
      <c r="E31" s="19">
        <f t="shared" si="2"/>
        <v>1</v>
      </c>
    </row>
    <row r="32" spans="1:5" ht="15.75">
      <c r="A32" s="5" t="s">
        <v>23</v>
      </c>
      <c r="B32" s="63" t="s">
        <v>37</v>
      </c>
      <c r="C32" s="19">
        <f t="shared" si="0"/>
        <v>1</v>
      </c>
      <c r="D32" s="19">
        <f t="shared" si="1"/>
        <v>1</v>
      </c>
      <c r="E32" s="19">
        <f t="shared" si="2"/>
        <v>1</v>
      </c>
    </row>
    <row r="33" spans="1:5" ht="15.75">
      <c r="A33" s="5" t="s">
        <v>24</v>
      </c>
      <c r="B33" s="63" t="s">
        <v>37</v>
      </c>
      <c r="C33" s="19">
        <f t="shared" si="0"/>
        <v>1</v>
      </c>
      <c r="D33" s="19">
        <f t="shared" si="1"/>
        <v>1</v>
      </c>
      <c r="E33" s="19">
        <f t="shared" si="2"/>
        <v>1</v>
      </c>
    </row>
    <row r="34" spans="1:5" ht="15.75">
      <c r="A34" s="5" t="s">
        <v>25</v>
      </c>
      <c r="B34" s="63" t="s">
        <v>37</v>
      </c>
      <c r="C34" s="19">
        <f t="shared" si="0"/>
        <v>1</v>
      </c>
      <c r="D34" s="19">
        <f t="shared" si="1"/>
        <v>1</v>
      </c>
      <c r="E34" s="19">
        <f t="shared" si="2"/>
        <v>1</v>
      </c>
    </row>
    <row r="35" spans="1:5" ht="15.75">
      <c r="A35" s="5" t="s">
        <v>26</v>
      </c>
      <c r="B35" s="63" t="s">
        <v>37</v>
      </c>
      <c r="C35" s="19">
        <f t="shared" si="0"/>
        <v>1</v>
      </c>
      <c r="D35" s="19">
        <f t="shared" si="1"/>
        <v>1</v>
      </c>
      <c r="E35" s="19">
        <f t="shared" si="2"/>
        <v>1</v>
      </c>
    </row>
    <row r="36" spans="1:5" ht="15.75">
      <c r="A36" s="5" t="s">
        <v>27</v>
      </c>
      <c r="B36" s="63" t="s">
        <v>37</v>
      </c>
      <c r="C36" s="19">
        <f t="shared" si="0"/>
        <v>1</v>
      </c>
      <c r="D36" s="19">
        <f t="shared" si="1"/>
        <v>1</v>
      </c>
      <c r="E36" s="19">
        <f t="shared" si="2"/>
        <v>1</v>
      </c>
    </row>
    <row r="37" spans="1:5" ht="15.75">
      <c r="A37" s="5" t="s">
        <v>28</v>
      </c>
      <c r="B37" s="63" t="s">
        <v>37</v>
      </c>
      <c r="C37" s="19">
        <f t="shared" si="0"/>
        <v>1</v>
      </c>
      <c r="D37" s="19">
        <f t="shared" si="1"/>
        <v>1</v>
      </c>
      <c r="E37" s="19">
        <f t="shared" si="2"/>
        <v>1</v>
      </c>
    </row>
    <row r="38" spans="1:5" ht="15.75">
      <c r="A38" s="5" t="s">
        <v>29</v>
      </c>
      <c r="B38" s="63" t="s">
        <v>37</v>
      </c>
      <c r="C38" s="19">
        <f t="shared" si="0"/>
        <v>1</v>
      </c>
      <c r="D38" s="19">
        <f t="shared" si="1"/>
        <v>1</v>
      </c>
      <c r="E38" s="19">
        <f t="shared" si="2"/>
        <v>1</v>
      </c>
    </row>
    <row r="39" spans="1:5" ht="15.75">
      <c r="A39" s="5" t="s">
        <v>30</v>
      </c>
      <c r="B39" s="63" t="s">
        <v>37</v>
      </c>
      <c r="C39" s="19">
        <f t="shared" si="0"/>
        <v>1</v>
      </c>
      <c r="D39" s="19">
        <f t="shared" si="1"/>
        <v>1</v>
      </c>
      <c r="E39" s="19">
        <f t="shared" si="2"/>
        <v>1</v>
      </c>
    </row>
    <row r="40" spans="1:5" ht="15.75">
      <c r="A40" s="5" t="s">
        <v>31</v>
      </c>
      <c r="B40" s="63" t="s">
        <v>37</v>
      </c>
      <c r="C40" s="19">
        <f t="shared" si="0"/>
        <v>1</v>
      </c>
      <c r="D40" s="19">
        <f t="shared" si="1"/>
        <v>1</v>
      </c>
      <c r="E40" s="19">
        <f t="shared" si="2"/>
        <v>1</v>
      </c>
    </row>
    <row r="41" spans="1:5" ht="15.75">
      <c r="A41" s="5" t="s">
        <v>32</v>
      </c>
      <c r="B41" s="63" t="s">
        <v>37</v>
      </c>
      <c r="C41" s="19">
        <f t="shared" si="0"/>
        <v>1</v>
      </c>
      <c r="D41" s="19">
        <f t="shared" si="1"/>
        <v>1</v>
      </c>
      <c r="E41" s="19">
        <f t="shared" si="2"/>
        <v>1</v>
      </c>
    </row>
    <row r="42" spans="1:5" ht="15.75">
      <c r="A42" s="5" t="s">
        <v>33</v>
      </c>
      <c r="B42" s="63" t="s">
        <v>37</v>
      </c>
      <c r="C42" s="19">
        <f t="shared" si="0"/>
        <v>1</v>
      </c>
      <c r="D42" s="19">
        <f t="shared" si="1"/>
        <v>1</v>
      </c>
      <c r="E42" s="19">
        <f t="shared" si="2"/>
        <v>1</v>
      </c>
    </row>
    <row r="43" spans="1:5" ht="15.75">
      <c r="A43" s="5" t="s">
        <v>34</v>
      </c>
      <c r="B43" s="63" t="s">
        <v>37</v>
      </c>
      <c r="C43" s="19">
        <f t="shared" si="0"/>
        <v>1</v>
      </c>
      <c r="D43" s="19">
        <f t="shared" si="1"/>
        <v>1</v>
      </c>
      <c r="E43" s="19">
        <f t="shared" si="2"/>
        <v>1</v>
      </c>
    </row>
    <row r="44" spans="1:5" ht="15.75">
      <c r="A44" s="5" t="s">
        <v>35</v>
      </c>
      <c r="B44" s="63" t="s">
        <v>37</v>
      </c>
      <c r="C44" s="19">
        <f t="shared" si="0"/>
        <v>1</v>
      </c>
      <c r="D44" s="19">
        <f t="shared" si="1"/>
        <v>1</v>
      </c>
      <c r="E44" s="19">
        <f t="shared" si="2"/>
        <v>1</v>
      </c>
    </row>
    <row r="45" spans="1:5" ht="15.75">
      <c r="A45" s="5" t="s">
        <v>36</v>
      </c>
      <c r="B45" s="63" t="s">
        <v>37</v>
      </c>
      <c r="C45" s="19">
        <f t="shared" si="0"/>
        <v>1</v>
      </c>
      <c r="D45" s="19">
        <f t="shared" si="1"/>
        <v>1</v>
      </c>
      <c r="E45" s="19">
        <f t="shared" si="2"/>
        <v>1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5" operator="equal" stopIfTrue="1">
      <formula>0</formula>
    </cfRule>
    <cfRule type="cellIs" priority="2" dxfId="134" operator="equal" stopIfTrue="1">
      <formula>1</formula>
    </cfRule>
  </conditionalFormatting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1" customWidth="1"/>
    <col min="2" max="2" width="47.71093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117" t="s">
        <v>309</v>
      </c>
      <c r="B1" s="118"/>
      <c r="C1" s="118"/>
      <c r="D1" s="118"/>
      <c r="E1" s="118"/>
    </row>
    <row r="3" spans="1:2" ht="15.75">
      <c r="A3" s="10" t="s">
        <v>44</v>
      </c>
      <c r="B3" s="10">
        <v>1</v>
      </c>
    </row>
    <row r="4" spans="1:2" ht="15.75">
      <c r="A4" s="11" t="s">
        <v>45</v>
      </c>
      <c r="B4" s="11">
        <v>0</v>
      </c>
    </row>
    <row r="5" spans="1:2" ht="15.75">
      <c r="A5" s="12" t="s">
        <v>46</v>
      </c>
      <c r="B5" s="13" t="s">
        <v>40</v>
      </c>
    </row>
    <row r="7" spans="1:5" s="8" customFormat="1" ht="191.25" customHeight="1">
      <c r="A7" s="3" t="s">
        <v>38</v>
      </c>
      <c r="B7" s="3" t="s">
        <v>370</v>
      </c>
      <c r="C7" s="9" t="s">
        <v>61</v>
      </c>
      <c r="D7" s="9" t="s">
        <v>62</v>
      </c>
      <c r="E7" s="9" t="s">
        <v>63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8"/>
      <c r="C9" s="19">
        <f>IF($B9="+",1,0)</f>
        <v>0</v>
      </c>
      <c r="D9" s="19">
        <f>($C9-$B$4)/($B$3-$B$4)</f>
        <v>0</v>
      </c>
      <c r="E9" s="80">
        <f>$D9*$B$5</f>
        <v>0</v>
      </c>
    </row>
    <row r="10" spans="1:5" ht="15.75">
      <c r="A10" s="5" t="s">
        <v>1</v>
      </c>
      <c r="B10" s="18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80">
        <f aca="true" t="shared" si="2" ref="E10:E45">$D10*$B$5</f>
        <v>0</v>
      </c>
    </row>
    <row r="11" spans="1:5" ht="15.75">
      <c r="A11" s="5" t="s">
        <v>2</v>
      </c>
      <c r="B11" s="18"/>
      <c r="C11" s="19">
        <f t="shared" si="0"/>
        <v>0</v>
      </c>
      <c r="D11" s="19">
        <f t="shared" si="1"/>
        <v>0</v>
      </c>
      <c r="E11" s="80">
        <f t="shared" si="2"/>
        <v>0</v>
      </c>
    </row>
    <row r="12" spans="1:5" ht="15.75">
      <c r="A12" s="5" t="s">
        <v>3</v>
      </c>
      <c r="B12" s="18"/>
      <c r="C12" s="19">
        <f t="shared" si="0"/>
        <v>0</v>
      </c>
      <c r="D12" s="19">
        <f t="shared" si="1"/>
        <v>0</v>
      </c>
      <c r="E12" s="80">
        <f t="shared" si="2"/>
        <v>0</v>
      </c>
    </row>
    <row r="13" spans="1:5" ht="15.75">
      <c r="A13" s="5" t="s">
        <v>4</v>
      </c>
      <c r="B13" s="18"/>
      <c r="C13" s="19">
        <f t="shared" si="0"/>
        <v>0</v>
      </c>
      <c r="D13" s="19">
        <f t="shared" si="1"/>
        <v>0</v>
      </c>
      <c r="E13" s="80">
        <f t="shared" si="2"/>
        <v>0</v>
      </c>
    </row>
    <row r="14" spans="1:5" ht="15.75">
      <c r="A14" s="5" t="s">
        <v>5</v>
      </c>
      <c r="B14" s="18"/>
      <c r="C14" s="19">
        <f t="shared" si="0"/>
        <v>0</v>
      </c>
      <c r="D14" s="19">
        <f t="shared" si="1"/>
        <v>0</v>
      </c>
      <c r="E14" s="80">
        <f t="shared" si="2"/>
        <v>0</v>
      </c>
    </row>
    <row r="15" spans="1:5" ht="15.75">
      <c r="A15" s="5" t="s">
        <v>6</v>
      </c>
      <c r="B15" s="34"/>
      <c r="C15" s="19">
        <f t="shared" si="0"/>
        <v>0</v>
      </c>
      <c r="D15" s="19">
        <f t="shared" si="1"/>
        <v>0</v>
      </c>
      <c r="E15" s="80">
        <f t="shared" si="2"/>
        <v>0</v>
      </c>
    </row>
    <row r="16" spans="1:5" ht="15.75">
      <c r="A16" s="5" t="s">
        <v>7</v>
      </c>
      <c r="B16" s="34" t="s">
        <v>37</v>
      </c>
      <c r="C16" s="19">
        <f t="shared" si="0"/>
        <v>1</v>
      </c>
      <c r="D16" s="19">
        <f t="shared" si="1"/>
        <v>1</v>
      </c>
      <c r="E16" s="80">
        <f t="shared" si="2"/>
        <v>-1</v>
      </c>
    </row>
    <row r="17" spans="1:5" ht="15.75">
      <c r="A17" s="5" t="s">
        <v>8</v>
      </c>
      <c r="B17" s="18"/>
      <c r="C17" s="19">
        <f t="shared" si="0"/>
        <v>0</v>
      </c>
      <c r="D17" s="19">
        <f t="shared" si="1"/>
        <v>0</v>
      </c>
      <c r="E17" s="80">
        <f t="shared" si="2"/>
        <v>0</v>
      </c>
    </row>
    <row r="18" spans="1:5" ht="15.75">
      <c r="A18" s="5" t="s">
        <v>9</v>
      </c>
      <c r="B18" s="34" t="s">
        <v>37</v>
      </c>
      <c r="C18" s="19">
        <f t="shared" si="0"/>
        <v>1</v>
      </c>
      <c r="D18" s="19">
        <f t="shared" si="1"/>
        <v>1</v>
      </c>
      <c r="E18" s="80">
        <f t="shared" si="2"/>
        <v>-1</v>
      </c>
    </row>
    <row r="19" spans="1:5" ht="15.75">
      <c r="A19" s="5" t="s">
        <v>10</v>
      </c>
      <c r="B19" s="34" t="s">
        <v>37</v>
      </c>
      <c r="C19" s="19">
        <f t="shared" si="0"/>
        <v>1</v>
      </c>
      <c r="D19" s="19">
        <f t="shared" si="1"/>
        <v>1</v>
      </c>
      <c r="E19" s="80">
        <f t="shared" si="2"/>
        <v>-1</v>
      </c>
    </row>
    <row r="20" spans="1:5" ht="15.75">
      <c r="A20" s="5" t="s">
        <v>11</v>
      </c>
      <c r="B20" s="34"/>
      <c r="C20" s="19">
        <f t="shared" si="0"/>
        <v>0</v>
      </c>
      <c r="D20" s="19">
        <f t="shared" si="1"/>
        <v>0</v>
      </c>
      <c r="E20" s="80">
        <f t="shared" si="2"/>
        <v>0</v>
      </c>
    </row>
    <row r="21" spans="1:5" ht="15.75">
      <c r="A21" s="5" t="s">
        <v>12</v>
      </c>
      <c r="B21" s="34"/>
      <c r="C21" s="19">
        <f t="shared" si="0"/>
        <v>0</v>
      </c>
      <c r="D21" s="19">
        <f t="shared" si="1"/>
        <v>0</v>
      </c>
      <c r="E21" s="80">
        <f t="shared" si="2"/>
        <v>0</v>
      </c>
    </row>
    <row r="22" spans="1:5" ht="15.75">
      <c r="A22" s="5" t="s">
        <v>13</v>
      </c>
      <c r="B22" s="34"/>
      <c r="C22" s="19">
        <f t="shared" si="0"/>
        <v>0</v>
      </c>
      <c r="D22" s="19">
        <f t="shared" si="1"/>
        <v>0</v>
      </c>
      <c r="E22" s="80">
        <f t="shared" si="2"/>
        <v>0</v>
      </c>
    </row>
    <row r="23" spans="1:5" ht="15.75">
      <c r="A23" s="5" t="s">
        <v>14</v>
      </c>
      <c r="B23" s="18"/>
      <c r="C23" s="19">
        <f t="shared" si="0"/>
        <v>0</v>
      </c>
      <c r="D23" s="19">
        <f t="shared" si="1"/>
        <v>0</v>
      </c>
      <c r="E23" s="80">
        <f t="shared" si="2"/>
        <v>0</v>
      </c>
    </row>
    <row r="24" spans="1:5" ht="15.75">
      <c r="A24" s="5" t="s">
        <v>15</v>
      </c>
      <c r="B24" s="34"/>
      <c r="C24" s="19">
        <f t="shared" si="0"/>
        <v>0</v>
      </c>
      <c r="D24" s="19">
        <f t="shared" si="1"/>
        <v>0</v>
      </c>
      <c r="E24" s="80">
        <f t="shared" si="2"/>
        <v>0</v>
      </c>
    </row>
    <row r="25" spans="1:5" ht="15.75">
      <c r="A25" s="5" t="s">
        <v>16</v>
      </c>
      <c r="B25" s="34"/>
      <c r="C25" s="19">
        <f t="shared" si="0"/>
        <v>0</v>
      </c>
      <c r="D25" s="19">
        <f t="shared" si="1"/>
        <v>0</v>
      </c>
      <c r="E25" s="80">
        <f t="shared" si="2"/>
        <v>0</v>
      </c>
    </row>
    <row r="26" spans="1:5" ht="15.75">
      <c r="A26" s="5" t="s">
        <v>17</v>
      </c>
      <c r="B26" s="34"/>
      <c r="C26" s="19">
        <f t="shared" si="0"/>
        <v>0</v>
      </c>
      <c r="D26" s="19">
        <f t="shared" si="1"/>
        <v>0</v>
      </c>
      <c r="E26" s="80">
        <f t="shared" si="2"/>
        <v>0</v>
      </c>
    </row>
    <row r="27" spans="1:5" ht="15.75">
      <c r="A27" s="5" t="s">
        <v>18</v>
      </c>
      <c r="B27" s="18"/>
      <c r="C27" s="19">
        <f t="shared" si="0"/>
        <v>0</v>
      </c>
      <c r="D27" s="19">
        <f t="shared" si="1"/>
        <v>0</v>
      </c>
      <c r="E27" s="80">
        <f t="shared" si="2"/>
        <v>0</v>
      </c>
    </row>
    <row r="28" spans="1:5" ht="15.75">
      <c r="A28" s="5" t="s">
        <v>19</v>
      </c>
      <c r="B28" s="34" t="s">
        <v>37</v>
      </c>
      <c r="C28" s="19">
        <f t="shared" si="0"/>
        <v>1</v>
      </c>
      <c r="D28" s="19">
        <f t="shared" si="1"/>
        <v>1</v>
      </c>
      <c r="E28" s="80">
        <f t="shared" si="2"/>
        <v>-1</v>
      </c>
    </row>
    <row r="29" spans="1:5" ht="15.75">
      <c r="A29" s="5" t="s">
        <v>20</v>
      </c>
      <c r="B29" s="34"/>
      <c r="C29" s="19">
        <f t="shared" si="0"/>
        <v>0</v>
      </c>
      <c r="D29" s="19">
        <f t="shared" si="1"/>
        <v>0</v>
      </c>
      <c r="E29" s="80">
        <f t="shared" si="2"/>
        <v>0</v>
      </c>
    </row>
    <row r="30" spans="1:5" ht="15.75">
      <c r="A30" s="5" t="s">
        <v>21</v>
      </c>
      <c r="B30" s="34"/>
      <c r="C30" s="19">
        <f t="shared" si="0"/>
        <v>0</v>
      </c>
      <c r="D30" s="19">
        <f t="shared" si="1"/>
        <v>0</v>
      </c>
      <c r="E30" s="80">
        <f t="shared" si="2"/>
        <v>0</v>
      </c>
    </row>
    <row r="31" spans="1:5" ht="15.75">
      <c r="A31" s="5" t="s">
        <v>22</v>
      </c>
      <c r="B31" s="34"/>
      <c r="C31" s="19">
        <f t="shared" si="0"/>
        <v>0</v>
      </c>
      <c r="D31" s="19">
        <f t="shared" si="1"/>
        <v>0</v>
      </c>
      <c r="E31" s="80">
        <f t="shared" si="2"/>
        <v>0</v>
      </c>
    </row>
    <row r="32" spans="1:5" ht="15.75">
      <c r="A32" s="5" t="s">
        <v>23</v>
      </c>
      <c r="B32" s="18"/>
      <c r="C32" s="19">
        <f t="shared" si="0"/>
        <v>0</v>
      </c>
      <c r="D32" s="19">
        <f t="shared" si="1"/>
        <v>0</v>
      </c>
      <c r="E32" s="80">
        <f t="shared" si="2"/>
        <v>0</v>
      </c>
    </row>
    <row r="33" spans="1:5" ht="15.75">
      <c r="A33" s="5" t="s">
        <v>24</v>
      </c>
      <c r="B33" s="18"/>
      <c r="C33" s="19">
        <f t="shared" si="0"/>
        <v>0</v>
      </c>
      <c r="D33" s="19">
        <f t="shared" si="1"/>
        <v>0</v>
      </c>
      <c r="E33" s="80">
        <f t="shared" si="2"/>
        <v>0</v>
      </c>
    </row>
    <row r="34" spans="1:5" ht="15.75">
      <c r="A34" s="5" t="s">
        <v>25</v>
      </c>
      <c r="B34" s="18"/>
      <c r="C34" s="19">
        <f t="shared" si="0"/>
        <v>0</v>
      </c>
      <c r="D34" s="19">
        <f t="shared" si="1"/>
        <v>0</v>
      </c>
      <c r="E34" s="80">
        <f t="shared" si="2"/>
        <v>0</v>
      </c>
    </row>
    <row r="35" spans="1:5" ht="15.75">
      <c r="A35" s="5" t="s">
        <v>26</v>
      </c>
      <c r="B35" s="18"/>
      <c r="C35" s="19">
        <f t="shared" si="0"/>
        <v>0</v>
      </c>
      <c r="D35" s="19">
        <f t="shared" si="1"/>
        <v>0</v>
      </c>
      <c r="E35" s="80">
        <f t="shared" si="2"/>
        <v>0</v>
      </c>
    </row>
    <row r="36" spans="1:5" ht="15.75">
      <c r="A36" s="5" t="s">
        <v>27</v>
      </c>
      <c r="B36" s="34"/>
      <c r="C36" s="19">
        <f t="shared" si="0"/>
        <v>0</v>
      </c>
      <c r="D36" s="19">
        <f t="shared" si="1"/>
        <v>0</v>
      </c>
      <c r="E36" s="80">
        <f t="shared" si="2"/>
        <v>0</v>
      </c>
    </row>
    <row r="37" spans="1:5" ht="15.75">
      <c r="A37" s="5" t="s">
        <v>28</v>
      </c>
      <c r="B37" s="18"/>
      <c r="C37" s="19">
        <f t="shared" si="0"/>
        <v>0</v>
      </c>
      <c r="D37" s="19">
        <f t="shared" si="1"/>
        <v>0</v>
      </c>
      <c r="E37" s="80">
        <f t="shared" si="2"/>
        <v>0</v>
      </c>
    </row>
    <row r="38" spans="1:5" ht="15.75">
      <c r="A38" s="5" t="s">
        <v>29</v>
      </c>
      <c r="B38" s="34" t="s">
        <v>37</v>
      </c>
      <c r="C38" s="19">
        <f t="shared" si="0"/>
        <v>1</v>
      </c>
      <c r="D38" s="19">
        <f t="shared" si="1"/>
        <v>1</v>
      </c>
      <c r="E38" s="80">
        <f t="shared" si="2"/>
        <v>-1</v>
      </c>
    </row>
    <row r="39" spans="1:5" ht="15.75">
      <c r="A39" s="5" t="s">
        <v>30</v>
      </c>
      <c r="B39" s="18"/>
      <c r="C39" s="19">
        <f t="shared" si="0"/>
        <v>0</v>
      </c>
      <c r="D39" s="19">
        <f t="shared" si="1"/>
        <v>0</v>
      </c>
      <c r="E39" s="80">
        <f t="shared" si="2"/>
        <v>0</v>
      </c>
    </row>
    <row r="40" spans="1:5" ht="15.75">
      <c r="A40" s="5" t="s">
        <v>31</v>
      </c>
      <c r="B40" s="34"/>
      <c r="C40" s="19">
        <f t="shared" si="0"/>
        <v>0</v>
      </c>
      <c r="D40" s="19">
        <f t="shared" si="1"/>
        <v>0</v>
      </c>
      <c r="E40" s="80">
        <f t="shared" si="2"/>
        <v>0</v>
      </c>
    </row>
    <row r="41" spans="1:5" ht="15.75">
      <c r="A41" s="5" t="s">
        <v>32</v>
      </c>
      <c r="B41" s="34"/>
      <c r="C41" s="19">
        <f t="shared" si="0"/>
        <v>0</v>
      </c>
      <c r="D41" s="19">
        <f t="shared" si="1"/>
        <v>0</v>
      </c>
      <c r="E41" s="80">
        <f t="shared" si="2"/>
        <v>0</v>
      </c>
    </row>
    <row r="42" spans="1:5" ht="15.75">
      <c r="A42" s="5" t="s">
        <v>33</v>
      </c>
      <c r="B42" s="34"/>
      <c r="C42" s="19">
        <f t="shared" si="0"/>
        <v>0</v>
      </c>
      <c r="D42" s="19">
        <f t="shared" si="1"/>
        <v>0</v>
      </c>
      <c r="E42" s="80">
        <f t="shared" si="2"/>
        <v>0</v>
      </c>
    </row>
    <row r="43" spans="1:5" ht="15.75">
      <c r="A43" s="5" t="s">
        <v>34</v>
      </c>
      <c r="B43" s="34"/>
      <c r="C43" s="19">
        <f t="shared" si="0"/>
        <v>0</v>
      </c>
      <c r="D43" s="19">
        <f t="shared" si="1"/>
        <v>0</v>
      </c>
      <c r="E43" s="80">
        <f t="shared" si="2"/>
        <v>0</v>
      </c>
    </row>
    <row r="44" spans="1:5" ht="15.75">
      <c r="A44" s="5" t="s">
        <v>35</v>
      </c>
      <c r="B44" s="34"/>
      <c r="C44" s="19">
        <f t="shared" si="0"/>
        <v>0</v>
      </c>
      <c r="D44" s="19">
        <f t="shared" si="1"/>
        <v>0</v>
      </c>
      <c r="E44" s="80">
        <f t="shared" si="2"/>
        <v>0</v>
      </c>
    </row>
    <row r="45" spans="1:5" ht="15.75">
      <c r="A45" s="5" t="s">
        <v>36</v>
      </c>
      <c r="B45" s="34"/>
      <c r="C45" s="19">
        <f t="shared" si="0"/>
        <v>0</v>
      </c>
      <c r="D45" s="19">
        <f t="shared" si="1"/>
        <v>0</v>
      </c>
      <c r="E45" s="80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4" operator="equal" stopIfTrue="1">
      <formula>0</formula>
    </cfRule>
    <cfRule type="cellIs" priority="2" dxfId="135" operator="equal" stopIfTrue="1">
      <formula>-1</formula>
    </cfRule>
  </conditionalFormatting>
  <printOptions horizontalCentered="1"/>
  <pageMargins left="0.15748031496062992" right="0.1968503937007874" top="0.37" bottom="0.2362204724409449" header="0.15748031496062992" footer="0.2362204724409449"/>
  <pageSetup fitToHeight="1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selection activeCell="A7" sqref="A7"/>
    </sheetView>
  </sheetViews>
  <sheetFormatPr defaultColWidth="8.7109375" defaultRowHeight="15"/>
  <cols>
    <col min="1" max="1" width="24.421875" style="39" customWidth="1"/>
    <col min="2" max="2" width="41.57421875" style="39" customWidth="1"/>
    <col min="3" max="3" width="9.57421875" style="39" customWidth="1"/>
    <col min="4" max="4" width="9.140625" style="39" customWidth="1"/>
    <col min="5" max="5" width="18.140625" style="39" customWidth="1"/>
    <col min="6" max="16384" width="8.7109375" style="39" customWidth="1"/>
  </cols>
  <sheetData>
    <row r="1" spans="1:5" ht="48.75" customHeight="1">
      <c r="A1" s="117" t="s">
        <v>310</v>
      </c>
      <c r="B1" s="117"/>
      <c r="C1" s="117"/>
      <c r="D1" s="117"/>
      <c r="E1" s="117"/>
    </row>
    <row r="2" spans="1:5" ht="15.75">
      <c r="A2" s="89"/>
      <c r="B2" s="89"/>
      <c r="C2" s="89"/>
      <c r="D2" s="89"/>
      <c r="E2" s="89"/>
    </row>
    <row r="3" spans="1:5" ht="15.75">
      <c r="A3" s="10" t="s">
        <v>311</v>
      </c>
      <c r="B3" s="26">
        <f>MAX($C$9:$C$45)</f>
        <v>1</v>
      </c>
      <c r="C3" s="30"/>
      <c r="D3" s="90"/>
      <c r="E3" s="79"/>
    </row>
    <row r="4" spans="1:5" ht="15.75">
      <c r="A4" s="11" t="s">
        <v>312</v>
      </c>
      <c r="B4" s="27">
        <f>MIN($C$9:$C$45)</f>
        <v>0.5</v>
      </c>
      <c r="C4" s="31"/>
      <c r="D4" s="91"/>
      <c r="E4" s="52"/>
    </row>
    <row r="5" spans="1:3" ht="15.75">
      <c r="A5" s="12" t="s">
        <v>313</v>
      </c>
      <c r="B5" s="13" t="s">
        <v>99</v>
      </c>
      <c r="C5" s="24"/>
    </row>
    <row r="7" spans="1:5" s="8" customFormat="1" ht="95.25" customHeight="1">
      <c r="A7" s="3" t="s">
        <v>38</v>
      </c>
      <c r="B7" s="105" t="s">
        <v>371</v>
      </c>
      <c r="C7" s="93" t="s">
        <v>314</v>
      </c>
      <c r="D7" s="9" t="s">
        <v>315</v>
      </c>
      <c r="E7" s="9" t="s">
        <v>316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94">
        <v>1</v>
      </c>
      <c r="C9" s="92">
        <f>1/$B9</f>
        <v>1</v>
      </c>
      <c r="D9" s="92">
        <f>($C9-$B$4)/($B$3-$B$4)</f>
        <v>1</v>
      </c>
      <c r="E9" s="92">
        <f>$D9*$B$5</f>
        <v>1</v>
      </c>
    </row>
    <row r="10" spans="1:5" ht="15.75">
      <c r="A10" s="5" t="s">
        <v>1</v>
      </c>
      <c r="B10" s="94">
        <v>1</v>
      </c>
      <c r="C10" s="92">
        <f aca="true" t="shared" si="0" ref="C10:C45">1/$B10</f>
        <v>1</v>
      </c>
      <c r="D10" s="92">
        <f aca="true" t="shared" si="1" ref="D10:D45">($C10-$B$4)/($B$3-$B$4)</f>
        <v>1</v>
      </c>
      <c r="E10" s="92">
        <f aca="true" t="shared" si="2" ref="E10:E45">$D10*$B$5</f>
        <v>1</v>
      </c>
    </row>
    <row r="11" spans="1:5" ht="15.75">
      <c r="A11" s="5" t="s">
        <v>2</v>
      </c>
      <c r="B11" s="94">
        <v>1</v>
      </c>
      <c r="C11" s="92">
        <f t="shared" si="0"/>
        <v>1</v>
      </c>
      <c r="D11" s="92">
        <f t="shared" si="1"/>
        <v>1</v>
      </c>
      <c r="E11" s="92">
        <f t="shared" si="2"/>
        <v>1</v>
      </c>
    </row>
    <row r="12" spans="1:5" ht="15.75">
      <c r="A12" s="5" t="s">
        <v>3</v>
      </c>
      <c r="B12" s="94">
        <v>1</v>
      </c>
      <c r="C12" s="92">
        <f t="shared" si="0"/>
        <v>1</v>
      </c>
      <c r="D12" s="92">
        <f t="shared" si="1"/>
        <v>1</v>
      </c>
      <c r="E12" s="92">
        <f t="shared" si="2"/>
        <v>1</v>
      </c>
    </row>
    <row r="13" spans="1:5" ht="15.75">
      <c r="A13" s="5" t="s">
        <v>4</v>
      </c>
      <c r="B13" s="94">
        <v>1</v>
      </c>
      <c r="C13" s="92">
        <f t="shared" si="0"/>
        <v>1</v>
      </c>
      <c r="D13" s="92">
        <f t="shared" si="1"/>
        <v>1</v>
      </c>
      <c r="E13" s="92">
        <f t="shared" si="2"/>
        <v>1</v>
      </c>
    </row>
    <row r="14" spans="1:5" ht="15.75">
      <c r="A14" s="5" t="s">
        <v>5</v>
      </c>
      <c r="B14" s="94">
        <v>1</v>
      </c>
      <c r="C14" s="92">
        <f t="shared" si="0"/>
        <v>1</v>
      </c>
      <c r="D14" s="92">
        <f t="shared" si="1"/>
        <v>1</v>
      </c>
      <c r="E14" s="92">
        <f t="shared" si="2"/>
        <v>1</v>
      </c>
    </row>
    <row r="15" spans="1:5" ht="15.75">
      <c r="A15" s="5" t="s">
        <v>6</v>
      </c>
      <c r="B15" s="94">
        <v>1</v>
      </c>
      <c r="C15" s="92">
        <f t="shared" si="0"/>
        <v>1</v>
      </c>
      <c r="D15" s="92">
        <f t="shared" si="1"/>
        <v>1</v>
      </c>
      <c r="E15" s="92">
        <f t="shared" si="2"/>
        <v>1</v>
      </c>
    </row>
    <row r="16" spans="1:5" ht="15.75">
      <c r="A16" s="5" t="s">
        <v>7</v>
      </c>
      <c r="B16" s="94">
        <v>1</v>
      </c>
      <c r="C16" s="92">
        <f t="shared" si="0"/>
        <v>1</v>
      </c>
      <c r="D16" s="92">
        <f t="shared" si="1"/>
        <v>1</v>
      </c>
      <c r="E16" s="92">
        <f t="shared" si="2"/>
        <v>1</v>
      </c>
    </row>
    <row r="17" spans="1:5" ht="15.75">
      <c r="A17" s="5" t="s">
        <v>8</v>
      </c>
      <c r="B17" s="94">
        <v>1</v>
      </c>
      <c r="C17" s="92">
        <f t="shared" si="0"/>
        <v>1</v>
      </c>
      <c r="D17" s="92">
        <f t="shared" si="1"/>
        <v>1</v>
      </c>
      <c r="E17" s="92">
        <f t="shared" si="2"/>
        <v>1</v>
      </c>
    </row>
    <row r="18" spans="1:5" ht="15.75">
      <c r="A18" s="5" t="s">
        <v>9</v>
      </c>
      <c r="B18" s="94">
        <v>1</v>
      </c>
      <c r="C18" s="92">
        <f t="shared" si="0"/>
        <v>1</v>
      </c>
      <c r="D18" s="92">
        <f t="shared" si="1"/>
        <v>1</v>
      </c>
      <c r="E18" s="92">
        <f t="shared" si="2"/>
        <v>1</v>
      </c>
    </row>
    <row r="19" spans="1:5" ht="15.75">
      <c r="A19" s="5" t="s">
        <v>10</v>
      </c>
      <c r="B19" s="94">
        <v>2</v>
      </c>
      <c r="C19" s="92">
        <f t="shared" si="0"/>
        <v>0.5</v>
      </c>
      <c r="D19" s="92">
        <f t="shared" si="1"/>
        <v>0</v>
      </c>
      <c r="E19" s="92">
        <f t="shared" si="2"/>
        <v>0</v>
      </c>
    </row>
    <row r="20" spans="1:5" ht="15.75">
      <c r="A20" s="5" t="s">
        <v>11</v>
      </c>
      <c r="B20" s="94">
        <v>1</v>
      </c>
      <c r="C20" s="92">
        <f t="shared" si="0"/>
        <v>1</v>
      </c>
      <c r="D20" s="92">
        <f t="shared" si="1"/>
        <v>1</v>
      </c>
      <c r="E20" s="92">
        <f t="shared" si="2"/>
        <v>1</v>
      </c>
    </row>
    <row r="21" spans="1:5" ht="15.75">
      <c r="A21" s="5" t="s">
        <v>12</v>
      </c>
      <c r="B21" s="94">
        <v>1</v>
      </c>
      <c r="C21" s="92">
        <f t="shared" si="0"/>
        <v>1</v>
      </c>
      <c r="D21" s="92">
        <f t="shared" si="1"/>
        <v>1</v>
      </c>
      <c r="E21" s="92">
        <f t="shared" si="2"/>
        <v>1</v>
      </c>
    </row>
    <row r="22" spans="1:5" ht="15.75">
      <c r="A22" s="5" t="s">
        <v>13</v>
      </c>
      <c r="B22" s="94">
        <v>1</v>
      </c>
      <c r="C22" s="92">
        <f t="shared" si="0"/>
        <v>1</v>
      </c>
      <c r="D22" s="92">
        <f t="shared" si="1"/>
        <v>1</v>
      </c>
      <c r="E22" s="92">
        <f t="shared" si="2"/>
        <v>1</v>
      </c>
    </row>
    <row r="23" spans="1:5" ht="15.75">
      <c r="A23" s="5" t="s">
        <v>14</v>
      </c>
      <c r="B23" s="94">
        <v>1</v>
      </c>
      <c r="C23" s="92">
        <f t="shared" si="0"/>
        <v>1</v>
      </c>
      <c r="D23" s="92">
        <f t="shared" si="1"/>
        <v>1</v>
      </c>
      <c r="E23" s="92">
        <f t="shared" si="2"/>
        <v>1</v>
      </c>
    </row>
    <row r="24" spans="1:5" ht="15.75">
      <c r="A24" s="5" t="s">
        <v>15</v>
      </c>
      <c r="B24" s="94">
        <v>1</v>
      </c>
      <c r="C24" s="92">
        <f t="shared" si="0"/>
        <v>1</v>
      </c>
      <c r="D24" s="92">
        <f t="shared" si="1"/>
        <v>1</v>
      </c>
      <c r="E24" s="92">
        <f t="shared" si="2"/>
        <v>1</v>
      </c>
    </row>
    <row r="25" spans="1:5" ht="15.75">
      <c r="A25" s="5" t="s">
        <v>16</v>
      </c>
      <c r="B25" s="94">
        <v>2</v>
      </c>
      <c r="C25" s="92">
        <f t="shared" si="0"/>
        <v>0.5</v>
      </c>
      <c r="D25" s="92">
        <f t="shared" si="1"/>
        <v>0</v>
      </c>
      <c r="E25" s="92">
        <f t="shared" si="2"/>
        <v>0</v>
      </c>
    </row>
    <row r="26" spans="1:5" ht="15.75">
      <c r="A26" s="5" t="s">
        <v>17</v>
      </c>
      <c r="B26" s="94">
        <v>2</v>
      </c>
      <c r="C26" s="92">
        <f t="shared" si="0"/>
        <v>0.5</v>
      </c>
      <c r="D26" s="92">
        <f t="shared" si="1"/>
        <v>0</v>
      </c>
      <c r="E26" s="92">
        <f t="shared" si="2"/>
        <v>0</v>
      </c>
    </row>
    <row r="27" spans="1:5" ht="15.75">
      <c r="A27" s="5" t="s">
        <v>18</v>
      </c>
      <c r="B27" s="94">
        <v>1</v>
      </c>
      <c r="C27" s="92">
        <f t="shared" si="0"/>
        <v>1</v>
      </c>
      <c r="D27" s="92">
        <f t="shared" si="1"/>
        <v>1</v>
      </c>
      <c r="E27" s="92">
        <f t="shared" si="2"/>
        <v>1</v>
      </c>
    </row>
    <row r="28" spans="1:5" ht="15.75">
      <c r="A28" s="5" t="s">
        <v>19</v>
      </c>
      <c r="B28" s="94">
        <v>1</v>
      </c>
      <c r="C28" s="92">
        <f t="shared" si="0"/>
        <v>1</v>
      </c>
      <c r="D28" s="92">
        <f t="shared" si="1"/>
        <v>1</v>
      </c>
      <c r="E28" s="92">
        <f t="shared" si="2"/>
        <v>1</v>
      </c>
    </row>
    <row r="29" spans="1:5" ht="15.75">
      <c r="A29" s="5" t="s">
        <v>20</v>
      </c>
      <c r="B29" s="94">
        <v>1</v>
      </c>
      <c r="C29" s="92">
        <f t="shared" si="0"/>
        <v>1</v>
      </c>
      <c r="D29" s="92">
        <f t="shared" si="1"/>
        <v>1</v>
      </c>
      <c r="E29" s="92">
        <f t="shared" si="2"/>
        <v>1</v>
      </c>
    </row>
    <row r="30" spans="1:5" ht="15.75">
      <c r="A30" s="5" t="s">
        <v>21</v>
      </c>
      <c r="B30" s="94">
        <v>1</v>
      </c>
      <c r="C30" s="92">
        <f t="shared" si="0"/>
        <v>1</v>
      </c>
      <c r="D30" s="92">
        <f t="shared" si="1"/>
        <v>1</v>
      </c>
      <c r="E30" s="92">
        <f t="shared" si="2"/>
        <v>1</v>
      </c>
    </row>
    <row r="31" spans="1:5" ht="15.75">
      <c r="A31" s="5" t="s">
        <v>22</v>
      </c>
      <c r="B31" s="94">
        <v>1</v>
      </c>
      <c r="C31" s="92">
        <f t="shared" si="0"/>
        <v>1</v>
      </c>
      <c r="D31" s="92">
        <f t="shared" si="1"/>
        <v>1</v>
      </c>
      <c r="E31" s="92">
        <f t="shared" si="2"/>
        <v>1</v>
      </c>
    </row>
    <row r="32" spans="1:5" ht="15.75">
      <c r="A32" s="5" t="s">
        <v>23</v>
      </c>
      <c r="B32" s="94">
        <v>2</v>
      </c>
      <c r="C32" s="92">
        <f t="shared" si="0"/>
        <v>0.5</v>
      </c>
      <c r="D32" s="92">
        <f t="shared" si="1"/>
        <v>0</v>
      </c>
      <c r="E32" s="92">
        <f t="shared" si="2"/>
        <v>0</v>
      </c>
    </row>
    <row r="33" spans="1:5" ht="15.75">
      <c r="A33" s="5" t="s">
        <v>24</v>
      </c>
      <c r="B33" s="94">
        <v>1</v>
      </c>
      <c r="C33" s="92">
        <f t="shared" si="0"/>
        <v>1</v>
      </c>
      <c r="D33" s="92">
        <f t="shared" si="1"/>
        <v>1</v>
      </c>
      <c r="E33" s="92">
        <f t="shared" si="2"/>
        <v>1</v>
      </c>
    </row>
    <row r="34" spans="1:5" ht="15.75">
      <c r="A34" s="5" t="s">
        <v>25</v>
      </c>
      <c r="B34" s="94">
        <v>1</v>
      </c>
      <c r="C34" s="92">
        <f t="shared" si="0"/>
        <v>1</v>
      </c>
      <c r="D34" s="92">
        <f t="shared" si="1"/>
        <v>1</v>
      </c>
      <c r="E34" s="92">
        <f t="shared" si="2"/>
        <v>1</v>
      </c>
    </row>
    <row r="35" spans="1:5" ht="15.75">
      <c r="A35" s="5" t="s">
        <v>26</v>
      </c>
      <c r="B35" s="94">
        <v>1</v>
      </c>
      <c r="C35" s="92">
        <f t="shared" si="0"/>
        <v>1</v>
      </c>
      <c r="D35" s="92">
        <f t="shared" si="1"/>
        <v>1</v>
      </c>
      <c r="E35" s="92">
        <f t="shared" si="2"/>
        <v>1</v>
      </c>
    </row>
    <row r="36" spans="1:5" ht="15.75">
      <c r="A36" s="5" t="s">
        <v>27</v>
      </c>
      <c r="B36" s="94">
        <v>1</v>
      </c>
      <c r="C36" s="92">
        <f t="shared" si="0"/>
        <v>1</v>
      </c>
      <c r="D36" s="92">
        <f t="shared" si="1"/>
        <v>1</v>
      </c>
      <c r="E36" s="92">
        <f t="shared" si="2"/>
        <v>1</v>
      </c>
    </row>
    <row r="37" spans="1:5" ht="15.75">
      <c r="A37" s="5" t="s">
        <v>28</v>
      </c>
      <c r="B37" s="94">
        <v>1</v>
      </c>
      <c r="C37" s="92">
        <f t="shared" si="0"/>
        <v>1</v>
      </c>
      <c r="D37" s="92">
        <f t="shared" si="1"/>
        <v>1</v>
      </c>
      <c r="E37" s="92">
        <f t="shared" si="2"/>
        <v>1</v>
      </c>
    </row>
    <row r="38" spans="1:5" ht="15.75">
      <c r="A38" s="5" t="s">
        <v>29</v>
      </c>
      <c r="B38" s="94">
        <v>2</v>
      </c>
      <c r="C38" s="92">
        <f t="shared" si="0"/>
        <v>0.5</v>
      </c>
      <c r="D38" s="92">
        <f t="shared" si="1"/>
        <v>0</v>
      </c>
      <c r="E38" s="92">
        <f t="shared" si="2"/>
        <v>0</v>
      </c>
    </row>
    <row r="39" spans="1:5" ht="15.75">
      <c r="A39" s="5" t="s">
        <v>30</v>
      </c>
      <c r="B39" s="94">
        <v>1</v>
      </c>
      <c r="C39" s="92">
        <f t="shared" si="0"/>
        <v>1</v>
      </c>
      <c r="D39" s="92">
        <f t="shared" si="1"/>
        <v>1</v>
      </c>
      <c r="E39" s="92">
        <f t="shared" si="2"/>
        <v>1</v>
      </c>
    </row>
    <row r="40" spans="1:5" ht="15.75">
      <c r="A40" s="5" t="s">
        <v>31</v>
      </c>
      <c r="B40" s="94">
        <v>1</v>
      </c>
      <c r="C40" s="92">
        <f t="shared" si="0"/>
        <v>1</v>
      </c>
      <c r="D40" s="92">
        <f t="shared" si="1"/>
        <v>1</v>
      </c>
      <c r="E40" s="92">
        <f t="shared" si="2"/>
        <v>1</v>
      </c>
    </row>
    <row r="41" spans="1:5" ht="15.75">
      <c r="A41" s="5" t="s">
        <v>32</v>
      </c>
      <c r="B41" s="94">
        <v>2</v>
      </c>
      <c r="C41" s="92">
        <f t="shared" si="0"/>
        <v>0.5</v>
      </c>
      <c r="D41" s="92">
        <f t="shared" si="1"/>
        <v>0</v>
      </c>
      <c r="E41" s="92">
        <f t="shared" si="2"/>
        <v>0</v>
      </c>
    </row>
    <row r="42" spans="1:5" ht="15.75">
      <c r="A42" s="5" t="s">
        <v>33</v>
      </c>
      <c r="B42" s="94">
        <v>1</v>
      </c>
      <c r="C42" s="92">
        <f t="shared" si="0"/>
        <v>1</v>
      </c>
      <c r="D42" s="92">
        <f t="shared" si="1"/>
        <v>1</v>
      </c>
      <c r="E42" s="92">
        <f t="shared" si="2"/>
        <v>1</v>
      </c>
    </row>
    <row r="43" spans="1:5" ht="15.75">
      <c r="A43" s="5" t="s">
        <v>34</v>
      </c>
      <c r="B43" s="94">
        <v>1</v>
      </c>
      <c r="C43" s="92">
        <f t="shared" si="0"/>
        <v>1</v>
      </c>
      <c r="D43" s="92">
        <f t="shared" si="1"/>
        <v>1</v>
      </c>
      <c r="E43" s="92">
        <f t="shared" si="2"/>
        <v>1</v>
      </c>
    </row>
    <row r="44" spans="1:5" ht="15.75">
      <c r="A44" s="5" t="s">
        <v>35</v>
      </c>
      <c r="B44" s="94">
        <v>1</v>
      </c>
      <c r="C44" s="92">
        <f t="shared" si="0"/>
        <v>1</v>
      </c>
      <c r="D44" s="92">
        <f t="shared" si="1"/>
        <v>1</v>
      </c>
      <c r="E44" s="92">
        <f t="shared" si="2"/>
        <v>1</v>
      </c>
    </row>
    <row r="45" spans="1:5" ht="15.75">
      <c r="A45" s="5" t="s">
        <v>36</v>
      </c>
      <c r="B45" s="94">
        <v>1</v>
      </c>
      <c r="C45" s="92">
        <f t="shared" si="0"/>
        <v>1</v>
      </c>
      <c r="D45" s="92">
        <f t="shared" si="1"/>
        <v>1</v>
      </c>
      <c r="E45" s="92">
        <f t="shared" si="2"/>
        <v>1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4" operator="equal" stopIfTrue="1">
      <formula>1</formula>
    </cfRule>
    <cfRule type="cellIs" priority="2" dxfId="135" operator="equal" stopIfTrue="1">
      <formula>0</formula>
    </cfRule>
  </conditionalFormatting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AB4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B4"/>
    </sheetView>
  </sheetViews>
  <sheetFormatPr defaultColWidth="9.140625" defaultRowHeight="15"/>
  <cols>
    <col min="1" max="1" width="5.00390625" style="1" customWidth="1"/>
    <col min="2" max="2" width="22.140625" style="1" customWidth="1"/>
    <col min="3" max="3" width="6.7109375" style="1" customWidth="1"/>
    <col min="4" max="7" width="6.7109375" style="2" customWidth="1"/>
    <col min="8" max="8" width="6.7109375" style="1" customWidth="1"/>
    <col min="9" max="10" width="6.7109375" style="2" customWidth="1"/>
    <col min="11" max="11" width="8.421875" style="2" customWidth="1"/>
    <col min="12" max="13" width="6.7109375" style="2" customWidth="1"/>
    <col min="14" max="17" width="6.7109375" style="1" customWidth="1"/>
    <col min="18" max="18" width="9.28125" style="1" customWidth="1"/>
    <col min="19" max="19" width="6.7109375" style="1" customWidth="1"/>
    <col min="20" max="23" width="6.7109375" style="2" customWidth="1"/>
    <col min="24" max="24" width="6.7109375" style="1" customWidth="1"/>
    <col min="25" max="26" width="6.7109375" style="2" customWidth="1"/>
    <col min="27" max="27" width="18.57421875" style="1" customWidth="1"/>
    <col min="28" max="16384" width="9.140625" style="1" customWidth="1"/>
  </cols>
  <sheetData>
    <row r="1" spans="2:27" ht="17.25" customHeight="1">
      <c r="B1" s="115" t="s">
        <v>372</v>
      </c>
      <c r="C1" s="119"/>
      <c r="D1" s="119"/>
      <c r="E1" s="119"/>
      <c r="F1" s="119"/>
      <c r="G1" s="11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3" spans="1:28" s="8" customFormat="1" ht="70.5" customHeight="1">
      <c r="A3" s="112" t="s">
        <v>38</v>
      </c>
      <c r="B3" s="112"/>
      <c r="C3" s="112" t="s">
        <v>86</v>
      </c>
      <c r="D3" s="112"/>
      <c r="E3" s="112"/>
      <c r="F3" s="112"/>
      <c r="G3" s="112"/>
      <c r="H3" s="112" t="s">
        <v>87</v>
      </c>
      <c r="I3" s="112"/>
      <c r="J3" s="112"/>
      <c r="K3" s="112"/>
      <c r="L3" s="112"/>
      <c r="M3" s="112"/>
      <c r="N3" s="112" t="s">
        <v>133</v>
      </c>
      <c r="O3" s="112"/>
      <c r="P3" s="112"/>
      <c r="Q3" s="112"/>
      <c r="R3" s="112"/>
      <c r="S3" s="112"/>
      <c r="T3" s="112"/>
      <c r="U3" s="112"/>
      <c r="V3" s="112"/>
      <c r="W3" s="112"/>
      <c r="X3" s="112" t="s">
        <v>132</v>
      </c>
      <c r="Y3" s="112"/>
      <c r="Z3" s="112"/>
      <c r="AA3" s="112" t="s">
        <v>88</v>
      </c>
      <c r="AB3" s="21"/>
    </row>
    <row r="4" spans="1:27" s="8" customFormat="1" ht="23.25" customHeight="1">
      <c r="A4" s="112"/>
      <c r="B4" s="112"/>
      <c r="C4" s="3">
        <v>1</v>
      </c>
      <c r="D4" s="9">
        <v>2</v>
      </c>
      <c r="E4" s="9">
        <v>3</v>
      </c>
      <c r="F4" s="9">
        <v>4</v>
      </c>
      <c r="G4" s="9">
        <v>5</v>
      </c>
      <c r="H4" s="3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9">
        <v>3</v>
      </c>
      <c r="AA4" s="128"/>
    </row>
    <row r="5" spans="1:28" ht="15.75">
      <c r="A5" s="19">
        <v>1</v>
      </c>
      <c r="B5" s="5" t="s">
        <v>244</v>
      </c>
      <c r="C5" s="18">
        <f>'I (1)'!$F10</f>
        <v>1.2003034795989977</v>
      </c>
      <c r="D5" s="18">
        <f>'I (2)'!$F10</f>
        <v>0.3294505215552808</v>
      </c>
      <c r="E5" s="18">
        <f>'I (3)'!$G10</f>
        <v>0</v>
      </c>
      <c r="F5" s="19">
        <f>'I (4)'!$E9</f>
        <v>0</v>
      </c>
      <c r="G5" s="18">
        <f>'I (5)'!$G10</f>
        <v>1</v>
      </c>
      <c r="H5" s="19">
        <f>'II (1)'!$G9</f>
        <v>0</v>
      </c>
      <c r="I5" s="18">
        <f>'II (2)'!$I12</f>
        <v>-0.5082392080520299</v>
      </c>
      <c r="J5" s="34">
        <f>'II (3)'!$I12</f>
        <v>-0.04057042318544045</v>
      </c>
      <c r="K5" s="18">
        <f>'II (4)'!$F9</f>
        <v>-0.06525984638708353</v>
      </c>
      <c r="L5" s="28">
        <f>'II (5)'!$H10</f>
        <v>0</v>
      </c>
      <c r="M5" s="63">
        <f>'II (6)'!$F10</f>
        <v>0.8457391182275533</v>
      </c>
      <c r="N5" s="28">
        <f>'III (1)'!$L10</f>
        <v>0</v>
      </c>
      <c r="O5" s="28">
        <f>'III (2)'!$I10</f>
        <v>0</v>
      </c>
      <c r="P5" s="28">
        <f>'III (3)'!$H9</f>
        <v>0</v>
      </c>
      <c r="Q5" s="28">
        <f>'III (4)'!$I9</f>
        <v>0</v>
      </c>
      <c r="R5" s="18">
        <f>'III (5)'!$L10</f>
        <v>-0.8567260357530291</v>
      </c>
      <c r="S5" s="18">
        <f>'III (6)'!$J10</f>
        <v>-1.5775989165540432</v>
      </c>
      <c r="T5" s="28">
        <f>'III (7)'!$E9</f>
        <v>0</v>
      </c>
      <c r="U5" s="18">
        <f>'III (8)'!$J10</f>
        <v>0.09508785466929617</v>
      </c>
      <c r="V5" s="28">
        <f>'III (9)'!$G9</f>
        <v>0</v>
      </c>
      <c r="W5" s="18">
        <f>'III (10)'!$I9</f>
        <v>0</v>
      </c>
      <c r="X5" s="19">
        <f>'IV (1)'!$E9</f>
        <v>1</v>
      </c>
      <c r="Y5" s="19">
        <f>'IV (2)'!$E9</f>
        <v>0</v>
      </c>
      <c r="Z5" s="18">
        <f>'IV (3)'!$E9</f>
        <v>1</v>
      </c>
      <c r="AA5" s="78">
        <f>SUM($C5:$Z5)</f>
        <v>2.4221865441195023</v>
      </c>
      <c r="AB5" s="1">
        <f>RANK(AA5,$AA$5:$AA$41,0)</f>
        <v>31</v>
      </c>
    </row>
    <row r="6" spans="1:28" ht="15.75">
      <c r="A6" s="19">
        <v>2</v>
      </c>
      <c r="B6" s="5" t="s">
        <v>245</v>
      </c>
      <c r="C6" s="18">
        <f>'I (1)'!$F11</f>
        <v>1.1214370888857006</v>
      </c>
      <c r="D6" s="18">
        <f>'I (2)'!$F11</f>
        <v>0.39430205537275415</v>
      </c>
      <c r="E6" s="18">
        <f>'I (3)'!$G11</f>
        <v>0</v>
      </c>
      <c r="F6" s="19">
        <f>'I (4)'!$E10</f>
        <v>0</v>
      </c>
      <c r="G6" s="18">
        <f>'I (5)'!$G11</f>
        <v>0.39101533733961985</v>
      </c>
      <c r="H6" s="19">
        <f>'II (1)'!$G10</f>
        <v>0</v>
      </c>
      <c r="I6" s="18">
        <f>'II (2)'!$I13</f>
        <v>0</v>
      </c>
      <c r="J6" s="34">
        <f>'II (3)'!$I13</f>
        <v>0</v>
      </c>
      <c r="K6" s="18">
        <f>'II (4)'!$F10</f>
        <v>-0.34613227019637177</v>
      </c>
      <c r="L6" s="28">
        <f>'II (5)'!$H11</f>
        <v>0</v>
      </c>
      <c r="M6" s="63">
        <f>'II (6)'!$F11</f>
        <v>1.827022710695062</v>
      </c>
      <c r="N6" s="28">
        <f>'III (1)'!$L11</f>
        <v>0</v>
      </c>
      <c r="O6" s="28">
        <f>'III (2)'!$I11</f>
        <v>0</v>
      </c>
      <c r="P6" s="28">
        <f>'III (3)'!$H10</f>
        <v>0</v>
      </c>
      <c r="Q6" s="28">
        <f>'III (4)'!$I10</f>
        <v>0</v>
      </c>
      <c r="R6" s="18">
        <f>'III (5)'!$L11</f>
        <v>0</v>
      </c>
      <c r="S6" s="18">
        <f>'III (6)'!$J11</f>
        <v>-1.7199212273845323</v>
      </c>
      <c r="T6" s="28">
        <f>'III (7)'!$E10</f>
        <v>0</v>
      </c>
      <c r="U6" s="18">
        <f>'III (8)'!$J11</f>
        <v>0.11968620641801139</v>
      </c>
      <c r="V6" s="28">
        <f>'III (9)'!$G10</f>
        <v>0</v>
      </c>
      <c r="W6" s="18">
        <f>'III (10)'!$I10</f>
        <v>0</v>
      </c>
      <c r="X6" s="19">
        <f>'IV (1)'!$E10</f>
        <v>1</v>
      </c>
      <c r="Y6" s="19">
        <f>'IV (2)'!$E10</f>
        <v>0</v>
      </c>
      <c r="Z6" s="18">
        <f>'IV (3)'!$E10</f>
        <v>1</v>
      </c>
      <c r="AA6" s="78">
        <f aca="true" t="shared" si="0" ref="AA6:AA41">SUM($C6:$Z6)</f>
        <v>3.787409901130244</v>
      </c>
      <c r="AB6" s="1">
        <f aca="true" t="shared" si="1" ref="AB6:AB41">RANK(AA6,$AA$5:$AA$41,0)</f>
        <v>20</v>
      </c>
    </row>
    <row r="7" spans="1:28" ht="15.75">
      <c r="A7" s="19">
        <v>3</v>
      </c>
      <c r="B7" s="5" t="s">
        <v>246</v>
      </c>
      <c r="C7" s="18">
        <f>'I (1)'!$F12</f>
        <v>2</v>
      </c>
      <c r="D7" s="18">
        <f>'I (2)'!$F12</f>
        <v>0.2803583345035341</v>
      </c>
      <c r="E7" s="18">
        <f>'I (3)'!$G12</f>
        <v>0</v>
      </c>
      <c r="F7" s="19">
        <f>'I (4)'!$E11</f>
        <v>0</v>
      </c>
      <c r="G7" s="18">
        <f>'I (5)'!$G12</f>
        <v>0.374533050273678</v>
      </c>
      <c r="H7" s="19">
        <f>'II (1)'!$G11</f>
        <v>0</v>
      </c>
      <c r="I7" s="18">
        <f>'II (2)'!$I14</f>
        <v>-0.4253910090109787</v>
      </c>
      <c r="J7" s="34">
        <f>'II (3)'!$I14</f>
        <v>-0.15996182348100912</v>
      </c>
      <c r="K7" s="18">
        <f>'II (4)'!$F11</f>
        <v>-0.8369069717939478</v>
      </c>
      <c r="L7" s="28">
        <f>'II (5)'!$H12</f>
        <v>0</v>
      </c>
      <c r="M7" s="63">
        <f>'II (6)'!$F12</f>
        <v>1.6629200245284335</v>
      </c>
      <c r="N7" s="28">
        <f>'III (1)'!$L12</f>
        <v>0</v>
      </c>
      <c r="O7" s="28">
        <f>'III (2)'!$I12</f>
        <v>0</v>
      </c>
      <c r="P7" s="28">
        <f>'III (3)'!$H11</f>
        <v>0</v>
      </c>
      <c r="Q7" s="28">
        <f>'III (4)'!$I11</f>
        <v>0</v>
      </c>
      <c r="R7" s="18">
        <f>'III (5)'!$L12</f>
        <v>0</v>
      </c>
      <c r="S7" s="18">
        <f>'III (6)'!$J12</f>
        <v>-0.6413829516502639</v>
      </c>
      <c r="T7" s="28">
        <f>'III (7)'!$E11</f>
        <v>0</v>
      </c>
      <c r="U7" s="18">
        <f>'III (8)'!$J12</f>
        <v>0.08596992205721227</v>
      </c>
      <c r="V7" s="28">
        <f>'III (9)'!$G11</f>
        <v>0</v>
      </c>
      <c r="W7" s="18">
        <f>'III (10)'!$I11</f>
        <v>0</v>
      </c>
      <c r="X7" s="19">
        <f>'IV (1)'!$E11</f>
        <v>1</v>
      </c>
      <c r="Y7" s="19">
        <f>'IV (2)'!$E11</f>
        <v>0</v>
      </c>
      <c r="Z7" s="18">
        <f>'IV (3)'!$E11</f>
        <v>1</v>
      </c>
      <c r="AA7" s="78">
        <f t="shared" si="0"/>
        <v>4.340138575426657</v>
      </c>
      <c r="AB7" s="1">
        <f t="shared" si="1"/>
        <v>17</v>
      </c>
    </row>
    <row r="8" spans="1:28" ht="15.75">
      <c r="A8" s="19">
        <v>4</v>
      </c>
      <c r="B8" s="5" t="s">
        <v>247</v>
      </c>
      <c r="C8" s="18">
        <f>'I (1)'!$F13</f>
        <v>0.9429404742254408</v>
      </c>
      <c r="D8" s="18">
        <f>'I (2)'!$F13</f>
        <v>0.29441477435920704</v>
      </c>
      <c r="E8" s="18">
        <f>'I (3)'!$G13</f>
        <v>0</v>
      </c>
      <c r="F8" s="19">
        <f>'I (4)'!$E12</f>
        <v>0</v>
      </c>
      <c r="G8" s="18">
        <f>'I (5)'!$G13</f>
        <v>1</v>
      </c>
      <c r="H8" s="19">
        <f>'II (1)'!$G12</f>
        <v>0</v>
      </c>
      <c r="I8" s="18">
        <f>'II (2)'!$I15</f>
        <v>-0.17476258853498433</v>
      </c>
      <c r="J8" s="34">
        <f>'II (3)'!$I15</f>
        <v>0</v>
      </c>
      <c r="K8" s="18">
        <f>'II (4)'!$F12</f>
        <v>-0.18414627352177268</v>
      </c>
      <c r="L8" s="28">
        <f>'II (5)'!$H13</f>
        <v>0</v>
      </c>
      <c r="M8" s="63">
        <f>'II (6)'!$F13</f>
        <v>1.5787958429253015</v>
      </c>
      <c r="N8" s="28">
        <f>'III (1)'!$L13</f>
        <v>0</v>
      </c>
      <c r="O8" s="28">
        <f>'III (2)'!$I13</f>
        <v>0</v>
      </c>
      <c r="P8" s="28">
        <f>'III (3)'!$H12</f>
        <v>0</v>
      </c>
      <c r="Q8" s="28">
        <f>'III (4)'!$I12</f>
        <v>0</v>
      </c>
      <c r="R8" s="18">
        <f>'III (5)'!$L13</f>
        <v>-1</v>
      </c>
      <c r="S8" s="18">
        <f>'III (6)'!$J13</f>
        <v>-1.8227841911197686</v>
      </c>
      <c r="T8" s="28">
        <f>'III (7)'!$E12</f>
        <v>0</v>
      </c>
      <c r="U8" s="18">
        <f>'III (8)'!$J13</f>
        <v>0.09276687558667318</v>
      </c>
      <c r="V8" s="28">
        <f>'III (9)'!$G12</f>
        <v>0</v>
      </c>
      <c r="W8" s="18">
        <f>'III (10)'!$I12</f>
        <v>0</v>
      </c>
      <c r="X8" s="19">
        <f>'IV (1)'!$E12</f>
        <v>1</v>
      </c>
      <c r="Y8" s="19">
        <f>'IV (2)'!$E12</f>
        <v>0</v>
      </c>
      <c r="Z8" s="18">
        <f>'IV (3)'!$E12</f>
        <v>1</v>
      </c>
      <c r="AA8" s="78">
        <f t="shared" si="0"/>
        <v>2.727224913920097</v>
      </c>
      <c r="AB8" s="1">
        <f t="shared" si="1"/>
        <v>29</v>
      </c>
    </row>
    <row r="9" spans="1:28" ht="15.75">
      <c r="A9" s="19">
        <v>5</v>
      </c>
      <c r="B9" s="5" t="s">
        <v>248</v>
      </c>
      <c r="C9" s="18">
        <f>'I (1)'!$F14</f>
        <v>0.35977462013364375</v>
      </c>
      <c r="D9" s="18">
        <f>'I (2)'!$F14</f>
        <v>0.382516017826986</v>
      </c>
      <c r="E9" s="18">
        <f>'I (3)'!$G14</f>
        <v>-0.03470241740070011</v>
      </c>
      <c r="F9" s="19">
        <f>'I (4)'!$E13</f>
        <v>-1</v>
      </c>
      <c r="G9" s="18">
        <f>'I (5)'!$G14</f>
        <v>0.8304844407415662</v>
      </c>
      <c r="H9" s="19">
        <f>'II (1)'!$G13</f>
        <v>0</v>
      </c>
      <c r="I9" s="18">
        <f>'II (2)'!$I16</f>
        <v>-0.15638360361446968</v>
      </c>
      <c r="J9" s="34">
        <f>'II (3)'!$I16</f>
        <v>0</v>
      </c>
      <c r="K9" s="18">
        <f>'II (4)'!$F13</f>
        <v>-0.13677034203917987</v>
      </c>
      <c r="L9" s="28">
        <f>'II (5)'!$H14</f>
        <v>0</v>
      </c>
      <c r="M9" s="63">
        <f>'II (6)'!$F14</f>
        <v>1.8284150983640044</v>
      </c>
      <c r="N9" s="28">
        <f>'III (1)'!$L14</f>
        <v>0</v>
      </c>
      <c r="O9" s="28">
        <f>'III (2)'!$I14</f>
        <v>0</v>
      </c>
      <c r="P9" s="28">
        <f>'III (3)'!$H13</f>
        <v>0</v>
      </c>
      <c r="Q9" s="28">
        <f>'III (4)'!$I13</f>
        <v>0</v>
      </c>
      <c r="R9" s="18">
        <f>'III (5)'!$L14</f>
        <v>0</v>
      </c>
      <c r="S9" s="18">
        <f>'III (6)'!$J14</f>
        <v>-0.43148327738406056</v>
      </c>
      <c r="T9" s="28">
        <f>'III (7)'!$E13</f>
        <v>0</v>
      </c>
      <c r="U9" s="18">
        <f>'III (8)'!$J14</f>
        <v>0.07378393488084381</v>
      </c>
      <c r="V9" s="28">
        <f>'III (9)'!$G13</f>
        <v>0</v>
      </c>
      <c r="W9" s="18">
        <f>'III (10)'!$I13</f>
        <v>0</v>
      </c>
      <c r="X9" s="19">
        <f>'IV (1)'!$E13</f>
        <v>1</v>
      </c>
      <c r="Y9" s="19">
        <f>'IV (2)'!$E13</f>
        <v>0</v>
      </c>
      <c r="Z9" s="18">
        <f>'IV (3)'!$E13</f>
        <v>1</v>
      </c>
      <c r="AA9" s="78">
        <f t="shared" si="0"/>
        <v>3.7156344715086336</v>
      </c>
      <c r="AB9" s="1">
        <f t="shared" si="1"/>
        <v>22</v>
      </c>
    </row>
    <row r="10" spans="1:28" ht="15.75">
      <c r="A10" s="19">
        <v>6</v>
      </c>
      <c r="B10" s="5" t="s">
        <v>249</v>
      </c>
      <c r="C10" s="18">
        <f>'I (1)'!$F15</f>
        <v>1.0510026535744545</v>
      </c>
      <c r="D10" s="18">
        <f>'I (2)'!$F15</f>
        <v>0</v>
      </c>
      <c r="E10" s="18">
        <f>'I (3)'!$G15</f>
        <v>-0.06938493170443866</v>
      </c>
      <c r="F10" s="19">
        <f>'I (4)'!$E14</f>
        <v>0</v>
      </c>
      <c r="G10" s="18">
        <f>'I (5)'!$G15</f>
        <v>0.657513003481621</v>
      </c>
      <c r="H10" s="19">
        <f>'II (1)'!$G14</f>
        <v>0</v>
      </c>
      <c r="I10" s="18">
        <f>'II (2)'!$I17</f>
        <v>0</v>
      </c>
      <c r="J10" s="34">
        <f>'II (3)'!$I17</f>
        <v>0</v>
      </c>
      <c r="K10" s="18">
        <f>'II (4)'!$F14</f>
        <v>-0.023411300232120548</v>
      </c>
      <c r="L10" s="28">
        <f>'II (5)'!$H15</f>
        <v>0</v>
      </c>
      <c r="M10" s="63">
        <f>'II (6)'!$F15</f>
        <v>1.6121594266142016</v>
      </c>
      <c r="N10" s="28">
        <f>'III (1)'!$L15</f>
        <v>0</v>
      </c>
      <c r="O10" s="28">
        <f>'III (2)'!$I15</f>
        <v>0</v>
      </c>
      <c r="P10" s="28">
        <f>'III (3)'!$H14</f>
        <v>0</v>
      </c>
      <c r="Q10" s="28">
        <f>'III (4)'!$I14</f>
        <v>0</v>
      </c>
      <c r="R10" s="18">
        <f>'III (5)'!$L15</f>
        <v>0</v>
      </c>
      <c r="S10" s="18">
        <f>'III (6)'!$J15</f>
        <v>0</v>
      </c>
      <c r="T10" s="28">
        <f>'III (7)'!$E14</f>
        <v>0</v>
      </c>
      <c r="U10" s="18">
        <f>'III (8)'!$J15</f>
        <v>0.17281813086426087</v>
      </c>
      <c r="V10" s="28">
        <f>'III (9)'!$G14</f>
        <v>0</v>
      </c>
      <c r="W10" s="18">
        <f>'III (10)'!$I14</f>
        <v>0</v>
      </c>
      <c r="X10" s="19">
        <f>'IV (1)'!$E14</f>
        <v>1</v>
      </c>
      <c r="Y10" s="19">
        <f>'IV (2)'!$E14</f>
        <v>0</v>
      </c>
      <c r="Z10" s="18">
        <f>'IV (3)'!$E14</f>
        <v>1</v>
      </c>
      <c r="AA10" s="78">
        <f t="shared" si="0"/>
        <v>5.400696982597978</v>
      </c>
      <c r="AB10" s="1">
        <f t="shared" si="1"/>
        <v>13</v>
      </c>
    </row>
    <row r="11" spans="1:28" ht="15.75">
      <c r="A11" s="19">
        <v>7</v>
      </c>
      <c r="B11" s="5" t="s">
        <v>250</v>
      </c>
      <c r="C11" s="18">
        <f>'I (1)'!$F16</f>
        <v>0.9411273267671719</v>
      </c>
      <c r="D11" s="18">
        <f>'I (2)'!$F16</f>
        <v>0.2720784479543763</v>
      </c>
      <c r="E11" s="18">
        <f>'I (3)'!$G16</f>
        <v>0</v>
      </c>
      <c r="F11" s="19">
        <f>'I (4)'!$E15</f>
        <v>0</v>
      </c>
      <c r="G11" s="18">
        <f>'I (5)'!$G16</f>
        <v>0.5168110072274962</v>
      </c>
      <c r="H11" s="19">
        <f>'II (1)'!$G15</f>
        <v>0</v>
      </c>
      <c r="I11" s="18">
        <f>'II (2)'!$I18</f>
        <v>-0.2635605243669917</v>
      </c>
      <c r="J11" s="34">
        <f>'II (3)'!$I18</f>
        <v>0</v>
      </c>
      <c r="K11" s="18">
        <f>'II (4)'!$F15</f>
        <v>-0.2784563766824723</v>
      </c>
      <c r="L11" s="28">
        <f>'II (5)'!$H16</f>
        <v>0</v>
      </c>
      <c r="M11" s="63">
        <f>'II (6)'!$F16</f>
        <v>1.4206940994335677</v>
      </c>
      <c r="N11" s="28">
        <f>'III (1)'!$L16</f>
        <v>0</v>
      </c>
      <c r="O11" s="28">
        <f>'III (2)'!$I16</f>
        <v>0</v>
      </c>
      <c r="P11" s="28">
        <f>'III (3)'!$H15</f>
        <v>0</v>
      </c>
      <c r="Q11" s="28">
        <f>'III (4)'!$I15</f>
        <v>0</v>
      </c>
      <c r="R11" s="18">
        <f>'III (5)'!$L16</f>
        <v>-0.7872497594278157</v>
      </c>
      <c r="S11" s="18">
        <f>'III (6)'!$J16</f>
        <v>-0.45377239803512176</v>
      </c>
      <c r="T11" s="28">
        <f>'III (7)'!$E15</f>
        <v>0</v>
      </c>
      <c r="U11" s="18">
        <f>'III (8)'!$J16</f>
        <v>0.061410687600117295</v>
      </c>
      <c r="V11" s="28">
        <f>'III (9)'!$G15</f>
        <v>0</v>
      </c>
      <c r="W11" s="18">
        <f>'III (10)'!$I15</f>
        <v>0</v>
      </c>
      <c r="X11" s="19">
        <f>'IV (1)'!$E15</f>
        <v>1</v>
      </c>
      <c r="Y11" s="19">
        <f>'IV (2)'!$E15</f>
        <v>0</v>
      </c>
      <c r="Z11" s="18">
        <f>'IV (3)'!$E15</f>
        <v>1</v>
      </c>
      <c r="AA11" s="78">
        <f t="shared" si="0"/>
        <v>3.4290825104703275</v>
      </c>
      <c r="AB11" s="1">
        <f t="shared" si="1"/>
        <v>26</v>
      </c>
    </row>
    <row r="12" spans="1:28" ht="15.75">
      <c r="A12" s="19">
        <v>8</v>
      </c>
      <c r="B12" s="5" t="s">
        <v>251</v>
      </c>
      <c r="C12" s="18">
        <f>'I (1)'!$F17</f>
        <v>1.2057865744897864</v>
      </c>
      <c r="D12" s="18">
        <f>'I (2)'!$F17</f>
        <v>0.23287570875671723</v>
      </c>
      <c r="E12" s="18">
        <f>'I (3)'!$G17</f>
        <v>0</v>
      </c>
      <c r="F12" s="19">
        <f>'I (4)'!$E16</f>
        <v>0</v>
      </c>
      <c r="G12" s="18">
        <f>'I (5)'!$G17</f>
        <v>0.08988111248685123</v>
      </c>
      <c r="H12" s="19">
        <f>'II (1)'!$G16</f>
        <v>0</v>
      </c>
      <c r="I12" s="18">
        <f>'II (2)'!$I19</f>
        <v>0</v>
      </c>
      <c r="J12" s="34">
        <f>'II (3)'!$I19</f>
        <v>0</v>
      </c>
      <c r="K12" s="18">
        <f>'II (4)'!$F16</f>
        <v>-0.023227823141818146</v>
      </c>
      <c r="L12" s="28">
        <f>'II (5)'!$H17</f>
        <v>0</v>
      </c>
      <c r="M12" s="63">
        <f>'II (6)'!$F17</f>
        <v>1.9870502163944508</v>
      </c>
      <c r="N12" s="28">
        <f>'III (1)'!$L17</f>
        <v>0</v>
      </c>
      <c r="O12" s="28">
        <f>'III (2)'!$I17</f>
        <v>0</v>
      </c>
      <c r="P12" s="28">
        <f>'III (3)'!$H16</f>
        <v>0</v>
      </c>
      <c r="Q12" s="28">
        <f>'III (4)'!$I16</f>
        <v>0</v>
      </c>
      <c r="R12" s="18">
        <f>'III (5)'!$L17</f>
        <v>-0.9330683090315668</v>
      </c>
      <c r="S12" s="18">
        <f>'III (6)'!$J17</f>
        <v>-1.65073602561812</v>
      </c>
      <c r="T12" s="28">
        <f>'III (7)'!$E16</f>
        <v>0</v>
      </c>
      <c r="U12" s="18">
        <f>'III (8)'!$J17</f>
        <v>0.07446152723737647</v>
      </c>
      <c r="V12" s="28">
        <f>'III (9)'!$G16</f>
        <v>0</v>
      </c>
      <c r="W12" s="18">
        <f>'III (10)'!$I16</f>
        <v>0</v>
      </c>
      <c r="X12" s="19">
        <f>'IV (1)'!$E16</f>
        <v>1</v>
      </c>
      <c r="Y12" s="19">
        <f>'IV (2)'!$E16</f>
        <v>-1</v>
      </c>
      <c r="Z12" s="18">
        <f>'IV (3)'!$E16</f>
        <v>1</v>
      </c>
      <c r="AA12" s="78">
        <f t="shared" si="0"/>
        <v>1.9830229815736775</v>
      </c>
      <c r="AB12" s="1">
        <f t="shared" si="1"/>
        <v>34</v>
      </c>
    </row>
    <row r="13" spans="1:28" ht="15.75">
      <c r="A13" s="19">
        <v>9</v>
      </c>
      <c r="B13" s="5" t="s">
        <v>252</v>
      </c>
      <c r="C13" s="18">
        <f>'I (1)'!$F18</f>
        <v>1.2455260562406911</v>
      </c>
      <c r="D13" s="18">
        <f>'I (2)'!$F18</f>
        <v>0.2936832280301621</v>
      </c>
      <c r="E13" s="18">
        <f>'I (3)'!$G18</f>
        <v>0</v>
      </c>
      <c r="F13" s="19">
        <f>'I (4)'!$E17</f>
        <v>0</v>
      </c>
      <c r="G13" s="18">
        <f>'I (5)'!$G18</f>
        <v>0.6494943136933256</v>
      </c>
      <c r="H13" s="19">
        <f>'II (1)'!$G17</f>
        <v>0</v>
      </c>
      <c r="I13" s="18">
        <f>'II (2)'!$I20</f>
        <v>0</v>
      </c>
      <c r="J13" s="34">
        <f>'II (3)'!$I20</f>
        <v>0</v>
      </c>
      <c r="K13" s="18">
        <f>'II (4)'!$F17</f>
        <v>-0.35281219717874135</v>
      </c>
      <c r="L13" s="28">
        <f>'II (5)'!$H18</f>
        <v>0</v>
      </c>
      <c r="M13" s="63">
        <f>'II (6)'!$F18</f>
        <v>1.716285851222</v>
      </c>
      <c r="N13" s="28">
        <f>'III (1)'!$L18</f>
        <v>0</v>
      </c>
      <c r="O13" s="28">
        <f>'III (2)'!$I18</f>
        <v>0</v>
      </c>
      <c r="P13" s="28">
        <f>'III (3)'!$H17</f>
        <v>0</v>
      </c>
      <c r="Q13" s="28">
        <f>'III (4)'!$I17</f>
        <v>0</v>
      </c>
      <c r="R13" s="18">
        <f>'III (5)'!$L18</f>
        <v>-0.6096661302678336</v>
      </c>
      <c r="S13" s="18">
        <f>'III (6)'!$J18</f>
        <v>-0.42872242979279895</v>
      </c>
      <c r="T13" s="28">
        <f>'III (7)'!$E17</f>
        <v>0</v>
      </c>
      <c r="U13" s="18">
        <f>'III (8)'!$J18</f>
        <v>0.12039894274812701</v>
      </c>
      <c r="V13" s="28">
        <f>'III (9)'!$G17</f>
        <v>0</v>
      </c>
      <c r="W13" s="18">
        <f>'III (10)'!$I17</f>
        <v>0</v>
      </c>
      <c r="X13" s="19">
        <f>'IV (1)'!$E17</f>
        <v>1</v>
      </c>
      <c r="Y13" s="19">
        <f>'IV (2)'!$E17</f>
        <v>0</v>
      </c>
      <c r="Z13" s="18">
        <f>'IV (3)'!$E17</f>
        <v>1</v>
      </c>
      <c r="AA13" s="78">
        <f t="shared" si="0"/>
        <v>4.634187634694932</v>
      </c>
      <c r="AB13" s="1">
        <f t="shared" si="1"/>
        <v>16</v>
      </c>
    </row>
    <row r="14" spans="1:28" ht="15.75">
      <c r="A14" s="19">
        <v>10</v>
      </c>
      <c r="B14" s="5" t="s">
        <v>253</v>
      </c>
      <c r="C14" s="18">
        <f>'I (1)'!$F19</f>
        <v>1.2044267857100306</v>
      </c>
      <c r="D14" s="18">
        <f>'I (2)'!$F19</f>
        <v>0.15446040101730849</v>
      </c>
      <c r="E14" s="18">
        <f>'I (3)'!$G19</f>
        <v>-0.10567087740695957</v>
      </c>
      <c r="F14" s="19">
        <f>'I (4)'!$E18</f>
        <v>0</v>
      </c>
      <c r="G14" s="18">
        <f>'I (5)'!$G19</f>
        <v>1</v>
      </c>
      <c r="H14" s="19">
        <f>'II (1)'!$G18</f>
        <v>0</v>
      </c>
      <c r="I14" s="18">
        <f>'II (2)'!$I21</f>
        <v>0</v>
      </c>
      <c r="J14" s="34">
        <f>'II (3)'!$I21</f>
        <v>0</v>
      </c>
      <c r="K14" s="18">
        <f>'II (4)'!$F18</f>
        <v>-0.4866988091235494</v>
      </c>
      <c r="L14" s="28">
        <f>'II (5)'!$H19</f>
        <v>0</v>
      </c>
      <c r="M14" s="63">
        <f>'II (6)'!$F19</f>
        <v>1.6240474668698577</v>
      </c>
      <c r="N14" s="28">
        <f>'III (1)'!$L19</f>
        <v>0</v>
      </c>
      <c r="O14" s="28">
        <f>'III (2)'!$I19</f>
        <v>0</v>
      </c>
      <c r="P14" s="28">
        <f>'III (3)'!$H18</f>
        <v>0</v>
      </c>
      <c r="Q14" s="28">
        <f>'III (4)'!$I18</f>
        <v>0</v>
      </c>
      <c r="R14" s="18">
        <f>'III (5)'!$L19</f>
        <v>-0.7224296388529047</v>
      </c>
      <c r="S14" s="18">
        <f>'III (6)'!$J19</f>
        <v>-1.2708304836157154</v>
      </c>
      <c r="T14" s="28">
        <f>'III (7)'!$E18</f>
        <v>0</v>
      </c>
      <c r="U14" s="18">
        <f>'III (8)'!$J19</f>
        <v>0</v>
      </c>
      <c r="V14" s="28">
        <f>'III (9)'!$G18</f>
        <v>0</v>
      </c>
      <c r="W14" s="18">
        <f>'III (10)'!$I18</f>
        <v>0</v>
      </c>
      <c r="X14" s="19">
        <f>'IV (1)'!$E18</f>
        <v>1</v>
      </c>
      <c r="Y14" s="19">
        <f>'IV (2)'!$E18</f>
        <v>-1</v>
      </c>
      <c r="Z14" s="18">
        <f>'IV (3)'!$E18</f>
        <v>1</v>
      </c>
      <c r="AA14" s="78">
        <f t="shared" si="0"/>
        <v>2.397304844598068</v>
      </c>
      <c r="AB14" s="1">
        <f t="shared" si="1"/>
        <v>32</v>
      </c>
    </row>
    <row r="15" spans="1:28" ht="15.75">
      <c r="A15" s="19">
        <v>11</v>
      </c>
      <c r="B15" s="5" t="s">
        <v>254</v>
      </c>
      <c r="C15" s="18">
        <f>'I (1)'!$F20</f>
        <v>1.2150695177360338</v>
      </c>
      <c r="D15" s="18">
        <f>'I (2)'!$F20</f>
        <v>0.11947919834186747</v>
      </c>
      <c r="E15" s="18">
        <f>'I (3)'!$G20</f>
        <v>0</v>
      </c>
      <c r="F15" s="19">
        <f>'I (4)'!$E19</f>
        <v>0</v>
      </c>
      <c r="G15" s="18">
        <f>'I (5)'!$G20</f>
        <v>0.2803896704332515</v>
      </c>
      <c r="H15" s="19">
        <f>'II (1)'!$G19</f>
        <v>0</v>
      </c>
      <c r="I15" s="18">
        <f>'II (2)'!$I22</f>
        <v>-0.22531923753773095</v>
      </c>
      <c r="J15" s="34">
        <f>'II (3)'!$I22</f>
        <v>-0.18235965886659541</v>
      </c>
      <c r="K15" s="103">
        <f>'II (4)'!$F19</f>
        <v>-0.00014781767011517552</v>
      </c>
      <c r="L15" s="28">
        <f>'II (5)'!$H20</f>
        <v>0</v>
      </c>
      <c r="M15" s="63">
        <f>'II (6)'!$F20</f>
        <v>1.9301294499460417</v>
      </c>
      <c r="N15" s="28">
        <f>'III (1)'!$L20</f>
        <v>0</v>
      </c>
      <c r="O15" s="28">
        <f>'III (2)'!$I20</f>
        <v>0</v>
      </c>
      <c r="P15" s="28">
        <f>'III (3)'!$H19</f>
        <v>0</v>
      </c>
      <c r="Q15" s="28">
        <f>'III (4)'!$I19</f>
        <v>0</v>
      </c>
      <c r="R15" s="18">
        <f>'III (5)'!$L20</f>
        <v>0</v>
      </c>
      <c r="S15" s="18">
        <f>'III (6)'!$J20</f>
        <v>0</v>
      </c>
      <c r="T15" s="28">
        <f>'III (7)'!$E19</f>
        <v>0</v>
      </c>
      <c r="U15" s="18">
        <f>'III (8)'!$J20</f>
        <v>0.35678064682610056</v>
      </c>
      <c r="V15" s="28">
        <f>'III (9)'!$G19</f>
        <v>0</v>
      </c>
      <c r="W15" s="18">
        <f>'III (10)'!$I19</f>
        <v>-0.5814800065600774</v>
      </c>
      <c r="X15" s="19">
        <f>'IV (1)'!$E19</f>
        <v>1</v>
      </c>
      <c r="Y15" s="19">
        <f>'IV (2)'!$E19</f>
        <v>-1</v>
      </c>
      <c r="Z15" s="18">
        <f>'IV (3)'!$E19</f>
        <v>0</v>
      </c>
      <c r="AA15" s="78">
        <f t="shared" si="0"/>
        <v>2.9125417626487766</v>
      </c>
      <c r="AB15" s="1">
        <f t="shared" si="1"/>
        <v>27</v>
      </c>
    </row>
    <row r="16" spans="1:28" ht="15.75">
      <c r="A16" s="19">
        <v>12</v>
      </c>
      <c r="B16" s="5" t="s">
        <v>255</v>
      </c>
      <c r="C16" s="18">
        <f>'I (1)'!$F21</f>
        <v>1.1565955274116833</v>
      </c>
      <c r="D16" s="18">
        <f>'I (2)'!$F21</f>
        <v>0.857034822587497</v>
      </c>
      <c r="E16" s="18">
        <f>'I (3)'!$G21</f>
        <v>0</v>
      </c>
      <c r="F16" s="19">
        <f>'I (4)'!$E20</f>
        <v>0</v>
      </c>
      <c r="G16" s="18">
        <f>'I (5)'!$G21</f>
        <v>1</v>
      </c>
      <c r="H16" s="19">
        <f>'II (1)'!$G20</f>
        <v>0</v>
      </c>
      <c r="I16" s="18">
        <f>'II (2)'!$I23</f>
        <v>0</v>
      </c>
      <c r="J16" s="34">
        <f>'II (3)'!$I23</f>
        <v>-0.3008681436077786</v>
      </c>
      <c r="K16" s="18">
        <f>'II (4)'!$F20</f>
        <v>0</v>
      </c>
      <c r="L16" s="28">
        <f>'II (5)'!$H21</f>
        <v>0</v>
      </c>
      <c r="M16" s="104">
        <f>'II (6)'!$F21</f>
        <v>1.9963805762984053</v>
      </c>
      <c r="N16" s="28">
        <f>'III (1)'!$L21</f>
        <v>0</v>
      </c>
      <c r="O16" s="28">
        <f>'III (2)'!$I21</f>
        <v>0</v>
      </c>
      <c r="P16" s="28">
        <f>'III (3)'!$H20</f>
        <v>0</v>
      </c>
      <c r="Q16" s="28">
        <f>'III (4)'!$I20</f>
        <v>0</v>
      </c>
      <c r="R16" s="18">
        <f>'III (5)'!$L21</f>
        <v>0</v>
      </c>
      <c r="S16" s="18">
        <f>'III (6)'!$J21</f>
        <v>0</v>
      </c>
      <c r="T16" s="28">
        <f>'III (7)'!$E20</f>
        <v>0</v>
      </c>
      <c r="U16" s="18">
        <f>'III (8)'!$J21</f>
        <v>0.44126694545760436</v>
      </c>
      <c r="V16" s="28">
        <f>'III (9)'!$G20</f>
        <v>0</v>
      </c>
      <c r="W16" s="18">
        <f>'III (10)'!$I20</f>
        <v>0</v>
      </c>
      <c r="X16" s="19">
        <f>'IV (1)'!$E20</f>
        <v>1</v>
      </c>
      <c r="Y16" s="19">
        <f>'IV (2)'!$E20</f>
        <v>0</v>
      </c>
      <c r="Z16" s="18">
        <f>'IV (3)'!$E20</f>
        <v>1</v>
      </c>
      <c r="AA16" s="78">
        <f t="shared" si="0"/>
        <v>7.1504097281474115</v>
      </c>
      <c r="AB16" s="1">
        <f t="shared" si="1"/>
        <v>2</v>
      </c>
    </row>
    <row r="17" spans="1:28" ht="15.75">
      <c r="A17" s="19">
        <v>13</v>
      </c>
      <c r="B17" s="5" t="s">
        <v>256</v>
      </c>
      <c r="C17" s="18">
        <f>'I (1)'!$F22</f>
        <v>0.9352706616692941</v>
      </c>
      <c r="D17" s="18">
        <f>'I (2)'!$F22</f>
        <v>0.1278978743930484</v>
      </c>
      <c r="E17" s="18">
        <f>'I (3)'!$G22</f>
        <v>0</v>
      </c>
      <c r="F17" s="19">
        <f>'I (4)'!$E21</f>
        <v>0</v>
      </c>
      <c r="G17" s="18">
        <f>'I (5)'!$G22</f>
        <v>1</v>
      </c>
      <c r="H17" s="19">
        <f>'II (1)'!$G21</f>
        <v>0</v>
      </c>
      <c r="I17" s="18">
        <f>'II (2)'!$I24</f>
        <v>-0.02625025458155488</v>
      </c>
      <c r="J17" s="34">
        <f>'II (3)'!$I24</f>
        <v>0</v>
      </c>
      <c r="K17" s="18">
        <f>'II (4)'!$F21</f>
        <v>-0.007128118170008702</v>
      </c>
      <c r="L17" s="28">
        <f>'II (5)'!$H22</f>
        <v>0</v>
      </c>
      <c r="M17" s="63">
        <f>'II (6)'!$F22</f>
        <v>1.9764234670458927</v>
      </c>
      <c r="N17" s="28">
        <f>'III (1)'!$L22</f>
        <v>0</v>
      </c>
      <c r="O17" s="28">
        <f>'III (2)'!$I22</f>
        <v>0</v>
      </c>
      <c r="P17" s="28">
        <f>'III (3)'!$H21</f>
        <v>0</v>
      </c>
      <c r="Q17" s="28">
        <f>'III (4)'!$I21</f>
        <v>0</v>
      </c>
      <c r="R17" s="18">
        <f>'III (5)'!$L22</f>
        <v>-0.01734436793678554</v>
      </c>
      <c r="S17" s="18">
        <f>'III (6)'!$J22</f>
        <v>0</v>
      </c>
      <c r="T17" s="28">
        <f>'III (7)'!$E21</f>
        <v>0</v>
      </c>
      <c r="U17" s="18">
        <f>'III (8)'!$J22</f>
        <v>0.5397595811489782</v>
      </c>
      <c r="V17" s="28">
        <f>'III (9)'!$G21</f>
        <v>0</v>
      </c>
      <c r="W17" s="18">
        <f>'III (10)'!$I21</f>
        <v>0</v>
      </c>
      <c r="X17" s="19">
        <f>'IV (1)'!$E21</f>
        <v>1</v>
      </c>
      <c r="Y17" s="19">
        <f>'IV (2)'!$E21</f>
        <v>0</v>
      </c>
      <c r="Z17" s="18">
        <f>'IV (3)'!$E21</f>
        <v>1</v>
      </c>
      <c r="AA17" s="78">
        <f t="shared" si="0"/>
        <v>6.528628843568863</v>
      </c>
      <c r="AB17" s="1">
        <f t="shared" si="1"/>
        <v>6</v>
      </c>
    </row>
    <row r="18" spans="1:28" ht="15.75">
      <c r="A18" s="19">
        <v>14</v>
      </c>
      <c r="B18" s="5" t="s">
        <v>257</v>
      </c>
      <c r="C18" s="18">
        <f>'I (1)'!$F23</f>
        <v>1.3749052864135491</v>
      </c>
      <c r="D18" s="18">
        <f>'I (2)'!$F23</f>
        <v>0.568736515464582</v>
      </c>
      <c r="E18" s="18">
        <f>'I (3)'!$G23</f>
        <v>0</v>
      </c>
      <c r="F18" s="19">
        <f>'I (4)'!$E22</f>
        <v>0</v>
      </c>
      <c r="G18" s="18">
        <f>'I (5)'!$G23</f>
        <v>1</v>
      </c>
      <c r="H18" s="19">
        <f>'II (1)'!$G22</f>
        <v>0</v>
      </c>
      <c r="I18" s="18">
        <f>'II (2)'!$I25</f>
        <v>0</v>
      </c>
      <c r="J18" s="34">
        <f>'II (3)'!$I25</f>
        <v>0</v>
      </c>
      <c r="K18" s="18">
        <f>'II (4)'!$F22</f>
        <v>0</v>
      </c>
      <c r="L18" s="28">
        <f>'II (5)'!$H23</f>
        <v>0</v>
      </c>
      <c r="M18" s="63">
        <f>'II (6)'!$F23</f>
        <v>1.986006926918917</v>
      </c>
      <c r="N18" s="28">
        <f>'III (1)'!$L23</f>
        <v>0</v>
      </c>
      <c r="O18" s="28">
        <f>'III (2)'!$I23</f>
        <v>0</v>
      </c>
      <c r="P18" s="28">
        <f>'III (3)'!$H22</f>
        <v>0</v>
      </c>
      <c r="Q18" s="28">
        <f>'III (4)'!$I22</f>
        <v>0</v>
      </c>
      <c r="R18" s="130">
        <f>'III (5)'!$L23</f>
        <v>-0.9999524945573051</v>
      </c>
      <c r="S18" s="18">
        <f>'III (6)'!$J23</f>
        <v>-0.18628259130194796</v>
      </c>
      <c r="T18" s="28">
        <f>'III (7)'!$E22</f>
        <v>0</v>
      </c>
      <c r="U18" s="18">
        <f>'III (8)'!$J23</f>
        <v>0.7511417084840213</v>
      </c>
      <c r="V18" s="28">
        <f>'III (9)'!$G22</f>
        <v>0</v>
      </c>
      <c r="W18" s="18">
        <f>'III (10)'!$I22</f>
        <v>0</v>
      </c>
      <c r="X18" s="19">
        <f>'IV (1)'!$E22</f>
        <v>1</v>
      </c>
      <c r="Y18" s="19">
        <f>'IV (2)'!$E22</f>
        <v>0</v>
      </c>
      <c r="Z18" s="18">
        <f>'IV (3)'!$E22</f>
        <v>1</v>
      </c>
      <c r="AA18" s="78">
        <f t="shared" si="0"/>
        <v>6.494555351421816</v>
      </c>
      <c r="AB18" s="1">
        <f t="shared" si="1"/>
        <v>7</v>
      </c>
    </row>
    <row r="19" spans="1:28" ht="15.75">
      <c r="A19" s="19">
        <v>15</v>
      </c>
      <c r="B19" s="5" t="s">
        <v>258</v>
      </c>
      <c r="C19" s="18">
        <f>'I (1)'!$F24</f>
        <v>1.9486592229759552</v>
      </c>
      <c r="D19" s="18">
        <f>'I (2)'!$F24</f>
        <v>0.5421536776727219</v>
      </c>
      <c r="E19" s="18">
        <f>'I (3)'!$G24</f>
        <v>-0.3902111628378196</v>
      </c>
      <c r="F19" s="19">
        <f>'I (4)'!$E23</f>
        <v>0</v>
      </c>
      <c r="G19" s="18">
        <f>'I (5)'!$G24</f>
        <v>1</v>
      </c>
      <c r="H19" s="19">
        <f>'II (1)'!$G23</f>
        <v>0</v>
      </c>
      <c r="I19" s="18">
        <f>'II (2)'!$I26</f>
        <v>-0.1475365418607128</v>
      </c>
      <c r="J19" s="34">
        <f>'II (3)'!$I26</f>
        <v>-0.3351281426836389</v>
      </c>
      <c r="K19" s="102">
        <f>'II (4)'!$F23</f>
        <v>-0.0007217182573321311</v>
      </c>
      <c r="L19" s="28">
        <f>'II (5)'!$H24</f>
        <v>0</v>
      </c>
      <c r="M19" s="63">
        <f>'II (6)'!$F24</f>
        <v>1.9867330875683598</v>
      </c>
      <c r="N19" s="28">
        <f>'III (1)'!$L24</f>
        <v>0</v>
      </c>
      <c r="O19" s="28">
        <f>'III (2)'!$I24</f>
        <v>0</v>
      </c>
      <c r="P19" s="28">
        <f>'III (3)'!$H23</f>
        <v>0</v>
      </c>
      <c r="Q19" s="28">
        <f>'III (4)'!$I23</f>
        <v>0</v>
      </c>
      <c r="R19" s="18">
        <f>'III (5)'!$L24</f>
        <v>0</v>
      </c>
      <c r="S19" s="18">
        <f>'III (6)'!$J24</f>
        <v>0</v>
      </c>
      <c r="T19" s="28">
        <f>'III (7)'!$E23</f>
        <v>0</v>
      </c>
      <c r="U19" s="18">
        <f>'III (8)'!$J24</f>
        <v>0.3862901352172843</v>
      </c>
      <c r="V19" s="28">
        <f>'III (9)'!$G23</f>
        <v>0</v>
      </c>
      <c r="W19" s="18">
        <f>'III (10)'!$I23</f>
        <v>0</v>
      </c>
      <c r="X19" s="19">
        <f>'IV (1)'!$E23</f>
        <v>1</v>
      </c>
      <c r="Y19" s="19">
        <f>'IV (2)'!$E23</f>
        <v>0</v>
      </c>
      <c r="Z19" s="18">
        <f>'IV (3)'!$E23</f>
        <v>1</v>
      </c>
      <c r="AA19" s="78">
        <f t="shared" si="0"/>
        <v>6.990238557794817</v>
      </c>
      <c r="AB19" s="1">
        <f t="shared" si="1"/>
        <v>4</v>
      </c>
    </row>
    <row r="20" spans="1:28" ht="15.75">
      <c r="A20" s="19">
        <v>16</v>
      </c>
      <c r="B20" s="5" t="s">
        <v>259</v>
      </c>
      <c r="C20" s="18">
        <f>'I (1)'!$F25</f>
        <v>1.442921741206001</v>
      </c>
      <c r="D20" s="18">
        <f>'I (2)'!$F25</f>
        <v>0.41644028382259285</v>
      </c>
      <c r="E20" s="18">
        <f>'I (3)'!$G25</f>
        <v>0</v>
      </c>
      <c r="F20" s="19">
        <f>'I (4)'!$E24</f>
        <v>0</v>
      </c>
      <c r="G20" s="18">
        <f>'I (5)'!$G25</f>
        <v>1</v>
      </c>
      <c r="H20" s="19">
        <f>'II (1)'!$G24</f>
        <v>0</v>
      </c>
      <c r="I20" s="18">
        <f>'II (2)'!$I27</f>
        <v>0</v>
      </c>
      <c r="J20" s="34">
        <f>'II (3)'!$I27</f>
        <v>-0.32701355313970953</v>
      </c>
      <c r="K20" s="18">
        <f>'II (4)'!$F24</f>
        <v>-0.008932976237791162</v>
      </c>
      <c r="L20" s="28">
        <f>'II (5)'!$H25</f>
        <v>0</v>
      </c>
      <c r="M20" s="63">
        <f>'II (6)'!$F25</f>
        <v>1.67998328949359</v>
      </c>
      <c r="N20" s="28">
        <f>'III (1)'!$L25</f>
        <v>0</v>
      </c>
      <c r="O20" s="28">
        <f>'III (2)'!$I25</f>
        <v>0</v>
      </c>
      <c r="P20" s="28">
        <f>'III (3)'!$H24</f>
        <v>0</v>
      </c>
      <c r="Q20" s="28">
        <f>'III (4)'!$I24</f>
        <v>0</v>
      </c>
      <c r="R20" s="18">
        <f>'III (5)'!$L25</f>
        <v>0</v>
      </c>
      <c r="S20" s="18">
        <f>'III (6)'!$J25</f>
        <v>0</v>
      </c>
      <c r="T20" s="28">
        <f>'III (7)'!$E24</f>
        <v>0</v>
      </c>
      <c r="U20" s="18">
        <f>'III (8)'!$J25</f>
        <v>0.13289226729905668</v>
      </c>
      <c r="V20" s="28">
        <f>'III (9)'!$G24</f>
        <v>0</v>
      </c>
      <c r="W20" s="18">
        <f>'III (10)'!$I24</f>
        <v>0</v>
      </c>
      <c r="X20" s="19">
        <f>'IV (1)'!$E24</f>
        <v>1</v>
      </c>
      <c r="Y20" s="19">
        <f>'IV (2)'!$E24</f>
        <v>0</v>
      </c>
      <c r="Z20" s="18">
        <f>'IV (3)'!$E24</f>
        <v>1</v>
      </c>
      <c r="AA20" s="78">
        <f>SUM($C20:$Z20)</f>
        <v>6.33629105244374</v>
      </c>
      <c r="AB20" s="1">
        <f t="shared" si="1"/>
        <v>8</v>
      </c>
    </row>
    <row r="21" spans="1:28" ht="15.75">
      <c r="A21" s="19">
        <v>17</v>
      </c>
      <c r="B21" s="5" t="s">
        <v>260</v>
      </c>
      <c r="C21" s="18">
        <f>'I (1)'!$F26</f>
        <v>1.4772894155560645</v>
      </c>
      <c r="D21" s="18">
        <f>'I (2)'!$F26</f>
        <v>0.26778048115811365</v>
      </c>
      <c r="E21" s="18">
        <f>'I (3)'!$G26</f>
        <v>0</v>
      </c>
      <c r="F21" s="19">
        <f>'I (4)'!$E25</f>
        <v>0</v>
      </c>
      <c r="G21" s="18">
        <f>'I (5)'!$G26</f>
        <v>0.9377656385060695</v>
      </c>
      <c r="H21" s="19">
        <f>'II (1)'!$G25</f>
        <v>0</v>
      </c>
      <c r="I21" s="18">
        <f>'II (2)'!$I28</f>
        <v>0</v>
      </c>
      <c r="J21" s="34">
        <f>'II (3)'!$I28</f>
        <v>0</v>
      </c>
      <c r="K21" s="18">
        <f>'II (4)'!$F25</f>
        <v>-0.1040782920595428</v>
      </c>
      <c r="L21" s="28">
        <f>'II (5)'!$H26</f>
        <v>0</v>
      </c>
      <c r="M21" s="63">
        <f>'II (6)'!$F26</f>
        <v>0.01860355048504396</v>
      </c>
      <c r="N21" s="28">
        <f>'III (1)'!$L26</f>
        <v>0</v>
      </c>
      <c r="O21" s="28">
        <f>'III (2)'!$I26</f>
        <v>0</v>
      </c>
      <c r="P21" s="28">
        <f>'III (3)'!$H25</f>
        <v>0</v>
      </c>
      <c r="Q21" s="28">
        <f>'III (4)'!$I25</f>
        <v>0</v>
      </c>
      <c r="R21" s="102">
        <f>'III (5)'!$L26</f>
        <v>-0.0037501128049272805</v>
      </c>
      <c r="S21" s="18">
        <f>'III (6)'!$J26</f>
        <v>0</v>
      </c>
      <c r="T21" s="28">
        <f>'III (7)'!$E25</f>
        <v>0</v>
      </c>
      <c r="U21" s="18">
        <f>'III (8)'!$J26</f>
        <v>0.19714558188144574</v>
      </c>
      <c r="V21" s="28">
        <f>'III (9)'!$G25</f>
        <v>0</v>
      </c>
      <c r="W21" s="18">
        <f>'III (10)'!$I25</f>
        <v>0</v>
      </c>
      <c r="X21" s="19">
        <f>'IV (1)'!$E25</f>
        <v>1</v>
      </c>
      <c r="Y21" s="19">
        <f>'IV (2)'!$E25</f>
        <v>0</v>
      </c>
      <c r="Z21" s="18">
        <f>'IV (3)'!$E25</f>
        <v>0</v>
      </c>
      <c r="AA21" s="78">
        <f t="shared" si="0"/>
        <v>3.790756262722267</v>
      </c>
      <c r="AB21" s="1">
        <f t="shared" si="1"/>
        <v>19</v>
      </c>
    </row>
    <row r="22" spans="1:28" ht="15.75">
      <c r="A22" s="19">
        <v>18</v>
      </c>
      <c r="B22" s="5" t="s">
        <v>261</v>
      </c>
      <c r="C22" s="18">
        <f>'I (1)'!$F27</f>
        <v>0.9905139715492555</v>
      </c>
      <c r="D22" s="18">
        <f>'I (2)'!$F27</f>
        <v>1</v>
      </c>
      <c r="E22" s="18">
        <f>'I (3)'!$G27</f>
        <v>-0.7078782197418116</v>
      </c>
      <c r="F22" s="19">
        <f>'I (4)'!$E26</f>
        <v>0</v>
      </c>
      <c r="G22" s="18">
        <f>'I (5)'!$G27</f>
        <v>0.3258559065294382</v>
      </c>
      <c r="H22" s="19">
        <f>'II (1)'!$G26</f>
        <v>0</v>
      </c>
      <c r="I22" s="18">
        <f>'II (2)'!$I29</f>
        <v>0</v>
      </c>
      <c r="J22" s="34">
        <f>'II (3)'!$I29</f>
        <v>0</v>
      </c>
      <c r="K22" s="18">
        <f>'II (4)'!$F26</f>
        <v>-1</v>
      </c>
      <c r="L22" s="28">
        <f>'II (5)'!$H27</f>
        <v>0</v>
      </c>
      <c r="M22" s="63">
        <f>'II (6)'!$F27</f>
        <v>1.6629154834720248</v>
      </c>
      <c r="N22" s="28">
        <f>'III (1)'!$L27</f>
        <v>0</v>
      </c>
      <c r="O22" s="28">
        <f>'III (2)'!$I27</f>
        <v>0</v>
      </c>
      <c r="P22" s="28">
        <f>'III (3)'!$H26</f>
        <v>0</v>
      </c>
      <c r="Q22" s="28">
        <f>'III (4)'!$I26</f>
        <v>0</v>
      </c>
      <c r="R22" s="18">
        <f>'III (5)'!$L27</f>
        <v>-0.900119586852034</v>
      </c>
      <c r="S22" s="18">
        <f>'III (6)'!$J27</f>
        <v>0</v>
      </c>
      <c r="T22" s="28">
        <f>'III (7)'!$E26</f>
        <v>0</v>
      </c>
      <c r="U22" s="18">
        <f>'III (8)'!$J27</f>
        <v>0.17356855061239512</v>
      </c>
      <c r="V22" s="28">
        <f>'III (9)'!$G26</f>
        <v>0</v>
      </c>
      <c r="W22" s="18">
        <f>'III (10)'!$I26</f>
        <v>0</v>
      </c>
      <c r="X22" s="19">
        <f>'IV (1)'!$E26</f>
        <v>1</v>
      </c>
      <c r="Y22" s="19">
        <f>'IV (2)'!$E26</f>
        <v>0</v>
      </c>
      <c r="Z22" s="18">
        <f>'IV (3)'!$E26</f>
        <v>0</v>
      </c>
      <c r="AA22" s="78">
        <f t="shared" si="0"/>
        <v>2.5448561055692682</v>
      </c>
      <c r="AB22" s="1">
        <f t="shared" si="1"/>
        <v>30</v>
      </c>
    </row>
    <row r="23" spans="1:28" ht="15.75">
      <c r="A23" s="19">
        <v>19</v>
      </c>
      <c r="B23" s="5" t="s">
        <v>262</v>
      </c>
      <c r="C23" s="18">
        <f>'I (1)'!$F28</f>
        <v>1.7233760298567644</v>
      </c>
      <c r="D23" s="18">
        <f>'I (2)'!$F28</f>
        <v>0.2834171810784113</v>
      </c>
      <c r="E23" s="18">
        <f>'I (3)'!$G28</f>
        <v>-0.09207352704593996</v>
      </c>
      <c r="F23" s="19">
        <f>'I (4)'!$E27</f>
        <v>0</v>
      </c>
      <c r="G23" s="18">
        <f>'I (5)'!$G28</f>
        <v>1</v>
      </c>
      <c r="H23" s="19">
        <f>'II (1)'!$G27</f>
        <v>0</v>
      </c>
      <c r="I23" s="18">
        <f>'II (2)'!$I30</f>
        <v>-0.11421828175792015</v>
      </c>
      <c r="J23" s="34">
        <f>'II (3)'!$I30</f>
        <v>0</v>
      </c>
      <c r="K23" s="18">
        <f>'II (4)'!$F27</f>
        <v>0</v>
      </c>
      <c r="L23" s="28">
        <f>'II (5)'!$H28</f>
        <v>0</v>
      </c>
      <c r="M23" s="63">
        <f>'II (6)'!$F28</f>
        <v>2</v>
      </c>
      <c r="N23" s="28">
        <f>'III (1)'!$L28</f>
        <v>0</v>
      </c>
      <c r="O23" s="28">
        <f>'III (2)'!$I28</f>
        <v>0</v>
      </c>
      <c r="P23" s="28">
        <f>'III (3)'!$H27</f>
        <v>0</v>
      </c>
      <c r="Q23" s="28">
        <f>'III (4)'!$I27</f>
        <v>0</v>
      </c>
      <c r="R23" s="18">
        <f>'III (5)'!$L28</f>
        <v>0</v>
      </c>
      <c r="S23" s="18">
        <f>'III (6)'!$J28</f>
        <v>0</v>
      </c>
      <c r="T23" s="28">
        <f>'III (7)'!$E27</f>
        <v>0</v>
      </c>
      <c r="U23" s="18">
        <f>'III (8)'!$J28</f>
        <v>0.24607653668842985</v>
      </c>
      <c r="V23" s="28">
        <f>'III (9)'!$G27</f>
        <v>0</v>
      </c>
      <c r="W23" s="18">
        <f>'III (10)'!$I27</f>
        <v>0</v>
      </c>
      <c r="X23" s="19">
        <f>'IV (1)'!$E27</f>
        <v>1</v>
      </c>
      <c r="Y23" s="19">
        <f>'IV (2)'!$E27</f>
        <v>0</v>
      </c>
      <c r="Z23" s="18">
        <f>'IV (3)'!$E27</f>
        <v>1</v>
      </c>
      <c r="AA23" s="78">
        <f t="shared" si="0"/>
        <v>7.046577938819746</v>
      </c>
      <c r="AB23" s="1">
        <f t="shared" si="1"/>
        <v>3</v>
      </c>
    </row>
    <row r="24" spans="1:28" ht="15.75">
      <c r="A24" s="19">
        <v>20</v>
      </c>
      <c r="B24" s="5" t="s">
        <v>263</v>
      </c>
      <c r="C24" s="18">
        <f>'I (1)'!$F29</f>
        <v>1.4029065275096244</v>
      </c>
      <c r="D24" s="18">
        <f>'I (2)'!$F29</f>
        <v>0.2896319140318406</v>
      </c>
      <c r="E24" s="18">
        <f>'I (3)'!$G29</f>
        <v>0</v>
      </c>
      <c r="F24" s="19">
        <f>'I (4)'!$E28</f>
        <v>0</v>
      </c>
      <c r="G24" s="18">
        <f>'I (5)'!$G29</f>
        <v>0.3842431772569858</v>
      </c>
      <c r="H24" s="19">
        <f>'II (1)'!$G28</f>
        <v>0</v>
      </c>
      <c r="I24" s="18">
        <f>'II (2)'!$I31</f>
        <v>0</v>
      </c>
      <c r="J24" s="34">
        <f>'II (3)'!$I31</f>
        <v>0</v>
      </c>
      <c r="K24" s="18">
        <f>'II (4)'!$F28</f>
        <v>-0.1085834058270145</v>
      </c>
      <c r="L24" s="28">
        <f>'II (5)'!$H29</f>
        <v>0</v>
      </c>
      <c r="M24" s="63">
        <f>'II (6)'!$F29</f>
        <v>1.1724777546907401</v>
      </c>
      <c r="N24" s="28">
        <f>'III (1)'!$L29</f>
        <v>0</v>
      </c>
      <c r="O24" s="28">
        <f>'III (2)'!$I29</f>
        <v>0</v>
      </c>
      <c r="P24" s="28">
        <f>'III (3)'!$H28</f>
        <v>0</v>
      </c>
      <c r="Q24" s="28">
        <f>'III (4)'!$I28</f>
        <v>0</v>
      </c>
      <c r="R24" s="18">
        <f>'III (5)'!$L29</f>
        <v>-0.519927090544344</v>
      </c>
      <c r="S24" s="18">
        <f>'III (6)'!$J29</f>
        <v>0</v>
      </c>
      <c r="T24" s="28">
        <f>'III (7)'!$E28</f>
        <v>0</v>
      </c>
      <c r="U24" s="18">
        <f>'III (8)'!$J29</f>
        <v>0.3726127834564057</v>
      </c>
      <c r="V24" s="28">
        <f>'III (9)'!$G28</f>
        <v>0</v>
      </c>
      <c r="W24" s="18">
        <f>'III (10)'!$I28</f>
        <v>0</v>
      </c>
      <c r="X24" s="19">
        <f>'IV (1)'!$E28</f>
        <v>1</v>
      </c>
      <c r="Y24" s="19">
        <f>'IV (2)'!$E28</f>
        <v>-1</v>
      </c>
      <c r="Z24" s="18">
        <f>'IV (3)'!$E28</f>
        <v>1</v>
      </c>
      <c r="AA24" s="78">
        <f t="shared" si="0"/>
        <v>3.9933616605742377</v>
      </c>
      <c r="AB24" s="1">
        <f t="shared" si="1"/>
        <v>18</v>
      </c>
    </row>
    <row r="25" spans="1:28" ht="15.75">
      <c r="A25" s="19">
        <v>21</v>
      </c>
      <c r="B25" s="5" t="s">
        <v>264</v>
      </c>
      <c r="C25" s="18">
        <f>'I (1)'!$F30</f>
        <v>1.5328810678767588</v>
      </c>
      <c r="D25" s="18">
        <f>'I (2)'!$F30</f>
        <v>0.11057103564970147</v>
      </c>
      <c r="E25" s="18">
        <f>'I (3)'!$G30</f>
        <v>0</v>
      </c>
      <c r="F25" s="19">
        <f>'I (4)'!$E29</f>
        <v>0</v>
      </c>
      <c r="G25" s="18">
        <f>'I (5)'!$G30</f>
        <v>1</v>
      </c>
      <c r="H25" s="19">
        <f>'II (1)'!$G29</f>
        <v>0</v>
      </c>
      <c r="I25" s="18">
        <f>'II (2)'!$I32</f>
        <v>0</v>
      </c>
      <c r="J25" s="34">
        <f>'II (3)'!$I32</f>
        <v>-0.11743547124184296</v>
      </c>
      <c r="K25" s="18">
        <f>'II (4)'!$F29</f>
        <v>0</v>
      </c>
      <c r="L25" s="28">
        <f>'II (5)'!$H30</f>
        <v>0</v>
      </c>
      <c r="M25" s="63">
        <f>'II (6)'!$F30</f>
        <v>1.9926247146653489</v>
      </c>
      <c r="N25" s="28">
        <f>'III (1)'!$L30</f>
        <v>0</v>
      </c>
      <c r="O25" s="28">
        <f>'III (2)'!$I30</f>
        <v>0</v>
      </c>
      <c r="P25" s="28">
        <f>'III (3)'!$H29</f>
        <v>0</v>
      </c>
      <c r="Q25" s="28">
        <f>'III (4)'!$I29</f>
        <v>0</v>
      </c>
      <c r="R25" s="18">
        <f>'III (5)'!$L30</f>
        <v>-0.10388617446645021</v>
      </c>
      <c r="S25" s="18">
        <f>'III (6)'!$J30</f>
        <v>0</v>
      </c>
      <c r="T25" s="28">
        <f>'III (7)'!$E29</f>
        <v>0</v>
      </c>
      <c r="U25" s="18">
        <f>'III (8)'!$J30</f>
        <v>0.4328588685555093</v>
      </c>
      <c r="V25" s="28">
        <f>'III (9)'!$G29</f>
        <v>0</v>
      </c>
      <c r="W25" s="18">
        <f>'III (10)'!$I29</f>
        <v>-1</v>
      </c>
      <c r="X25" s="19">
        <f>'IV (1)'!$E29</f>
        <v>1</v>
      </c>
      <c r="Y25" s="19">
        <f>'IV (2)'!$E29</f>
        <v>0</v>
      </c>
      <c r="Z25" s="18">
        <f>'IV (3)'!$E29</f>
        <v>1</v>
      </c>
      <c r="AA25" s="78">
        <f t="shared" si="0"/>
        <v>5.847614041039026</v>
      </c>
      <c r="AB25" s="1">
        <f t="shared" si="1"/>
        <v>11</v>
      </c>
    </row>
    <row r="26" spans="1:28" ht="15.75">
      <c r="A26" s="19">
        <v>22</v>
      </c>
      <c r="B26" s="5" t="s">
        <v>265</v>
      </c>
      <c r="C26" s="18">
        <f>'I (1)'!$F31</f>
        <v>0.7147010569530687</v>
      </c>
      <c r="D26" s="18">
        <f>'I (2)'!$F31</f>
        <v>0.3438366656024314</v>
      </c>
      <c r="E26" s="18">
        <f>'I (3)'!$G31</f>
        <v>-0.19111423104114017</v>
      </c>
      <c r="F26" s="19">
        <f>'I (4)'!$E30</f>
        <v>-1</v>
      </c>
      <c r="G26" s="18">
        <f>'I (5)'!$G31</f>
        <v>0</v>
      </c>
      <c r="H26" s="19">
        <f>'II (1)'!$G30</f>
        <v>0</v>
      </c>
      <c r="I26" s="18">
        <f>'II (2)'!$I33</f>
        <v>0</v>
      </c>
      <c r="J26" s="34">
        <f>'II (3)'!$I33</f>
        <v>0</v>
      </c>
      <c r="K26" s="18">
        <f>'II (4)'!$F30</f>
        <v>-0.15456470049184232</v>
      </c>
      <c r="L26" s="28">
        <f>'II (5)'!$H31</f>
        <v>0</v>
      </c>
      <c r="M26" s="63">
        <f>'II (6)'!$F31</f>
        <v>2</v>
      </c>
      <c r="N26" s="28">
        <f>'III (1)'!$L31</f>
        <v>0</v>
      </c>
      <c r="O26" s="28">
        <f>'III (2)'!$I31</f>
        <v>0</v>
      </c>
      <c r="P26" s="28">
        <f>'III (3)'!$H30</f>
        <v>0</v>
      </c>
      <c r="Q26" s="28">
        <f>'III (4)'!$I30</f>
        <v>0</v>
      </c>
      <c r="R26" s="18">
        <f>'III (5)'!$L31</f>
        <v>-0.7209257542454893</v>
      </c>
      <c r="S26" s="18">
        <f>'III (6)'!$J31</f>
        <v>-2</v>
      </c>
      <c r="T26" s="28">
        <f>'III (7)'!$E30</f>
        <v>0</v>
      </c>
      <c r="U26" s="18">
        <f>'III (8)'!$J31</f>
        <v>0.07348109085186104</v>
      </c>
      <c r="V26" s="28">
        <f>'III (9)'!$G30</f>
        <v>0</v>
      </c>
      <c r="W26" s="18">
        <f>'III (10)'!$I30</f>
        <v>0</v>
      </c>
      <c r="X26" s="19">
        <f>'IV (1)'!$E30</f>
        <v>1</v>
      </c>
      <c r="Y26" s="19">
        <f>'IV (2)'!$E30</f>
        <v>0</v>
      </c>
      <c r="Z26" s="18">
        <f>'IV (3)'!$E30</f>
        <v>1</v>
      </c>
      <c r="AA26" s="78">
        <f t="shared" si="0"/>
        <v>1.065414127628889</v>
      </c>
      <c r="AB26" s="1">
        <f t="shared" si="1"/>
        <v>36</v>
      </c>
    </row>
    <row r="27" spans="1:28" ht="15.75">
      <c r="A27" s="19">
        <v>23</v>
      </c>
      <c r="B27" s="5" t="s">
        <v>266</v>
      </c>
      <c r="C27" s="18">
        <f>'I (1)'!$F32</f>
        <v>1.6151847566944444</v>
      </c>
      <c r="D27" s="18">
        <f>'I (2)'!$F32</f>
        <v>0.5119128868817445</v>
      </c>
      <c r="E27" s="18">
        <f>'I (3)'!$G32</f>
        <v>-0.2542507294682831</v>
      </c>
      <c r="F27" s="19">
        <f>'I (4)'!$E31</f>
        <v>0</v>
      </c>
      <c r="G27" s="18">
        <f>'I (5)'!$G32</f>
        <v>0.05887461956861916</v>
      </c>
      <c r="H27" s="19">
        <f>'II (1)'!$G31</f>
        <v>0</v>
      </c>
      <c r="I27" s="18">
        <f>'II (2)'!$I34</f>
        <v>0</v>
      </c>
      <c r="J27" s="34">
        <f>'II (3)'!$I34</f>
        <v>0</v>
      </c>
      <c r="K27" s="18">
        <f>'II (4)'!$F31</f>
        <v>-0.005310801229163234</v>
      </c>
      <c r="L27" s="28">
        <f>'II (5)'!$H32</f>
        <v>0</v>
      </c>
      <c r="M27" s="63">
        <f>'II (6)'!$F32</f>
        <v>1.9699661618779443</v>
      </c>
      <c r="N27" s="28">
        <f>'III (1)'!$L32</f>
        <v>0</v>
      </c>
      <c r="O27" s="28">
        <f>'III (2)'!$I32</f>
        <v>0</v>
      </c>
      <c r="P27" s="28">
        <f>'III (3)'!$H31</f>
        <v>0</v>
      </c>
      <c r="Q27" s="28">
        <f>'III (4)'!$I31</f>
        <v>0</v>
      </c>
      <c r="R27" s="18">
        <f>'III (5)'!$L32</f>
        <v>0</v>
      </c>
      <c r="S27" s="18">
        <f>'III (6)'!$J32</f>
        <v>0</v>
      </c>
      <c r="T27" s="28">
        <f>'III (7)'!$E31</f>
        <v>0</v>
      </c>
      <c r="U27" s="18">
        <f>'III (8)'!$J32</f>
        <v>0.2221244177592241</v>
      </c>
      <c r="V27" s="28">
        <f>'III (9)'!$G31</f>
        <v>0</v>
      </c>
      <c r="W27" s="18">
        <f>'III (10)'!$I31</f>
        <v>0</v>
      </c>
      <c r="X27" s="19">
        <f>'IV (1)'!$E31</f>
        <v>1</v>
      </c>
      <c r="Y27" s="19">
        <f>'IV (2)'!$E31</f>
        <v>0</v>
      </c>
      <c r="Z27" s="18">
        <f>'IV (3)'!$E31</f>
        <v>1</v>
      </c>
      <c r="AA27" s="78">
        <f t="shared" si="0"/>
        <v>6.118501312084531</v>
      </c>
      <c r="AB27" s="1">
        <f t="shared" si="1"/>
        <v>10</v>
      </c>
    </row>
    <row r="28" spans="1:28" ht="15.75">
      <c r="A28" s="19">
        <v>24</v>
      </c>
      <c r="B28" s="5" t="s">
        <v>267</v>
      </c>
      <c r="C28" s="18">
        <f>'I (1)'!$F33</f>
        <v>0.8472925789424697</v>
      </c>
      <c r="D28" s="18">
        <f>'I (2)'!$F33</f>
        <v>0.638203042800268</v>
      </c>
      <c r="E28" s="18">
        <f>'I (3)'!$G33</f>
        <v>0</v>
      </c>
      <c r="F28" s="19">
        <f>'I (4)'!$E32</f>
        <v>0</v>
      </c>
      <c r="G28" s="18">
        <f>'I (5)'!$G33</f>
        <v>0.49462229312697137</v>
      </c>
      <c r="H28" s="19">
        <f>'II (1)'!$G32</f>
        <v>0</v>
      </c>
      <c r="I28" s="18">
        <f>'II (2)'!$I35</f>
        <v>0</v>
      </c>
      <c r="J28" s="34">
        <f>'II (3)'!$I35</f>
        <v>-0.317473928719365</v>
      </c>
      <c r="K28" s="18">
        <f>'II (4)'!$F32</f>
        <v>-0.22547844014612392</v>
      </c>
      <c r="L28" s="28">
        <f>'II (5)'!$H33</f>
        <v>0</v>
      </c>
      <c r="M28" s="63">
        <f>'II (6)'!$F33</f>
        <v>1.9912344023218842</v>
      </c>
      <c r="N28" s="28">
        <f>'III (1)'!$L33</f>
        <v>0</v>
      </c>
      <c r="O28" s="28">
        <f>'III (2)'!$I33</f>
        <v>0</v>
      </c>
      <c r="P28" s="28">
        <f>'III (3)'!$H32</f>
        <v>0</v>
      </c>
      <c r="Q28" s="28">
        <f>'III (4)'!$I32</f>
        <v>0</v>
      </c>
      <c r="R28" s="18">
        <f>'III (5)'!$L33</f>
        <v>0</v>
      </c>
      <c r="S28" s="18">
        <f>'III (6)'!$J33</f>
        <v>-0.8630883012089549</v>
      </c>
      <c r="T28" s="28">
        <f>'III (7)'!$E32</f>
        <v>0</v>
      </c>
      <c r="U28" s="18">
        <f>'III (8)'!$J33</f>
        <v>0.18393697987367605</v>
      </c>
      <c r="V28" s="28">
        <f>'III (9)'!$G32</f>
        <v>0</v>
      </c>
      <c r="W28" s="18">
        <f>'III (10)'!$I32</f>
        <v>0</v>
      </c>
      <c r="X28" s="19">
        <f>'IV (1)'!$E32</f>
        <v>1</v>
      </c>
      <c r="Y28" s="19">
        <f>'IV (2)'!$E32</f>
        <v>0</v>
      </c>
      <c r="Z28" s="18">
        <f>'IV (3)'!$E32</f>
        <v>0</v>
      </c>
      <c r="AA28" s="78">
        <f t="shared" si="0"/>
        <v>3.749248626990825</v>
      </c>
      <c r="AB28" s="1">
        <f t="shared" si="1"/>
        <v>21</v>
      </c>
    </row>
    <row r="29" spans="1:28" ht="15.75">
      <c r="A29" s="19">
        <v>25</v>
      </c>
      <c r="B29" s="5" t="s">
        <v>268</v>
      </c>
      <c r="C29" s="18">
        <f>'I (1)'!$F34</f>
        <v>0.7513369368950545</v>
      </c>
      <c r="D29" s="18">
        <f>'I (2)'!$F34</f>
        <v>0.2913020930221903</v>
      </c>
      <c r="E29" s="18">
        <f>'I (3)'!$G34</f>
        <v>0</v>
      </c>
      <c r="F29" s="19">
        <f>'I (4)'!$E33</f>
        <v>0</v>
      </c>
      <c r="G29" s="18">
        <f>'I (5)'!$G34</f>
        <v>1</v>
      </c>
      <c r="H29" s="19">
        <f>'II (1)'!$G33</f>
        <v>0</v>
      </c>
      <c r="I29" s="18">
        <f>'II (2)'!$I36</f>
        <v>-1</v>
      </c>
      <c r="J29" s="34">
        <f>'II (3)'!$I36</f>
        <v>-1</v>
      </c>
      <c r="K29" s="18">
        <f>'II (4)'!$F33</f>
        <v>-0.013827150292739603</v>
      </c>
      <c r="L29" s="28">
        <f>'II (5)'!$H34</f>
        <v>0</v>
      </c>
      <c r="M29" s="63">
        <f>'II (6)'!$F34</f>
        <v>0.5774444477489334</v>
      </c>
      <c r="N29" s="28">
        <f>'III (1)'!$L34</f>
        <v>0</v>
      </c>
      <c r="O29" s="28">
        <f>'III (2)'!$I34</f>
        <v>0</v>
      </c>
      <c r="P29" s="28">
        <f>'III (3)'!$H33</f>
        <v>0</v>
      </c>
      <c r="Q29" s="28">
        <f>'III (4)'!$I33</f>
        <v>0</v>
      </c>
      <c r="R29" s="18">
        <f>'III (5)'!$L34</f>
        <v>0</v>
      </c>
      <c r="S29" s="18">
        <f>'III (6)'!$J34</f>
        <v>0</v>
      </c>
      <c r="T29" s="28">
        <f>'III (7)'!$E33</f>
        <v>0</v>
      </c>
      <c r="U29" s="18">
        <f>'III (8)'!$J34</f>
        <v>0.16645686792363676</v>
      </c>
      <c r="V29" s="28">
        <f>'III (9)'!$G33</f>
        <v>0</v>
      </c>
      <c r="W29" s="18">
        <f>'III (10)'!$I33</f>
        <v>0</v>
      </c>
      <c r="X29" s="19">
        <f>'IV (1)'!$E33</f>
        <v>1</v>
      </c>
      <c r="Y29" s="19">
        <f>'IV (2)'!$E33</f>
        <v>0</v>
      </c>
      <c r="Z29" s="18">
        <f>'IV (3)'!$E33</f>
        <v>1</v>
      </c>
      <c r="AA29" s="78">
        <f t="shared" si="0"/>
        <v>2.772713195297076</v>
      </c>
      <c r="AB29" s="1">
        <f t="shared" si="1"/>
        <v>28</v>
      </c>
    </row>
    <row r="30" spans="1:28" ht="15.75">
      <c r="A30" s="19">
        <v>26</v>
      </c>
      <c r="B30" s="5" t="s">
        <v>269</v>
      </c>
      <c r="C30" s="18">
        <f>'I (1)'!$F35</f>
        <v>0.903762420636878</v>
      </c>
      <c r="D30" s="18">
        <f>'I (2)'!$F35</f>
        <v>0.20461955580752286</v>
      </c>
      <c r="E30" s="18">
        <f>'I (3)'!$G35</f>
        <v>0</v>
      </c>
      <c r="F30" s="19">
        <f>'I (4)'!$E34</f>
        <v>0</v>
      </c>
      <c r="G30" s="18">
        <f>'I (5)'!$G35</f>
        <v>0.010944877516815629</v>
      </c>
      <c r="H30" s="19">
        <f>'II (1)'!$G34</f>
        <v>0</v>
      </c>
      <c r="I30" s="18">
        <f>'II (2)'!$I37</f>
        <v>0</v>
      </c>
      <c r="J30" s="34">
        <f>'II (3)'!$I37</f>
        <v>0</v>
      </c>
      <c r="K30" s="18">
        <f>'II (4)'!$F34</f>
        <v>-0.18424712279112604</v>
      </c>
      <c r="L30" s="28">
        <f>'II (5)'!$H35</f>
        <v>0</v>
      </c>
      <c r="M30" s="63">
        <f>'II (6)'!$F35</f>
        <v>1.985313691634064</v>
      </c>
      <c r="N30" s="28">
        <f>'III (1)'!$L35</f>
        <v>0</v>
      </c>
      <c r="O30" s="28">
        <f>'III (2)'!$I35</f>
        <v>0</v>
      </c>
      <c r="P30" s="28">
        <f>'III (3)'!$H34</f>
        <v>0</v>
      </c>
      <c r="Q30" s="28">
        <f>'III (4)'!$I34</f>
        <v>0</v>
      </c>
      <c r="R30" s="18">
        <f>'III (5)'!$L35</f>
        <v>-0.443022869307807</v>
      </c>
      <c r="S30" s="18">
        <f>'III (6)'!$J35</f>
        <v>-1.1121535169159973</v>
      </c>
      <c r="T30" s="28">
        <f>'III (7)'!$E34</f>
        <v>0</v>
      </c>
      <c r="U30" s="18">
        <f>'III (8)'!$J35</f>
        <v>0.10945152573280804</v>
      </c>
      <c r="V30" s="28">
        <f>'III (9)'!$G34</f>
        <v>0</v>
      </c>
      <c r="W30" s="18">
        <f>'III (10)'!$I34</f>
        <v>0</v>
      </c>
      <c r="X30" s="19">
        <f>'IV (1)'!$E34</f>
        <v>1</v>
      </c>
      <c r="Y30" s="19">
        <f>'IV (2)'!$E34</f>
        <v>0</v>
      </c>
      <c r="Z30" s="18">
        <f>'IV (3)'!$E34</f>
        <v>1</v>
      </c>
      <c r="AA30" s="78">
        <f t="shared" si="0"/>
        <v>3.474668562313158</v>
      </c>
      <c r="AB30" s="1">
        <f t="shared" si="1"/>
        <v>25</v>
      </c>
    </row>
    <row r="31" spans="1:28" ht="15.75">
      <c r="A31" s="19">
        <v>27</v>
      </c>
      <c r="B31" s="5" t="s">
        <v>270</v>
      </c>
      <c r="C31" s="18">
        <f>'I (1)'!$F36</f>
        <v>0.9213311309907884</v>
      </c>
      <c r="D31" s="18">
        <f>'I (2)'!$F36</f>
        <v>0.328989201337051</v>
      </c>
      <c r="E31" s="18">
        <f>'I (3)'!$G36</f>
        <v>-0.04244827640519343</v>
      </c>
      <c r="F31" s="19">
        <f>'I (4)'!$E35</f>
        <v>0</v>
      </c>
      <c r="G31" s="18">
        <f>'I (5)'!$G36</f>
        <v>1</v>
      </c>
      <c r="H31" s="19">
        <f>'II (1)'!$G35</f>
        <v>0</v>
      </c>
      <c r="I31" s="18">
        <f>'II (2)'!$I38</f>
        <v>0</v>
      </c>
      <c r="J31" s="34">
        <f>'II (3)'!$I38</f>
        <v>0</v>
      </c>
      <c r="K31" s="18">
        <f>'II (4)'!$F35</f>
        <v>-0.11767726408142065</v>
      </c>
      <c r="L31" s="28">
        <f>'II (5)'!$H36</f>
        <v>0</v>
      </c>
      <c r="M31" s="63">
        <f>'II (6)'!$F36</f>
        <v>1.983548764691622</v>
      </c>
      <c r="N31" s="28">
        <f>'III (1)'!$L36</f>
        <v>0</v>
      </c>
      <c r="O31" s="28">
        <f>'III (2)'!$I36</f>
        <v>0</v>
      </c>
      <c r="P31" s="28">
        <f>'III (3)'!$H35</f>
        <v>0</v>
      </c>
      <c r="Q31" s="28">
        <f>'III (4)'!$I35</f>
        <v>0</v>
      </c>
      <c r="R31" s="18">
        <f>'III (5)'!$L36</f>
        <v>-0.18844804138230803</v>
      </c>
      <c r="S31" s="18">
        <f>'III (6)'!$J36</f>
        <v>-0.29146979919199595</v>
      </c>
      <c r="T31" s="28">
        <f>'III (7)'!$E35</f>
        <v>0</v>
      </c>
      <c r="U31" s="18">
        <f>'III (8)'!$J36</f>
        <v>0.19847011879887205</v>
      </c>
      <c r="V31" s="28">
        <f>'III (9)'!$G35</f>
        <v>0</v>
      </c>
      <c r="W31" s="18">
        <f>'III (10)'!$I35</f>
        <v>0</v>
      </c>
      <c r="X31" s="19">
        <f>'IV (1)'!$E35</f>
        <v>1</v>
      </c>
      <c r="Y31" s="19">
        <f>'IV (2)'!$E35</f>
        <v>0</v>
      </c>
      <c r="Z31" s="18">
        <f>'IV (3)'!$E35</f>
        <v>1</v>
      </c>
      <c r="AA31" s="78">
        <f t="shared" si="0"/>
        <v>5.7922958347574145</v>
      </c>
      <c r="AB31" s="1">
        <f t="shared" si="1"/>
        <v>12</v>
      </c>
    </row>
    <row r="32" spans="1:28" ht="15.75">
      <c r="A32" s="19">
        <v>28</v>
      </c>
      <c r="B32" s="5" t="s">
        <v>271</v>
      </c>
      <c r="C32" s="18">
        <f>'I (1)'!$F37</f>
        <v>0</v>
      </c>
      <c r="D32" s="18">
        <f>'I (2)'!$F37</f>
        <v>0.4272292664787605</v>
      </c>
      <c r="E32" s="18">
        <f>'I (3)'!$G37</f>
        <v>-1</v>
      </c>
      <c r="F32" s="19">
        <f>'I (4)'!$E36</f>
        <v>0</v>
      </c>
      <c r="G32" s="18">
        <f>'I (5)'!$G37</f>
        <v>0.3346806969499123</v>
      </c>
      <c r="H32" s="19">
        <f>'II (1)'!$G36</f>
        <v>0</v>
      </c>
      <c r="I32" s="18">
        <f>'II (2)'!$I39</f>
        <v>-0.5303535530737734</v>
      </c>
      <c r="J32" s="34">
        <f>'II (3)'!$I39</f>
        <v>-0.47508417854861484</v>
      </c>
      <c r="K32" s="18">
        <f>'II (4)'!$F36</f>
        <v>-0.0612867954103314</v>
      </c>
      <c r="L32" s="28">
        <f>'II (5)'!$H37</f>
        <v>0</v>
      </c>
      <c r="M32" s="63">
        <f>'II (6)'!$F37</f>
        <v>0.4090083439512139</v>
      </c>
      <c r="N32" s="28">
        <f>'III (1)'!$L37</f>
        <v>0</v>
      </c>
      <c r="O32" s="28">
        <f>'III (2)'!$I37</f>
        <v>0</v>
      </c>
      <c r="P32" s="28">
        <f>'III (3)'!$H36</f>
        <v>0</v>
      </c>
      <c r="Q32" s="28">
        <f>'III (4)'!$I36</f>
        <v>0</v>
      </c>
      <c r="R32" s="18">
        <f>'III (5)'!$L37</f>
        <v>0</v>
      </c>
      <c r="S32" s="18">
        <f>'III (6)'!$J37</f>
        <v>0</v>
      </c>
      <c r="T32" s="28">
        <f>'III (7)'!$E36</f>
        <v>0</v>
      </c>
      <c r="U32" s="18">
        <f>'III (8)'!$J37</f>
        <v>0.9100329671068921</v>
      </c>
      <c r="V32" s="28">
        <f>'III (9)'!$G36</f>
        <v>0</v>
      </c>
      <c r="W32" s="18">
        <f>'III (10)'!$I36</f>
        <v>0</v>
      </c>
      <c r="X32" s="19">
        <f>'IV (1)'!$E36</f>
        <v>1</v>
      </c>
      <c r="Y32" s="19">
        <f>'IV (2)'!$E36</f>
        <v>0</v>
      </c>
      <c r="Z32" s="18">
        <f>'IV (3)'!$E36</f>
        <v>1</v>
      </c>
      <c r="AA32" s="78">
        <f t="shared" si="0"/>
        <v>2.014226747454059</v>
      </c>
      <c r="AB32" s="1">
        <f t="shared" si="1"/>
        <v>33</v>
      </c>
    </row>
    <row r="33" spans="1:28" ht="15.75">
      <c r="A33" s="19">
        <v>29</v>
      </c>
      <c r="B33" s="5" t="s">
        <v>272</v>
      </c>
      <c r="C33" s="18">
        <f>'I (1)'!$F38</f>
        <v>0.7996446851101586</v>
      </c>
      <c r="D33" s="18">
        <f>'I (2)'!$F38</f>
        <v>0.21437978497406524</v>
      </c>
      <c r="E33" s="18">
        <f>'I (3)'!$G38</f>
        <v>-0.5728581387109803</v>
      </c>
      <c r="F33" s="19">
        <f>'I (4)'!$E37</f>
        <v>0</v>
      </c>
      <c r="G33" s="18">
        <f>'I (5)'!$G38</f>
        <v>1</v>
      </c>
      <c r="H33" s="19">
        <f>'II (1)'!$G37</f>
        <v>0</v>
      </c>
      <c r="I33" s="18">
        <f>'II (2)'!$I40</f>
        <v>0</v>
      </c>
      <c r="J33" s="34">
        <f>'II (3)'!$I40</f>
        <v>0</v>
      </c>
      <c r="K33" s="18">
        <f>'II (4)'!$F37</f>
        <v>-0.16429260896459888</v>
      </c>
      <c r="L33" s="28">
        <f>'II (5)'!$H38</f>
        <v>0</v>
      </c>
      <c r="M33" s="63">
        <f>'II (6)'!$F38</f>
        <v>2</v>
      </c>
      <c r="N33" s="28">
        <f>'III (1)'!$L38</f>
        <v>0</v>
      </c>
      <c r="O33" s="28">
        <f>'III (2)'!$I38</f>
        <v>0</v>
      </c>
      <c r="P33" s="28">
        <f>'III (3)'!$H37</f>
        <v>0</v>
      </c>
      <c r="Q33" s="28">
        <f>'III (4)'!$I37</f>
        <v>0</v>
      </c>
      <c r="R33" s="18">
        <f>'III (5)'!$L38</f>
        <v>0</v>
      </c>
      <c r="S33" s="18">
        <f>'III (6)'!$J38</f>
        <v>0</v>
      </c>
      <c r="T33" s="28">
        <f>'III (7)'!$E37</f>
        <v>0</v>
      </c>
      <c r="U33" s="18">
        <f>'III (8)'!$J38</f>
        <v>0.9702899847944321</v>
      </c>
      <c r="V33" s="28">
        <f>'III (9)'!$G37</f>
        <v>0</v>
      </c>
      <c r="W33" s="18">
        <f>'III (10)'!$I37</f>
        <v>0</v>
      </c>
      <c r="X33" s="19">
        <f>'IV (1)'!$E37</f>
        <v>1</v>
      </c>
      <c r="Y33" s="19">
        <f>'IV (2)'!$E37</f>
        <v>0</v>
      </c>
      <c r="Z33" s="18">
        <f>'IV (3)'!$E37</f>
        <v>1</v>
      </c>
      <c r="AA33" s="78">
        <f t="shared" si="0"/>
        <v>6.247163707203077</v>
      </c>
      <c r="AB33" s="1">
        <f t="shared" si="1"/>
        <v>9</v>
      </c>
    </row>
    <row r="34" spans="1:28" ht="15.75">
      <c r="A34" s="19">
        <v>30</v>
      </c>
      <c r="B34" s="5" t="s">
        <v>273</v>
      </c>
      <c r="C34" s="18">
        <f>'I (1)'!$F39</f>
        <v>0.5832880092239037</v>
      </c>
      <c r="D34" s="18">
        <f>'I (2)'!$F39</f>
        <v>0.7116356505717818</v>
      </c>
      <c r="E34" s="18">
        <f>'I (3)'!$G39</f>
        <v>0</v>
      </c>
      <c r="F34" s="19">
        <f>'I (4)'!$E38</f>
        <v>0</v>
      </c>
      <c r="G34" s="18">
        <f>'I (5)'!$G39</f>
        <v>0.8548444770619116</v>
      </c>
      <c r="H34" s="19">
        <f>'II (1)'!$G38</f>
        <v>0</v>
      </c>
      <c r="I34" s="18">
        <f>'II (2)'!$I41</f>
        <v>-0.15913697676674843</v>
      </c>
      <c r="J34" s="34">
        <f>'II (3)'!$I41</f>
        <v>-0.24213985385104245</v>
      </c>
      <c r="K34" s="18">
        <f>'II (4)'!$F38</f>
        <v>-0.08357767789631812</v>
      </c>
      <c r="L34" s="28">
        <f>'II (5)'!$H39</f>
        <v>0</v>
      </c>
      <c r="M34" s="63">
        <f>'II (6)'!$F39</f>
        <v>0</v>
      </c>
      <c r="N34" s="28">
        <f>'III (1)'!$L39</f>
        <v>0</v>
      </c>
      <c r="O34" s="28">
        <f>'III (2)'!$I39</f>
        <v>0</v>
      </c>
      <c r="P34" s="28">
        <f>'III (3)'!$H38</f>
        <v>0</v>
      </c>
      <c r="Q34" s="28">
        <f>'III (4)'!$I38</f>
        <v>0</v>
      </c>
      <c r="R34" s="18">
        <f>'III (5)'!$L39</f>
        <v>-0.07429375541539295</v>
      </c>
      <c r="S34" s="18">
        <f>'III (6)'!$J39</f>
        <v>-0.39971710885562656</v>
      </c>
      <c r="T34" s="28">
        <f>'III (7)'!$E38</f>
        <v>0</v>
      </c>
      <c r="U34" s="18">
        <f>'III (8)'!$J39</f>
        <v>0.09165005136025686</v>
      </c>
      <c r="V34" s="28">
        <f>'III (9)'!$G38</f>
        <v>0</v>
      </c>
      <c r="W34" s="18">
        <f>'III (10)'!$I38</f>
        <v>0</v>
      </c>
      <c r="X34" s="19">
        <f>'IV (1)'!$E38</f>
        <v>1</v>
      </c>
      <c r="Y34" s="19">
        <f>'IV (2)'!$E38</f>
        <v>-1</v>
      </c>
      <c r="Z34" s="18">
        <f>'IV (3)'!$E38</f>
        <v>0</v>
      </c>
      <c r="AA34" s="78">
        <f t="shared" si="0"/>
        <v>1.2825528154327257</v>
      </c>
      <c r="AB34" s="1">
        <f t="shared" si="1"/>
        <v>35</v>
      </c>
    </row>
    <row r="35" spans="1:28" ht="15.75">
      <c r="A35" s="19">
        <v>31</v>
      </c>
      <c r="B35" s="5" t="s">
        <v>274</v>
      </c>
      <c r="C35" s="18">
        <f>'I (1)'!$F40</f>
        <v>1.4069400298761339</v>
      </c>
      <c r="D35" s="18">
        <f>'I (2)'!$F40</f>
        <v>0.23214077886401505</v>
      </c>
      <c r="E35" s="18">
        <f>'I (3)'!$G40</f>
        <v>0</v>
      </c>
      <c r="F35" s="19">
        <f>'I (4)'!$E39</f>
        <v>0</v>
      </c>
      <c r="G35" s="18">
        <f>'I (5)'!$G40</f>
        <v>0.2515588403482751</v>
      </c>
      <c r="H35" s="19">
        <f>'II (1)'!$G39</f>
        <v>0</v>
      </c>
      <c r="I35" s="18">
        <f>'II (2)'!$I42</f>
        <v>-0.23575402877182675</v>
      </c>
      <c r="J35" s="34">
        <f>'II (3)'!$I42</f>
        <v>-0.446404730286871</v>
      </c>
      <c r="K35" s="18">
        <f>'II (4)'!$F39</f>
        <v>-0.06298976539031215</v>
      </c>
      <c r="L35" s="28">
        <f>'II (5)'!$H40</f>
        <v>0</v>
      </c>
      <c r="M35" s="63">
        <f>'II (6)'!$F40</f>
        <v>1.981349639768287</v>
      </c>
      <c r="N35" s="28">
        <f>'III (1)'!$L40</f>
        <v>0</v>
      </c>
      <c r="O35" s="28">
        <f>'III (2)'!$I40</f>
        <v>0</v>
      </c>
      <c r="P35" s="28">
        <f>'III (3)'!$H39</f>
        <v>0</v>
      </c>
      <c r="Q35" s="28">
        <f>'III (4)'!$I39</f>
        <v>0</v>
      </c>
      <c r="R35" s="18">
        <f>'III (5)'!$L40</f>
        <v>-0.022062574352272508</v>
      </c>
      <c r="S35" s="18">
        <f>'III (6)'!$J40</f>
        <v>-0.4274072257682552</v>
      </c>
      <c r="T35" s="28">
        <f>'III (7)'!$E39</f>
        <v>0</v>
      </c>
      <c r="U35" s="18">
        <f>'III (8)'!$J40</f>
        <v>0.09138337718733103</v>
      </c>
      <c r="V35" s="28">
        <f>'III (9)'!$G39</f>
        <v>0</v>
      </c>
      <c r="W35" s="18">
        <f>'III (10)'!$I39</f>
        <v>0</v>
      </c>
      <c r="X35" s="19">
        <f>'IV (1)'!$E39</f>
        <v>1</v>
      </c>
      <c r="Y35" s="19">
        <f>'IV (2)'!$E39</f>
        <v>0</v>
      </c>
      <c r="Z35" s="18">
        <f>'IV (3)'!$E39</f>
        <v>1</v>
      </c>
      <c r="AA35" s="78">
        <f t="shared" si="0"/>
        <v>4.768754341474505</v>
      </c>
      <c r="AB35" s="1">
        <f t="shared" si="1"/>
        <v>15</v>
      </c>
    </row>
    <row r="36" spans="1:28" ht="15.75">
      <c r="A36" s="19">
        <v>32</v>
      </c>
      <c r="B36" s="5" t="s">
        <v>275</v>
      </c>
      <c r="C36" s="18">
        <f>'I (1)'!$F41</f>
        <v>1.1528286901117206</v>
      </c>
      <c r="D36" s="18">
        <f>'I (2)'!$F41</f>
        <v>0.17729674024123432</v>
      </c>
      <c r="E36" s="18">
        <f>'I (3)'!$G41</f>
        <v>0</v>
      </c>
      <c r="F36" s="19">
        <f>'I (4)'!$E40</f>
        <v>0</v>
      </c>
      <c r="G36" s="18">
        <f>'I (5)'!$G41</f>
        <v>1</v>
      </c>
      <c r="H36" s="19">
        <f>'II (1)'!$G40</f>
        <v>0</v>
      </c>
      <c r="I36" s="18">
        <f>'II (2)'!$I43</f>
        <v>-0.005331493341736142</v>
      </c>
      <c r="J36" s="34">
        <f>'II (3)'!$I43</f>
        <v>-0.6574215687556166</v>
      </c>
      <c r="K36" s="103">
        <f>'II (4)'!$F40</f>
        <v>-0.000274492803206966</v>
      </c>
      <c r="L36" s="28">
        <f>'II (5)'!$H41</f>
        <v>0</v>
      </c>
      <c r="M36" s="63">
        <f>'II (6)'!$F41</f>
        <v>1.5030736700168412</v>
      </c>
      <c r="N36" s="28">
        <f>'III (1)'!$L41</f>
        <v>0</v>
      </c>
      <c r="O36" s="28">
        <f>'III (2)'!$I41</f>
        <v>0</v>
      </c>
      <c r="P36" s="28">
        <f>'III (3)'!$H40</f>
        <v>0</v>
      </c>
      <c r="Q36" s="28">
        <f>'III (4)'!$I40</f>
        <v>0</v>
      </c>
      <c r="R36" s="18">
        <f>'III (5)'!$L41</f>
        <v>-0.10802038690796106</v>
      </c>
      <c r="S36" s="18">
        <f>'III (6)'!$J41</f>
        <v>0</v>
      </c>
      <c r="T36" s="28">
        <f>'III (7)'!$E40</f>
        <v>0</v>
      </c>
      <c r="U36" s="18">
        <f>'III (8)'!$J41</f>
        <v>0.3317607388927591</v>
      </c>
      <c r="V36" s="28">
        <f>'III (9)'!$G40</f>
        <v>0</v>
      </c>
      <c r="W36" s="18">
        <f>'III (10)'!$I40</f>
        <v>0</v>
      </c>
      <c r="X36" s="19">
        <f>'IV (1)'!$E40</f>
        <v>1</v>
      </c>
      <c r="Y36" s="19">
        <f>'IV (2)'!$E40</f>
        <v>0</v>
      </c>
      <c r="Z36" s="18">
        <f>'IV (3)'!$E40</f>
        <v>1</v>
      </c>
      <c r="AA36" s="78">
        <f t="shared" si="0"/>
        <v>5.393911897454034</v>
      </c>
      <c r="AB36" s="1">
        <f t="shared" si="1"/>
        <v>14</v>
      </c>
    </row>
    <row r="37" spans="1:28" ht="15.75">
      <c r="A37" s="19">
        <v>33</v>
      </c>
      <c r="B37" s="5" t="s">
        <v>276</v>
      </c>
      <c r="C37" s="18">
        <f>'I (1)'!$F42</f>
        <v>1.1794223313759697</v>
      </c>
      <c r="D37" s="18">
        <f>'I (2)'!$F42</f>
        <v>0.24539671161582596</v>
      </c>
      <c r="E37" s="18">
        <f>'I (3)'!$G42</f>
        <v>0</v>
      </c>
      <c r="F37" s="19">
        <f>'I (4)'!$E41</f>
        <v>0</v>
      </c>
      <c r="G37" s="18">
        <f>'I (5)'!$G42</f>
        <v>0.3813378097380768</v>
      </c>
      <c r="H37" s="19">
        <f>'II (1)'!$G41</f>
        <v>0</v>
      </c>
      <c r="I37" s="18">
        <f>'II (2)'!$I44</f>
        <v>-0.6878637134846386</v>
      </c>
      <c r="J37" s="34">
        <f>'II (3)'!$I44</f>
        <v>-0.9692467806442273</v>
      </c>
      <c r="K37" s="18">
        <f>'II (4)'!$F41</f>
        <v>-0.24371616572904217</v>
      </c>
      <c r="L37" s="28">
        <f>'II (5)'!$H42</f>
        <v>0</v>
      </c>
      <c r="M37" s="63">
        <f>'II (6)'!$F42</f>
        <v>0.44378875268539614</v>
      </c>
      <c r="N37" s="28">
        <f>'III (1)'!$L42</f>
        <v>0</v>
      </c>
      <c r="O37" s="28">
        <f>'III (2)'!$I42</f>
        <v>0</v>
      </c>
      <c r="P37" s="28">
        <f>'III (3)'!$H41</f>
        <v>0</v>
      </c>
      <c r="Q37" s="28">
        <f>'III (4)'!$I41</f>
        <v>0</v>
      </c>
      <c r="R37" s="18">
        <f>'III (5)'!$L42</f>
        <v>-0.9660484432520869</v>
      </c>
      <c r="S37" s="18">
        <f>'III (6)'!$J42</f>
        <v>-0.3117674179797256</v>
      </c>
      <c r="T37" s="28">
        <f>'III (7)'!$E41</f>
        <v>0</v>
      </c>
      <c r="U37" s="18">
        <f>'III (8)'!$J42</f>
        <v>0.14919901600517146</v>
      </c>
      <c r="V37" s="28">
        <f>'III (9)'!$G41</f>
        <v>0</v>
      </c>
      <c r="W37" s="18">
        <f>'III (10)'!$I41</f>
        <v>0</v>
      </c>
      <c r="X37" s="19">
        <f>'IV (1)'!$E41</f>
        <v>1</v>
      </c>
      <c r="Y37" s="19">
        <f>'IV (2)'!$E41</f>
        <v>0</v>
      </c>
      <c r="Z37" s="18">
        <f>'IV (3)'!$E41</f>
        <v>0</v>
      </c>
      <c r="AA37" s="78">
        <f t="shared" si="0"/>
        <v>0.2205021003307196</v>
      </c>
      <c r="AB37" s="1">
        <f t="shared" si="1"/>
        <v>37</v>
      </c>
    </row>
    <row r="38" spans="1:28" ht="15.75">
      <c r="A38" s="19">
        <v>34</v>
      </c>
      <c r="B38" s="5" t="s">
        <v>277</v>
      </c>
      <c r="C38" s="18">
        <f>'I (1)'!$F43</f>
        <v>1.3921290655109122</v>
      </c>
      <c r="D38" s="18">
        <f>'I (2)'!$F43</f>
        <v>0.8983684077414779</v>
      </c>
      <c r="E38" s="18">
        <f>'I (3)'!$G43</f>
        <v>-0.12532261914412723</v>
      </c>
      <c r="F38" s="19">
        <f>'I (4)'!$E42</f>
        <v>0</v>
      </c>
      <c r="G38" s="18">
        <f>'I (5)'!$G43</f>
        <v>0.3800172410215547</v>
      </c>
      <c r="H38" s="19">
        <f>'II (1)'!$G42</f>
        <v>0</v>
      </c>
      <c r="I38" s="18">
        <f>'II (2)'!$I45</f>
        <v>-0.16958062209313118</v>
      </c>
      <c r="J38" s="34">
        <f>'II (3)'!$I45</f>
        <v>-0.6959406041419215</v>
      </c>
      <c r="K38" s="18">
        <f>'II (4)'!$F42</f>
        <v>-0.25568071661993136</v>
      </c>
      <c r="L38" s="28">
        <f>'II (5)'!$H43</f>
        <v>0</v>
      </c>
      <c r="M38" s="63">
        <f>'II (6)'!$F43</f>
        <v>0.6245053854413931</v>
      </c>
      <c r="N38" s="28">
        <f>'III (1)'!$L43</f>
        <v>0</v>
      </c>
      <c r="O38" s="28">
        <f>'III (2)'!$I43</f>
        <v>0</v>
      </c>
      <c r="P38" s="28">
        <f>'III (3)'!$H42</f>
        <v>0</v>
      </c>
      <c r="Q38" s="28">
        <f>'III (4)'!$I42</f>
        <v>0</v>
      </c>
      <c r="R38" s="18">
        <f>'III (5)'!$L43</f>
        <v>0</v>
      </c>
      <c r="S38" s="18">
        <f>'III (6)'!$J43</f>
        <v>-0.6658595602284572</v>
      </c>
      <c r="T38" s="28">
        <f>'III (7)'!$E42</f>
        <v>0</v>
      </c>
      <c r="U38" s="18">
        <f>'III (8)'!$J43</f>
        <v>0.2491046117873761</v>
      </c>
      <c r="V38" s="28">
        <f>'III (9)'!$G42</f>
        <v>0</v>
      </c>
      <c r="W38" s="18">
        <f>'III (10)'!$I42</f>
        <v>0</v>
      </c>
      <c r="X38" s="19">
        <f>'IV (1)'!$E42</f>
        <v>1</v>
      </c>
      <c r="Y38" s="19">
        <f>'IV (2)'!$E42</f>
        <v>0</v>
      </c>
      <c r="Z38" s="18">
        <f>'IV (3)'!$E42</f>
        <v>1</v>
      </c>
      <c r="AA38" s="78">
        <f t="shared" si="0"/>
        <v>3.6317405892751458</v>
      </c>
      <c r="AB38" s="1">
        <f t="shared" si="1"/>
        <v>23</v>
      </c>
    </row>
    <row r="39" spans="1:28" ht="15.75">
      <c r="A39" s="19">
        <v>35</v>
      </c>
      <c r="B39" s="5" t="s">
        <v>278</v>
      </c>
      <c r="C39" s="18">
        <f>'I (1)'!$F44</f>
        <v>1.131406072255605</v>
      </c>
      <c r="D39" s="18">
        <f>'I (2)'!$F44</f>
        <v>0.34491139766943935</v>
      </c>
      <c r="E39" s="18">
        <f>'I (3)'!$G44</f>
        <v>0</v>
      </c>
      <c r="F39" s="19">
        <f>'I (4)'!$E43</f>
        <v>0</v>
      </c>
      <c r="G39" s="18">
        <f>'I (5)'!$G44</f>
        <v>1</v>
      </c>
      <c r="H39" s="19">
        <f>'II (1)'!$G43</f>
        <v>0</v>
      </c>
      <c r="I39" s="18">
        <f>'II (2)'!$I46</f>
        <v>-0.19692457016948314</v>
      </c>
      <c r="J39" s="34">
        <f>'II (3)'!$I46</f>
        <v>0</v>
      </c>
      <c r="K39" s="18">
        <f>'II (4)'!$F43</f>
        <v>0</v>
      </c>
      <c r="L39" s="28">
        <f>'II (5)'!$H44</f>
        <v>0</v>
      </c>
      <c r="M39" s="63">
        <f>'II (6)'!$F44</f>
        <v>1.9825012031104865</v>
      </c>
      <c r="N39" s="28">
        <f>'III (1)'!$L44</f>
        <v>0</v>
      </c>
      <c r="O39" s="28">
        <f>'III (2)'!$I44</f>
        <v>0</v>
      </c>
      <c r="P39" s="28">
        <f>'III (3)'!$H43</f>
        <v>0</v>
      </c>
      <c r="Q39" s="28">
        <f>'III (4)'!$I43</f>
        <v>0</v>
      </c>
      <c r="R39" s="18">
        <f>'III (5)'!$L44</f>
        <v>0</v>
      </c>
      <c r="S39" s="18">
        <f>'III (6)'!$J44</f>
        <v>0</v>
      </c>
      <c r="T39" s="28">
        <f>'III (7)'!$E43</f>
        <v>0</v>
      </c>
      <c r="U39" s="18">
        <f>'III (8)'!$J44</f>
        <v>0.5833123793532161</v>
      </c>
      <c r="V39" s="28">
        <f>'III (9)'!$G43</f>
        <v>0</v>
      </c>
      <c r="W39" s="18">
        <f>'III (10)'!$I43</f>
        <v>0</v>
      </c>
      <c r="X39" s="19">
        <f>'IV (1)'!$E43</f>
        <v>1</v>
      </c>
      <c r="Y39" s="19">
        <f>'IV (2)'!$E43</f>
        <v>0</v>
      </c>
      <c r="Z39" s="18">
        <f>'IV (3)'!$E43</f>
        <v>1</v>
      </c>
      <c r="AA39" s="78">
        <f t="shared" si="0"/>
        <v>6.845206482219264</v>
      </c>
      <c r="AB39" s="1">
        <f t="shared" si="1"/>
        <v>5</v>
      </c>
    </row>
    <row r="40" spans="1:28" ht="15.75">
      <c r="A40" s="19">
        <v>36</v>
      </c>
      <c r="B40" s="5" t="s">
        <v>279</v>
      </c>
      <c r="C40" s="18">
        <f>'I (1)'!$F45</f>
        <v>1.2583441516498124</v>
      </c>
      <c r="D40" s="18">
        <f>'I (2)'!$F45</f>
        <v>0.34827892698012897</v>
      </c>
      <c r="E40" s="18">
        <f>'I (3)'!$G45</f>
        <v>0</v>
      </c>
      <c r="F40" s="19">
        <f>'I (4)'!$E44</f>
        <v>0</v>
      </c>
      <c r="G40" s="18">
        <f>'I (5)'!$G45</f>
        <v>1</v>
      </c>
      <c r="H40" s="19">
        <f>'II (1)'!$G44</f>
        <v>0</v>
      </c>
      <c r="I40" s="102">
        <f>'II (2)'!$I47</f>
        <v>-0.004106223194443806</v>
      </c>
      <c r="J40" s="34">
        <f>'II (3)'!$I47</f>
        <v>0</v>
      </c>
      <c r="K40" s="18">
        <f>'II (4)'!$F44</f>
        <v>0</v>
      </c>
      <c r="L40" s="28">
        <f>'II (5)'!$H45</f>
        <v>0</v>
      </c>
      <c r="M40" s="63">
        <f>'II (6)'!$F45</f>
        <v>2</v>
      </c>
      <c r="N40" s="28">
        <f>'III (1)'!$L45</f>
        <v>0</v>
      </c>
      <c r="O40" s="28">
        <f>'III (2)'!$I45</f>
        <v>0</v>
      </c>
      <c r="P40" s="28">
        <f>'III (3)'!$H44</f>
        <v>0</v>
      </c>
      <c r="Q40" s="28">
        <f>'III (4)'!$I44</f>
        <v>0</v>
      </c>
      <c r="R40" s="18">
        <f>'III (5)'!$L45</f>
        <v>0</v>
      </c>
      <c r="S40" s="18">
        <f>'III (6)'!$J45</f>
        <v>0</v>
      </c>
      <c r="T40" s="28">
        <f>'III (7)'!$E44</f>
        <v>0</v>
      </c>
      <c r="U40" s="18">
        <f>'III (8)'!$J45</f>
        <v>1</v>
      </c>
      <c r="V40" s="28">
        <f>'III (9)'!$G44</f>
        <v>0</v>
      </c>
      <c r="W40" s="18">
        <f>'III (10)'!$I44</f>
        <v>0</v>
      </c>
      <c r="X40" s="19">
        <f>'IV (1)'!$E44</f>
        <v>1</v>
      </c>
      <c r="Y40" s="19">
        <f>'IV (2)'!$E44</f>
        <v>0</v>
      </c>
      <c r="Z40" s="18">
        <f>'IV (3)'!$E44</f>
        <v>1</v>
      </c>
      <c r="AA40" s="78">
        <f t="shared" si="0"/>
        <v>7.602516855435498</v>
      </c>
      <c r="AB40" s="1">
        <f t="shared" si="1"/>
        <v>1</v>
      </c>
    </row>
    <row r="41" spans="1:28" ht="15.75">
      <c r="A41" s="19">
        <v>37</v>
      </c>
      <c r="B41" s="5" t="s">
        <v>280</v>
      </c>
      <c r="C41" s="18">
        <f>'I (1)'!$F46</f>
        <v>0.2573178164110429</v>
      </c>
      <c r="D41" s="18">
        <f>'I (2)'!$F46</f>
        <v>0.1091275147237584</v>
      </c>
      <c r="E41" s="18">
        <f>'I (3)'!$G46</f>
        <v>0</v>
      </c>
      <c r="F41" s="19">
        <f>'I (4)'!$E45</f>
        <v>0</v>
      </c>
      <c r="G41" s="18">
        <f>'I (5)'!$G46</f>
        <v>1</v>
      </c>
      <c r="H41" s="19">
        <f>'II (1)'!$G45</f>
        <v>0</v>
      </c>
      <c r="I41" s="18">
        <f>'II (2)'!$I48</f>
        <v>-0.511028433338746</v>
      </c>
      <c r="J41" s="34">
        <f>'II (3)'!$I48</f>
        <v>-0.7531852376902434</v>
      </c>
      <c r="K41" s="18">
        <f>'II (4)'!$F45</f>
        <v>-0.0558262869078732</v>
      </c>
      <c r="L41" s="28">
        <f>'II (5)'!$H46</f>
        <v>0</v>
      </c>
      <c r="M41" s="63">
        <f>'II (6)'!$F46</f>
        <v>1.0904234779023878</v>
      </c>
      <c r="N41" s="28">
        <f>'III (1)'!$L46</f>
        <v>0</v>
      </c>
      <c r="O41" s="28">
        <f>'III (2)'!$I46</f>
        <v>0</v>
      </c>
      <c r="P41" s="28">
        <f>'III (3)'!$H45</f>
        <v>0</v>
      </c>
      <c r="Q41" s="28">
        <f>'III (4)'!$I45</f>
        <v>0</v>
      </c>
      <c r="R41" s="18">
        <f>'III (5)'!$L46</f>
        <v>0</v>
      </c>
      <c r="S41" s="18">
        <f>'III (6)'!$J46</f>
        <v>0</v>
      </c>
      <c r="T41" s="28">
        <f>'III (7)'!$E45</f>
        <v>0</v>
      </c>
      <c r="U41" s="18">
        <f>'III (8)'!$J46</f>
        <v>0.4291318148999807</v>
      </c>
      <c r="V41" s="28">
        <f>'III (9)'!$G45</f>
        <v>0</v>
      </c>
      <c r="W41" s="18">
        <f>'III (10)'!$I45</f>
        <v>0</v>
      </c>
      <c r="X41" s="19">
        <f>'IV (1)'!$E45</f>
        <v>1</v>
      </c>
      <c r="Y41" s="19">
        <f>'IV (2)'!$E45</f>
        <v>0</v>
      </c>
      <c r="Z41" s="18">
        <f>'IV (3)'!$E45</f>
        <v>1</v>
      </c>
      <c r="AA41" s="78">
        <f t="shared" si="0"/>
        <v>3.565960666000307</v>
      </c>
      <c r="AB41" s="1">
        <f t="shared" si="1"/>
        <v>24</v>
      </c>
    </row>
    <row r="42" ht="15.75">
      <c r="B42" s="6"/>
    </row>
  </sheetData>
  <sheetProtection/>
  <mergeCells count="7">
    <mergeCell ref="AA3:AA4"/>
    <mergeCell ref="B1:AA1"/>
    <mergeCell ref="C3:G3"/>
    <mergeCell ref="H3:M3"/>
    <mergeCell ref="A3:B4"/>
    <mergeCell ref="N3:W3"/>
    <mergeCell ref="X3:Z3"/>
  </mergeCells>
  <conditionalFormatting sqref="C5:C41">
    <cfRule type="cellIs" priority="43" dxfId="134" operator="equal" stopIfTrue="1">
      <formula>MAX($C$5:$C$41)</formula>
    </cfRule>
    <cfRule type="cellIs" priority="44" dxfId="135" operator="equal" stopIfTrue="1">
      <formula>MIN($C$5:$C$41)</formula>
    </cfRule>
  </conditionalFormatting>
  <conditionalFormatting sqref="D5:D41">
    <cfRule type="cellIs" priority="41" dxfId="134" operator="equal" stopIfTrue="1">
      <formula>MAX($D$5:$D$41)</formula>
    </cfRule>
    <cfRule type="cellIs" priority="42" dxfId="135" operator="equal" stopIfTrue="1">
      <formula>MIN($D$5:$D$41)</formula>
    </cfRule>
  </conditionalFormatting>
  <conditionalFormatting sqref="E5:E41">
    <cfRule type="cellIs" priority="27" dxfId="134" operator="equal" stopIfTrue="1">
      <formula>MAX($E$5:$E$41)</formula>
    </cfRule>
    <cfRule type="cellIs" priority="40" dxfId="135" operator="equal" stopIfTrue="1">
      <formula>MIN($E$5:$E$41)</formula>
    </cfRule>
  </conditionalFormatting>
  <conditionalFormatting sqref="F5:F41">
    <cfRule type="cellIs" priority="28" dxfId="134" operator="equal" stopIfTrue="1">
      <formula>0</formula>
    </cfRule>
    <cfRule type="cellIs" priority="39" dxfId="135" operator="equal" stopIfTrue="1">
      <formula>-1</formula>
    </cfRule>
  </conditionalFormatting>
  <conditionalFormatting sqref="G5:G41">
    <cfRule type="cellIs" priority="37" dxfId="134" operator="equal" stopIfTrue="1">
      <formula>MAX($G$5:$G$41)</formula>
    </cfRule>
    <cfRule type="cellIs" priority="38" dxfId="135" operator="equal" stopIfTrue="1">
      <formula>MIN($G$5:$G$41)</formula>
    </cfRule>
  </conditionalFormatting>
  <conditionalFormatting sqref="H5:H41">
    <cfRule type="cellIs" priority="29" dxfId="134" operator="equal" stopIfTrue="1">
      <formula>0</formula>
    </cfRule>
    <cfRule type="cellIs" priority="36" dxfId="135" operator="equal" stopIfTrue="1">
      <formula>-2</formula>
    </cfRule>
  </conditionalFormatting>
  <conditionalFormatting sqref="K5:K41">
    <cfRule type="cellIs" priority="32" dxfId="134" operator="equal" stopIfTrue="1">
      <formula>MAX($K$5:$K$41)</formula>
    </cfRule>
    <cfRule type="cellIs" priority="33" dxfId="135" operator="equal" stopIfTrue="1">
      <formula>MIN($K$5:$K$41)</formula>
    </cfRule>
  </conditionalFormatting>
  <conditionalFormatting sqref="L5:L41">
    <cfRule type="cellIs" priority="25" dxfId="134" operator="equal" stopIfTrue="1">
      <formula>0</formula>
    </cfRule>
    <cfRule type="cellIs" priority="26" dxfId="135" operator="equal" stopIfTrue="1">
      <formula>-2</formula>
    </cfRule>
  </conditionalFormatting>
  <conditionalFormatting sqref="M5:M41">
    <cfRule type="cellIs" priority="23" dxfId="134" operator="equal" stopIfTrue="1">
      <formula>MAX($M$5:$M$41)</formula>
    </cfRule>
    <cfRule type="cellIs" priority="24" dxfId="135" operator="equal" stopIfTrue="1">
      <formula>MIN($M$5:$M$41)</formula>
    </cfRule>
  </conditionalFormatting>
  <conditionalFormatting sqref="U5:U41">
    <cfRule type="cellIs" priority="21" dxfId="134" operator="equal" stopIfTrue="1">
      <formula>MAX($U$5:$U$41)</formula>
    </cfRule>
    <cfRule type="cellIs" priority="22" dxfId="135" operator="equal" stopIfTrue="1">
      <formula>MIN($U$5:$U$41)</formula>
    </cfRule>
  </conditionalFormatting>
  <conditionalFormatting sqref="X5:X41">
    <cfRule type="cellIs" priority="18" dxfId="134" operator="equal" stopIfTrue="1">
      <formula>1</formula>
    </cfRule>
    <cfRule type="cellIs" priority="19" dxfId="135" operator="equal" stopIfTrue="1">
      <formula>0</formula>
    </cfRule>
  </conditionalFormatting>
  <conditionalFormatting sqref="N5:Q41">
    <cfRule type="cellIs" priority="13" dxfId="134" operator="equal" stopIfTrue="1">
      <formula>0</formula>
    </cfRule>
    <cfRule type="cellIs" priority="14" dxfId="135" operator="equal" stopIfTrue="1">
      <formula>-2</formula>
    </cfRule>
  </conditionalFormatting>
  <conditionalFormatting sqref="R5:R41">
    <cfRule type="cellIs" priority="11" dxfId="134" operator="equal" stopIfTrue="1">
      <formula>MAX($R$5:$R$41)</formula>
    </cfRule>
    <cfRule type="cellIs" priority="12" dxfId="135" operator="equal" stopIfTrue="1">
      <formula>MIN($R$5:$R$41)</formula>
    </cfRule>
  </conditionalFormatting>
  <conditionalFormatting sqref="S5:S41">
    <cfRule type="cellIs" priority="9" dxfId="134" operator="equal" stopIfTrue="1">
      <formula>MAX($S$5:$S$41)</formula>
    </cfRule>
    <cfRule type="cellIs" priority="10" dxfId="135" operator="equal" stopIfTrue="1">
      <formula>MIN($S$5:$S$41)</formula>
    </cfRule>
  </conditionalFormatting>
  <conditionalFormatting sqref="T5:T41">
    <cfRule type="cellIs" priority="7" dxfId="134" operator="equal" stopIfTrue="1">
      <formula>0</formula>
    </cfRule>
    <cfRule type="cellIs" priority="8" dxfId="135" operator="equal" stopIfTrue="1">
      <formula>-2</formula>
    </cfRule>
  </conditionalFormatting>
  <conditionalFormatting sqref="I5:I41">
    <cfRule type="cellIs" priority="31" dxfId="134" operator="equal" stopIfTrue="1">
      <formula>MAX($I$5:$I$41)</formula>
    </cfRule>
    <cfRule type="cellIs" priority="35" dxfId="135" operator="equal" stopIfTrue="1">
      <formula>MIN($I$5:$I$41)</formula>
    </cfRule>
  </conditionalFormatting>
  <conditionalFormatting sqref="J5:J41">
    <cfRule type="cellIs" priority="5" dxfId="134" operator="equal" stopIfTrue="1">
      <formula>MAX($J$5:$J$41)</formula>
    </cfRule>
    <cfRule type="cellIs" priority="6" dxfId="135" operator="equal" stopIfTrue="1">
      <formula>MIN($J$5:$J$41)</formula>
    </cfRule>
  </conditionalFormatting>
  <conditionalFormatting sqref="W5:W41">
    <cfRule type="cellIs" priority="17" dxfId="134" operator="equal" stopIfTrue="1">
      <formula>0</formula>
    </cfRule>
    <cfRule type="cellIs" priority="20" dxfId="135" operator="equal" stopIfTrue="1">
      <formula>-1</formula>
    </cfRule>
  </conditionalFormatting>
  <conditionalFormatting sqref="V5:V41">
    <cfRule type="cellIs" priority="3" dxfId="134" operator="equal" stopIfTrue="1">
      <formula>0</formula>
    </cfRule>
    <cfRule type="cellIs" priority="4" dxfId="135" operator="equal" stopIfTrue="1">
      <formula>-2</formula>
    </cfRule>
  </conditionalFormatting>
  <conditionalFormatting sqref="Y5:Y41">
    <cfRule type="cellIs" priority="15" dxfId="134" operator="equal" stopIfTrue="1">
      <formula>0</formula>
    </cfRule>
    <cfRule type="cellIs" priority="16" dxfId="135" operator="equal" stopIfTrue="1">
      <formula>-1</formula>
    </cfRule>
  </conditionalFormatting>
  <conditionalFormatting sqref="Z5:Z41">
    <cfRule type="cellIs" priority="1" dxfId="134" operator="equal" stopIfTrue="1">
      <formula>1</formula>
    </cfRule>
    <cfRule type="cellIs" priority="2" dxfId="135" operator="equal" stopIfTrue="1">
      <formula>0</formula>
    </cfRule>
  </conditionalFormatting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B4"/>
    </sheetView>
  </sheetViews>
  <sheetFormatPr defaultColWidth="9.140625" defaultRowHeight="15"/>
  <cols>
    <col min="1" max="1" width="5.00390625" style="1" customWidth="1"/>
    <col min="2" max="2" width="22.140625" style="1" customWidth="1"/>
    <col min="3" max="3" width="6.7109375" style="1" customWidth="1"/>
    <col min="4" max="7" width="6.7109375" style="2" customWidth="1"/>
    <col min="8" max="8" width="6.7109375" style="1" customWidth="1"/>
    <col min="9" max="10" width="6.7109375" style="2" customWidth="1"/>
    <col min="11" max="11" width="8.421875" style="2" customWidth="1"/>
    <col min="12" max="13" width="6.7109375" style="2" customWidth="1"/>
    <col min="14" max="17" width="6.7109375" style="1" customWidth="1"/>
    <col min="18" max="18" width="9.28125" style="1" customWidth="1"/>
    <col min="19" max="19" width="6.7109375" style="1" customWidth="1"/>
    <col min="20" max="23" width="6.7109375" style="2" customWidth="1"/>
    <col min="24" max="24" width="6.7109375" style="1" customWidth="1"/>
    <col min="25" max="26" width="6.7109375" style="2" customWidth="1"/>
    <col min="27" max="27" width="18.57421875" style="1" customWidth="1"/>
    <col min="28" max="16384" width="9.140625" style="1" customWidth="1"/>
  </cols>
  <sheetData>
    <row r="1" spans="2:27" ht="17.25" customHeight="1">
      <c r="B1" s="115" t="s">
        <v>372</v>
      </c>
      <c r="C1" s="119"/>
      <c r="D1" s="119"/>
      <c r="E1" s="119"/>
      <c r="F1" s="119"/>
      <c r="G1" s="11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3" spans="1:28" s="8" customFormat="1" ht="70.5" customHeight="1">
      <c r="A3" s="112" t="s">
        <v>38</v>
      </c>
      <c r="B3" s="112"/>
      <c r="C3" s="112" t="s">
        <v>86</v>
      </c>
      <c r="D3" s="112"/>
      <c r="E3" s="112"/>
      <c r="F3" s="112"/>
      <c r="G3" s="112"/>
      <c r="H3" s="112" t="s">
        <v>87</v>
      </c>
      <c r="I3" s="112"/>
      <c r="J3" s="112"/>
      <c r="K3" s="112"/>
      <c r="L3" s="112"/>
      <c r="M3" s="112"/>
      <c r="N3" s="112" t="s">
        <v>133</v>
      </c>
      <c r="O3" s="112"/>
      <c r="P3" s="112"/>
      <c r="Q3" s="112"/>
      <c r="R3" s="112"/>
      <c r="S3" s="112"/>
      <c r="T3" s="112"/>
      <c r="U3" s="112"/>
      <c r="V3" s="112"/>
      <c r="W3" s="112"/>
      <c r="X3" s="112" t="s">
        <v>132</v>
      </c>
      <c r="Y3" s="112"/>
      <c r="Z3" s="112"/>
      <c r="AA3" s="112" t="s">
        <v>88</v>
      </c>
      <c r="AB3" s="21"/>
    </row>
    <row r="4" spans="1:27" s="8" customFormat="1" ht="23.25" customHeight="1">
      <c r="A4" s="112"/>
      <c r="B4" s="112"/>
      <c r="C4" s="3">
        <v>1</v>
      </c>
      <c r="D4" s="9">
        <v>2</v>
      </c>
      <c r="E4" s="9">
        <v>3</v>
      </c>
      <c r="F4" s="9">
        <v>4</v>
      </c>
      <c r="G4" s="9">
        <v>5</v>
      </c>
      <c r="H4" s="3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9">
        <v>3</v>
      </c>
      <c r="AA4" s="128"/>
    </row>
    <row r="5" spans="1:28" ht="15.75">
      <c r="A5" s="19">
        <v>1</v>
      </c>
      <c r="B5" s="5" t="s">
        <v>279</v>
      </c>
      <c r="C5" s="18">
        <f>'I (1)'!$F45</f>
        <v>1.2583441516498124</v>
      </c>
      <c r="D5" s="18">
        <f>'I (2)'!$F45</f>
        <v>0.34827892698012897</v>
      </c>
      <c r="E5" s="18">
        <f>'I (3)'!$G45</f>
        <v>0</v>
      </c>
      <c r="F5" s="19">
        <f>'I (4)'!$E44</f>
        <v>0</v>
      </c>
      <c r="G5" s="18">
        <f>'I (5)'!$G45</f>
        <v>1</v>
      </c>
      <c r="H5" s="19">
        <f>'II (1)'!$G44</f>
        <v>0</v>
      </c>
      <c r="I5" s="102">
        <f>'II (2)'!$I47</f>
        <v>-0.004106223194443806</v>
      </c>
      <c r="J5" s="34">
        <f>'II (3)'!$I47</f>
        <v>0</v>
      </c>
      <c r="K5" s="18">
        <f>'II (4)'!$F44</f>
        <v>0</v>
      </c>
      <c r="L5" s="28">
        <f>'II (5)'!$H45</f>
        <v>0</v>
      </c>
      <c r="M5" s="63">
        <f>'II (6)'!$F45</f>
        <v>2</v>
      </c>
      <c r="N5" s="28">
        <f>'III (1)'!$L45</f>
        <v>0</v>
      </c>
      <c r="O5" s="28">
        <f>'III (2)'!$I45</f>
        <v>0</v>
      </c>
      <c r="P5" s="28">
        <f>'III (3)'!$H44</f>
        <v>0</v>
      </c>
      <c r="Q5" s="28">
        <f>'III (4)'!$I44</f>
        <v>0</v>
      </c>
      <c r="R5" s="18">
        <f>'III (5)'!$L45</f>
        <v>0</v>
      </c>
      <c r="S5" s="18">
        <f>'III (6)'!$J45</f>
        <v>0</v>
      </c>
      <c r="T5" s="28">
        <f>'III (7)'!$E44</f>
        <v>0</v>
      </c>
      <c r="U5" s="18">
        <f>'III (8)'!$J45</f>
        <v>1</v>
      </c>
      <c r="V5" s="28">
        <f>'III (9)'!$G44</f>
        <v>0</v>
      </c>
      <c r="W5" s="18">
        <f>'III (10)'!$I44</f>
        <v>0</v>
      </c>
      <c r="X5" s="19">
        <f>'IV (1)'!$E44</f>
        <v>1</v>
      </c>
      <c r="Y5" s="19">
        <f>'IV (2)'!$E44</f>
        <v>0</v>
      </c>
      <c r="Z5" s="18">
        <f>'IV (3)'!$E44</f>
        <v>1</v>
      </c>
      <c r="AA5" s="78">
        <f>SUM($C5:$Z5)</f>
        <v>7.602516855435498</v>
      </c>
      <c r="AB5" s="1">
        <f>RANK(AA5,$AA$5:$AA$41,0)</f>
        <v>1</v>
      </c>
    </row>
    <row r="6" spans="1:28" ht="15.75">
      <c r="A6" s="19">
        <v>2</v>
      </c>
      <c r="B6" s="5" t="s">
        <v>255</v>
      </c>
      <c r="C6" s="18">
        <f>'I (1)'!$F21</f>
        <v>1.1565955274116833</v>
      </c>
      <c r="D6" s="18">
        <f>'I (2)'!$F21</f>
        <v>0.857034822587497</v>
      </c>
      <c r="E6" s="18">
        <f>'I (3)'!$G21</f>
        <v>0</v>
      </c>
      <c r="F6" s="19">
        <f>'I (4)'!$E20</f>
        <v>0</v>
      </c>
      <c r="G6" s="18">
        <f>'I (5)'!$G21</f>
        <v>1</v>
      </c>
      <c r="H6" s="19">
        <f>'II (1)'!$G20</f>
        <v>0</v>
      </c>
      <c r="I6" s="18">
        <f>'II (2)'!$I23</f>
        <v>0</v>
      </c>
      <c r="J6" s="34">
        <f>'II (3)'!$I23</f>
        <v>-0.3008681436077786</v>
      </c>
      <c r="K6" s="18">
        <f>'II (4)'!$F20</f>
        <v>0</v>
      </c>
      <c r="L6" s="28">
        <f>'II (5)'!$H21</f>
        <v>0</v>
      </c>
      <c r="M6" s="104">
        <f>'II (6)'!$F21</f>
        <v>1.9963805762984053</v>
      </c>
      <c r="N6" s="28">
        <f>'III (1)'!$L21</f>
        <v>0</v>
      </c>
      <c r="O6" s="28">
        <f>'III (2)'!$I21</f>
        <v>0</v>
      </c>
      <c r="P6" s="28">
        <f>'III (3)'!$H20</f>
        <v>0</v>
      </c>
      <c r="Q6" s="28">
        <f>'III (4)'!$I20</f>
        <v>0</v>
      </c>
      <c r="R6" s="18">
        <f>'III (5)'!$L21</f>
        <v>0</v>
      </c>
      <c r="S6" s="18">
        <f>'III (6)'!$J21</f>
        <v>0</v>
      </c>
      <c r="T6" s="28">
        <f>'III (7)'!$E20</f>
        <v>0</v>
      </c>
      <c r="U6" s="18">
        <f>'III (8)'!$J21</f>
        <v>0.44126694545760436</v>
      </c>
      <c r="V6" s="28">
        <f>'III (9)'!$G20</f>
        <v>0</v>
      </c>
      <c r="W6" s="18">
        <f>'III (10)'!$I20</f>
        <v>0</v>
      </c>
      <c r="X6" s="19">
        <f>'IV (1)'!$E20</f>
        <v>1</v>
      </c>
      <c r="Y6" s="19">
        <f>'IV (2)'!$E20</f>
        <v>0</v>
      </c>
      <c r="Z6" s="18">
        <f>'IV (3)'!$E20</f>
        <v>1</v>
      </c>
      <c r="AA6" s="78">
        <f>SUM($C6:$Z6)</f>
        <v>7.1504097281474115</v>
      </c>
      <c r="AB6" s="1">
        <f aca="true" t="shared" si="0" ref="AB6:AB41">RANK(AA6,$AA$5:$AA$41,0)</f>
        <v>2</v>
      </c>
    </row>
    <row r="7" spans="1:28" ht="15.75">
      <c r="A7" s="19">
        <v>3</v>
      </c>
      <c r="B7" s="5" t="s">
        <v>262</v>
      </c>
      <c r="C7" s="18">
        <f>'I (1)'!$F28</f>
        <v>1.7233760298567644</v>
      </c>
      <c r="D7" s="18">
        <f>'I (2)'!$F28</f>
        <v>0.2834171810784113</v>
      </c>
      <c r="E7" s="18">
        <f>'I (3)'!$G28</f>
        <v>-0.09207352704593996</v>
      </c>
      <c r="F7" s="19">
        <f>'I (4)'!$E27</f>
        <v>0</v>
      </c>
      <c r="G7" s="18">
        <f>'I (5)'!$G28</f>
        <v>1</v>
      </c>
      <c r="H7" s="19">
        <f>'II (1)'!$G27</f>
        <v>0</v>
      </c>
      <c r="I7" s="18">
        <f>'II (2)'!$I30</f>
        <v>-0.11421828175792015</v>
      </c>
      <c r="J7" s="34">
        <f>'II (3)'!$I30</f>
        <v>0</v>
      </c>
      <c r="K7" s="18">
        <f>'II (4)'!$F27</f>
        <v>0</v>
      </c>
      <c r="L7" s="28">
        <f>'II (5)'!$H28</f>
        <v>0</v>
      </c>
      <c r="M7" s="63">
        <f>'II (6)'!$F28</f>
        <v>2</v>
      </c>
      <c r="N7" s="28">
        <f>'III (1)'!$L28</f>
        <v>0</v>
      </c>
      <c r="O7" s="28">
        <f>'III (2)'!$I28</f>
        <v>0</v>
      </c>
      <c r="P7" s="28">
        <f>'III (3)'!$H27</f>
        <v>0</v>
      </c>
      <c r="Q7" s="28">
        <f>'III (4)'!$I27</f>
        <v>0</v>
      </c>
      <c r="R7" s="18">
        <f>'III (5)'!$L28</f>
        <v>0</v>
      </c>
      <c r="S7" s="18">
        <f>'III (6)'!$J28</f>
        <v>0</v>
      </c>
      <c r="T7" s="28">
        <f>'III (7)'!$E27</f>
        <v>0</v>
      </c>
      <c r="U7" s="18">
        <f>'III (8)'!$J28</f>
        <v>0.24607653668842985</v>
      </c>
      <c r="V7" s="28">
        <f>'III (9)'!$G27</f>
        <v>0</v>
      </c>
      <c r="W7" s="18">
        <f>'III (10)'!$I27</f>
        <v>0</v>
      </c>
      <c r="X7" s="19">
        <f>'IV (1)'!$E27</f>
        <v>1</v>
      </c>
      <c r="Y7" s="19">
        <f>'IV (2)'!$E27</f>
        <v>0</v>
      </c>
      <c r="Z7" s="18">
        <f>'IV (3)'!$E27</f>
        <v>1</v>
      </c>
      <c r="AA7" s="78">
        <f>SUM($C7:$Z7)</f>
        <v>7.046577938819746</v>
      </c>
      <c r="AB7" s="1">
        <f t="shared" si="0"/>
        <v>3</v>
      </c>
    </row>
    <row r="8" spans="1:28" ht="15.75">
      <c r="A8" s="19">
        <v>4</v>
      </c>
      <c r="B8" s="5" t="s">
        <v>258</v>
      </c>
      <c r="C8" s="18">
        <f>'I (1)'!$F24</f>
        <v>1.9486592229759552</v>
      </c>
      <c r="D8" s="18">
        <f>'I (2)'!$F24</f>
        <v>0.5421536776727219</v>
      </c>
      <c r="E8" s="18">
        <f>'I (3)'!$G24</f>
        <v>-0.3902111628378196</v>
      </c>
      <c r="F8" s="19">
        <f>'I (4)'!$E23</f>
        <v>0</v>
      </c>
      <c r="G8" s="18">
        <f>'I (5)'!$G24</f>
        <v>1</v>
      </c>
      <c r="H8" s="19">
        <f>'II (1)'!$G23</f>
        <v>0</v>
      </c>
      <c r="I8" s="18">
        <f>'II (2)'!$I26</f>
        <v>-0.1475365418607128</v>
      </c>
      <c r="J8" s="34">
        <f>'II (3)'!$I26</f>
        <v>-0.3351281426836389</v>
      </c>
      <c r="K8" s="102">
        <f>'II (4)'!$F23</f>
        <v>-0.0007217182573321311</v>
      </c>
      <c r="L8" s="28">
        <f>'II (5)'!$H24</f>
        <v>0</v>
      </c>
      <c r="M8" s="63">
        <f>'II (6)'!$F24</f>
        <v>1.9867330875683598</v>
      </c>
      <c r="N8" s="28">
        <f>'III (1)'!$L24</f>
        <v>0</v>
      </c>
      <c r="O8" s="28">
        <f>'III (2)'!$I24</f>
        <v>0</v>
      </c>
      <c r="P8" s="28">
        <f>'III (3)'!$H23</f>
        <v>0</v>
      </c>
      <c r="Q8" s="28">
        <f>'III (4)'!$I23</f>
        <v>0</v>
      </c>
      <c r="R8" s="18">
        <f>'III (5)'!$L24</f>
        <v>0</v>
      </c>
      <c r="S8" s="18">
        <f>'III (6)'!$J24</f>
        <v>0</v>
      </c>
      <c r="T8" s="28">
        <f>'III (7)'!$E23</f>
        <v>0</v>
      </c>
      <c r="U8" s="18">
        <f>'III (8)'!$J24</f>
        <v>0.3862901352172843</v>
      </c>
      <c r="V8" s="28">
        <f>'III (9)'!$G23</f>
        <v>0</v>
      </c>
      <c r="W8" s="18">
        <f>'III (10)'!$I23</f>
        <v>0</v>
      </c>
      <c r="X8" s="19">
        <f>'IV (1)'!$E23</f>
        <v>1</v>
      </c>
      <c r="Y8" s="19">
        <f>'IV (2)'!$E23</f>
        <v>0</v>
      </c>
      <c r="Z8" s="18">
        <f>'IV (3)'!$E23</f>
        <v>1</v>
      </c>
      <c r="AA8" s="78">
        <f>SUM($C8:$Z8)</f>
        <v>6.990238557794817</v>
      </c>
      <c r="AB8" s="1">
        <f t="shared" si="0"/>
        <v>4</v>
      </c>
    </row>
    <row r="9" spans="1:28" ht="15.75">
      <c r="A9" s="19">
        <v>5</v>
      </c>
      <c r="B9" s="5" t="s">
        <v>278</v>
      </c>
      <c r="C9" s="18">
        <f>'I (1)'!$F44</f>
        <v>1.131406072255605</v>
      </c>
      <c r="D9" s="18">
        <f>'I (2)'!$F44</f>
        <v>0.34491139766943935</v>
      </c>
      <c r="E9" s="18">
        <f>'I (3)'!$G44</f>
        <v>0</v>
      </c>
      <c r="F9" s="19">
        <f>'I (4)'!$E43</f>
        <v>0</v>
      </c>
      <c r="G9" s="18">
        <f>'I (5)'!$G44</f>
        <v>1</v>
      </c>
      <c r="H9" s="19">
        <f>'II (1)'!$G43</f>
        <v>0</v>
      </c>
      <c r="I9" s="18">
        <f>'II (2)'!$I46</f>
        <v>-0.19692457016948314</v>
      </c>
      <c r="J9" s="34">
        <f>'II (3)'!$I46</f>
        <v>0</v>
      </c>
      <c r="K9" s="18">
        <f>'II (4)'!$F43</f>
        <v>0</v>
      </c>
      <c r="L9" s="28">
        <f>'II (5)'!$H44</f>
        <v>0</v>
      </c>
      <c r="M9" s="63">
        <f>'II (6)'!$F44</f>
        <v>1.9825012031104865</v>
      </c>
      <c r="N9" s="28">
        <f>'III (1)'!$L44</f>
        <v>0</v>
      </c>
      <c r="O9" s="28">
        <f>'III (2)'!$I44</f>
        <v>0</v>
      </c>
      <c r="P9" s="28">
        <f>'III (3)'!$H43</f>
        <v>0</v>
      </c>
      <c r="Q9" s="28">
        <f>'III (4)'!$I43</f>
        <v>0</v>
      </c>
      <c r="R9" s="18">
        <f>'III (5)'!$L44</f>
        <v>0</v>
      </c>
      <c r="S9" s="18">
        <f>'III (6)'!$J44</f>
        <v>0</v>
      </c>
      <c r="T9" s="28">
        <f>'III (7)'!$E43</f>
        <v>0</v>
      </c>
      <c r="U9" s="18">
        <f>'III (8)'!$J44</f>
        <v>0.5833123793532161</v>
      </c>
      <c r="V9" s="28">
        <f>'III (9)'!$G43</f>
        <v>0</v>
      </c>
      <c r="W9" s="18">
        <f>'III (10)'!$I43</f>
        <v>0</v>
      </c>
      <c r="X9" s="19">
        <f>'IV (1)'!$E43</f>
        <v>1</v>
      </c>
      <c r="Y9" s="19">
        <f>'IV (2)'!$E43</f>
        <v>0</v>
      </c>
      <c r="Z9" s="18">
        <f>'IV (3)'!$E43</f>
        <v>1</v>
      </c>
      <c r="AA9" s="78">
        <f>SUM($C9:$Z9)</f>
        <v>6.845206482219264</v>
      </c>
      <c r="AB9" s="1">
        <f t="shared" si="0"/>
        <v>5</v>
      </c>
    </row>
    <row r="10" spans="1:28" ht="15.75">
      <c r="A10" s="19">
        <v>6</v>
      </c>
      <c r="B10" s="5" t="s">
        <v>256</v>
      </c>
      <c r="C10" s="18">
        <f>'I (1)'!$F22</f>
        <v>0.9352706616692941</v>
      </c>
      <c r="D10" s="18">
        <f>'I (2)'!$F22</f>
        <v>0.1278978743930484</v>
      </c>
      <c r="E10" s="18">
        <f>'I (3)'!$G22</f>
        <v>0</v>
      </c>
      <c r="F10" s="19">
        <f>'I (4)'!$E21</f>
        <v>0</v>
      </c>
      <c r="G10" s="18">
        <f>'I (5)'!$G22</f>
        <v>1</v>
      </c>
      <c r="H10" s="19">
        <f>'II (1)'!$G21</f>
        <v>0</v>
      </c>
      <c r="I10" s="18">
        <f>'II (2)'!$I24</f>
        <v>-0.02625025458155488</v>
      </c>
      <c r="J10" s="34">
        <f>'II (3)'!$I24</f>
        <v>0</v>
      </c>
      <c r="K10" s="18">
        <f>'II (4)'!$F21</f>
        <v>-0.007128118170008702</v>
      </c>
      <c r="L10" s="28">
        <f>'II (5)'!$H22</f>
        <v>0</v>
      </c>
      <c r="M10" s="63">
        <f>'II (6)'!$F22</f>
        <v>1.9764234670458927</v>
      </c>
      <c r="N10" s="28">
        <f>'III (1)'!$L22</f>
        <v>0</v>
      </c>
      <c r="O10" s="28">
        <f>'III (2)'!$I22</f>
        <v>0</v>
      </c>
      <c r="P10" s="28">
        <f>'III (3)'!$H21</f>
        <v>0</v>
      </c>
      <c r="Q10" s="28">
        <f>'III (4)'!$I21</f>
        <v>0</v>
      </c>
      <c r="R10" s="18">
        <f>'III (5)'!$L22</f>
        <v>-0.01734436793678554</v>
      </c>
      <c r="S10" s="18">
        <f>'III (6)'!$J22</f>
        <v>0</v>
      </c>
      <c r="T10" s="28">
        <f>'III (7)'!$E21</f>
        <v>0</v>
      </c>
      <c r="U10" s="18">
        <f>'III (8)'!$J22</f>
        <v>0.5397595811489782</v>
      </c>
      <c r="V10" s="28">
        <f>'III (9)'!$G21</f>
        <v>0</v>
      </c>
      <c r="W10" s="18">
        <f>'III (10)'!$I21</f>
        <v>0</v>
      </c>
      <c r="X10" s="19">
        <f>'IV (1)'!$E21</f>
        <v>1</v>
      </c>
      <c r="Y10" s="19">
        <f>'IV (2)'!$E21</f>
        <v>0</v>
      </c>
      <c r="Z10" s="18">
        <f>'IV (3)'!$E21</f>
        <v>1</v>
      </c>
      <c r="AA10" s="78">
        <f>SUM($C10:$Z10)</f>
        <v>6.528628843568863</v>
      </c>
      <c r="AB10" s="1">
        <f t="shared" si="0"/>
        <v>6</v>
      </c>
    </row>
    <row r="11" spans="1:28" ht="15.75">
      <c r="A11" s="19">
        <v>7</v>
      </c>
      <c r="B11" s="5" t="s">
        <v>257</v>
      </c>
      <c r="C11" s="18">
        <f>'I (1)'!$F23</f>
        <v>1.3749052864135491</v>
      </c>
      <c r="D11" s="18">
        <f>'I (2)'!$F23</f>
        <v>0.568736515464582</v>
      </c>
      <c r="E11" s="18">
        <f>'I (3)'!$G23</f>
        <v>0</v>
      </c>
      <c r="F11" s="19">
        <f>'I (4)'!$E22</f>
        <v>0</v>
      </c>
      <c r="G11" s="18">
        <f>'I (5)'!$G23</f>
        <v>1</v>
      </c>
      <c r="H11" s="19">
        <f>'II (1)'!$G22</f>
        <v>0</v>
      </c>
      <c r="I11" s="18">
        <f>'II (2)'!$I25</f>
        <v>0</v>
      </c>
      <c r="J11" s="34">
        <f>'II (3)'!$I25</f>
        <v>0</v>
      </c>
      <c r="K11" s="18">
        <f>'II (4)'!$F22</f>
        <v>0</v>
      </c>
      <c r="L11" s="28">
        <f>'II (5)'!$H23</f>
        <v>0</v>
      </c>
      <c r="M11" s="63">
        <f>'II (6)'!$F23</f>
        <v>1.986006926918917</v>
      </c>
      <c r="N11" s="28">
        <f>'III (1)'!$L23</f>
        <v>0</v>
      </c>
      <c r="O11" s="28">
        <f>'III (2)'!$I23</f>
        <v>0</v>
      </c>
      <c r="P11" s="28">
        <f>'III (3)'!$H22</f>
        <v>0</v>
      </c>
      <c r="Q11" s="28">
        <f>'III (4)'!$I22</f>
        <v>0</v>
      </c>
      <c r="R11" s="130">
        <f>'III (5)'!$L23</f>
        <v>-0.9999524945573051</v>
      </c>
      <c r="S11" s="18">
        <f>'III (6)'!$J23</f>
        <v>-0.18628259130194796</v>
      </c>
      <c r="T11" s="28">
        <f>'III (7)'!$E22</f>
        <v>0</v>
      </c>
      <c r="U11" s="18">
        <f>'III (8)'!$J23</f>
        <v>0.7511417084840213</v>
      </c>
      <c r="V11" s="28">
        <f>'III (9)'!$G22</f>
        <v>0</v>
      </c>
      <c r="W11" s="18">
        <f>'III (10)'!$I22</f>
        <v>0</v>
      </c>
      <c r="X11" s="19">
        <f>'IV (1)'!$E22</f>
        <v>1</v>
      </c>
      <c r="Y11" s="19">
        <f>'IV (2)'!$E22</f>
        <v>0</v>
      </c>
      <c r="Z11" s="18">
        <f>'IV (3)'!$E22</f>
        <v>1</v>
      </c>
      <c r="AA11" s="78">
        <f>SUM($C11:$Z11)</f>
        <v>6.494555351421816</v>
      </c>
      <c r="AB11" s="1">
        <f t="shared" si="0"/>
        <v>7</v>
      </c>
    </row>
    <row r="12" spans="1:28" ht="15.75">
      <c r="A12" s="19">
        <v>8</v>
      </c>
      <c r="B12" s="5" t="s">
        <v>259</v>
      </c>
      <c r="C12" s="18">
        <f>'I (1)'!$F25</f>
        <v>1.442921741206001</v>
      </c>
      <c r="D12" s="18">
        <f>'I (2)'!$F25</f>
        <v>0.41644028382259285</v>
      </c>
      <c r="E12" s="18">
        <f>'I (3)'!$G25</f>
        <v>0</v>
      </c>
      <c r="F12" s="19">
        <f>'I (4)'!$E24</f>
        <v>0</v>
      </c>
      <c r="G12" s="18">
        <f>'I (5)'!$G25</f>
        <v>1</v>
      </c>
      <c r="H12" s="19">
        <f>'II (1)'!$G24</f>
        <v>0</v>
      </c>
      <c r="I12" s="18">
        <f>'II (2)'!$I27</f>
        <v>0</v>
      </c>
      <c r="J12" s="34">
        <f>'II (3)'!$I27</f>
        <v>-0.32701355313970953</v>
      </c>
      <c r="K12" s="18">
        <f>'II (4)'!$F24</f>
        <v>-0.008932976237791162</v>
      </c>
      <c r="L12" s="28">
        <f>'II (5)'!$H25</f>
        <v>0</v>
      </c>
      <c r="M12" s="63">
        <f>'II (6)'!$F25</f>
        <v>1.67998328949359</v>
      </c>
      <c r="N12" s="28">
        <f>'III (1)'!$L25</f>
        <v>0</v>
      </c>
      <c r="O12" s="28">
        <f>'III (2)'!$I25</f>
        <v>0</v>
      </c>
      <c r="P12" s="28">
        <f>'III (3)'!$H24</f>
        <v>0</v>
      </c>
      <c r="Q12" s="28">
        <f>'III (4)'!$I24</f>
        <v>0</v>
      </c>
      <c r="R12" s="18">
        <f>'III (5)'!$L25</f>
        <v>0</v>
      </c>
      <c r="S12" s="18">
        <f>'III (6)'!$J25</f>
        <v>0</v>
      </c>
      <c r="T12" s="28">
        <f>'III (7)'!$E24</f>
        <v>0</v>
      </c>
      <c r="U12" s="18">
        <f>'III (8)'!$J25</f>
        <v>0.13289226729905668</v>
      </c>
      <c r="V12" s="28">
        <f>'III (9)'!$G24</f>
        <v>0</v>
      </c>
      <c r="W12" s="18">
        <f>'III (10)'!$I24</f>
        <v>0</v>
      </c>
      <c r="X12" s="19">
        <f>'IV (1)'!$E24</f>
        <v>1</v>
      </c>
      <c r="Y12" s="19">
        <f>'IV (2)'!$E24</f>
        <v>0</v>
      </c>
      <c r="Z12" s="18">
        <f>'IV (3)'!$E24</f>
        <v>1</v>
      </c>
      <c r="AA12" s="78">
        <f>SUM($C12:$Z12)</f>
        <v>6.33629105244374</v>
      </c>
      <c r="AB12" s="1">
        <f t="shared" si="0"/>
        <v>8</v>
      </c>
    </row>
    <row r="13" spans="1:28" ht="15.75">
      <c r="A13" s="19">
        <v>9</v>
      </c>
      <c r="B13" s="5" t="s">
        <v>272</v>
      </c>
      <c r="C13" s="18">
        <f>'I (1)'!$F38</f>
        <v>0.7996446851101586</v>
      </c>
      <c r="D13" s="18">
        <f>'I (2)'!$F38</f>
        <v>0.21437978497406524</v>
      </c>
      <c r="E13" s="18">
        <f>'I (3)'!$G38</f>
        <v>-0.5728581387109803</v>
      </c>
      <c r="F13" s="19">
        <f>'I (4)'!$E37</f>
        <v>0</v>
      </c>
      <c r="G13" s="18">
        <f>'I (5)'!$G38</f>
        <v>1</v>
      </c>
      <c r="H13" s="19">
        <f>'II (1)'!$G37</f>
        <v>0</v>
      </c>
      <c r="I13" s="18">
        <f>'II (2)'!$I40</f>
        <v>0</v>
      </c>
      <c r="J13" s="34">
        <f>'II (3)'!$I40</f>
        <v>0</v>
      </c>
      <c r="K13" s="18">
        <f>'II (4)'!$F37</f>
        <v>-0.16429260896459888</v>
      </c>
      <c r="L13" s="28">
        <f>'II (5)'!$H38</f>
        <v>0</v>
      </c>
      <c r="M13" s="63">
        <f>'II (6)'!$F38</f>
        <v>2</v>
      </c>
      <c r="N13" s="28">
        <f>'III (1)'!$L38</f>
        <v>0</v>
      </c>
      <c r="O13" s="28">
        <f>'III (2)'!$I38</f>
        <v>0</v>
      </c>
      <c r="P13" s="28">
        <f>'III (3)'!$H37</f>
        <v>0</v>
      </c>
      <c r="Q13" s="28">
        <f>'III (4)'!$I37</f>
        <v>0</v>
      </c>
      <c r="R13" s="18">
        <f>'III (5)'!$L38</f>
        <v>0</v>
      </c>
      <c r="S13" s="18">
        <f>'III (6)'!$J38</f>
        <v>0</v>
      </c>
      <c r="T13" s="28">
        <f>'III (7)'!$E37</f>
        <v>0</v>
      </c>
      <c r="U13" s="18">
        <f>'III (8)'!$J38</f>
        <v>0.9702899847944321</v>
      </c>
      <c r="V13" s="28">
        <f>'III (9)'!$G37</f>
        <v>0</v>
      </c>
      <c r="W13" s="18">
        <f>'III (10)'!$I37</f>
        <v>0</v>
      </c>
      <c r="X13" s="19">
        <f>'IV (1)'!$E37</f>
        <v>1</v>
      </c>
      <c r="Y13" s="19">
        <f>'IV (2)'!$E37</f>
        <v>0</v>
      </c>
      <c r="Z13" s="18">
        <f>'IV (3)'!$E37</f>
        <v>1</v>
      </c>
      <c r="AA13" s="78">
        <f>SUM($C13:$Z13)</f>
        <v>6.247163707203077</v>
      </c>
      <c r="AB13" s="1">
        <f t="shared" si="0"/>
        <v>9</v>
      </c>
    </row>
    <row r="14" spans="1:28" ht="15.75">
      <c r="A14" s="19">
        <v>10</v>
      </c>
      <c r="B14" s="5" t="s">
        <v>266</v>
      </c>
      <c r="C14" s="18">
        <f>'I (1)'!$F32</f>
        <v>1.6151847566944444</v>
      </c>
      <c r="D14" s="18">
        <f>'I (2)'!$F32</f>
        <v>0.5119128868817445</v>
      </c>
      <c r="E14" s="18">
        <f>'I (3)'!$G32</f>
        <v>-0.2542507294682831</v>
      </c>
      <c r="F14" s="19">
        <f>'I (4)'!$E31</f>
        <v>0</v>
      </c>
      <c r="G14" s="18">
        <f>'I (5)'!$G32</f>
        <v>0.05887461956861916</v>
      </c>
      <c r="H14" s="19">
        <f>'II (1)'!$G31</f>
        <v>0</v>
      </c>
      <c r="I14" s="18">
        <f>'II (2)'!$I34</f>
        <v>0</v>
      </c>
      <c r="J14" s="34">
        <f>'II (3)'!$I34</f>
        <v>0</v>
      </c>
      <c r="K14" s="18">
        <f>'II (4)'!$F31</f>
        <v>-0.005310801229163234</v>
      </c>
      <c r="L14" s="28">
        <f>'II (5)'!$H32</f>
        <v>0</v>
      </c>
      <c r="M14" s="63">
        <f>'II (6)'!$F32</f>
        <v>1.9699661618779443</v>
      </c>
      <c r="N14" s="28">
        <f>'III (1)'!$L32</f>
        <v>0</v>
      </c>
      <c r="O14" s="28">
        <f>'III (2)'!$I32</f>
        <v>0</v>
      </c>
      <c r="P14" s="28">
        <f>'III (3)'!$H31</f>
        <v>0</v>
      </c>
      <c r="Q14" s="28">
        <f>'III (4)'!$I31</f>
        <v>0</v>
      </c>
      <c r="R14" s="18">
        <f>'III (5)'!$L32</f>
        <v>0</v>
      </c>
      <c r="S14" s="18">
        <f>'III (6)'!$J32</f>
        <v>0</v>
      </c>
      <c r="T14" s="28">
        <f>'III (7)'!$E31</f>
        <v>0</v>
      </c>
      <c r="U14" s="18">
        <f>'III (8)'!$J32</f>
        <v>0.2221244177592241</v>
      </c>
      <c r="V14" s="28">
        <f>'III (9)'!$G31</f>
        <v>0</v>
      </c>
      <c r="W14" s="18">
        <f>'III (10)'!$I31</f>
        <v>0</v>
      </c>
      <c r="X14" s="19">
        <f>'IV (1)'!$E31</f>
        <v>1</v>
      </c>
      <c r="Y14" s="19">
        <f>'IV (2)'!$E31</f>
        <v>0</v>
      </c>
      <c r="Z14" s="18">
        <f>'IV (3)'!$E31</f>
        <v>1</v>
      </c>
      <c r="AA14" s="78">
        <f>SUM($C14:$Z14)</f>
        <v>6.118501312084531</v>
      </c>
      <c r="AB14" s="1">
        <f t="shared" si="0"/>
        <v>10</v>
      </c>
    </row>
    <row r="15" spans="1:28" ht="15.75">
      <c r="A15" s="19">
        <v>11</v>
      </c>
      <c r="B15" s="5" t="s">
        <v>264</v>
      </c>
      <c r="C15" s="18">
        <f>'I (1)'!$F30</f>
        <v>1.5328810678767588</v>
      </c>
      <c r="D15" s="18">
        <f>'I (2)'!$F30</f>
        <v>0.11057103564970147</v>
      </c>
      <c r="E15" s="18">
        <f>'I (3)'!$G30</f>
        <v>0</v>
      </c>
      <c r="F15" s="19">
        <f>'I (4)'!$E29</f>
        <v>0</v>
      </c>
      <c r="G15" s="18">
        <f>'I (5)'!$G30</f>
        <v>1</v>
      </c>
      <c r="H15" s="19">
        <f>'II (1)'!$G29</f>
        <v>0</v>
      </c>
      <c r="I15" s="18">
        <f>'II (2)'!$I32</f>
        <v>0</v>
      </c>
      <c r="J15" s="34">
        <f>'II (3)'!$I32</f>
        <v>-0.11743547124184296</v>
      </c>
      <c r="K15" s="18">
        <f>'II (4)'!$F29</f>
        <v>0</v>
      </c>
      <c r="L15" s="28">
        <f>'II (5)'!$H30</f>
        <v>0</v>
      </c>
      <c r="M15" s="63">
        <f>'II (6)'!$F30</f>
        <v>1.9926247146653489</v>
      </c>
      <c r="N15" s="28">
        <f>'III (1)'!$L30</f>
        <v>0</v>
      </c>
      <c r="O15" s="28">
        <f>'III (2)'!$I30</f>
        <v>0</v>
      </c>
      <c r="P15" s="28">
        <f>'III (3)'!$H29</f>
        <v>0</v>
      </c>
      <c r="Q15" s="28">
        <f>'III (4)'!$I29</f>
        <v>0</v>
      </c>
      <c r="R15" s="18">
        <f>'III (5)'!$L30</f>
        <v>-0.10388617446645021</v>
      </c>
      <c r="S15" s="18">
        <f>'III (6)'!$J30</f>
        <v>0</v>
      </c>
      <c r="T15" s="28">
        <f>'III (7)'!$E29</f>
        <v>0</v>
      </c>
      <c r="U15" s="18">
        <f>'III (8)'!$J30</f>
        <v>0.4328588685555093</v>
      </c>
      <c r="V15" s="28">
        <f>'III (9)'!$G29</f>
        <v>0</v>
      </c>
      <c r="W15" s="18">
        <f>'III (10)'!$I29</f>
        <v>-1</v>
      </c>
      <c r="X15" s="19">
        <f>'IV (1)'!$E29</f>
        <v>1</v>
      </c>
      <c r="Y15" s="19">
        <f>'IV (2)'!$E29</f>
        <v>0</v>
      </c>
      <c r="Z15" s="18">
        <f>'IV (3)'!$E29</f>
        <v>1</v>
      </c>
      <c r="AA15" s="78">
        <f>SUM($C15:$Z15)</f>
        <v>5.847614041039026</v>
      </c>
      <c r="AB15" s="1">
        <f t="shared" si="0"/>
        <v>11</v>
      </c>
    </row>
    <row r="16" spans="1:28" ht="15.75">
      <c r="A16" s="19">
        <v>12</v>
      </c>
      <c r="B16" s="5" t="s">
        <v>270</v>
      </c>
      <c r="C16" s="18">
        <f>'I (1)'!$F36</f>
        <v>0.9213311309907884</v>
      </c>
      <c r="D16" s="18">
        <f>'I (2)'!$F36</f>
        <v>0.328989201337051</v>
      </c>
      <c r="E16" s="18">
        <f>'I (3)'!$G36</f>
        <v>-0.04244827640519343</v>
      </c>
      <c r="F16" s="19">
        <f>'I (4)'!$E35</f>
        <v>0</v>
      </c>
      <c r="G16" s="18">
        <f>'I (5)'!$G36</f>
        <v>1</v>
      </c>
      <c r="H16" s="19">
        <f>'II (1)'!$G35</f>
        <v>0</v>
      </c>
      <c r="I16" s="18">
        <f>'II (2)'!$I38</f>
        <v>0</v>
      </c>
      <c r="J16" s="34">
        <f>'II (3)'!$I38</f>
        <v>0</v>
      </c>
      <c r="K16" s="18">
        <f>'II (4)'!$F35</f>
        <v>-0.11767726408142065</v>
      </c>
      <c r="L16" s="28">
        <f>'II (5)'!$H36</f>
        <v>0</v>
      </c>
      <c r="M16" s="63">
        <f>'II (6)'!$F36</f>
        <v>1.983548764691622</v>
      </c>
      <c r="N16" s="28">
        <f>'III (1)'!$L36</f>
        <v>0</v>
      </c>
      <c r="O16" s="28">
        <f>'III (2)'!$I36</f>
        <v>0</v>
      </c>
      <c r="P16" s="28">
        <f>'III (3)'!$H35</f>
        <v>0</v>
      </c>
      <c r="Q16" s="28">
        <f>'III (4)'!$I35</f>
        <v>0</v>
      </c>
      <c r="R16" s="18">
        <f>'III (5)'!$L36</f>
        <v>-0.18844804138230803</v>
      </c>
      <c r="S16" s="18">
        <f>'III (6)'!$J36</f>
        <v>-0.29146979919199595</v>
      </c>
      <c r="T16" s="28">
        <f>'III (7)'!$E35</f>
        <v>0</v>
      </c>
      <c r="U16" s="18">
        <f>'III (8)'!$J36</f>
        <v>0.19847011879887205</v>
      </c>
      <c r="V16" s="28">
        <f>'III (9)'!$G35</f>
        <v>0</v>
      </c>
      <c r="W16" s="18">
        <f>'III (10)'!$I35</f>
        <v>0</v>
      </c>
      <c r="X16" s="19">
        <f>'IV (1)'!$E35</f>
        <v>1</v>
      </c>
      <c r="Y16" s="19">
        <f>'IV (2)'!$E35</f>
        <v>0</v>
      </c>
      <c r="Z16" s="18">
        <f>'IV (3)'!$E35</f>
        <v>1</v>
      </c>
      <c r="AA16" s="78">
        <f>SUM($C16:$Z16)</f>
        <v>5.7922958347574145</v>
      </c>
      <c r="AB16" s="1">
        <f t="shared" si="0"/>
        <v>12</v>
      </c>
    </row>
    <row r="17" spans="1:28" ht="15.75">
      <c r="A17" s="19">
        <v>13</v>
      </c>
      <c r="B17" s="5" t="s">
        <v>249</v>
      </c>
      <c r="C17" s="18">
        <f>'I (1)'!$F15</f>
        <v>1.0510026535744545</v>
      </c>
      <c r="D17" s="18">
        <f>'I (2)'!$F15</f>
        <v>0</v>
      </c>
      <c r="E17" s="18">
        <f>'I (3)'!$G15</f>
        <v>-0.06938493170443866</v>
      </c>
      <c r="F17" s="19">
        <f>'I (4)'!$E14</f>
        <v>0</v>
      </c>
      <c r="G17" s="18">
        <f>'I (5)'!$G15</f>
        <v>0.657513003481621</v>
      </c>
      <c r="H17" s="19">
        <f>'II (1)'!$G14</f>
        <v>0</v>
      </c>
      <c r="I17" s="18">
        <f>'II (2)'!$I17</f>
        <v>0</v>
      </c>
      <c r="J17" s="34">
        <f>'II (3)'!$I17</f>
        <v>0</v>
      </c>
      <c r="K17" s="18">
        <f>'II (4)'!$F14</f>
        <v>-0.023411300232120548</v>
      </c>
      <c r="L17" s="28">
        <f>'II (5)'!$H15</f>
        <v>0</v>
      </c>
      <c r="M17" s="63">
        <f>'II (6)'!$F15</f>
        <v>1.6121594266142016</v>
      </c>
      <c r="N17" s="28">
        <f>'III (1)'!$L15</f>
        <v>0</v>
      </c>
      <c r="O17" s="28">
        <f>'III (2)'!$I15</f>
        <v>0</v>
      </c>
      <c r="P17" s="28">
        <f>'III (3)'!$H14</f>
        <v>0</v>
      </c>
      <c r="Q17" s="28">
        <f>'III (4)'!$I14</f>
        <v>0</v>
      </c>
      <c r="R17" s="18">
        <f>'III (5)'!$L15</f>
        <v>0</v>
      </c>
      <c r="S17" s="18">
        <f>'III (6)'!$J15</f>
        <v>0</v>
      </c>
      <c r="T17" s="28">
        <f>'III (7)'!$E14</f>
        <v>0</v>
      </c>
      <c r="U17" s="18">
        <f>'III (8)'!$J15</f>
        <v>0.17281813086426087</v>
      </c>
      <c r="V17" s="28">
        <f>'III (9)'!$G14</f>
        <v>0</v>
      </c>
      <c r="W17" s="18">
        <f>'III (10)'!$I14</f>
        <v>0</v>
      </c>
      <c r="X17" s="19">
        <f>'IV (1)'!$E14</f>
        <v>1</v>
      </c>
      <c r="Y17" s="19">
        <f>'IV (2)'!$E14</f>
        <v>0</v>
      </c>
      <c r="Z17" s="18">
        <f>'IV (3)'!$E14</f>
        <v>1</v>
      </c>
      <c r="AA17" s="78">
        <f>SUM($C17:$Z17)</f>
        <v>5.400696982597978</v>
      </c>
      <c r="AB17" s="1">
        <f t="shared" si="0"/>
        <v>13</v>
      </c>
    </row>
    <row r="18" spans="1:28" ht="15.75">
      <c r="A18" s="19">
        <v>14</v>
      </c>
      <c r="B18" s="5" t="s">
        <v>275</v>
      </c>
      <c r="C18" s="18">
        <f>'I (1)'!$F41</f>
        <v>1.1528286901117206</v>
      </c>
      <c r="D18" s="18">
        <f>'I (2)'!$F41</f>
        <v>0.17729674024123432</v>
      </c>
      <c r="E18" s="18">
        <f>'I (3)'!$G41</f>
        <v>0</v>
      </c>
      <c r="F18" s="19">
        <f>'I (4)'!$E40</f>
        <v>0</v>
      </c>
      <c r="G18" s="18">
        <f>'I (5)'!$G41</f>
        <v>1</v>
      </c>
      <c r="H18" s="19">
        <f>'II (1)'!$G40</f>
        <v>0</v>
      </c>
      <c r="I18" s="18">
        <f>'II (2)'!$I43</f>
        <v>-0.005331493341736142</v>
      </c>
      <c r="J18" s="34">
        <f>'II (3)'!$I43</f>
        <v>-0.6574215687556166</v>
      </c>
      <c r="K18" s="103">
        <f>'II (4)'!$F40</f>
        <v>-0.000274492803206966</v>
      </c>
      <c r="L18" s="28">
        <f>'II (5)'!$H41</f>
        <v>0</v>
      </c>
      <c r="M18" s="63">
        <f>'II (6)'!$F41</f>
        <v>1.5030736700168412</v>
      </c>
      <c r="N18" s="28">
        <f>'III (1)'!$L41</f>
        <v>0</v>
      </c>
      <c r="O18" s="28">
        <f>'III (2)'!$I41</f>
        <v>0</v>
      </c>
      <c r="P18" s="28">
        <f>'III (3)'!$H40</f>
        <v>0</v>
      </c>
      <c r="Q18" s="28">
        <f>'III (4)'!$I40</f>
        <v>0</v>
      </c>
      <c r="R18" s="18">
        <f>'III (5)'!$L41</f>
        <v>-0.10802038690796106</v>
      </c>
      <c r="S18" s="18">
        <f>'III (6)'!$J41</f>
        <v>0</v>
      </c>
      <c r="T18" s="28">
        <f>'III (7)'!$E40</f>
        <v>0</v>
      </c>
      <c r="U18" s="18">
        <f>'III (8)'!$J41</f>
        <v>0.3317607388927591</v>
      </c>
      <c r="V18" s="28">
        <f>'III (9)'!$G40</f>
        <v>0</v>
      </c>
      <c r="W18" s="18">
        <f>'III (10)'!$I40</f>
        <v>0</v>
      </c>
      <c r="X18" s="19">
        <f>'IV (1)'!$E40</f>
        <v>1</v>
      </c>
      <c r="Y18" s="19">
        <f>'IV (2)'!$E40</f>
        <v>0</v>
      </c>
      <c r="Z18" s="18">
        <f>'IV (3)'!$E40</f>
        <v>1</v>
      </c>
      <c r="AA18" s="78">
        <f>SUM($C18:$Z18)</f>
        <v>5.393911897454034</v>
      </c>
      <c r="AB18" s="1">
        <f t="shared" si="0"/>
        <v>14</v>
      </c>
    </row>
    <row r="19" spans="1:28" ht="15.75">
      <c r="A19" s="19">
        <v>15</v>
      </c>
      <c r="B19" s="5" t="s">
        <v>274</v>
      </c>
      <c r="C19" s="18">
        <f>'I (1)'!$F40</f>
        <v>1.4069400298761339</v>
      </c>
      <c r="D19" s="18">
        <f>'I (2)'!$F40</f>
        <v>0.23214077886401505</v>
      </c>
      <c r="E19" s="18">
        <f>'I (3)'!$G40</f>
        <v>0</v>
      </c>
      <c r="F19" s="19">
        <f>'I (4)'!$E39</f>
        <v>0</v>
      </c>
      <c r="G19" s="18">
        <f>'I (5)'!$G40</f>
        <v>0.2515588403482751</v>
      </c>
      <c r="H19" s="19">
        <f>'II (1)'!$G39</f>
        <v>0</v>
      </c>
      <c r="I19" s="18">
        <f>'II (2)'!$I42</f>
        <v>-0.23575402877182675</v>
      </c>
      <c r="J19" s="34">
        <f>'II (3)'!$I42</f>
        <v>-0.446404730286871</v>
      </c>
      <c r="K19" s="18">
        <f>'II (4)'!$F39</f>
        <v>-0.06298976539031215</v>
      </c>
      <c r="L19" s="28">
        <f>'II (5)'!$H40</f>
        <v>0</v>
      </c>
      <c r="M19" s="63">
        <f>'II (6)'!$F40</f>
        <v>1.981349639768287</v>
      </c>
      <c r="N19" s="28">
        <f>'III (1)'!$L40</f>
        <v>0</v>
      </c>
      <c r="O19" s="28">
        <f>'III (2)'!$I40</f>
        <v>0</v>
      </c>
      <c r="P19" s="28">
        <f>'III (3)'!$H39</f>
        <v>0</v>
      </c>
      <c r="Q19" s="28">
        <f>'III (4)'!$I39</f>
        <v>0</v>
      </c>
      <c r="R19" s="18">
        <f>'III (5)'!$L40</f>
        <v>-0.022062574352272508</v>
      </c>
      <c r="S19" s="18">
        <f>'III (6)'!$J40</f>
        <v>-0.4274072257682552</v>
      </c>
      <c r="T19" s="28">
        <f>'III (7)'!$E39</f>
        <v>0</v>
      </c>
      <c r="U19" s="18">
        <f>'III (8)'!$J40</f>
        <v>0.09138337718733103</v>
      </c>
      <c r="V19" s="28">
        <f>'III (9)'!$G39</f>
        <v>0</v>
      </c>
      <c r="W19" s="18">
        <f>'III (10)'!$I39</f>
        <v>0</v>
      </c>
      <c r="X19" s="19">
        <f>'IV (1)'!$E39</f>
        <v>1</v>
      </c>
      <c r="Y19" s="19">
        <f>'IV (2)'!$E39</f>
        <v>0</v>
      </c>
      <c r="Z19" s="18">
        <f>'IV (3)'!$E39</f>
        <v>1</v>
      </c>
      <c r="AA19" s="78">
        <f>SUM($C19:$Z19)</f>
        <v>4.768754341474505</v>
      </c>
      <c r="AB19" s="1">
        <f t="shared" si="0"/>
        <v>15</v>
      </c>
    </row>
    <row r="20" spans="1:28" ht="15.75">
      <c r="A20" s="19">
        <v>16</v>
      </c>
      <c r="B20" s="5" t="s">
        <v>252</v>
      </c>
      <c r="C20" s="18">
        <f>'I (1)'!$F18</f>
        <v>1.2455260562406911</v>
      </c>
      <c r="D20" s="18">
        <f>'I (2)'!$F18</f>
        <v>0.2936832280301621</v>
      </c>
      <c r="E20" s="18">
        <f>'I (3)'!$G18</f>
        <v>0</v>
      </c>
      <c r="F20" s="19">
        <f>'I (4)'!$E17</f>
        <v>0</v>
      </c>
      <c r="G20" s="18">
        <f>'I (5)'!$G18</f>
        <v>0.6494943136933256</v>
      </c>
      <c r="H20" s="19">
        <f>'II (1)'!$G17</f>
        <v>0</v>
      </c>
      <c r="I20" s="18">
        <f>'II (2)'!$I20</f>
        <v>0</v>
      </c>
      <c r="J20" s="34">
        <f>'II (3)'!$I20</f>
        <v>0</v>
      </c>
      <c r="K20" s="18">
        <f>'II (4)'!$F17</f>
        <v>-0.35281219717874135</v>
      </c>
      <c r="L20" s="28">
        <f>'II (5)'!$H18</f>
        <v>0</v>
      </c>
      <c r="M20" s="63">
        <f>'II (6)'!$F18</f>
        <v>1.716285851222</v>
      </c>
      <c r="N20" s="28">
        <f>'III (1)'!$L18</f>
        <v>0</v>
      </c>
      <c r="O20" s="28">
        <f>'III (2)'!$I18</f>
        <v>0</v>
      </c>
      <c r="P20" s="28">
        <f>'III (3)'!$H17</f>
        <v>0</v>
      </c>
      <c r="Q20" s="28">
        <f>'III (4)'!$I17</f>
        <v>0</v>
      </c>
      <c r="R20" s="18">
        <f>'III (5)'!$L18</f>
        <v>-0.6096661302678336</v>
      </c>
      <c r="S20" s="18">
        <f>'III (6)'!$J18</f>
        <v>-0.42872242979279895</v>
      </c>
      <c r="T20" s="28">
        <f>'III (7)'!$E17</f>
        <v>0</v>
      </c>
      <c r="U20" s="18">
        <f>'III (8)'!$J18</f>
        <v>0.12039894274812701</v>
      </c>
      <c r="V20" s="28">
        <f>'III (9)'!$G17</f>
        <v>0</v>
      </c>
      <c r="W20" s="18">
        <f>'III (10)'!$I17</f>
        <v>0</v>
      </c>
      <c r="X20" s="19">
        <f>'IV (1)'!$E17</f>
        <v>1</v>
      </c>
      <c r="Y20" s="19">
        <f>'IV (2)'!$E17</f>
        <v>0</v>
      </c>
      <c r="Z20" s="18">
        <f>'IV (3)'!$E17</f>
        <v>1</v>
      </c>
      <c r="AA20" s="78">
        <f>SUM($C20:$Z20)</f>
        <v>4.634187634694932</v>
      </c>
      <c r="AB20" s="1">
        <f t="shared" si="0"/>
        <v>16</v>
      </c>
    </row>
    <row r="21" spans="1:28" ht="15.75">
      <c r="A21" s="19">
        <v>17</v>
      </c>
      <c r="B21" s="5" t="s">
        <v>246</v>
      </c>
      <c r="C21" s="18">
        <f>'I (1)'!$F12</f>
        <v>2</v>
      </c>
      <c r="D21" s="18">
        <f>'I (2)'!$F12</f>
        <v>0.2803583345035341</v>
      </c>
      <c r="E21" s="18">
        <f>'I (3)'!$G12</f>
        <v>0</v>
      </c>
      <c r="F21" s="19">
        <f>'I (4)'!$E11</f>
        <v>0</v>
      </c>
      <c r="G21" s="18">
        <f>'I (5)'!$G12</f>
        <v>0.374533050273678</v>
      </c>
      <c r="H21" s="19">
        <f>'II (1)'!$G11</f>
        <v>0</v>
      </c>
      <c r="I21" s="18">
        <f>'II (2)'!$I14</f>
        <v>-0.4253910090109787</v>
      </c>
      <c r="J21" s="34">
        <f>'II (3)'!$I14</f>
        <v>-0.15996182348100912</v>
      </c>
      <c r="K21" s="18">
        <f>'II (4)'!$F11</f>
        <v>-0.8369069717939478</v>
      </c>
      <c r="L21" s="28">
        <f>'II (5)'!$H12</f>
        <v>0</v>
      </c>
      <c r="M21" s="63">
        <f>'II (6)'!$F12</f>
        <v>1.6629200245284335</v>
      </c>
      <c r="N21" s="28">
        <f>'III (1)'!$L12</f>
        <v>0</v>
      </c>
      <c r="O21" s="28">
        <f>'III (2)'!$I12</f>
        <v>0</v>
      </c>
      <c r="P21" s="28">
        <f>'III (3)'!$H11</f>
        <v>0</v>
      </c>
      <c r="Q21" s="28">
        <f>'III (4)'!$I11</f>
        <v>0</v>
      </c>
      <c r="R21" s="18">
        <f>'III (5)'!$L12</f>
        <v>0</v>
      </c>
      <c r="S21" s="18">
        <f>'III (6)'!$J12</f>
        <v>-0.6413829516502639</v>
      </c>
      <c r="T21" s="28">
        <f>'III (7)'!$E11</f>
        <v>0</v>
      </c>
      <c r="U21" s="18">
        <f>'III (8)'!$J12</f>
        <v>0.08596992205721227</v>
      </c>
      <c r="V21" s="28">
        <f>'III (9)'!$G11</f>
        <v>0</v>
      </c>
      <c r="W21" s="18">
        <f>'III (10)'!$I11</f>
        <v>0</v>
      </c>
      <c r="X21" s="19">
        <f>'IV (1)'!$E11</f>
        <v>1</v>
      </c>
      <c r="Y21" s="19">
        <f>'IV (2)'!$E11</f>
        <v>0</v>
      </c>
      <c r="Z21" s="18">
        <f>'IV (3)'!$E11</f>
        <v>1</v>
      </c>
      <c r="AA21" s="78">
        <f>SUM($C21:$Z21)</f>
        <v>4.340138575426657</v>
      </c>
      <c r="AB21" s="1">
        <f t="shared" si="0"/>
        <v>17</v>
      </c>
    </row>
    <row r="22" spans="1:28" ht="15.75">
      <c r="A22" s="19">
        <v>18</v>
      </c>
      <c r="B22" s="5" t="s">
        <v>263</v>
      </c>
      <c r="C22" s="18">
        <f>'I (1)'!$F29</f>
        <v>1.4029065275096244</v>
      </c>
      <c r="D22" s="18">
        <f>'I (2)'!$F29</f>
        <v>0.2896319140318406</v>
      </c>
      <c r="E22" s="18">
        <f>'I (3)'!$G29</f>
        <v>0</v>
      </c>
      <c r="F22" s="19">
        <f>'I (4)'!$E28</f>
        <v>0</v>
      </c>
      <c r="G22" s="18">
        <f>'I (5)'!$G29</f>
        <v>0.3842431772569858</v>
      </c>
      <c r="H22" s="19">
        <f>'II (1)'!$G28</f>
        <v>0</v>
      </c>
      <c r="I22" s="18">
        <f>'II (2)'!$I31</f>
        <v>0</v>
      </c>
      <c r="J22" s="34">
        <f>'II (3)'!$I31</f>
        <v>0</v>
      </c>
      <c r="K22" s="18">
        <f>'II (4)'!$F28</f>
        <v>-0.1085834058270145</v>
      </c>
      <c r="L22" s="28">
        <f>'II (5)'!$H29</f>
        <v>0</v>
      </c>
      <c r="M22" s="63">
        <f>'II (6)'!$F29</f>
        <v>1.1724777546907401</v>
      </c>
      <c r="N22" s="28">
        <f>'III (1)'!$L29</f>
        <v>0</v>
      </c>
      <c r="O22" s="28">
        <f>'III (2)'!$I29</f>
        <v>0</v>
      </c>
      <c r="P22" s="28">
        <f>'III (3)'!$H28</f>
        <v>0</v>
      </c>
      <c r="Q22" s="28">
        <f>'III (4)'!$I28</f>
        <v>0</v>
      </c>
      <c r="R22" s="18">
        <f>'III (5)'!$L29</f>
        <v>-0.519927090544344</v>
      </c>
      <c r="S22" s="18">
        <f>'III (6)'!$J29</f>
        <v>0</v>
      </c>
      <c r="T22" s="28">
        <f>'III (7)'!$E28</f>
        <v>0</v>
      </c>
      <c r="U22" s="18">
        <f>'III (8)'!$J29</f>
        <v>0.3726127834564057</v>
      </c>
      <c r="V22" s="28">
        <f>'III (9)'!$G28</f>
        <v>0</v>
      </c>
      <c r="W22" s="18">
        <f>'III (10)'!$I28</f>
        <v>0</v>
      </c>
      <c r="X22" s="19">
        <f>'IV (1)'!$E28</f>
        <v>1</v>
      </c>
      <c r="Y22" s="19">
        <f>'IV (2)'!$E28</f>
        <v>-1</v>
      </c>
      <c r="Z22" s="18">
        <f>'IV (3)'!$E28</f>
        <v>1</v>
      </c>
      <c r="AA22" s="78">
        <f>SUM($C22:$Z22)</f>
        <v>3.9933616605742377</v>
      </c>
      <c r="AB22" s="1">
        <f t="shared" si="0"/>
        <v>18</v>
      </c>
    </row>
    <row r="23" spans="1:28" ht="15.75">
      <c r="A23" s="19">
        <v>19</v>
      </c>
      <c r="B23" s="5" t="s">
        <v>260</v>
      </c>
      <c r="C23" s="18">
        <f>'I (1)'!$F26</f>
        <v>1.4772894155560645</v>
      </c>
      <c r="D23" s="18">
        <f>'I (2)'!$F26</f>
        <v>0.26778048115811365</v>
      </c>
      <c r="E23" s="18">
        <f>'I (3)'!$G26</f>
        <v>0</v>
      </c>
      <c r="F23" s="19">
        <f>'I (4)'!$E25</f>
        <v>0</v>
      </c>
      <c r="G23" s="18">
        <f>'I (5)'!$G26</f>
        <v>0.9377656385060695</v>
      </c>
      <c r="H23" s="19">
        <f>'II (1)'!$G25</f>
        <v>0</v>
      </c>
      <c r="I23" s="18">
        <f>'II (2)'!$I28</f>
        <v>0</v>
      </c>
      <c r="J23" s="34">
        <f>'II (3)'!$I28</f>
        <v>0</v>
      </c>
      <c r="K23" s="18">
        <f>'II (4)'!$F25</f>
        <v>-0.1040782920595428</v>
      </c>
      <c r="L23" s="28">
        <f>'II (5)'!$H26</f>
        <v>0</v>
      </c>
      <c r="M23" s="63">
        <f>'II (6)'!$F26</f>
        <v>0.01860355048504396</v>
      </c>
      <c r="N23" s="28">
        <f>'III (1)'!$L26</f>
        <v>0</v>
      </c>
      <c r="O23" s="28">
        <f>'III (2)'!$I26</f>
        <v>0</v>
      </c>
      <c r="P23" s="28">
        <f>'III (3)'!$H25</f>
        <v>0</v>
      </c>
      <c r="Q23" s="28">
        <f>'III (4)'!$I25</f>
        <v>0</v>
      </c>
      <c r="R23" s="102">
        <f>'III (5)'!$L26</f>
        <v>-0.0037501128049272805</v>
      </c>
      <c r="S23" s="18">
        <f>'III (6)'!$J26</f>
        <v>0</v>
      </c>
      <c r="T23" s="28">
        <f>'III (7)'!$E25</f>
        <v>0</v>
      </c>
      <c r="U23" s="18">
        <f>'III (8)'!$J26</f>
        <v>0.19714558188144574</v>
      </c>
      <c r="V23" s="28">
        <f>'III (9)'!$G25</f>
        <v>0</v>
      </c>
      <c r="W23" s="18">
        <f>'III (10)'!$I25</f>
        <v>0</v>
      </c>
      <c r="X23" s="19">
        <f>'IV (1)'!$E25</f>
        <v>1</v>
      </c>
      <c r="Y23" s="19">
        <f>'IV (2)'!$E25</f>
        <v>0</v>
      </c>
      <c r="Z23" s="18">
        <f>'IV (3)'!$E25</f>
        <v>0</v>
      </c>
      <c r="AA23" s="78">
        <f>SUM($C23:$Z23)</f>
        <v>3.790756262722267</v>
      </c>
      <c r="AB23" s="1">
        <f t="shared" si="0"/>
        <v>19</v>
      </c>
    </row>
    <row r="24" spans="1:28" ht="15.75">
      <c r="A24" s="19">
        <v>20</v>
      </c>
      <c r="B24" s="5" t="s">
        <v>245</v>
      </c>
      <c r="C24" s="18">
        <f>'I (1)'!$F11</f>
        <v>1.1214370888857006</v>
      </c>
      <c r="D24" s="18">
        <f>'I (2)'!$F11</f>
        <v>0.39430205537275415</v>
      </c>
      <c r="E24" s="18">
        <f>'I (3)'!$G11</f>
        <v>0</v>
      </c>
      <c r="F24" s="19">
        <f>'I (4)'!$E10</f>
        <v>0</v>
      </c>
      <c r="G24" s="18">
        <f>'I (5)'!$G11</f>
        <v>0.39101533733961985</v>
      </c>
      <c r="H24" s="19">
        <f>'II (1)'!$G10</f>
        <v>0</v>
      </c>
      <c r="I24" s="18">
        <f>'II (2)'!$I13</f>
        <v>0</v>
      </c>
      <c r="J24" s="34">
        <f>'II (3)'!$I13</f>
        <v>0</v>
      </c>
      <c r="K24" s="18">
        <f>'II (4)'!$F10</f>
        <v>-0.34613227019637177</v>
      </c>
      <c r="L24" s="28">
        <f>'II (5)'!$H11</f>
        <v>0</v>
      </c>
      <c r="M24" s="63">
        <f>'II (6)'!$F11</f>
        <v>1.827022710695062</v>
      </c>
      <c r="N24" s="28">
        <f>'III (1)'!$L11</f>
        <v>0</v>
      </c>
      <c r="O24" s="28">
        <f>'III (2)'!$I11</f>
        <v>0</v>
      </c>
      <c r="P24" s="28">
        <f>'III (3)'!$H10</f>
        <v>0</v>
      </c>
      <c r="Q24" s="28">
        <f>'III (4)'!$I10</f>
        <v>0</v>
      </c>
      <c r="R24" s="18">
        <f>'III (5)'!$L11</f>
        <v>0</v>
      </c>
      <c r="S24" s="18">
        <f>'III (6)'!$J11</f>
        <v>-1.7199212273845323</v>
      </c>
      <c r="T24" s="28">
        <f>'III (7)'!$E10</f>
        <v>0</v>
      </c>
      <c r="U24" s="18">
        <f>'III (8)'!$J11</f>
        <v>0.11968620641801139</v>
      </c>
      <c r="V24" s="28">
        <f>'III (9)'!$G10</f>
        <v>0</v>
      </c>
      <c r="W24" s="18">
        <f>'III (10)'!$I10</f>
        <v>0</v>
      </c>
      <c r="X24" s="19">
        <f>'IV (1)'!$E10</f>
        <v>1</v>
      </c>
      <c r="Y24" s="19">
        <f>'IV (2)'!$E10</f>
        <v>0</v>
      </c>
      <c r="Z24" s="18">
        <f>'IV (3)'!$E10</f>
        <v>1</v>
      </c>
      <c r="AA24" s="78">
        <f>SUM($C24:$Z24)</f>
        <v>3.787409901130244</v>
      </c>
      <c r="AB24" s="1">
        <f t="shared" si="0"/>
        <v>20</v>
      </c>
    </row>
    <row r="25" spans="1:28" ht="15.75">
      <c r="A25" s="19">
        <v>21</v>
      </c>
      <c r="B25" s="5" t="s">
        <v>267</v>
      </c>
      <c r="C25" s="18">
        <f>'I (1)'!$F33</f>
        <v>0.8472925789424697</v>
      </c>
      <c r="D25" s="18">
        <f>'I (2)'!$F33</f>
        <v>0.638203042800268</v>
      </c>
      <c r="E25" s="18">
        <f>'I (3)'!$G33</f>
        <v>0</v>
      </c>
      <c r="F25" s="19">
        <f>'I (4)'!$E32</f>
        <v>0</v>
      </c>
      <c r="G25" s="18">
        <f>'I (5)'!$G33</f>
        <v>0.49462229312697137</v>
      </c>
      <c r="H25" s="19">
        <f>'II (1)'!$G32</f>
        <v>0</v>
      </c>
      <c r="I25" s="18">
        <f>'II (2)'!$I35</f>
        <v>0</v>
      </c>
      <c r="J25" s="34">
        <f>'II (3)'!$I35</f>
        <v>-0.317473928719365</v>
      </c>
      <c r="K25" s="18">
        <f>'II (4)'!$F32</f>
        <v>-0.22547844014612392</v>
      </c>
      <c r="L25" s="28">
        <f>'II (5)'!$H33</f>
        <v>0</v>
      </c>
      <c r="M25" s="63">
        <f>'II (6)'!$F33</f>
        <v>1.9912344023218842</v>
      </c>
      <c r="N25" s="28">
        <f>'III (1)'!$L33</f>
        <v>0</v>
      </c>
      <c r="O25" s="28">
        <f>'III (2)'!$I33</f>
        <v>0</v>
      </c>
      <c r="P25" s="28">
        <f>'III (3)'!$H32</f>
        <v>0</v>
      </c>
      <c r="Q25" s="28">
        <f>'III (4)'!$I32</f>
        <v>0</v>
      </c>
      <c r="R25" s="18">
        <f>'III (5)'!$L33</f>
        <v>0</v>
      </c>
      <c r="S25" s="18">
        <f>'III (6)'!$J33</f>
        <v>-0.8630883012089549</v>
      </c>
      <c r="T25" s="28">
        <f>'III (7)'!$E32</f>
        <v>0</v>
      </c>
      <c r="U25" s="18">
        <f>'III (8)'!$J33</f>
        <v>0.18393697987367605</v>
      </c>
      <c r="V25" s="28">
        <f>'III (9)'!$G32</f>
        <v>0</v>
      </c>
      <c r="W25" s="18">
        <f>'III (10)'!$I32</f>
        <v>0</v>
      </c>
      <c r="X25" s="19">
        <f>'IV (1)'!$E32</f>
        <v>1</v>
      </c>
      <c r="Y25" s="19">
        <f>'IV (2)'!$E32</f>
        <v>0</v>
      </c>
      <c r="Z25" s="18">
        <f>'IV (3)'!$E32</f>
        <v>0</v>
      </c>
      <c r="AA25" s="78">
        <f>SUM($C25:$Z25)</f>
        <v>3.749248626990825</v>
      </c>
      <c r="AB25" s="1">
        <f t="shared" si="0"/>
        <v>21</v>
      </c>
    </row>
    <row r="26" spans="1:28" ht="15.75">
      <c r="A26" s="19">
        <v>22</v>
      </c>
      <c r="B26" s="5" t="s">
        <v>248</v>
      </c>
      <c r="C26" s="18">
        <f>'I (1)'!$F14</f>
        <v>0.35977462013364375</v>
      </c>
      <c r="D26" s="18">
        <f>'I (2)'!$F14</f>
        <v>0.382516017826986</v>
      </c>
      <c r="E26" s="18">
        <f>'I (3)'!$G14</f>
        <v>-0.03470241740070011</v>
      </c>
      <c r="F26" s="19">
        <f>'I (4)'!$E13</f>
        <v>-1</v>
      </c>
      <c r="G26" s="18">
        <f>'I (5)'!$G14</f>
        <v>0.8304844407415662</v>
      </c>
      <c r="H26" s="19">
        <f>'II (1)'!$G13</f>
        <v>0</v>
      </c>
      <c r="I26" s="18">
        <f>'II (2)'!$I16</f>
        <v>-0.15638360361446968</v>
      </c>
      <c r="J26" s="34">
        <f>'II (3)'!$I16</f>
        <v>0</v>
      </c>
      <c r="K26" s="18">
        <f>'II (4)'!$F13</f>
        <v>-0.13677034203917987</v>
      </c>
      <c r="L26" s="28">
        <f>'II (5)'!$H14</f>
        <v>0</v>
      </c>
      <c r="M26" s="63">
        <f>'II (6)'!$F14</f>
        <v>1.8284150983640044</v>
      </c>
      <c r="N26" s="28">
        <f>'III (1)'!$L14</f>
        <v>0</v>
      </c>
      <c r="O26" s="28">
        <f>'III (2)'!$I14</f>
        <v>0</v>
      </c>
      <c r="P26" s="28">
        <f>'III (3)'!$H13</f>
        <v>0</v>
      </c>
      <c r="Q26" s="28">
        <f>'III (4)'!$I13</f>
        <v>0</v>
      </c>
      <c r="R26" s="18">
        <f>'III (5)'!$L14</f>
        <v>0</v>
      </c>
      <c r="S26" s="18">
        <f>'III (6)'!$J14</f>
        <v>-0.43148327738406056</v>
      </c>
      <c r="T26" s="28">
        <f>'III (7)'!$E13</f>
        <v>0</v>
      </c>
      <c r="U26" s="18">
        <f>'III (8)'!$J14</f>
        <v>0.07378393488084381</v>
      </c>
      <c r="V26" s="28">
        <f>'III (9)'!$G13</f>
        <v>0</v>
      </c>
      <c r="W26" s="18">
        <f>'III (10)'!$I13</f>
        <v>0</v>
      </c>
      <c r="X26" s="19">
        <f>'IV (1)'!$E13</f>
        <v>1</v>
      </c>
      <c r="Y26" s="19">
        <f>'IV (2)'!$E13</f>
        <v>0</v>
      </c>
      <c r="Z26" s="18">
        <f>'IV (3)'!$E13</f>
        <v>1</v>
      </c>
      <c r="AA26" s="78">
        <f>SUM($C26:$Z26)</f>
        <v>3.7156344715086336</v>
      </c>
      <c r="AB26" s="1">
        <f t="shared" si="0"/>
        <v>22</v>
      </c>
    </row>
    <row r="27" spans="1:28" ht="15.75">
      <c r="A27" s="19">
        <v>23</v>
      </c>
      <c r="B27" s="5" t="s">
        <v>277</v>
      </c>
      <c r="C27" s="18">
        <f>'I (1)'!$F43</f>
        <v>1.3921290655109122</v>
      </c>
      <c r="D27" s="18">
        <f>'I (2)'!$F43</f>
        <v>0.8983684077414779</v>
      </c>
      <c r="E27" s="18">
        <f>'I (3)'!$G43</f>
        <v>-0.12532261914412723</v>
      </c>
      <c r="F27" s="19">
        <f>'I (4)'!$E42</f>
        <v>0</v>
      </c>
      <c r="G27" s="18">
        <f>'I (5)'!$G43</f>
        <v>0.3800172410215547</v>
      </c>
      <c r="H27" s="19">
        <f>'II (1)'!$G42</f>
        <v>0</v>
      </c>
      <c r="I27" s="18">
        <f>'II (2)'!$I45</f>
        <v>-0.16958062209313118</v>
      </c>
      <c r="J27" s="34">
        <f>'II (3)'!$I45</f>
        <v>-0.6959406041419215</v>
      </c>
      <c r="K27" s="18">
        <f>'II (4)'!$F42</f>
        <v>-0.25568071661993136</v>
      </c>
      <c r="L27" s="28">
        <f>'II (5)'!$H43</f>
        <v>0</v>
      </c>
      <c r="M27" s="63">
        <f>'II (6)'!$F43</f>
        <v>0.6245053854413931</v>
      </c>
      <c r="N27" s="28">
        <f>'III (1)'!$L43</f>
        <v>0</v>
      </c>
      <c r="O27" s="28">
        <f>'III (2)'!$I43</f>
        <v>0</v>
      </c>
      <c r="P27" s="28">
        <f>'III (3)'!$H42</f>
        <v>0</v>
      </c>
      <c r="Q27" s="28">
        <f>'III (4)'!$I42</f>
        <v>0</v>
      </c>
      <c r="R27" s="18">
        <f>'III (5)'!$L43</f>
        <v>0</v>
      </c>
      <c r="S27" s="18">
        <f>'III (6)'!$J43</f>
        <v>-0.6658595602284572</v>
      </c>
      <c r="T27" s="28">
        <f>'III (7)'!$E42</f>
        <v>0</v>
      </c>
      <c r="U27" s="18">
        <f>'III (8)'!$J43</f>
        <v>0.2491046117873761</v>
      </c>
      <c r="V27" s="28">
        <f>'III (9)'!$G42</f>
        <v>0</v>
      </c>
      <c r="W27" s="18">
        <f>'III (10)'!$I42</f>
        <v>0</v>
      </c>
      <c r="X27" s="19">
        <f>'IV (1)'!$E42</f>
        <v>1</v>
      </c>
      <c r="Y27" s="19">
        <f>'IV (2)'!$E42</f>
        <v>0</v>
      </c>
      <c r="Z27" s="18">
        <f>'IV (3)'!$E42</f>
        <v>1</v>
      </c>
      <c r="AA27" s="78">
        <f>SUM($C27:$Z27)</f>
        <v>3.6317405892751458</v>
      </c>
      <c r="AB27" s="1">
        <f t="shared" si="0"/>
        <v>23</v>
      </c>
    </row>
    <row r="28" spans="1:28" ht="15.75">
      <c r="A28" s="19">
        <v>24</v>
      </c>
      <c r="B28" s="5" t="s">
        <v>280</v>
      </c>
      <c r="C28" s="18">
        <f>'I (1)'!$F46</f>
        <v>0.2573178164110429</v>
      </c>
      <c r="D28" s="18">
        <f>'I (2)'!$F46</f>
        <v>0.1091275147237584</v>
      </c>
      <c r="E28" s="18">
        <f>'I (3)'!$G46</f>
        <v>0</v>
      </c>
      <c r="F28" s="19">
        <f>'I (4)'!$E45</f>
        <v>0</v>
      </c>
      <c r="G28" s="18">
        <f>'I (5)'!$G46</f>
        <v>1</v>
      </c>
      <c r="H28" s="19">
        <f>'II (1)'!$G45</f>
        <v>0</v>
      </c>
      <c r="I28" s="18">
        <f>'II (2)'!$I48</f>
        <v>-0.511028433338746</v>
      </c>
      <c r="J28" s="34">
        <f>'II (3)'!$I48</f>
        <v>-0.7531852376902434</v>
      </c>
      <c r="K28" s="18">
        <f>'II (4)'!$F45</f>
        <v>-0.0558262869078732</v>
      </c>
      <c r="L28" s="28">
        <f>'II (5)'!$H46</f>
        <v>0</v>
      </c>
      <c r="M28" s="63">
        <f>'II (6)'!$F46</f>
        <v>1.0904234779023878</v>
      </c>
      <c r="N28" s="28">
        <f>'III (1)'!$L46</f>
        <v>0</v>
      </c>
      <c r="O28" s="28">
        <f>'III (2)'!$I46</f>
        <v>0</v>
      </c>
      <c r="P28" s="28">
        <f>'III (3)'!$H45</f>
        <v>0</v>
      </c>
      <c r="Q28" s="28">
        <f>'III (4)'!$I45</f>
        <v>0</v>
      </c>
      <c r="R28" s="18">
        <f>'III (5)'!$L46</f>
        <v>0</v>
      </c>
      <c r="S28" s="18">
        <f>'III (6)'!$J46</f>
        <v>0</v>
      </c>
      <c r="T28" s="28">
        <f>'III (7)'!$E45</f>
        <v>0</v>
      </c>
      <c r="U28" s="18">
        <f>'III (8)'!$J46</f>
        <v>0.4291318148999807</v>
      </c>
      <c r="V28" s="28">
        <f>'III (9)'!$G45</f>
        <v>0</v>
      </c>
      <c r="W28" s="18">
        <f>'III (10)'!$I45</f>
        <v>0</v>
      </c>
      <c r="X28" s="19">
        <f>'IV (1)'!$E45</f>
        <v>1</v>
      </c>
      <c r="Y28" s="19">
        <f>'IV (2)'!$E45</f>
        <v>0</v>
      </c>
      <c r="Z28" s="18">
        <f>'IV (3)'!$E45</f>
        <v>1</v>
      </c>
      <c r="AA28" s="78">
        <f>SUM($C28:$Z28)</f>
        <v>3.565960666000307</v>
      </c>
      <c r="AB28" s="1">
        <f t="shared" si="0"/>
        <v>24</v>
      </c>
    </row>
    <row r="29" spans="1:28" ht="15.75">
      <c r="A29" s="19">
        <v>25</v>
      </c>
      <c r="B29" s="5" t="s">
        <v>269</v>
      </c>
      <c r="C29" s="18">
        <f>'I (1)'!$F35</f>
        <v>0.903762420636878</v>
      </c>
      <c r="D29" s="18">
        <f>'I (2)'!$F35</f>
        <v>0.20461955580752286</v>
      </c>
      <c r="E29" s="18">
        <f>'I (3)'!$G35</f>
        <v>0</v>
      </c>
      <c r="F29" s="19">
        <f>'I (4)'!$E34</f>
        <v>0</v>
      </c>
      <c r="G29" s="18">
        <f>'I (5)'!$G35</f>
        <v>0.010944877516815629</v>
      </c>
      <c r="H29" s="19">
        <f>'II (1)'!$G34</f>
        <v>0</v>
      </c>
      <c r="I29" s="18">
        <f>'II (2)'!$I37</f>
        <v>0</v>
      </c>
      <c r="J29" s="34">
        <f>'II (3)'!$I37</f>
        <v>0</v>
      </c>
      <c r="K29" s="18">
        <f>'II (4)'!$F34</f>
        <v>-0.18424712279112604</v>
      </c>
      <c r="L29" s="28">
        <f>'II (5)'!$H35</f>
        <v>0</v>
      </c>
      <c r="M29" s="63">
        <f>'II (6)'!$F35</f>
        <v>1.985313691634064</v>
      </c>
      <c r="N29" s="28">
        <f>'III (1)'!$L35</f>
        <v>0</v>
      </c>
      <c r="O29" s="28">
        <f>'III (2)'!$I35</f>
        <v>0</v>
      </c>
      <c r="P29" s="28">
        <f>'III (3)'!$H34</f>
        <v>0</v>
      </c>
      <c r="Q29" s="28">
        <f>'III (4)'!$I34</f>
        <v>0</v>
      </c>
      <c r="R29" s="18">
        <f>'III (5)'!$L35</f>
        <v>-0.443022869307807</v>
      </c>
      <c r="S29" s="18">
        <f>'III (6)'!$J35</f>
        <v>-1.1121535169159973</v>
      </c>
      <c r="T29" s="28">
        <f>'III (7)'!$E34</f>
        <v>0</v>
      </c>
      <c r="U29" s="18">
        <f>'III (8)'!$J35</f>
        <v>0.10945152573280804</v>
      </c>
      <c r="V29" s="28">
        <f>'III (9)'!$G34</f>
        <v>0</v>
      </c>
      <c r="W29" s="18">
        <f>'III (10)'!$I34</f>
        <v>0</v>
      </c>
      <c r="X29" s="19">
        <f>'IV (1)'!$E34</f>
        <v>1</v>
      </c>
      <c r="Y29" s="19">
        <f>'IV (2)'!$E34</f>
        <v>0</v>
      </c>
      <c r="Z29" s="18">
        <f>'IV (3)'!$E34</f>
        <v>1</v>
      </c>
      <c r="AA29" s="78">
        <f>SUM($C29:$Z29)</f>
        <v>3.474668562313158</v>
      </c>
      <c r="AB29" s="1">
        <f t="shared" si="0"/>
        <v>25</v>
      </c>
    </row>
    <row r="30" spans="1:28" ht="15.75">
      <c r="A30" s="19">
        <v>26</v>
      </c>
      <c r="B30" s="5" t="s">
        <v>250</v>
      </c>
      <c r="C30" s="18">
        <f>'I (1)'!$F16</f>
        <v>0.9411273267671719</v>
      </c>
      <c r="D30" s="18">
        <f>'I (2)'!$F16</f>
        <v>0.2720784479543763</v>
      </c>
      <c r="E30" s="18">
        <f>'I (3)'!$G16</f>
        <v>0</v>
      </c>
      <c r="F30" s="19">
        <f>'I (4)'!$E15</f>
        <v>0</v>
      </c>
      <c r="G30" s="18">
        <f>'I (5)'!$G16</f>
        <v>0.5168110072274962</v>
      </c>
      <c r="H30" s="19">
        <f>'II (1)'!$G15</f>
        <v>0</v>
      </c>
      <c r="I30" s="18">
        <f>'II (2)'!$I18</f>
        <v>-0.2635605243669917</v>
      </c>
      <c r="J30" s="34">
        <f>'II (3)'!$I18</f>
        <v>0</v>
      </c>
      <c r="K30" s="18">
        <f>'II (4)'!$F15</f>
        <v>-0.2784563766824723</v>
      </c>
      <c r="L30" s="28">
        <f>'II (5)'!$H16</f>
        <v>0</v>
      </c>
      <c r="M30" s="63">
        <f>'II (6)'!$F16</f>
        <v>1.4206940994335677</v>
      </c>
      <c r="N30" s="28">
        <f>'III (1)'!$L16</f>
        <v>0</v>
      </c>
      <c r="O30" s="28">
        <f>'III (2)'!$I16</f>
        <v>0</v>
      </c>
      <c r="P30" s="28">
        <f>'III (3)'!$H15</f>
        <v>0</v>
      </c>
      <c r="Q30" s="28">
        <f>'III (4)'!$I15</f>
        <v>0</v>
      </c>
      <c r="R30" s="18">
        <f>'III (5)'!$L16</f>
        <v>-0.7872497594278157</v>
      </c>
      <c r="S30" s="18">
        <f>'III (6)'!$J16</f>
        <v>-0.45377239803512176</v>
      </c>
      <c r="T30" s="28">
        <f>'III (7)'!$E15</f>
        <v>0</v>
      </c>
      <c r="U30" s="18">
        <f>'III (8)'!$J16</f>
        <v>0.061410687600117295</v>
      </c>
      <c r="V30" s="28">
        <f>'III (9)'!$G15</f>
        <v>0</v>
      </c>
      <c r="W30" s="18">
        <f>'III (10)'!$I15</f>
        <v>0</v>
      </c>
      <c r="X30" s="19">
        <f>'IV (1)'!$E15</f>
        <v>1</v>
      </c>
      <c r="Y30" s="19">
        <f>'IV (2)'!$E15</f>
        <v>0</v>
      </c>
      <c r="Z30" s="18">
        <f>'IV (3)'!$E15</f>
        <v>1</v>
      </c>
      <c r="AA30" s="78">
        <f>SUM($C30:$Z30)</f>
        <v>3.4290825104703275</v>
      </c>
      <c r="AB30" s="1">
        <f t="shared" si="0"/>
        <v>26</v>
      </c>
    </row>
    <row r="31" spans="1:28" ht="15.75">
      <c r="A31" s="19">
        <v>27</v>
      </c>
      <c r="B31" s="5" t="s">
        <v>254</v>
      </c>
      <c r="C31" s="18">
        <f>'I (1)'!$F20</f>
        <v>1.2150695177360338</v>
      </c>
      <c r="D31" s="18">
        <f>'I (2)'!$F20</f>
        <v>0.11947919834186747</v>
      </c>
      <c r="E31" s="18">
        <f>'I (3)'!$G20</f>
        <v>0</v>
      </c>
      <c r="F31" s="19">
        <f>'I (4)'!$E19</f>
        <v>0</v>
      </c>
      <c r="G31" s="18">
        <f>'I (5)'!$G20</f>
        <v>0.2803896704332515</v>
      </c>
      <c r="H31" s="19">
        <f>'II (1)'!$G19</f>
        <v>0</v>
      </c>
      <c r="I31" s="18">
        <f>'II (2)'!$I22</f>
        <v>-0.22531923753773095</v>
      </c>
      <c r="J31" s="34">
        <f>'II (3)'!$I22</f>
        <v>-0.18235965886659541</v>
      </c>
      <c r="K31" s="103">
        <f>'II (4)'!$F19</f>
        <v>-0.00014781767011517552</v>
      </c>
      <c r="L31" s="28">
        <f>'II (5)'!$H20</f>
        <v>0</v>
      </c>
      <c r="M31" s="63">
        <f>'II (6)'!$F20</f>
        <v>1.9301294499460417</v>
      </c>
      <c r="N31" s="28">
        <f>'III (1)'!$L20</f>
        <v>0</v>
      </c>
      <c r="O31" s="28">
        <f>'III (2)'!$I20</f>
        <v>0</v>
      </c>
      <c r="P31" s="28">
        <f>'III (3)'!$H19</f>
        <v>0</v>
      </c>
      <c r="Q31" s="28">
        <f>'III (4)'!$I19</f>
        <v>0</v>
      </c>
      <c r="R31" s="18">
        <f>'III (5)'!$L20</f>
        <v>0</v>
      </c>
      <c r="S31" s="18">
        <f>'III (6)'!$J20</f>
        <v>0</v>
      </c>
      <c r="T31" s="28">
        <f>'III (7)'!$E19</f>
        <v>0</v>
      </c>
      <c r="U31" s="18">
        <f>'III (8)'!$J20</f>
        <v>0.35678064682610056</v>
      </c>
      <c r="V31" s="28">
        <f>'III (9)'!$G19</f>
        <v>0</v>
      </c>
      <c r="W31" s="18">
        <f>'III (10)'!$I19</f>
        <v>-0.5814800065600774</v>
      </c>
      <c r="X31" s="19">
        <f>'IV (1)'!$E19</f>
        <v>1</v>
      </c>
      <c r="Y31" s="19">
        <f>'IV (2)'!$E19</f>
        <v>-1</v>
      </c>
      <c r="Z31" s="18">
        <f>'IV (3)'!$E19</f>
        <v>0</v>
      </c>
      <c r="AA31" s="78">
        <f>SUM($C31:$Z31)</f>
        <v>2.9125417626487766</v>
      </c>
      <c r="AB31" s="1">
        <f t="shared" si="0"/>
        <v>27</v>
      </c>
    </row>
    <row r="32" spans="1:28" ht="15.75">
      <c r="A32" s="19">
        <v>28</v>
      </c>
      <c r="B32" s="5" t="s">
        <v>268</v>
      </c>
      <c r="C32" s="18">
        <f>'I (1)'!$F34</f>
        <v>0.7513369368950545</v>
      </c>
      <c r="D32" s="18">
        <f>'I (2)'!$F34</f>
        <v>0.2913020930221903</v>
      </c>
      <c r="E32" s="18">
        <f>'I (3)'!$G34</f>
        <v>0</v>
      </c>
      <c r="F32" s="19">
        <f>'I (4)'!$E33</f>
        <v>0</v>
      </c>
      <c r="G32" s="18">
        <f>'I (5)'!$G34</f>
        <v>1</v>
      </c>
      <c r="H32" s="19">
        <f>'II (1)'!$G33</f>
        <v>0</v>
      </c>
      <c r="I32" s="18">
        <f>'II (2)'!$I36</f>
        <v>-1</v>
      </c>
      <c r="J32" s="34">
        <f>'II (3)'!$I36</f>
        <v>-1</v>
      </c>
      <c r="K32" s="18">
        <f>'II (4)'!$F33</f>
        <v>-0.013827150292739603</v>
      </c>
      <c r="L32" s="28">
        <f>'II (5)'!$H34</f>
        <v>0</v>
      </c>
      <c r="M32" s="63">
        <f>'II (6)'!$F34</f>
        <v>0.5774444477489334</v>
      </c>
      <c r="N32" s="28">
        <f>'III (1)'!$L34</f>
        <v>0</v>
      </c>
      <c r="O32" s="28">
        <f>'III (2)'!$I34</f>
        <v>0</v>
      </c>
      <c r="P32" s="28">
        <f>'III (3)'!$H33</f>
        <v>0</v>
      </c>
      <c r="Q32" s="28">
        <f>'III (4)'!$I33</f>
        <v>0</v>
      </c>
      <c r="R32" s="18">
        <f>'III (5)'!$L34</f>
        <v>0</v>
      </c>
      <c r="S32" s="18">
        <f>'III (6)'!$J34</f>
        <v>0</v>
      </c>
      <c r="T32" s="28">
        <f>'III (7)'!$E33</f>
        <v>0</v>
      </c>
      <c r="U32" s="18">
        <f>'III (8)'!$J34</f>
        <v>0.16645686792363676</v>
      </c>
      <c r="V32" s="28">
        <f>'III (9)'!$G33</f>
        <v>0</v>
      </c>
      <c r="W32" s="18">
        <f>'III (10)'!$I33</f>
        <v>0</v>
      </c>
      <c r="X32" s="19">
        <f>'IV (1)'!$E33</f>
        <v>1</v>
      </c>
      <c r="Y32" s="19">
        <f>'IV (2)'!$E33</f>
        <v>0</v>
      </c>
      <c r="Z32" s="18">
        <f>'IV (3)'!$E33</f>
        <v>1</v>
      </c>
      <c r="AA32" s="78">
        <f>SUM($C32:$Z32)</f>
        <v>2.772713195297076</v>
      </c>
      <c r="AB32" s="1">
        <f t="shared" si="0"/>
        <v>28</v>
      </c>
    </row>
    <row r="33" spans="1:28" ht="15.75">
      <c r="A33" s="19">
        <v>29</v>
      </c>
      <c r="B33" s="5" t="s">
        <v>247</v>
      </c>
      <c r="C33" s="18">
        <f>'I (1)'!$F13</f>
        <v>0.9429404742254408</v>
      </c>
      <c r="D33" s="18">
        <f>'I (2)'!$F13</f>
        <v>0.29441477435920704</v>
      </c>
      <c r="E33" s="18">
        <f>'I (3)'!$G13</f>
        <v>0</v>
      </c>
      <c r="F33" s="19">
        <f>'I (4)'!$E12</f>
        <v>0</v>
      </c>
      <c r="G33" s="18">
        <f>'I (5)'!$G13</f>
        <v>1</v>
      </c>
      <c r="H33" s="19">
        <f>'II (1)'!$G12</f>
        <v>0</v>
      </c>
      <c r="I33" s="18">
        <f>'II (2)'!$I15</f>
        <v>-0.17476258853498433</v>
      </c>
      <c r="J33" s="34">
        <f>'II (3)'!$I15</f>
        <v>0</v>
      </c>
      <c r="K33" s="18">
        <f>'II (4)'!$F12</f>
        <v>-0.18414627352177268</v>
      </c>
      <c r="L33" s="28">
        <f>'II (5)'!$H13</f>
        <v>0</v>
      </c>
      <c r="M33" s="63">
        <f>'II (6)'!$F13</f>
        <v>1.5787958429253015</v>
      </c>
      <c r="N33" s="28">
        <f>'III (1)'!$L13</f>
        <v>0</v>
      </c>
      <c r="O33" s="28">
        <f>'III (2)'!$I13</f>
        <v>0</v>
      </c>
      <c r="P33" s="28">
        <f>'III (3)'!$H12</f>
        <v>0</v>
      </c>
      <c r="Q33" s="28">
        <f>'III (4)'!$I12</f>
        <v>0</v>
      </c>
      <c r="R33" s="18">
        <f>'III (5)'!$L13</f>
        <v>-1</v>
      </c>
      <c r="S33" s="18">
        <f>'III (6)'!$J13</f>
        <v>-1.8227841911197686</v>
      </c>
      <c r="T33" s="28">
        <f>'III (7)'!$E12</f>
        <v>0</v>
      </c>
      <c r="U33" s="18">
        <f>'III (8)'!$J13</f>
        <v>0.09276687558667318</v>
      </c>
      <c r="V33" s="28">
        <f>'III (9)'!$G12</f>
        <v>0</v>
      </c>
      <c r="W33" s="18">
        <f>'III (10)'!$I12</f>
        <v>0</v>
      </c>
      <c r="X33" s="19">
        <f>'IV (1)'!$E12</f>
        <v>1</v>
      </c>
      <c r="Y33" s="19">
        <f>'IV (2)'!$E12</f>
        <v>0</v>
      </c>
      <c r="Z33" s="18">
        <f>'IV (3)'!$E12</f>
        <v>1</v>
      </c>
      <c r="AA33" s="78">
        <f>SUM($C33:$Z33)</f>
        <v>2.727224913920097</v>
      </c>
      <c r="AB33" s="1">
        <f t="shared" si="0"/>
        <v>29</v>
      </c>
    </row>
    <row r="34" spans="1:28" ht="15.75">
      <c r="A34" s="19">
        <v>30</v>
      </c>
      <c r="B34" s="5" t="s">
        <v>261</v>
      </c>
      <c r="C34" s="18">
        <f>'I (1)'!$F27</f>
        <v>0.9905139715492555</v>
      </c>
      <c r="D34" s="18">
        <f>'I (2)'!$F27</f>
        <v>1</v>
      </c>
      <c r="E34" s="18">
        <f>'I (3)'!$G27</f>
        <v>-0.7078782197418116</v>
      </c>
      <c r="F34" s="19">
        <f>'I (4)'!$E26</f>
        <v>0</v>
      </c>
      <c r="G34" s="18">
        <f>'I (5)'!$G27</f>
        <v>0.3258559065294382</v>
      </c>
      <c r="H34" s="19">
        <f>'II (1)'!$G26</f>
        <v>0</v>
      </c>
      <c r="I34" s="18">
        <f>'II (2)'!$I29</f>
        <v>0</v>
      </c>
      <c r="J34" s="34">
        <f>'II (3)'!$I29</f>
        <v>0</v>
      </c>
      <c r="K34" s="18">
        <f>'II (4)'!$F26</f>
        <v>-1</v>
      </c>
      <c r="L34" s="28">
        <f>'II (5)'!$H27</f>
        <v>0</v>
      </c>
      <c r="M34" s="63">
        <f>'II (6)'!$F27</f>
        <v>1.6629154834720248</v>
      </c>
      <c r="N34" s="28">
        <f>'III (1)'!$L27</f>
        <v>0</v>
      </c>
      <c r="O34" s="28">
        <f>'III (2)'!$I27</f>
        <v>0</v>
      </c>
      <c r="P34" s="28">
        <f>'III (3)'!$H26</f>
        <v>0</v>
      </c>
      <c r="Q34" s="28">
        <f>'III (4)'!$I26</f>
        <v>0</v>
      </c>
      <c r="R34" s="18">
        <f>'III (5)'!$L27</f>
        <v>-0.900119586852034</v>
      </c>
      <c r="S34" s="18">
        <f>'III (6)'!$J27</f>
        <v>0</v>
      </c>
      <c r="T34" s="28">
        <f>'III (7)'!$E26</f>
        <v>0</v>
      </c>
      <c r="U34" s="18">
        <f>'III (8)'!$J27</f>
        <v>0.17356855061239512</v>
      </c>
      <c r="V34" s="28">
        <f>'III (9)'!$G26</f>
        <v>0</v>
      </c>
      <c r="W34" s="18">
        <f>'III (10)'!$I26</f>
        <v>0</v>
      </c>
      <c r="X34" s="19">
        <f>'IV (1)'!$E26</f>
        <v>1</v>
      </c>
      <c r="Y34" s="19">
        <f>'IV (2)'!$E26</f>
        <v>0</v>
      </c>
      <c r="Z34" s="18">
        <f>'IV (3)'!$E26</f>
        <v>0</v>
      </c>
      <c r="AA34" s="78">
        <f>SUM($C34:$Z34)</f>
        <v>2.5448561055692682</v>
      </c>
      <c r="AB34" s="1">
        <f t="shared" si="0"/>
        <v>30</v>
      </c>
    </row>
    <row r="35" spans="1:28" ht="15.75">
      <c r="A35" s="19">
        <v>31</v>
      </c>
      <c r="B35" s="5" t="s">
        <v>244</v>
      </c>
      <c r="C35" s="18">
        <f>'I (1)'!$F10</f>
        <v>1.2003034795989977</v>
      </c>
      <c r="D35" s="18">
        <f>'I (2)'!$F10</f>
        <v>0.3294505215552808</v>
      </c>
      <c r="E35" s="18">
        <f>'I (3)'!$G10</f>
        <v>0</v>
      </c>
      <c r="F35" s="19">
        <f>'I (4)'!$E9</f>
        <v>0</v>
      </c>
      <c r="G35" s="18">
        <f>'I (5)'!$G10</f>
        <v>1</v>
      </c>
      <c r="H35" s="19">
        <f>'II (1)'!$G9</f>
        <v>0</v>
      </c>
      <c r="I35" s="18">
        <f>'II (2)'!$I12</f>
        <v>-0.5082392080520299</v>
      </c>
      <c r="J35" s="34">
        <f>'II (3)'!$I12</f>
        <v>-0.04057042318544045</v>
      </c>
      <c r="K35" s="18">
        <f>'II (4)'!$F9</f>
        <v>-0.06525984638708353</v>
      </c>
      <c r="L35" s="28">
        <f>'II (5)'!$H10</f>
        <v>0</v>
      </c>
      <c r="M35" s="63">
        <f>'II (6)'!$F10</f>
        <v>0.8457391182275533</v>
      </c>
      <c r="N35" s="28">
        <f>'III (1)'!$L10</f>
        <v>0</v>
      </c>
      <c r="O35" s="28">
        <f>'III (2)'!$I10</f>
        <v>0</v>
      </c>
      <c r="P35" s="28">
        <f>'III (3)'!$H9</f>
        <v>0</v>
      </c>
      <c r="Q35" s="28">
        <f>'III (4)'!$I9</f>
        <v>0</v>
      </c>
      <c r="R35" s="18">
        <f>'III (5)'!$L10</f>
        <v>-0.8567260357530291</v>
      </c>
      <c r="S35" s="18">
        <f>'III (6)'!$J10</f>
        <v>-1.5775989165540432</v>
      </c>
      <c r="T35" s="28">
        <f>'III (7)'!$E9</f>
        <v>0</v>
      </c>
      <c r="U35" s="18">
        <f>'III (8)'!$J10</f>
        <v>0.09508785466929617</v>
      </c>
      <c r="V35" s="28">
        <f>'III (9)'!$G9</f>
        <v>0</v>
      </c>
      <c r="W35" s="18">
        <f>'III (10)'!$I9</f>
        <v>0</v>
      </c>
      <c r="X35" s="19">
        <f>'IV (1)'!$E9</f>
        <v>1</v>
      </c>
      <c r="Y35" s="19">
        <f>'IV (2)'!$E9</f>
        <v>0</v>
      </c>
      <c r="Z35" s="18">
        <f>'IV (3)'!$E9</f>
        <v>1</v>
      </c>
      <c r="AA35" s="78">
        <f>SUM($C35:$Z35)</f>
        <v>2.4221865441195023</v>
      </c>
      <c r="AB35" s="1">
        <f t="shared" si="0"/>
        <v>31</v>
      </c>
    </row>
    <row r="36" spans="1:28" ht="15.75">
      <c r="A36" s="19">
        <v>32</v>
      </c>
      <c r="B36" s="5" t="s">
        <v>253</v>
      </c>
      <c r="C36" s="18">
        <f>'I (1)'!$F19</f>
        <v>1.2044267857100306</v>
      </c>
      <c r="D36" s="18">
        <f>'I (2)'!$F19</f>
        <v>0.15446040101730849</v>
      </c>
      <c r="E36" s="18">
        <f>'I (3)'!$G19</f>
        <v>-0.10567087740695957</v>
      </c>
      <c r="F36" s="19">
        <f>'I (4)'!$E18</f>
        <v>0</v>
      </c>
      <c r="G36" s="18">
        <f>'I (5)'!$G19</f>
        <v>1</v>
      </c>
      <c r="H36" s="19">
        <f>'II (1)'!$G18</f>
        <v>0</v>
      </c>
      <c r="I36" s="18">
        <f>'II (2)'!$I21</f>
        <v>0</v>
      </c>
      <c r="J36" s="34">
        <f>'II (3)'!$I21</f>
        <v>0</v>
      </c>
      <c r="K36" s="18">
        <f>'II (4)'!$F18</f>
        <v>-0.4866988091235494</v>
      </c>
      <c r="L36" s="28">
        <f>'II (5)'!$H19</f>
        <v>0</v>
      </c>
      <c r="M36" s="63">
        <f>'II (6)'!$F19</f>
        <v>1.6240474668698577</v>
      </c>
      <c r="N36" s="28">
        <f>'III (1)'!$L19</f>
        <v>0</v>
      </c>
      <c r="O36" s="28">
        <f>'III (2)'!$I19</f>
        <v>0</v>
      </c>
      <c r="P36" s="28">
        <f>'III (3)'!$H18</f>
        <v>0</v>
      </c>
      <c r="Q36" s="28">
        <f>'III (4)'!$I18</f>
        <v>0</v>
      </c>
      <c r="R36" s="18">
        <f>'III (5)'!$L19</f>
        <v>-0.7224296388529047</v>
      </c>
      <c r="S36" s="18">
        <f>'III (6)'!$J19</f>
        <v>-1.2708304836157154</v>
      </c>
      <c r="T36" s="28">
        <f>'III (7)'!$E18</f>
        <v>0</v>
      </c>
      <c r="U36" s="18">
        <f>'III (8)'!$J19</f>
        <v>0</v>
      </c>
      <c r="V36" s="28">
        <f>'III (9)'!$G18</f>
        <v>0</v>
      </c>
      <c r="W36" s="18">
        <f>'III (10)'!$I18</f>
        <v>0</v>
      </c>
      <c r="X36" s="19">
        <f>'IV (1)'!$E18</f>
        <v>1</v>
      </c>
      <c r="Y36" s="19">
        <f>'IV (2)'!$E18</f>
        <v>-1</v>
      </c>
      <c r="Z36" s="18">
        <f>'IV (3)'!$E18</f>
        <v>1</v>
      </c>
      <c r="AA36" s="78">
        <f>SUM($C36:$Z36)</f>
        <v>2.397304844598068</v>
      </c>
      <c r="AB36" s="1">
        <f t="shared" si="0"/>
        <v>32</v>
      </c>
    </row>
    <row r="37" spans="1:28" ht="15.75">
      <c r="A37" s="19">
        <v>33</v>
      </c>
      <c r="B37" s="5" t="s">
        <v>271</v>
      </c>
      <c r="C37" s="18">
        <f>'I (1)'!$F37</f>
        <v>0</v>
      </c>
      <c r="D37" s="18">
        <f>'I (2)'!$F37</f>
        <v>0.4272292664787605</v>
      </c>
      <c r="E37" s="18">
        <f>'I (3)'!$G37</f>
        <v>-1</v>
      </c>
      <c r="F37" s="19">
        <f>'I (4)'!$E36</f>
        <v>0</v>
      </c>
      <c r="G37" s="18">
        <f>'I (5)'!$G37</f>
        <v>0.3346806969499123</v>
      </c>
      <c r="H37" s="19">
        <f>'II (1)'!$G36</f>
        <v>0</v>
      </c>
      <c r="I37" s="18">
        <f>'II (2)'!$I39</f>
        <v>-0.5303535530737734</v>
      </c>
      <c r="J37" s="34">
        <f>'II (3)'!$I39</f>
        <v>-0.47508417854861484</v>
      </c>
      <c r="K37" s="18">
        <f>'II (4)'!$F36</f>
        <v>-0.0612867954103314</v>
      </c>
      <c r="L37" s="28">
        <f>'II (5)'!$H37</f>
        <v>0</v>
      </c>
      <c r="M37" s="63">
        <f>'II (6)'!$F37</f>
        <v>0.4090083439512139</v>
      </c>
      <c r="N37" s="28">
        <f>'III (1)'!$L37</f>
        <v>0</v>
      </c>
      <c r="O37" s="28">
        <f>'III (2)'!$I37</f>
        <v>0</v>
      </c>
      <c r="P37" s="28">
        <f>'III (3)'!$H36</f>
        <v>0</v>
      </c>
      <c r="Q37" s="28">
        <f>'III (4)'!$I36</f>
        <v>0</v>
      </c>
      <c r="R37" s="18">
        <f>'III (5)'!$L37</f>
        <v>0</v>
      </c>
      <c r="S37" s="18">
        <f>'III (6)'!$J37</f>
        <v>0</v>
      </c>
      <c r="T37" s="28">
        <f>'III (7)'!$E36</f>
        <v>0</v>
      </c>
      <c r="U37" s="18">
        <f>'III (8)'!$J37</f>
        <v>0.9100329671068921</v>
      </c>
      <c r="V37" s="28">
        <f>'III (9)'!$G36</f>
        <v>0</v>
      </c>
      <c r="W37" s="18">
        <f>'III (10)'!$I36</f>
        <v>0</v>
      </c>
      <c r="X37" s="19">
        <f>'IV (1)'!$E36</f>
        <v>1</v>
      </c>
      <c r="Y37" s="19">
        <f>'IV (2)'!$E36</f>
        <v>0</v>
      </c>
      <c r="Z37" s="18">
        <f>'IV (3)'!$E36</f>
        <v>1</v>
      </c>
      <c r="AA37" s="78">
        <f>SUM($C37:$Z37)</f>
        <v>2.014226747454059</v>
      </c>
      <c r="AB37" s="1">
        <f t="shared" si="0"/>
        <v>33</v>
      </c>
    </row>
    <row r="38" spans="1:28" ht="15.75">
      <c r="A38" s="19">
        <v>34</v>
      </c>
      <c r="B38" s="5" t="s">
        <v>251</v>
      </c>
      <c r="C38" s="18">
        <f>'I (1)'!$F17</f>
        <v>1.2057865744897864</v>
      </c>
      <c r="D38" s="18">
        <f>'I (2)'!$F17</f>
        <v>0.23287570875671723</v>
      </c>
      <c r="E38" s="18">
        <f>'I (3)'!$G17</f>
        <v>0</v>
      </c>
      <c r="F38" s="19">
        <f>'I (4)'!$E16</f>
        <v>0</v>
      </c>
      <c r="G38" s="18">
        <f>'I (5)'!$G17</f>
        <v>0.08988111248685123</v>
      </c>
      <c r="H38" s="19">
        <f>'II (1)'!$G16</f>
        <v>0</v>
      </c>
      <c r="I38" s="18">
        <f>'II (2)'!$I19</f>
        <v>0</v>
      </c>
      <c r="J38" s="34">
        <f>'II (3)'!$I19</f>
        <v>0</v>
      </c>
      <c r="K38" s="18">
        <f>'II (4)'!$F16</f>
        <v>-0.023227823141818146</v>
      </c>
      <c r="L38" s="28">
        <f>'II (5)'!$H17</f>
        <v>0</v>
      </c>
      <c r="M38" s="63">
        <f>'II (6)'!$F17</f>
        <v>1.9870502163944508</v>
      </c>
      <c r="N38" s="28">
        <f>'III (1)'!$L17</f>
        <v>0</v>
      </c>
      <c r="O38" s="28">
        <f>'III (2)'!$I17</f>
        <v>0</v>
      </c>
      <c r="P38" s="28">
        <f>'III (3)'!$H16</f>
        <v>0</v>
      </c>
      <c r="Q38" s="28">
        <f>'III (4)'!$I16</f>
        <v>0</v>
      </c>
      <c r="R38" s="18">
        <f>'III (5)'!$L17</f>
        <v>-0.9330683090315668</v>
      </c>
      <c r="S38" s="18">
        <f>'III (6)'!$J17</f>
        <v>-1.65073602561812</v>
      </c>
      <c r="T38" s="28">
        <f>'III (7)'!$E16</f>
        <v>0</v>
      </c>
      <c r="U38" s="18">
        <f>'III (8)'!$J17</f>
        <v>0.07446152723737647</v>
      </c>
      <c r="V38" s="28">
        <f>'III (9)'!$G16</f>
        <v>0</v>
      </c>
      <c r="W38" s="18">
        <f>'III (10)'!$I16</f>
        <v>0</v>
      </c>
      <c r="X38" s="19">
        <f>'IV (1)'!$E16</f>
        <v>1</v>
      </c>
      <c r="Y38" s="19">
        <f>'IV (2)'!$E16</f>
        <v>-1</v>
      </c>
      <c r="Z38" s="18">
        <f>'IV (3)'!$E16</f>
        <v>1</v>
      </c>
      <c r="AA38" s="78">
        <f>SUM($C38:$Z38)</f>
        <v>1.9830229815736775</v>
      </c>
      <c r="AB38" s="1">
        <f t="shared" si="0"/>
        <v>34</v>
      </c>
    </row>
    <row r="39" spans="1:28" ht="15.75">
      <c r="A39" s="19">
        <v>35</v>
      </c>
      <c r="B39" s="5" t="s">
        <v>273</v>
      </c>
      <c r="C39" s="18">
        <f>'I (1)'!$F39</f>
        <v>0.5832880092239037</v>
      </c>
      <c r="D39" s="18">
        <f>'I (2)'!$F39</f>
        <v>0.7116356505717818</v>
      </c>
      <c r="E39" s="18">
        <f>'I (3)'!$G39</f>
        <v>0</v>
      </c>
      <c r="F39" s="19">
        <f>'I (4)'!$E38</f>
        <v>0</v>
      </c>
      <c r="G39" s="18">
        <f>'I (5)'!$G39</f>
        <v>0.8548444770619116</v>
      </c>
      <c r="H39" s="19">
        <f>'II (1)'!$G38</f>
        <v>0</v>
      </c>
      <c r="I39" s="18">
        <f>'II (2)'!$I41</f>
        <v>-0.15913697676674843</v>
      </c>
      <c r="J39" s="34">
        <f>'II (3)'!$I41</f>
        <v>-0.24213985385104245</v>
      </c>
      <c r="K39" s="18">
        <f>'II (4)'!$F38</f>
        <v>-0.08357767789631812</v>
      </c>
      <c r="L39" s="28">
        <f>'II (5)'!$H39</f>
        <v>0</v>
      </c>
      <c r="M39" s="63">
        <f>'II (6)'!$F39</f>
        <v>0</v>
      </c>
      <c r="N39" s="28">
        <f>'III (1)'!$L39</f>
        <v>0</v>
      </c>
      <c r="O39" s="28">
        <f>'III (2)'!$I39</f>
        <v>0</v>
      </c>
      <c r="P39" s="28">
        <f>'III (3)'!$H38</f>
        <v>0</v>
      </c>
      <c r="Q39" s="28">
        <f>'III (4)'!$I38</f>
        <v>0</v>
      </c>
      <c r="R39" s="18">
        <f>'III (5)'!$L39</f>
        <v>-0.07429375541539295</v>
      </c>
      <c r="S39" s="18">
        <f>'III (6)'!$J39</f>
        <v>-0.39971710885562656</v>
      </c>
      <c r="T39" s="28">
        <f>'III (7)'!$E38</f>
        <v>0</v>
      </c>
      <c r="U39" s="18">
        <f>'III (8)'!$J39</f>
        <v>0.09165005136025686</v>
      </c>
      <c r="V39" s="28">
        <f>'III (9)'!$G38</f>
        <v>0</v>
      </c>
      <c r="W39" s="18">
        <f>'III (10)'!$I38</f>
        <v>0</v>
      </c>
      <c r="X39" s="19">
        <f>'IV (1)'!$E38</f>
        <v>1</v>
      </c>
      <c r="Y39" s="19">
        <f>'IV (2)'!$E38</f>
        <v>-1</v>
      </c>
      <c r="Z39" s="18">
        <f>'IV (3)'!$E38</f>
        <v>0</v>
      </c>
      <c r="AA39" s="78">
        <f>SUM($C39:$Z39)</f>
        <v>1.2825528154327257</v>
      </c>
      <c r="AB39" s="1">
        <f t="shared" si="0"/>
        <v>35</v>
      </c>
    </row>
    <row r="40" spans="1:28" ht="15.75">
      <c r="A40" s="19">
        <v>36</v>
      </c>
      <c r="B40" s="5" t="s">
        <v>265</v>
      </c>
      <c r="C40" s="18">
        <f>'I (1)'!$F31</f>
        <v>0.7147010569530687</v>
      </c>
      <c r="D40" s="18">
        <f>'I (2)'!$F31</f>
        <v>0.3438366656024314</v>
      </c>
      <c r="E40" s="18">
        <f>'I (3)'!$G31</f>
        <v>-0.19111423104114017</v>
      </c>
      <c r="F40" s="19">
        <f>'I (4)'!$E30</f>
        <v>-1</v>
      </c>
      <c r="G40" s="18">
        <f>'I (5)'!$G31</f>
        <v>0</v>
      </c>
      <c r="H40" s="19">
        <f>'II (1)'!$G30</f>
        <v>0</v>
      </c>
      <c r="I40" s="18">
        <f>'II (2)'!$I33</f>
        <v>0</v>
      </c>
      <c r="J40" s="34">
        <f>'II (3)'!$I33</f>
        <v>0</v>
      </c>
      <c r="K40" s="18">
        <f>'II (4)'!$F30</f>
        <v>-0.15456470049184232</v>
      </c>
      <c r="L40" s="28">
        <f>'II (5)'!$H31</f>
        <v>0</v>
      </c>
      <c r="M40" s="63">
        <f>'II (6)'!$F31</f>
        <v>2</v>
      </c>
      <c r="N40" s="28">
        <f>'III (1)'!$L31</f>
        <v>0</v>
      </c>
      <c r="O40" s="28">
        <f>'III (2)'!$I31</f>
        <v>0</v>
      </c>
      <c r="P40" s="28">
        <f>'III (3)'!$H30</f>
        <v>0</v>
      </c>
      <c r="Q40" s="28">
        <f>'III (4)'!$I30</f>
        <v>0</v>
      </c>
      <c r="R40" s="18">
        <f>'III (5)'!$L31</f>
        <v>-0.7209257542454893</v>
      </c>
      <c r="S40" s="18">
        <f>'III (6)'!$J31</f>
        <v>-2</v>
      </c>
      <c r="T40" s="28">
        <f>'III (7)'!$E30</f>
        <v>0</v>
      </c>
      <c r="U40" s="18">
        <f>'III (8)'!$J31</f>
        <v>0.07348109085186104</v>
      </c>
      <c r="V40" s="28">
        <f>'III (9)'!$G30</f>
        <v>0</v>
      </c>
      <c r="W40" s="18">
        <f>'III (10)'!$I30</f>
        <v>0</v>
      </c>
      <c r="X40" s="19">
        <f>'IV (1)'!$E30</f>
        <v>1</v>
      </c>
      <c r="Y40" s="19">
        <f>'IV (2)'!$E30</f>
        <v>0</v>
      </c>
      <c r="Z40" s="18">
        <f>'IV (3)'!$E30</f>
        <v>1</v>
      </c>
      <c r="AA40" s="78">
        <f>SUM($C40:$Z40)</f>
        <v>1.065414127628889</v>
      </c>
      <c r="AB40" s="1">
        <f t="shared" si="0"/>
        <v>36</v>
      </c>
    </row>
    <row r="41" spans="1:28" ht="15.75">
      <c r="A41" s="19">
        <v>37</v>
      </c>
      <c r="B41" s="5" t="s">
        <v>276</v>
      </c>
      <c r="C41" s="18">
        <f>'I (1)'!$F42</f>
        <v>1.1794223313759697</v>
      </c>
      <c r="D41" s="18">
        <f>'I (2)'!$F42</f>
        <v>0.24539671161582596</v>
      </c>
      <c r="E41" s="18">
        <f>'I (3)'!$G42</f>
        <v>0</v>
      </c>
      <c r="F41" s="19">
        <f>'I (4)'!$E41</f>
        <v>0</v>
      </c>
      <c r="G41" s="18">
        <f>'I (5)'!$G42</f>
        <v>0.3813378097380768</v>
      </c>
      <c r="H41" s="19">
        <f>'II (1)'!$G41</f>
        <v>0</v>
      </c>
      <c r="I41" s="18">
        <f>'II (2)'!$I44</f>
        <v>-0.6878637134846386</v>
      </c>
      <c r="J41" s="34">
        <f>'II (3)'!$I44</f>
        <v>-0.9692467806442273</v>
      </c>
      <c r="K41" s="18">
        <f>'II (4)'!$F41</f>
        <v>-0.24371616572904217</v>
      </c>
      <c r="L41" s="28">
        <f>'II (5)'!$H42</f>
        <v>0</v>
      </c>
      <c r="M41" s="63">
        <f>'II (6)'!$F42</f>
        <v>0.44378875268539614</v>
      </c>
      <c r="N41" s="28">
        <f>'III (1)'!$L42</f>
        <v>0</v>
      </c>
      <c r="O41" s="28">
        <f>'III (2)'!$I42</f>
        <v>0</v>
      </c>
      <c r="P41" s="28">
        <f>'III (3)'!$H41</f>
        <v>0</v>
      </c>
      <c r="Q41" s="28">
        <f>'III (4)'!$I41</f>
        <v>0</v>
      </c>
      <c r="R41" s="18">
        <f>'III (5)'!$L42</f>
        <v>-0.9660484432520869</v>
      </c>
      <c r="S41" s="18">
        <f>'III (6)'!$J42</f>
        <v>-0.3117674179797256</v>
      </c>
      <c r="T41" s="28">
        <f>'III (7)'!$E41</f>
        <v>0</v>
      </c>
      <c r="U41" s="18">
        <f>'III (8)'!$J42</f>
        <v>0.14919901600517146</v>
      </c>
      <c r="V41" s="28">
        <f>'III (9)'!$G41</f>
        <v>0</v>
      </c>
      <c r="W41" s="18">
        <f>'III (10)'!$I41</f>
        <v>0</v>
      </c>
      <c r="X41" s="19">
        <f>'IV (1)'!$E41</f>
        <v>1</v>
      </c>
      <c r="Y41" s="19">
        <f>'IV (2)'!$E41</f>
        <v>0</v>
      </c>
      <c r="Z41" s="18">
        <f>'IV (3)'!$E41</f>
        <v>0</v>
      </c>
      <c r="AA41" s="78">
        <f>SUM($C41:$Z41)</f>
        <v>0.2205021003307196</v>
      </c>
      <c r="AB41" s="1">
        <f t="shared" si="0"/>
        <v>37</v>
      </c>
    </row>
    <row r="42" ht="15.75">
      <c r="B42" s="6"/>
    </row>
  </sheetData>
  <sheetProtection/>
  <mergeCells count="7">
    <mergeCell ref="B1:AA1"/>
    <mergeCell ref="A3:B4"/>
    <mergeCell ref="C3:G3"/>
    <mergeCell ref="H3:M3"/>
    <mergeCell ref="N3:W3"/>
    <mergeCell ref="X3:Z3"/>
    <mergeCell ref="AA3:AA4"/>
  </mergeCells>
  <conditionalFormatting sqref="C5:C41">
    <cfRule type="cellIs" priority="41" dxfId="134" operator="equal" stopIfTrue="1">
      <formula>MAX($C$5:$C$41)</formula>
    </cfRule>
    <cfRule type="cellIs" priority="42" dxfId="135" operator="equal" stopIfTrue="1">
      <formula>MIN($C$5:$C$41)</formula>
    </cfRule>
  </conditionalFormatting>
  <conditionalFormatting sqref="D5:D41">
    <cfRule type="cellIs" priority="39" dxfId="134" operator="equal" stopIfTrue="1">
      <formula>MAX($D$5:$D$41)</formula>
    </cfRule>
    <cfRule type="cellIs" priority="40" dxfId="135" operator="equal" stopIfTrue="1">
      <formula>MIN($D$5:$D$41)</formula>
    </cfRule>
  </conditionalFormatting>
  <conditionalFormatting sqref="E5:E41">
    <cfRule type="cellIs" priority="37" dxfId="134" operator="equal" stopIfTrue="1">
      <formula>MAX($E$5:$E$41)</formula>
    </cfRule>
    <cfRule type="cellIs" priority="38" dxfId="135" operator="equal" stopIfTrue="1">
      <formula>MIN($E$5:$E$41)</formula>
    </cfRule>
  </conditionalFormatting>
  <conditionalFormatting sqref="F5:F41">
    <cfRule type="cellIs" priority="35" dxfId="134" operator="equal" stopIfTrue="1">
      <formula>0</formula>
    </cfRule>
    <cfRule type="cellIs" priority="36" dxfId="135" operator="equal" stopIfTrue="1">
      <formula>-1</formula>
    </cfRule>
  </conditionalFormatting>
  <conditionalFormatting sqref="G5:G41">
    <cfRule type="cellIs" priority="33" dxfId="134" operator="equal" stopIfTrue="1">
      <formula>MAX($G$5:$G$41)</formula>
    </cfRule>
    <cfRule type="cellIs" priority="34" dxfId="135" operator="equal" stopIfTrue="1">
      <formula>MIN($G$5:$G$41)</formula>
    </cfRule>
  </conditionalFormatting>
  <conditionalFormatting sqref="H5:H41">
    <cfRule type="cellIs" priority="31" dxfId="134" operator="equal" stopIfTrue="1">
      <formula>0</formula>
    </cfRule>
    <cfRule type="cellIs" priority="32" dxfId="135" operator="equal" stopIfTrue="1">
      <formula>-2</formula>
    </cfRule>
  </conditionalFormatting>
  <conditionalFormatting sqref="K5:K41">
    <cfRule type="cellIs" priority="29" dxfId="134" operator="equal" stopIfTrue="1">
      <formula>MAX($K$5:$K$41)</formula>
    </cfRule>
    <cfRule type="cellIs" priority="30" dxfId="135" operator="equal" stopIfTrue="1">
      <formula>MIN($K$5:$K$41)</formula>
    </cfRule>
  </conditionalFormatting>
  <conditionalFormatting sqref="L5:L41">
    <cfRule type="cellIs" priority="27" dxfId="134" operator="equal" stopIfTrue="1">
      <formula>0</formula>
    </cfRule>
    <cfRule type="cellIs" priority="28" dxfId="135" operator="equal" stopIfTrue="1">
      <formula>-2</formula>
    </cfRule>
  </conditionalFormatting>
  <conditionalFormatting sqref="M5:M41">
    <cfRule type="cellIs" priority="25" dxfId="134" operator="equal" stopIfTrue="1">
      <formula>MAX($M$5:$M$41)</formula>
    </cfRule>
    <cfRule type="cellIs" priority="26" dxfId="135" operator="equal" stopIfTrue="1">
      <formula>MIN($M$5:$M$41)</formula>
    </cfRule>
  </conditionalFormatting>
  <conditionalFormatting sqref="U5:U41">
    <cfRule type="cellIs" priority="23" dxfId="134" operator="equal" stopIfTrue="1">
      <formula>MAX($U$5:$U$41)</formula>
    </cfRule>
    <cfRule type="cellIs" priority="24" dxfId="135" operator="equal" stopIfTrue="1">
      <formula>MIN($U$5:$U$41)</formula>
    </cfRule>
  </conditionalFormatting>
  <conditionalFormatting sqref="X5:X41">
    <cfRule type="cellIs" priority="21" dxfId="134" operator="equal" stopIfTrue="1">
      <formula>1</formula>
    </cfRule>
    <cfRule type="cellIs" priority="22" dxfId="135" operator="equal" stopIfTrue="1">
      <formula>0</formula>
    </cfRule>
  </conditionalFormatting>
  <conditionalFormatting sqref="N5:Q41">
    <cfRule type="cellIs" priority="19" dxfId="134" operator="equal" stopIfTrue="1">
      <formula>0</formula>
    </cfRule>
    <cfRule type="cellIs" priority="20" dxfId="135" operator="equal" stopIfTrue="1">
      <formula>-2</formula>
    </cfRule>
  </conditionalFormatting>
  <conditionalFormatting sqref="R5:R41">
    <cfRule type="cellIs" priority="17" dxfId="134" operator="equal" stopIfTrue="1">
      <formula>MAX($R$5:$R$41)</formula>
    </cfRule>
    <cfRule type="cellIs" priority="18" dxfId="135" operator="equal" stopIfTrue="1">
      <formula>MIN($R$5:$R$41)</formula>
    </cfRule>
  </conditionalFormatting>
  <conditionalFormatting sqref="S5:S41">
    <cfRule type="cellIs" priority="15" dxfId="134" operator="equal" stopIfTrue="1">
      <formula>MAX($S$5:$S$41)</formula>
    </cfRule>
    <cfRule type="cellIs" priority="16" dxfId="135" operator="equal" stopIfTrue="1">
      <formula>MIN($S$5:$S$41)</formula>
    </cfRule>
  </conditionalFormatting>
  <conditionalFormatting sqref="T5:T41">
    <cfRule type="cellIs" priority="13" dxfId="134" operator="equal" stopIfTrue="1">
      <formula>0</formula>
    </cfRule>
    <cfRule type="cellIs" priority="14" dxfId="135" operator="equal" stopIfTrue="1">
      <formula>-2</formula>
    </cfRule>
  </conditionalFormatting>
  <conditionalFormatting sqref="I5:I41">
    <cfRule type="cellIs" priority="11" dxfId="134" operator="equal" stopIfTrue="1">
      <formula>MAX($I$5:$I$41)</formula>
    </cfRule>
    <cfRule type="cellIs" priority="12" dxfId="135" operator="equal" stopIfTrue="1">
      <formula>MIN($I$5:$I$41)</formula>
    </cfRule>
  </conditionalFormatting>
  <conditionalFormatting sqref="J5:J41">
    <cfRule type="cellIs" priority="9" dxfId="134" operator="equal" stopIfTrue="1">
      <formula>MAX($J$5:$J$41)</formula>
    </cfRule>
    <cfRule type="cellIs" priority="10" dxfId="135" operator="equal" stopIfTrue="1">
      <formula>MIN($J$5:$J$41)</formula>
    </cfRule>
  </conditionalFormatting>
  <conditionalFormatting sqref="W5:W41">
    <cfRule type="cellIs" priority="7" dxfId="134" operator="equal" stopIfTrue="1">
      <formula>0</formula>
    </cfRule>
    <cfRule type="cellIs" priority="8" dxfId="135" operator="equal" stopIfTrue="1">
      <formula>-1</formula>
    </cfRule>
  </conditionalFormatting>
  <conditionalFormatting sqref="V5:V41">
    <cfRule type="cellIs" priority="5" dxfId="134" operator="equal" stopIfTrue="1">
      <formula>0</formula>
    </cfRule>
    <cfRule type="cellIs" priority="6" dxfId="135" operator="equal" stopIfTrue="1">
      <formula>-2</formula>
    </cfRule>
  </conditionalFormatting>
  <conditionalFormatting sqref="Y5:Y41">
    <cfRule type="cellIs" priority="3" dxfId="134" operator="equal" stopIfTrue="1">
      <formula>0</formula>
    </cfRule>
    <cfRule type="cellIs" priority="4" dxfId="135" operator="equal" stopIfTrue="1">
      <formula>-1</formula>
    </cfRule>
  </conditionalFormatting>
  <conditionalFormatting sqref="Z5:Z41">
    <cfRule type="cellIs" priority="1" dxfId="134" operator="equal" stopIfTrue="1">
      <formula>1</formula>
    </cfRule>
    <cfRule type="cellIs" priority="2" dxfId="135" operator="equal" stopIfTrue="1">
      <formula>0</formula>
    </cfRule>
  </conditionalFormatting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9.140625" style="1" customWidth="1"/>
    <col min="3" max="3" width="18.5742187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115" t="s">
        <v>101</v>
      </c>
      <c r="B1" s="115"/>
      <c r="C1" s="115"/>
      <c r="D1" s="115"/>
      <c r="E1" s="115"/>
      <c r="F1" s="115"/>
      <c r="G1" s="115"/>
    </row>
    <row r="3" spans="1:2" ht="15.75">
      <c r="A3" s="10" t="s">
        <v>43</v>
      </c>
      <c r="B3" s="26">
        <f>MAX($E$10:$E$46)</f>
        <v>10.48728832562174</v>
      </c>
    </row>
    <row r="4" spans="1:2" ht="15.75">
      <c r="A4" s="11" t="s">
        <v>59</v>
      </c>
      <c r="B4" s="27">
        <f>MIN($E$10:$E$46)</f>
        <v>0</v>
      </c>
    </row>
    <row r="5" spans="1:2" ht="15.75">
      <c r="A5" s="12" t="s">
        <v>60</v>
      </c>
      <c r="B5" s="13" t="s">
        <v>40</v>
      </c>
    </row>
    <row r="6" spans="1:2" ht="15.75">
      <c r="A6" s="25"/>
      <c r="B6" s="24"/>
    </row>
    <row r="7" spans="1:7" s="7" customFormat="1" ht="50.25" customHeight="1">
      <c r="A7" s="112" t="s">
        <v>38</v>
      </c>
      <c r="B7" s="112" t="s">
        <v>186</v>
      </c>
      <c r="C7" s="112"/>
      <c r="D7" s="112"/>
      <c r="E7" s="113" t="s">
        <v>64</v>
      </c>
      <c r="F7" s="113" t="s">
        <v>65</v>
      </c>
      <c r="G7" s="113" t="s">
        <v>66</v>
      </c>
    </row>
    <row r="8" spans="1:7" s="8" customFormat="1" ht="50.25" customHeight="1">
      <c r="A8" s="116"/>
      <c r="B8" s="3" t="s">
        <v>336</v>
      </c>
      <c r="C8" s="3" t="s">
        <v>337</v>
      </c>
      <c r="D8" s="3" t="s">
        <v>41</v>
      </c>
      <c r="E8" s="114"/>
      <c r="F8" s="114"/>
      <c r="G8" s="114"/>
    </row>
    <row r="9" spans="1:7" s="7" customFormat="1" ht="15.75">
      <c r="A9" s="9">
        <v>1</v>
      </c>
      <c r="B9" s="9">
        <v>2</v>
      </c>
      <c r="C9" s="9">
        <v>3</v>
      </c>
      <c r="D9" s="9" t="s">
        <v>89</v>
      </c>
      <c r="E9" s="9">
        <v>5</v>
      </c>
      <c r="F9" s="9">
        <v>6</v>
      </c>
      <c r="G9" s="9">
        <v>7</v>
      </c>
    </row>
    <row r="10" spans="1:7" ht="15.75">
      <c r="A10" s="61" t="s">
        <v>0</v>
      </c>
      <c r="B10" s="57">
        <v>20713838912.87</v>
      </c>
      <c r="C10" s="57">
        <v>8041965681.32</v>
      </c>
      <c r="D10" s="58">
        <f>$C10/$B10*100</f>
        <v>38.8241200250106</v>
      </c>
      <c r="E10" s="58">
        <f>IF(ABS($D10-$D$47)&gt;5,ABS($D10-$D$47)-5,0)</f>
        <v>0</v>
      </c>
      <c r="F10" s="58">
        <f>($E10-$B$4)/($B$3-$B$4)</f>
        <v>0</v>
      </c>
      <c r="G10" s="57">
        <f>$F10*$B$5</f>
        <v>0</v>
      </c>
    </row>
    <row r="11" spans="1:7" ht="15.75">
      <c r="A11" s="61" t="s">
        <v>1</v>
      </c>
      <c r="B11" s="57">
        <v>8178187000</v>
      </c>
      <c r="C11" s="57">
        <v>3497469794.6800003</v>
      </c>
      <c r="D11" s="58">
        <f aca="true" t="shared" si="0" ref="D11:D46">$C11/$B11*100</f>
        <v>42.7658329979493</v>
      </c>
      <c r="E11" s="58">
        <f aca="true" t="shared" si="1" ref="E11:E46">IF(ABS($D11-$D$47)&gt;5,ABS($D11-$D$47)-5,0)</f>
        <v>0</v>
      </c>
      <c r="F11" s="58">
        <f aca="true" t="shared" si="2" ref="F11:F46">($E11-$B$4)/($B$3-$B$4)</f>
        <v>0</v>
      </c>
      <c r="G11" s="57">
        <f aca="true" t="shared" si="3" ref="G11:G46">$F11*$B$5</f>
        <v>0</v>
      </c>
    </row>
    <row r="12" spans="1:7" ht="15.75">
      <c r="A12" s="61" t="s">
        <v>2</v>
      </c>
      <c r="B12" s="57">
        <v>1651575936.47</v>
      </c>
      <c r="C12" s="57">
        <v>754678952.3000001</v>
      </c>
      <c r="D12" s="58">
        <f t="shared" si="0"/>
        <v>45.694474933620974</v>
      </c>
      <c r="E12" s="58">
        <f t="shared" si="1"/>
        <v>0</v>
      </c>
      <c r="F12" s="58">
        <f t="shared" si="2"/>
        <v>0</v>
      </c>
      <c r="G12" s="57">
        <f t="shared" si="3"/>
        <v>0</v>
      </c>
    </row>
    <row r="13" spans="1:7" ht="15.75">
      <c r="A13" s="61" t="s">
        <v>3</v>
      </c>
      <c r="B13" s="57">
        <v>1331616000</v>
      </c>
      <c r="C13" s="57">
        <v>553286660.3</v>
      </c>
      <c r="D13" s="58">
        <f t="shared" si="0"/>
        <v>41.55001594303462</v>
      </c>
      <c r="E13" s="58">
        <f t="shared" si="1"/>
        <v>0</v>
      </c>
      <c r="F13" s="58">
        <f t="shared" si="2"/>
        <v>0</v>
      </c>
      <c r="G13" s="57">
        <f t="shared" si="3"/>
        <v>0</v>
      </c>
    </row>
    <row r="14" spans="1:7" ht="15.75">
      <c r="A14" s="61" t="s">
        <v>4</v>
      </c>
      <c r="B14" s="57">
        <v>539000000</v>
      </c>
      <c r="C14" s="57">
        <v>192574587.33999997</v>
      </c>
      <c r="D14" s="58">
        <f t="shared" si="0"/>
        <v>35.728123810760664</v>
      </c>
      <c r="E14" s="58">
        <f t="shared" si="1"/>
        <v>0.36393425687721503</v>
      </c>
      <c r="F14" s="58">
        <f t="shared" si="2"/>
        <v>0.03470241740070011</v>
      </c>
      <c r="G14" s="57">
        <f t="shared" si="3"/>
        <v>-0.03470241740070011</v>
      </c>
    </row>
    <row r="15" spans="1:7" ht="15.75">
      <c r="A15" s="61" t="s">
        <v>5</v>
      </c>
      <c r="B15" s="57">
        <v>483473000</v>
      </c>
      <c r="C15" s="57">
        <v>226360694.48999998</v>
      </c>
      <c r="D15" s="58">
        <f t="shared" si="0"/>
        <v>46.8197178518759</v>
      </c>
      <c r="E15" s="58">
        <f t="shared" si="1"/>
        <v>0.7276597842380212</v>
      </c>
      <c r="F15" s="58">
        <f t="shared" si="2"/>
        <v>0.06938493170443866</v>
      </c>
      <c r="G15" s="57">
        <f t="shared" si="3"/>
        <v>-0.06938493170443866</v>
      </c>
    </row>
    <row r="16" spans="1:7" ht="15.75">
      <c r="A16" s="61" t="s">
        <v>6</v>
      </c>
      <c r="B16" s="57">
        <v>484147052.19</v>
      </c>
      <c r="C16" s="57">
        <v>195145170.62</v>
      </c>
      <c r="D16" s="58">
        <f t="shared" si="0"/>
        <v>40.307003778557906</v>
      </c>
      <c r="E16" s="58">
        <f t="shared" si="1"/>
        <v>0</v>
      </c>
      <c r="F16" s="58">
        <f t="shared" si="2"/>
        <v>0</v>
      </c>
      <c r="G16" s="57">
        <f t="shared" si="3"/>
        <v>0</v>
      </c>
    </row>
    <row r="17" spans="1:7" ht="15.75">
      <c r="A17" s="61" t="s">
        <v>7</v>
      </c>
      <c r="B17" s="57">
        <v>139782900</v>
      </c>
      <c r="C17" s="57">
        <v>60766182.96</v>
      </c>
      <c r="D17" s="58">
        <f t="shared" si="0"/>
        <v>43.47182878592446</v>
      </c>
      <c r="E17" s="58">
        <f t="shared" si="1"/>
        <v>0</v>
      </c>
      <c r="F17" s="58">
        <f t="shared" si="2"/>
        <v>0</v>
      </c>
      <c r="G17" s="57">
        <f t="shared" si="3"/>
        <v>0</v>
      </c>
    </row>
    <row r="18" spans="1:7" ht="15.75">
      <c r="A18" s="61" t="s">
        <v>8</v>
      </c>
      <c r="B18" s="57">
        <v>511449324</v>
      </c>
      <c r="C18" s="57">
        <v>199637391.42000002</v>
      </c>
      <c r="D18" s="58">
        <f t="shared" si="0"/>
        <v>39.03366023805714</v>
      </c>
      <c r="E18" s="58">
        <f t="shared" si="1"/>
        <v>0</v>
      </c>
      <c r="F18" s="58">
        <f t="shared" si="2"/>
        <v>0</v>
      </c>
      <c r="G18" s="57">
        <f t="shared" si="3"/>
        <v>0</v>
      </c>
    </row>
    <row r="19" spans="1:7" ht="15.75">
      <c r="A19" s="61" t="s">
        <v>9</v>
      </c>
      <c r="B19" s="57">
        <v>275629000</v>
      </c>
      <c r="C19" s="57">
        <v>96425655.50999999</v>
      </c>
      <c r="D19" s="58">
        <f t="shared" si="0"/>
        <v>34.983857108649666</v>
      </c>
      <c r="E19" s="58">
        <f t="shared" si="1"/>
        <v>1.1082009589882134</v>
      </c>
      <c r="F19" s="58">
        <f t="shared" si="2"/>
        <v>0.10567087740695957</v>
      </c>
      <c r="G19" s="57">
        <f t="shared" si="3"/>
        <v>-0.10567087740695957</v>
      </c>
    </row>
    <row r="20" spans="1:7" ht="15.75">
      <c r="A20" s="61" t="s">
        <v>10</v>
      </c>
      <c r="B20" s="57">
        <v>112797046.64</v>
      </c>
      <c r="C20" s="57">
        <v>45299525.169999994</v>
      </c>
      <c r="D20" s="58">
        <f t="shared" si="0"/>
        <v>40.160205004814294</v>
      </c>
      <c r="E20" s="58">
        <f t="shared" si="1"/>
        <v>0</v>
      </c>
      <c r="F20" s="58">
        <f t="shared" si="2"/>
        <v>0</v>
      </c>
      <c r="G20" s="57">
        <f t="shared" si="3"/>
        <v>0</v>
      </c>
    </row>
    <row r="21" spans="1:7" ht="15.75">
      <c r="A21" s="61" t="s">
        <v>11</v>
      </c>
      <c r="B21" s="57">
        <v>386356837.28000003</v>
      </c>
      <c r="C21" s="57">
        <v>175620279.88</v>
      </c>
      <c r="D21" s="58">
        <f t="shared" si="0"/>
        <v>45.455460583120136</v>
      </c>
      <c r="E21" s="58">
        <f t="shared" si="1"/>
        <v>0</v>
      </c>
      <c r="F21" s="58">
        <f t="shared" si="2"/>
        <v>0</v>
      </c>
      <c r="G21" s="57">
        <f t="shared" si="3"/>
        <v>0</v>
      </c>
    </row>
    <row r="22" spans="1:7" ht="15.75">
      <c r="A22" s="61" t="s">
        <v>12</v>
      </c>
      <c r="B22" s="57">
        <v>153016732.78</v>
      </c>
      <c r="C22" s="57">
        <v>69985550.39</v>
      </c>
      <c r="D22" s="58">
        <f t="shared" si="0"/>
        <v>45.73718776927607</v>
      </c>
      <c r="E22" s="58">
        <f t="shared" si="1"/>
        <v>0</v>
      </c>
      <c r="F22" s="58">
        <f t="shared" si="2"/>
        <v>0</v>
      </c>
      <c r="G22" s="57">
        <f t="shared" si="3"/>
        <v>0</v>
      </c>
    </row>
    <row r="23" spans="1:7" ht="15.75">
      <c r="A23" s="61" t="s">
        <v>13</v>
      </c>
      <c r="B23" s="57">
        <v>227015351.16</v>
      </c>
      <c r="C23" s="57">
        <v>101941029.96000001</v>
      </c>
      <c r="D23" s="58">
        <f t="shared" si="0"/>
        <v>44.90490596301224</v>
      </c>
      <c r="E23" s="58">
        <f t="shared" si="1"/>
        <v>0</v>
      </c>
      <c r="F23" s="58">
        <f t="shared" si="2"/>
        <v>0</v>
      </c>
      <c r="G23" s="57">
        <f t="shared" si="3"/>
        <v>0</v>
      </c>
    </row>
    <row r="24" spans="1:7" ht="15.75">
      <c r="A24" s="61" t="s">
        <v>14</v>
      </c>
      <c r="B24" s="57">
        <v>232411722.64</v>
      </c>
      <c r="C24" s="57">
        <v>116634231.08</v>
      </c>
      <c r="D24" s="58">
        <f t="shared" si="0"/>
        <v>50.18431504019423</v>
      </c>
      <c r="E24" s="58">
        <f t="shared" si="1"/>
        <v>4.092256972556349</v>
      </c>
      <c r="F24" s="58">
        <f t="shared" si="2"/>
        <v>0.3902111628378196</v>
      </c>
      <c r="G24" s="57">
        <f t="shared" si="3"/>
        <v>-0.3902111628378196</v>
      </c>
    </row>
    <row r="25" spans="1:7" ht="15.75">
      <c r="A25" s="61" t="s">
        <v>15</v>
      </c>
      <c r="B25" s="57">
        <v>154264320.26</v>
      </c>
      <c r="C25" s="57">
        <v>69307870.4</v>
      </c>
      <c r="D25" s="58">
        <f t="shared" si="0"/>
        <v>44.92799779183366</v>
      </c>
      <c r="E25" s="58">
        <f t="shared" si="1"/>
        <v>0</v>
      </c>
      <c r="F25" s="58">
        <f t="shared" si="2"/>
        <v>0</v>
      </c>
      <c r="G25" s="57">
        <f t="shared" si="3"/>
        <v>0</v>
      </c>
    </row>
    <row r="26" spans="1:7" ht="15.75">
      <c r="A26" s="61" t="s">
        <v>16</v>
      </c>
      <c r="B26" s="57">
        <v>1697769672.03</v>
      </c>
      <c r="C26" s="57">
        <v>742461329.58</v>
      </c>
      <c r="D26" s="58">
        <f t="shared" si="0"/>
        <v>43.73156982432424</v>
      </c>
      <c r="E26" s="58">
        <f t="shared" si="1"/>
        <v>0</v>
      </c>
      <c r="F26" s="58">
        <f t="shared" si="2"/>
        <v>0</v>
      </c>
      <c r="G26" s="57">
        <f t="shared" si="3"/>
        <v>0</v>
      </c>
    </row>
    <row r="27" spans="1:7" ht="15.75">
      <c r="A27" s="61" t="s">
        <v>17</v>
      </c>
      <c r="B27" s="57">
        <v>90160053.29</v>
      </c>
      <c r="C27" s="57">
        <v>48249856.72</v>
      </c>
      <c r="D27" s="58">
        <f t="shared" si="0"/>
        <v>53.51578105749808</v>
      </c>
      <c r="E27" s="58">
        <f t="shared" si="1"/>
        <v>7.423722989860202</v>
      </c>
      <c r="F27" s="58">
        <f t="shared" si="2"/>
        <v>0.7078782197418116</v>
      </c>
      <c r="G27" s="57">
        <f t="shared" si="3"/>
        <v>-0.7078782197418116</v>
      </c>
    </row>
    <row r="28" spans="1:7" ht="15.75">
      <c r="A28" s="61" t="s">
        <v>18</v>
      </c>
      <c r="B28" s="57">
        <v>132394229.88</v>
      </c>
      <c r="C28" s="57">
        <v>62301626.14999999</v>
      </c>
      <c r="D28" s="58">
        <f t="shared" si="0"/>
        <v>47.05765969292558</v>
      </c>
      <c r="E28" s="58">
        <f t="shared" si="1"/>
        <v>0.9656016252877038</v>
      </c>
      <c r="F28" s="58">
        <f t="shared" si="2"/>
        <v>0.09207352704593996</v>
      </c>
      <c r="G28" s="57">
        <f t="shared" si="3"/>
        <v>-0.09207352704593996</v>
      </c>
    </row>
    <row r="29" spans="1:7" ht="15.75">
      <c r="A29" s="61" t="s">
        <v>19</v>
      </c>
      <c r="B29" s="57">
        <v>401835794.68</v>
      </c>
      <c r="C29" s="57">
        <v>177127481.69</v>
      </c>
      <c r="D29" s="58">
        <f t="shared" si="0"/>
        <v>44.0795678321924</v>
      </c>
      <c r="E29" s="58">
        <f t="shared" si="1"/>
        <v>0</v>
      </c>
      <c r="F29" s="58">
        <f t="shared" si="2"/>
        <v>0</v>
      </c>
      <c r="G29" s="57">
        <f t="shared" si="3"/>
        <v>0</v>
      </c>
    </row>
    <row r="30" spans="1:7" ht="15.75">
      <c r="A30" s="61" t="s">
        <v>20</v>
      </c>
      <c r="B30" s="57">
        <v>435779781.22</v>
      </c>
      <c r="C30" s="57">
        <v>200602842.16</v>
      </c>
      <c r="D30" s="58">
        <f t="shared" si="0"/>
        <v>46.03307698177195</v>
      </c>
      <c r="E30" s="58">
        <f t="shared" si="1"/>
        <v>0</v>
      </c>
      <c r="F30" s="58">
        <f t="shared" si="2"/>
        <v>0</v>
      </c>
      <c r="G30" s="57">
        <f t="shared" si="3"/>
        <v>0</v>
      </c>
    </row>
    <row r="31" spans="1:7" ht="15.75">
      <c r="A31" s="61" t="s">
        <v>21</v>
      </c>
      <c r="B31" s="57">
        <v>150483034.26</v>
      </c>
      <c r="C31" s="57">
        <v>51296337.730000004</v>
      </c>
      <c r="D31" s="58">
        <f t="shared" si="0"/>
        <v>34.087788023579954</v>
      </c>
      <c r="E31" s="58">
        <f t="shared" si="1"/>
        <v>2.0042700440579253</v>
      </c>
      <c r="F31" s="58">
        <f t="shared" si="2"/>
        <v>0.19111423104114017</v>
      </c>
      <c r="G31" s="57">
        <f t="shared" si="3"/>
        <v>-0.19111423104114017</v>
      </c>
    </row>
    <row r="32" spans="1:7" ht="15.75">
      <c r="A32" s="61" t="s">
        <v>22</v>
      </c>
      <c r="B32" s="57">
        <v>189430184.18</v>
      </c>
      <c r="C32" s="57">
        <v>92363238.26</v>
      </c>
      <c r="D32" s="58">
        <f t="shared" si="0"/>
        <v>48.758458774571416</v>
      </c>
      <c r="E32" s="58">
        <f t="shared" si="1"/>
        <v>2.666400706933537</v>
      </c>
      <c r="F32" s="58">
        <f t="shared" si="2"/>
        <v>0.2542507294682831</v>
      </c>
      <c r="G32" s="57">
        <f t="shared" si="3"/>
        <v>-0.2542507294682831</v>
      </c>
    </row>
    <row r="33" spans="1:7" ht="15.75">
      <c r="A33" s="61" t="s">
        <v>23</v>
      </c>
      <c r="B33" s="57">
        <v>244981207</v>
      </c>
      <c r="C33" s="57">
        <v>108229464.27</v>
      </c>
      <c r="D33" s="58">
        <f t="shared" si="0"/>
        <v>44.17868031403731</v>
      </c>
      <c r="E33" s="58">
        <f t="shared" si="1"/>
        <v>0</v>
      </c>
      <c r="F33" s="58">
        <f t="shared" si="2"/>
        <v>0</v>
      </c>
      <c r="G33" s="57">
        <f t="shared" si="3"/>
        <v>0</v>
      </c>
    </row>
    <row r="34" spans="1:7" ht="15.75">
      <c r="A34" s="61" t="s">
        <v>24</v>
      </c>
      <c r="B34" s="57">
        <v>793372441.03</v>
      </c>
      <c r="C34" s="57">
        <v>331724812.75</v>
      </c>
      <c r="D34" s="58">
        <f t="shared" si="0"/>
        <v>41.811990887827726</v>
      </c>
      <c r="E34" s="58">
        <f t="shared" si="1"/>
        <v>0</v>
      </c>
      <c r="F34" s="58">
        <f t="shared" si="2"/>
        <v>0</v>
      </c>
      <c r="G34" s="57">
        <f t="shared" si="3"/>
        <v>0</v>
      </c>
    </row>
    <row r="35" spans="1:7" ht="15.75">
      <c r="A35" s="61" t="s">
        <v>25</v>
      </c>
      <c r="B35" s="57">
        <v>81654254.94</v>
      </c>
      <c r="C35" s="57">
        <v>31505598.83</v>
      </c>
      <c r="D35" s="58">
        <f t="shared" si="0"/>
        <v>38.58414831309218</v>
      </c>
      <c r="E35" s="58">
        <f t="shared" si="1"/>
        <v>0</v>
      </c>
      <c r="F35" s="58">
        <f t="shared" si="2"/>
        <v>0</v>
      </c>
      <c r="G35" s="57">
        <f t="shared" si="3"/>
        <v>0</v>
      </c>
    </row>
    <row r="36" spans="1:7" ht="15.75">
      <c r="A36" s="61" t="s">
        <v>26</v>
      </c>
      <c r="B36" s="57">
        <v>432726828.04</v>
      </c>
      <c r="C36" s="57">
        <v>201379059.25</v>
      </c>
      <c r="D36" s="58">
        <f t="shared" si="0"/>
        <v>46.53722538122483</v>
      </c>
      <c r="E36" s="58">
        <f t="shared" si="1"/>
        <v>0.44516731358694983</v>
      </c>
      <c r="F36" s="58">
        <f t="shared" si="2"/>
        <v>0.04244827640519343</v>
      </c>
      <c r="G36" s="57">
        <f t="shared" si="3"/>
        <v>-0.04244827640519343</v>
      </c>
    </row>
    <row r="37" spans="1:7" ht="15.75">
      <c r="A37" s="61" t="s">
        <v>27</v>
      </c>
      <c r="B37" s="57">
        <v>312420961.39</v>
      </c>
      <c r="C37" s="57">
        <v>176765737.95</v>
      </c>
      <c r="D37" s="58">
        <f t="shared" si="0"/>
        <v>56.57934639325962</v>
      </c>
      <c r="E37" s="58">
        <f t="shared" si="1"/>
        <v>10.48728832562174</v>
      </c>
      <c r="F37" s="58">
        <f t="shared" si="2"/>
        <v>1</v>
      </c>
      <c r="G37" s="57">
        <f t="shared" si="3"/>
        <v>-1</v>
      </c>
    </row>
    <row r="38" spans="1:7" ht="15.75">
      <c r="A38" s="61" t="s">
        <v>28</v>
      </c>
      <c r="B38" s="57">
        <v>208189933.64</v>
      </c>
      <c r="C38" s="57">
        <v>108466511.02000001</v>
      </c>
      <c r="D38" s="58">
        <f t="shared" si="0"/>
        <v>52.09978653797894</v>
      </c>
      <c r="E38" s="58">
        <f t="shared" si="1"/>
        <v>6.007728470341064</v>
      </c>
      <c r="F38" s="58">
        <f t="shared" si="2"/>
        <v>0.5728581387109803</v>
      </c>
      <c r="G38" s="57">
        <f t="shared" si="3"/>
        <v>-0.5728581387109803</v>
      </c>
    </row>
    <row r="39" spans="1:7" ht="15.75">
      <c r="A39" s="61" t="s">
        <v>29</v>
      </c>
      <c r="B39" s="57">
        <v>208275329.68</v>
      </c>
      <c r="C39" s="57">
        <v>89232774.82000001</v>
      </c>
      <c r="D39" s="58">
        <f t="shared" si="0"/>
        <v>42.843660339945075</v>
      </c>
      <c r="E39" s="58">
        <f t="shared" si="1"/>
        <v>0</v>
      </c>
      <c r="F39" s="58">
        <f t="shared" si="2"/>
        <v>0</v>
      </c>
      <c r="G39" s="57">
        <f t="shared" si="3"/>
        <v>0</v>
      </c>
    </row>
    <row r="40" spans="1:7" ht="15.75">
      <c r="A40" s="61" t="s">
        <v>30</v>
      </c>
      <c r="B40" s="57">
        <v>559443123.23</v>
      </c>
      <c r="C40" s="57">
        <v>224567889.73999998</v>
      </c>
      <c r="D40" s="58">
        <f t="shared" si="0"/>
        <v>40.141326332413406</v>
      </c>
      <c r="E40" s="58">
        <f t="shared" si="1"/>
        <v>0</v>
      </c>
      <c r="F40" s="58">
        <f t="shared" si="2"/>
        <v>0</v>
      </c>
      <c r="G40" s="57">
        <f t="shared" si="3"/>
        <v>0</v>
      </c>
    </row>
    <row r="41" spans="1:7" ht="15.75">
      <c r="A41" s="61" t="s">
        <v>31</v>
      </c>
      <c r="B41" s="57">
        <v>930855963.11</v>
      </c>
      <c r="C41" s="57">
        <v>382730181</v>
      </c>
      <c r="D41" s="58">
        <f t="shared" si="0"/>
        <v>41.11594018491263</v>
      </c>
      <c r="E41" s="58">
        <f t="shared" si="1"/>
        <v>0</v>
      </c>
      <c r="F41" s="58">
        <f t="shared" si="2"/>
        <v>0</v>
      </c>
      <c r="G41" s="57">
        <f t="shared" si="3"/>
        <v>0</v>
      </c>
    </row>
    <row r="42" spans="1:7" ht="15.75">
      <c r="A42" s="61" t="s">
        <v>32</v>
      </c>
      <c r="B42" s="57">
        <v>270601764.9</v>
      </c>
      <c r="C42" s="57">
        <v>118048751.88999999</v>
      </c>
      <c r="D42" s="58">
        <f t="shared" si="0"/>
        <v>43.624531397134284</v>
      </c>
      <c r="E42" s="58">
        <f t="shared" si="1"/>
        <v>0</v>
      </c>
      <c r="F42" s="58">
        <f t="shared" si="2"/>
        <v>0</v>
      </c>
      <c r="G42" s="57">
        <f t="shared" si="3"/>
        <v>0</v>
      </c>
    </row>
    <row r="43" spans="1:7" ht="15.75">
      <c r="A43" s="61" t="s">
        <v>33</v>
      </c>
      <c r="B43" s="57">
        <v>167758058.64000002</v>
      </c>
      <c r="C43" s="57">
        <v>79527976.64</v>
      </c>
      <c r="D43" s="58">
        <f t="shared" si="0"/>
        <v>47.406352508324424</v>
      </c>
      <c r="E43" s="58">
        <f t="shared" si="1"/>
        <v>1.3142944406865453</v>
      </c>
      <c r="F43" s="58">
        <f t="shared" si="2"/>
        <v>0.12532261914412723</v>
      </c>
      <c r="G43" s="57">
        <f t="shared" si="3"/>
        <v>-0.12532261914412723</v>
      </c>
    </row>
    <row r="44" spans="1:7" ht="15.75">
      <c r="A44" s="61" t="s">
        <v>34</v>
      </c>
      <c r="B44" s="57">
        <v>104654648.7</v>
      </c>
      <c r="C44" s="57">
        <v>43525240.550000004</v>
      </c>
      <c r="D44" s="58">
        <f t="shared" si="0"/>
        <v>41.58940007984567</v>
      </c>
      <c r="E44" s="58">
        <f t="shared" si="1"/>
        <v>0</v>
      </c>
      <c r="F44" s="58">
        <f t="shared" si="2"/>
        <v>0</v>
      </c>
      <c r="G44" s="57">
        <f t="shared" si="3"/>
        <v>0</v>
      </c>
    </row>
    <row r="45" spans="1:7" ht="15.75">
      <c r="A45" s="61" t="s">
        <v>35</v>
      </c>
      <c r="B45" s="57">
        <v>126357814.29</v>
      </c>
      <c r="C45" s="57">
        <v>56987813.26</v>
      </c>
      <c r="D45" s="58">
        <f t="shared" si="0"/>
        <v>45.10034743811648</v>
      </c>
      <c r="E45" s="58">
        <f t="shared" si="1"/>
        <v>0</v>
      </c>
      <c r="F45" s="58">
        <f t="shared" si="2"/>
        <v>0</v>
      </c>
      <c r="G45" s="57">
        <f t="shared" si="3"/>
        <v>0</v>
      </c>
    </row>
    <row r="46" spans="1:7" ht="15.75">
      <c r="A46" s="61" t="s">
        <v>36</v>
      </c>
      <c r="B46" s="57">
        <v>257143872.56</v>
      </c>
      <c r="C46" s="57">
        <v>97781120.09</v>
      </c>
      <c r="D46" s="58">
        <f t="shared" si="0"/>
        <v>38.02584098798018</v>
      </c>
      <c r="E46" s="58">
        <f t="shared" si="1"/>
        <v>0</v>
      </c>
      <c r="F46" s="58">
        <f t="shared" si="2"/>
        <v>0</v>
      </c>
      <c r="G46" s="57">
        <f t="shared" si="3"/>
        <v>0</v>
      </c>
    </row>
    <row r="47" spans="1:7" ht="15.75">
      <c r="A47" s="14" t="s">
        <v>90</v>
      </c>
      <c r="B47" s="35">
        <f>AVERAGE(B$10:B$46)</f>
        <v>1172185137.485946</v>
      </c>
      <c r="C47" s="35">
        <f>AVERAGE(C$10:C$46)</f>
        <v>481674997.35594577</v>
      </c>
      <c r="D47" s="15">
        <f>$C47/$B47*100</f>
        <v>41.09205806763788</v>
      </c>
      <c r="E47" s="22"/>
      <c r="F47" s="22"/>
      <c r="G47" s="22"/>
    </row>
    <row r="48" ht="15.75">
      <c r="A48" s="6" t="s">
        <v>184</v>
      </c>
    </row>
    <row r="49" ht="15.75">
      <c r="D49" s="20"/>
    </row>
    <row r="50" spans="2:4" ht="15.75">
      <c r="B50" s="20">
        <f>SUM(B$10:B$46)</f>
        <v>43370850086.98</v>
      </c>
      <c r="C50" s="20">
        <f>SUM(C$10:C$46)</f>
        <v>17821974902.169994</v>
      </c>
      <c r="D50" s="20">
        <f>C50/B50*100</f>
        <v>41.09205806763788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conditionalFormatting sqref="G10:G46">
    <cfRule type="cellIs" priority="1" dxfId="134" operator="equal" stopIfTrue="1">
      <formula>0</formula>
    </cfRule>
    <cfRule type="cellIs" priority="2" dxfId="135" operator="equal" stopIfTrue="1">
      <formula>-1</formula>
    </cfRule>
  </conditionalFormatting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37.5" customHeight="1">
      <c r="A1" s="117" t="s">
        <v>187</v>
      </c>
      <c r="B1" s="118"/>
      <c r="C1" s="118"/>
      <c r="D1" s="118"/>
      <c r="E1" s="118"/>
    </row>
    <row r="3" spans="1:2" ht="15.75">
      <c r="A3" s="10" t="s">
        <v>53</v>
      </c>
      <c r="B3" s="10">
        <v>1</v>
      </c>
    </row>
    <row r="4" spans="1:2" ht="15.75">
      <c r="A4" s="11" t="s">
        <v>54</v>
      </c>
      <c r="B4" s="11">
        <v>0</v>
      </c>
    </row>
    <row r="5" spans="1:2" ht="15.75">
      <c r="A5" s="12" t="s">
        <v>55</v>
      </c>
      <c r="B5" s="13" t="s">
        <v>40</v>
      </c>
    </row>
    <row r="7" spans="1:5" s="8" customFormat="1" ht="78.75">
      <c r="A7" s="3" t="s">
        <v>38</v>
      </c>
      <c r="B7" s="3" t="s">
        <v>338</v>
      </c>
      <c r="C7" s="9" t="s">
        <v>80</v>
      </c>
      <c r="D7" s="9" t="s">
        <v>81</v>
      </c>
      <c r="E7" s="9" t="s">
        <v>82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73"/>
      <c r="C9" s="19">
        <f>IF($B9="+",1,0)</f>
        <v>0</v>
      </c>
      <c r="D9" s="19">
        <f>($C9-$B$4)/($B$3-$B$4)</f>
        <v>0</v>
      </c>
      <c r="E9" s="80">
        <f>$D9*$B$5</f>
        <v>0</v>
      </c>
    </row>
    <row r="10" spans="1:5" ht="15.75">
      <c r="A10" s="5" t="s">
        <v>1</v>
      </c>
      <c r="B10" s="73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80">
        <f aca="true" t="shared" si="2" ref="E10:E45">$D10*$B$5</f>
        <v>0</v>
      </c>
    </row>
    <row r="11" spans="1:5" ht="15.75">
      <c r="A11" s="5" t="s">
        <v>2</v>
      </c>
      <c r="B11" s="73"/>
      <c r="C11" s="19">
        <f t="shared" si="0"/>
        <v>0</v>
      </c>
      <c r="D11" s="19">
        <f t="shared" si="1"/>
        <v>0</v>
      </c>
      <c r="E11" s="80">
        <f t="shared" si="2"/>
        <v>0</v>
      </c>
    </row>
    <row r="12" spans="1:5" ht="15.75">
      <c r="A12" s="5" t="s">
        <v>3</v>
      </c>
      <c r="B12" s="73"/>
      <c r="C12" s="19">
        <f t="shared" si="0"/>
        <v>0</v>
      </c>
      <c r="D12" s="19">
        <f t="shared" si="1"/>
        <v>0</v>
      </c>
      <c r="E12" s="80">
        <f t="shared" si="2"/>
        <v>0</v>
      </c>
    </row>
    <row r="13" spans="1:5" ht="15.75">
      <c r="A13" s="5" t="s">
        <v>4</v>
      </c>
      <c r="B13" s="74" t="s">
        <v>37</v>
      </c>
      <c r="C13" s="19">
        <f t="shared" si="0"/>
        <v>1</v>
      </c>
      <c r="D13" s="19">
        <f t="shared" si="1"/>
        <v>1</v>
      </c>
      <c r="E13" s="80">
        <f t="shared" si="2"/>
        <v>-1</v>
      </c>
    </row>
    <row r="14" spans="1:5" ht="15.75">
      <c r="A14" s="5" t="s">
        <v>5</v>
      </c>
      <c r="B14" s="73"/>
      <c r="C14" s="19">
        <f t="shared" si="0"/>
        <v>0</v>
      </c>
      <c r="D14" s="19">
        <f t="shared" si="1"/>
        <v>0</v>
      </c>
      <c r="E14" s="80">
        <f t="shared" si="2"/>
        <v>0</v>
      </c>
    </row>
    <row r="15" spans="1:5" ht="15.75">
      <c r="A15" s="5" t="s">
        <v>6</v>
      </c>
      <c r="B15" s="74"/>
      <c r="C15" s="19">
        <f t="shared" si="0"/>
        <v>0</v>
      </c>
      <c r="D15" s="19">
        <f t="shared" si="1"/>
        <v>0</v>
      </c>
      <c r="E15" s="80">
        <f t="shared" si="2"/>
        <v>0</v>
      </c>
    </row>
    <row r="16" spans="1:5" ht="15.75">
      <c r="A16" s="5" t="s">
        <v>7</v>
      </c>
      <c r="B16" s="74"/>
      <c r="C16" s="19">
        <f t="shared" si="0"/>
        <v>0</v>
      </c>
      <c r="D16" s="19">
        <f t="shared" si="1"/>
        <v>0</v>
      </c>
      <c r="E16" s="80">
        <f t="shared" si="2"/>
        <v>0</v>
      </c>
    </row>
    <row r="17" spans="1:5" ht="15.75">
      <c r="A17" s="5" t="s">
        <v>8</v>
      </c>
      <c r="B17" s="74"/>
      <c r="C17" s="19">
        <f t="shared" si="0"/>
        <v>0</v>
      </c>
      <c r="D17" s="19">
        <f t="shared" si="1"/>
        <v>0</v>
      </c>
      <c r="E17" s="80">
        <f t="shared" si="2"/>
        <v>0</v>
      </c>
    </row>
    <row r="18" spans="1:5" ht="15.75">
      <c r="A18" s="61" t="s">
        <v>9</v>
      </c>
      <c r="B18" s="74"/>
      <c r="C18" s="19">
        <f t="shared" si="0"/>
        <v>0</v>
      </c>
      <c r="D18" s="19">
        <f t="shared" si="1"/>
        <v>0</v>
      </c>
      <c r="E18" s="80">
        <f t="shared" si="2"/>
        <v>0</v>
      </c>
    </row>
    <row r="19" spans="1:5" ht="15.75">
      <c r="A19" s="61" t="s">
        <v>10</v>
      </c>
      <c r="B19" s="74"/>
      <c r="C19" s="19">
        <f t="shared" si="0"/>
        <v>0</v>
      </c>
      <c r="D19" s="19">
        <f t="shared" si="1"/>
        <v>0</v>
      </c>
      <c r="E19" s="80">
        <f t="shared" si="2"/>
        <v>0</v>
      </c>
    </row>
    <row r="20" spans="1:5" ht="15.75">
      <c r="A20" s="61" t="s">
        <v>11</v>
      </c>
      <c r="B20" s="74"/>
      <c r="C20" s="19">
        <f t="shared" si="0"/>
        <v>0</v>
      </c>
      <c r="D20" s="19">
        <f t="shared" si="1"/>
        <v>0</v>
      </c>
      <c r="E20" s="80">
        <f t="shared" si="2"/>
        <v>0</v>
      </c>
    </row>
    <row r="21" spans="1:5" ht="15.75">
      <c r="A21" s="61" t="s">
        <v>12</v>
      </c>
      <c r="B21" s="74"/>
      <c r="C21" s="19">
        <f t="shared" si="0"/>
        <v>0</v>
      </c>
      <c r="D21" s="19">
        <f t="shared" si="1"/>
        <v>0</v>
      </c>
      <c r="E21" s="80">
        <f t="shared" si="2"/>
        <v>0</v>
      </c>
    </row>
    <row r="22" spans="1:5" ht="15.75">
      <c r="A22" s="61" t="s">
        <v>13</v>
      </c>
      <c r="B22" s="73"/>
      <c r="C22" s="19">
        <f t="shared" si="0"/>
        <v>0</v>
      </c>
      <c r="D22" s="19">
        <f t="shared" si="1"/>
        <v>0</v>
      </c>
      <c r="E22" s="80">
        <f t="shared" si="2"/>
        <v>0</v>
      </c>
    </row>
    <row r="23" spans="1:5" ht="15.75">
      <c r="A23" s="61" t="s">
        <v>14</v>
      </c>
      <c r="B23" s="74"/>
      <c r="C23" s="19">
        <f t="shared" si="0"/>
        <v>0</v>
      </c>
      <c r="D23" s="19">
        <f t="shared" si="1"/>
        <v>0</v>
      </c>
      <c r="E23" s="80">
        <f t="shared" si="2"/>
        <v>0</v>
      </c>
    </row>
    <row r="24" spans="1:5" ht="15.75">
      <c r="A24" s="61" t="s">
        <v>15</v>
      </c>
      <c r="B24" s="74"/>
      <c r="C24" s="19">
        <f t="shared" si="0"/>
        <v>0</v>
      </c>
      <c r="D24" s="19">
        <f t="shared" si="1"/>
        <v>0</v>
      </c>
      <c r="E24" s="80">
        <f t="shared" si="2"/>
        <v>0</v>
      </c>
    </row>
    <row r="25" spans="1:5" ht="15.75">
      <c r="A25" s="61" t="s">
        <v>16</v>
      </c>
      <c r="B25" s="73"/>
      <c r="C25" s="19">
        <f t="shared" si="0"/>
        <v>0</v>
      </c>
      <c r="D25" s="19">
        <f t="shared" si="1"/>
        <v>0</v>
      </c>
      <c r="E25" s="80">
        <f t="shared" si="2"/>
        <v>0</v>
      </c>
    </row>
    <row r="26" spans="1:5" ht="15.75">
      <c r="A26" s="61" t="s">
        <v>17</v>
      </c>
      <c r="B26" s="73"/>
      <c r="C26" s="19">
        <f t="shared" si="0"/>
        <v>0</v>
      </c>
      <c r="D26" s="19">
        <f t="shared" si="1"/>
        <v>0</v>
      </c>
      <c r="E26" s="80">
        <f t="shared" si="2"/>
        <v>0</v>
      </c>
    </row>
    <row r="27" spans="1:5" ht="15.75">
      <c r="A27" s="61" t="s">
        <v>18</v>
      </c>
      <c r="B27" s="74"/>
      <c r="C27" s="19">
        <f t="shared" si="0"/>
        <v>0</v>
      </c>
      <c r="D27" s="19">
        <f t="shared" si="1"/>
        <v>0</v>
      </c>
      <c r="E27" s="80">
        <f t="shared" si="2"/>
        <v>0</v>
      </c>
    </row>
    <row r="28" spans="1:5" ht="15.75">
      <c r="A28" s="61" t="s">
        <v>19</v>
      </c>
      <c r="B28" s="73"/>
      <c r="C28" s="19">
        <f t="shared" si="0"/>
        <v>0</v>
      </c>
      <c r="D28" s="19">
        <f t="shared" si="1"/>
        <v>0</v>
      </c>
      <c r="E28" s="80">
        <f t="shared" si="2"/>
        <v>0</v>
      </c>
    </row>
    <row r="29" spans="1:5" ht="15.75">
      <c r="A29" s="61" t="s">
        <v>20</v>
      </c>
      <c r="B29" s="73"/>
      <c r="C29" s="19">
        <f t="shared" si="0"/>
        <v>0</v>
      </c>
      <c r="D29" s="19">
        <f t="shared" si="1"/>
        <v>0</v>
      </c>
      <c r="E29" s="80">
        <f t="shared" si="2"/>
        <v>0</v>
      </c>
    </row>
    <row r="30" spans="1:5" ht="15.75">
      <c r="A30" s="61" t="s">
        <v>21</v>
      </c>
      <c r="B30" s="74" t="s">
        <v>37</v>
      </c>
      <c r="C30" s="19">
        <f t="shared" si="0"/>
        <v>1</v>
      </c>
      <c r="D30" s="19">
        <f t="shared" si="1"/>
        <v>1</v>
      </c>
      <c r="E30" s="80">
        <f t="shared" si="2"/>
        <v>-1</v>
      </c>
    </row>
    <row r="31" spans="1:5" ht="15.75">
      <c r="A31" s="5" t="s">
        <v>22</v>
      </c>
      <c r="B31" s="73"/>
      <c r="C31" s="19">
        <f t="shared" si="0"/>
        <v>0</v>
      </c>
      <c r="D31" s="19">
        <f t="shared" si="1"/>
        <v>0</v>
      </c>
      <c r="E31" s="80">
        <f t="shared" si="2"/>
        <v>0</v>
      </c>
    </row>
    <row r="32" spans="1:5" ht="15.75">
      <c r="A32" s="5" t="s">
        <v>23</v>
      </c>
      <c r="B32" s="74"/>
      <c r="C32" s="19">
        <f t="shared" si="0"/>
        <v>0</v>
      </c>
      <c r="D32" s="19">
        <f t="shared" si="1"/>
        <v>0</v>
      </c>
      <c r="E32" s="80">
        <f t="shared" si="2"/>
        <v>0</v>
      </c>
    </row>
    <row r="33" spans="1:5" ht="15.75">
      <c r="A33" s="5" t="s">
        <v>24</v>
      </c>
      <c r="B33" s="73"/>
      <c r="C33" s="19">
        <f t="shared" si="0"/>
        <v>0</v>
      </c>
      <c r="D33" s="19">
        <f t="shared" si="1"/>
        <v>0</v>
      </c>
      <c r="E33" s="80">
        <f t="shared" si="2"/>
        <v>0</v>
      </c>
    </row>
    <row r="34" spans="1:5" ht="15.75">
      <c r="A34" s="5" t="s">
        <v>25</v>
      </c>
      <c r="B34" s="74"/>
      <c r="C34" s="19">
        <f t="shared" si="0"/>
        <v>0</v>
      </c>
      <c r="D34" s="19">
        <f t="shared" si="1"/>
        <v>0</v>
      </c>
      <c r="E34" s="80">
        <f t="shared" si="2"/>
        <v>0</v>
      </c>
    </row>
    <row r="35" spans="1:5" ht="15.75">
      <c r="A35" s="5" t="s">
        <v>26</v>
      </c>
      <c r="B35" s="73"/>
      <c r="C35" s="19">
        <f t="shared" si="0"/>
        <v>0</v>
      </c>
      <c r="D35" s="19">
        <f t="shared" si="1"/>
        <v>0</v>
      </c>
      <c r="E35" s="80">
        <f t="shared" si="2"/>
        <v>0</v>
      </c>
    </row>
    <row r="36" spans="1:5" ht="15.75">
      <c r="A36" s="5" t="s">
        <v>27</v>
      </c>
      <c r="B36" s="73"/>
      <c r="C36" s="19">
        <f t="shared" si="0"/>
        <v>0</v>
      </c>
      <c r="D36" s="19">
        <f t="shared" si="1"/>
        <v>0</v>
      </c>
      <c r="E36" s="80">
        <f t="shared" si="2"/>
        <v>0</v>
      </c>
    </row>
    <row r="37" spans="1:5" ht="15.75">
      <c r="A37" s="5" t="s">
        <v>28</v>
      </c>
      <c r="B37" s="74"/>
      <c r="C37" s="19">
        <f t="shared" si="0"/>
        <v>0</v>
      </c>
      <c r="D37" s="19">
        <f t="shared" si="1"/>
        <v>0</v>
      </c>
      <c r="E37" s="80">
        <f t="shared" si="2"/>
        <v>0</v>
      </c>
    </row>
    <row r="38" spans="1:5" ht="15.75">
      <c r="A38" s="5" t="s">
        <v>29</v>
      </c>
      <c r="B38" s="74"/>
      <c r="C38" s="19">
        <f t="shared" si="0"/>
        <v>0</v>
      </c>
      <c r="D38" s="19">
        <f t="shared" si="1"/>
        <v>0</v>
      </c>
      <c r="E38" s="80">
        <f t="shared" si="2"/>
        <v>0</v>
      </c>
    </row>
    <row r="39" spans="1:5" ht="15.75">
      <c r="A39" s="5" t="s">
        <v>30</v>
      </c>
      <c r="B39" s="74"/>
      <c r="C39" s="19">
        <f t="shared" si="0"/>
        <v>0</v>
      </c>
      <c r="D39" s="19">
        <f t="shared" si="1"/>
        <v>0</v>
      </c>
      <c r="E39" s="80">
        <f t="shared" si="2"/>
        <v>0</v>
      </c>
    </row>
    <row r="40" spans="1:5" ht="15.75">
      <c r="A40" s="5" t="s">
        <v>31</v>
      </c>
      <c r="B40" s="73"/>
      <c r="C40" s="19">
        <f t="shared" si="0"/>
        <v>0</v>
      </c>
      <c r="D40" s="19">
        <f t="shared" si="1"/>
        <v>0</v>
      </c>
      <c r="E40" s="80">
        <f t="shared" si="2"/>
        <v>0</v>
      </c>
    </row>
    <row r="41" spans="1:5" ht="15.75">
      <c r="A41" s="5" t="s">
        <v>32</v>
      </c>
      <c r="B41" s="73"/>
      <c r="C41" s="19">
        <f t="shared" si="0"/>
        <v>0</v>
      </c>
      <c r="D41" s="19">
        <f t="shared" si="1"/>
        <v>0</v>
      </c>
      <c r="E41" s="80">
        <f t="shared" si="2"/>
        <v>0</v>
      </c>
    </row>
    <row r="42" spans="1:5" ht="15.75">
      <c r="A42" s="5" t="s">
        <v>33</v>
      </c>
      <c r="B42" s="74"/>
      <c r="C42" s="19">
        <f t="shared" si="0"/>
        <v>0</v>
      </c>
      <c r="D42" s="19">
        <f t="shared" si="1"/>
        <v>0</v>
      </c>
      <c r="E42" s="80">
        <f t="shared" si="2"/>
        <v>0</v>
      </c>
    </row>
    <row r="43" spans="1:5" ht="15.75">
      <c r="A43" s="5" t="s">
        <v>34</v>
      </c>
      <c r="B43" s="74"/>
      <c r="C43" s="19">
        <f t="shared" si="0"/>
        <v>0</v>
      </c>
      <c r="D43" s="19">
        <f t="shared" si="1"/>
        <v>0</v>
      </c>
      <c r="E43" s="80">
        <f t="shared" si="2"/>
        <v>0</v>
      </c>
    </row>
    <row r="44" spans="1:5" ht="15.75">
      <c r="A44" s="5" t="s">
        <v>35</v>
      </c>
      <c r="B44" s="73"/>
      <c r="C44" s="19">
        <f t="shared" si="0"/>
        <v>0</v>
      </c>
      <c r="D44" s="19">
        <f t="shared" si="1"/>
        <v>0</v>
      </c>
      <c r="E44" s="80">
        <f t="shared" si="2"/>
        <v>0</v>
      </c>
    </row>
    <row r="45" spans="1:5" ht="15.75">
      <c r="A45" s="5" t="s">
        <v>36</v>
      </c>
      <c r="B45" s="74"/>
      <c r="C45" s="19">
        <f t="shared" si="0"/>
        <v>0</v>
      </c>
      <c r="D45" s="19">
        <f t="shared" si="1"/>
        <v>0</v>
      </c>
      <c r="E45" s="80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4" operator="equal" stopIfTrue="1">
      <formula>0</formula>
    </cfRule>
    <cfRule type="cellIs" priority="2" dxfId="135" operator="equal" stopIfTrue="1">
      <formula>-1</formula>
    </cfRule>
  </conditionalFormatting>
  <printOptions horizontalCentered="1"/>
  <pageMargins left="0.15748031496062992" right="0.2362204724409449" top="0.33" bottom="0.2362204724409449" header="0.15748031496062992" footer="0.2362204724409449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9.57421875" style="1" bestFit="1" customWidth="1"/>
    <col min="6" max="6" width="10.7109375" style="1" bestFit="1" customWidth="1"/>
    <col min="7" max="7" width="15.421875" style="1" customWidth="1"/>
    <col min="8" max="16384" width="8.7109375" style="1" customWidth="1"/>
  </cols>
  <sheetData>
    <row r="1" spans="1:7" ht="18" customHeight="1">
      <c r="A1" s="117" t="s">
        <v>137</v>
      </c>
      <c r="B1" s="117"/>
      <c r="C1" s="117"/>
      <c r="D1" s="117"/>
      <c r="E1" s="117"/>
      <c r="F1" s="117"/>
      <c r="G1" s="117"/>
    </row>
    <row r="3" spans="1:2" ht="15.75">
      <c r="A3" s="10" t="s">
        <v>102</v>
      </c>
      <c r="B3" s="26">
        <f>MAX($E$10:$E$46)</f>
        <v>100</v>
      </c>
    </row>
    <row r="4" spans="1:2" ht="15.75">
      <c r="A4" s="11" t="s">
        <v>103</v>
      </c>
      <c r="B4" s="27">
        <f>MIN($E$10:$E$46)</f>
        <v>3.4826474243779724</v>
      </c>
    </row>
    <row r="5" spans="1:2" ht="15.75">
      <c r="A5" s="12" t="s">
        <v>104</v>
      </c>
      <c r="B5" s="13" t="s">
        <v>99</v>
      </c>
    </row>
    <row r="6" spans="1:2" ht="15.75">
      <c r="A6" s="25"/>
      <c r="B6" s="24"/>
    </row>
    <row r="7" spans="1:7" s="7" customFormat="1" ht="22.5" customHeight="1">
      <c r="A7" s="112" t="s">
        <v>38</v>
      </c>
      <c r="B7" s="112" t="s">
        <v>135</v>
      </c>
      <c r="C7" s="112"/>
      <c r="D7" s="112" t="s">
        <v>136</v>
      </c>
      <c r="E7" s="113" t="s">
        <v>105</v>
      </c>
      <c r="F7" s="113" t="s">
        <v>106</v>
      </c>
      <c r="G7" s="113" t="s">
        <v>107</v>
      </c>
    </row>
    <row r="8" spans="1:7" s="8" customFormat="1" ht="50.25" customHeight="1">
      <c r="A8" s="116"/>
      <c r="B8" s="3" t="s">
        <v>336</v>
      </c>
      <c r="C8" s="3" t="s">
        <v>337</v>
      </c>
      <c r="D8" s="112"/>
      <c r="E8" s="114"/>
      <c r="F8" s="114"/>
      <c r="G8" s="114"/>
    </row>
    <row r="9" spans="1:7" s="7" customFormat="1" ht="15.75">
      <c r="A9" s="9">
        <v>1</v>
      </c>
      <c r="B9" s="9">
        <v>2</v>
      </c>
      <c r="C9" s="9">
        <v>3</v>
      </c>
      <c r="D9" s="9" t="s">
        <v>89</v>
      </c>
      <c r="E9" s="9">
        <v>5</v>
      </c>
      <c r="F9" s="9">
        <v>6</v>
      </c>
      <c r="G9" s="9">
        <v>7</v>
      </c>
    </row>
    <row r="10" spans="1:7" ht="15.75">
      <c r="A10" s="61" t="s">
        <v>0</v>
      </c>
      <c r="B10" s="57">
        <v>184118966.7</v>
      </c>
      <c r="C10" s="57">
        <v>241249512.81</v>
      </c>
      <c r="D10" s="58">
        <f>IF($B10&lt;&gt;0,$C10/$B10*100,100)</f>
        <v>131.02914769399476</v>
      </c>
      <c r="E10" s="58">
        <f>IF($D10&gt;=100,100,$C10/$B10*100)</f>
        <v>100</v>
      </c>
      <c r="F10" s="58">
        <f>($E10-$B$4)/($B$3-$B$4)</f>
        <v>1</v>
      </c>
      <c r="G10" s="58">
        <f>$F10*$B$5</f>
        <v>1</v>
      </c>
    </row>
    <row r="11" spans="1:7" ht="15.75">
      <c r="A11" s="61" t="s">
        <v>1</v>
      </c>
      <c r="B11" s="57">
        <v>138308000</v>
      </c>
      <c r="C11" s="57">
        <v>57013894.42</v>
      </c>
      <c r="D11" s="58">
        <f aca="true" t="shared" si="0" ref="D11:D46">IF($B11&lt;&gt;0,$C11/$B11*100,100)</f>
        <v>41.222412600861844</v>
      </c>
      <c r="E11" s="58">
        <f aca="true" t="shared" si="1" ref="E11:E46">IF($D11&gt;=100,100,$C11/$B11*100)</f>
        <v>41.222412600861844</v>
      </c>
      <c r="F11" s="58">
        <f aca="true" t="shared" si="2" ref="F11:F46">($E11-$B$4)/($B$3-$B$4)</f>
        <v>0.39101533733961985</v>
      </c>
      <c r="G11" s="58">
        <f aca="true" t="shared" si="3" ref="G11:G46">$F11*$B$5</f>
        <v>0.39101533733961985</v>
      </c>
    </row>
    <row r="12" spans="1:7" ht="15.75">
      <c r="A12" s="61" t="s">
        <v>2</v>
      </c>
      <c r="B12" s="57">
        <v>15058180</v>
      </c>
      <c r="C12" s="57">
        <v>5967795.54</v>
      </c>
      <c r="D12" s="58">
        <f t="shared" si="0"/>
        <v>39.63158588886572</v>
      </c>
      <c r="E12" s="58">
        <f t="shared" si="1"/>
        <v>39.63158588886572</v>
      </c>
      <c r="F12" s="58">
        <f t="shared" si="2"/>
        <v>0.374533050273678</v>
      </c>
      <c r="G12" s="58">
        <f t="shared" si="3"/>
        <v>0.374533050273678</v>
      </c>
    </row>
    <row r="13" spans="1:7" ht="15.75">
      <c r="A13" s="61" t="s">
        <v>3</v>
      </c>
      <c r="B13" s="57">
        <v>18400000</v>
      </c>
      <c r="C13" s="57">
        <v>40118102.94</v>
      </c>
      <c r="D13" s="58">
        <f t="shared" si="0"/>
        <v>218.0331681521739</v>
      </c>
      <c r="E13" s="58">
        <f t="shared" si="1"/>
        <v>100</v>
      </c>
      <c r="F13" s="58">
        <f t="shared" si="2"/>
        <v>1</v>
      </c>
      <c r="G13" s="58">
        <f t="shared" si="3"/>
        <v>1</v>
      </c>
    </row>
    <row r="14" spans="1:7" ht="15.75">
      <c r="A14" s="61" t="s">
        <v>4</v>
      </c>
      <c r="B14" s="57">
        <v>7000000</v>
      </c>
      <c r="C14" s="57">
        <v>5854716.49</v>
      </c>
      <c r="D14" s="58">
        <f t="shared" si="0"/>
        <v>83.638807</v>
      </c>
      <c r="E14" s="58">
        <f t="shared" si="1"/>
        <v>83.638807</v>
      </c>
      <c r="F14" s="58">
        <f t="shared" si="2"/>
        <v>0.8304844407415662</v>
      </c>
      <c r="G14" s="58">
        <f t="shared" si="3"/>
        <v>0.8304844407415662</v>
      </c>
    </row>
    <row r="15" spans="1:7" ht="15.75">
      <c r="A15" s="61" t="s">
        <v>5</v>
      </c>
      <c r="B15" s="57">
        <v>10873000</v>
      </c>
      <c r="C15" s="57">
        <v>7278827.84</v>
      </c>
      <c r="D15" s="58">
        <f t="shared" si="0"/>
        <v>66.94406180446978</v>
      </c>
      <c r="E15" s="58">
        <f t="shared" si="1"/>
        <v>66.94406180446978</v>
      </c>
      <c r="F15" s="58">
        <f t="shared" si="2"/>
        <v>0.657513003481621</v>
      </c>
      <c r="G15" s="58">
        <f t="shared" si="3"/>
        <v>0.657513003481621</v>
      </c>
    </row>
    <row r="16" spans="1:7" ht="15.75">
      <c r="A16" s="61" t="s">
        <v>6</v>
      </c>
      <c r="B16" s="57">
        <v>19388524.73</v>
      </c>
      <c r="C16" s="57">
        <v>10346468.61</v>
      </c>
      <c r="D16" s="58">
        <f t="shared" si="0"/>
        <v>53.363877623916565</v>
      </c>
      <c r="E16" s="58">
        <f t="shared" si="1"/>
        <v>53.363877623916565</v>
      </c>
      <c r="F16" s="58">
        <f t="shared" si="2"/>
        <v>0.5168110072274962</v>
      </c>
      <c r="G16" s="58">
        <f t="shared" si="3"/>
        <v>0.5168110072274962</v>
      </c>
    </row>
    <row r="17" spans="1:7" ht="15.75">
      <c r="A17" s="61" t="s">
        <v>7</v>
      </c>
      <c r="B17" s="57">
        <v>8970000</v>
      </c>
      <c r="C17" s="57">
        <v>1090548.78</v>
      </c>
      <c r="D17" s="58">
        <f t="shared" si="0"/>
        <v>12.157734448160536</v>
      </c>
      <c r="E17" s="58">
        <f t="shared" si="1"/>
        <v>12.157734448160536</v>
      </c>
      <c r="F17" s="58">
        <f t="shared" si="2"/>
        <v>0.08988111248685123</v>
      </c>
      <c r="G17" s="58">
        <f t="shared" si="3"/>
        <v>0.08988111248685123</v>
      </c>
    </row>
    <row r="18" spans="1:7" ht="15.75">
      <c r="A18" s="61" t="s">
        <v>8</v>
      </c>
      <c r="B18" s="57">
        <v>19368155</v>
      </c>
      <c r="C18" s="57">
        <v>12815931.23</v>
      </c>
      <c r="D18" s="58">
        <f t="shared" si="0"/>
        <v>66.17011909497833</v>
      </c>
      <c r="E18" s="58">
        <f t="shared" si="1"/>
        <v>66.17011909497833</v>
      </c>
      <c r="F18" s="58">
        <f t="shared" si="2"/>
        <v>0.6494943136933256</v>
      </c>
      <c r="G18" s="58">
        <f t="shared" si="3"/>
        <v>0.6494943136933256</v>
      </c>
    </row>
    <row r="19" spans="1:7" ht="15.75">
      <c r="A19" s="61" t="s">
        <v>9</v>
      </c>
      <c r="B19" s="57">
        <v>1215800</v>
      </c>
      <c r="C19" s="57">
        <v>1420709.31</v>
      </c>
      <c r="D19" s="58">
        <f t="shared" si="0"/>
        <v>116.85386658989967</v>
      </c>
      <c r="E19" s="58">
        <f t="shared" si="1"/>
        <v>100</v>
      </c>
      <c r="F19" s="58">
        <f t="shared" si="2"/>
        <v>1</v>
      </c>
      <c r="G19" s="58">
        <f t="shared" si="3"/>
        <v>1</v>
      </c>
    </row>
    <row r="20" spans="1:7" ht="15.75">
      <c r="A20" s="61" t="s">
        <v>10</v>
      </c>
      <c r="B20" s="57">
        <v>5185000</v>
      </c>
      <c r="C20" s="57">
        <v>1583764.27</v>
      </c>
      <c r="D20" s="58">
        <f t="shared" si="0"/>
        <v>30.545116104146576</v>
      </c>
      <c r="E20" s="58">
        <f t="shared" si="1"/>
        <v>30.545116104146576</v>
      </c>
      <c r="F20" s="58">
        <f t="shared" si="2"/>
        <v>0.2803896704332515</v>
      </c>
      <c r="G20" s="58">
        <f t="shared" si="3"/>
        <v>0.2803896704332515</v>
      </c>
    </row>
    <row r="21" spans="1:7" ht="15.75">
      <c r="A21" s="61" t="s">
        <v>11</v>
      </c>
      <c r="B21" s="57">
        <v>6698960.02</v>
      </c>
      <c r="C21" s="57">
        <v>7743683.28</v>
      </c>
      <c r="D21" s="58">
        <f t="shared" si="0"/>
        <v>115.59530519485024</v>
      </c>
      <c r="E21" s="58">
        <f t="shared" si="1"/>
        <v>100</v>
      </c>
      <c r="F21" s="58">
        <f t="shared" si="2"/>
        <v>1</v>
      </c>
      <c r="G21" s="58">
        <f t="shared" si="3"/>
        <v>1</v>
      </c>
    </row>
    <row r="22" spans="1:7" ht="15.75">
      <c r="A22" s="61" t="s">
        <v>12</v>
      </c>
      <c r="B22" s="57">
        <v>139410</v>
      </c>
      <c r="C22" s="57">
        <v>1544924.1</v>
      </c>
      <c r="D22" s="58">
        <f t="shared" si="0"/>
        <v>1108.1874327523133</v>
      </c>
      <c r="E22" s="58">
        <f t="shared" si="1"/>
        <v>100</v>
      </c>
      <c r="F22" s="58">
        <f t="shared" si="2"/>
        <v>1</v>
      </c>
      <c r="G22" s="58">
        <f t="shared" si="3"/>
        <v>1</v>
      </c>
    </row>
    <row r="23" spans="1:7" ht="15.75">
      <c r="A23" s="61" t="s">
        <v>13</v>
      </c>
      <c r="B23" s="57">
        <v>1672516</v>
      </c>
      <c r="C23" s="57">
        <v>1672516.72</v>
      </c>
      <c r="D23" s="58">
        <f t="shared" si="0"/>
        <v>100.00004304891551</v>
      </c>
      <c r="E23" s="58">
        <f t="shared" si="1"/>
        <v>100</v>
      </c>
      <c r="F23" s="58">
        <f t="shared" si="2"/>
        <v>1</v>
      </c>
      <c r="G23" s="58">
        <f t="shared" si="3"/>
        <v>1</v>
      </c>
    </row>
    <row r="24" spans="1:7" ht="15.75">
      <c r="A24" s="61" t="s">
        <v>14</v>
      </c>
      <c r="B24" s="57">
        <v>1464326.4</v>
      </c>
      <c r="C24" s="57">
        <v>2305800.89</v>
      </c>
      <c r="D24" s="58">
        <f t="shared" si="0"/>
        <v>157.46495385181885</v>
      </c>
      <c r="E24" s="58">
        <f t="shared" si="1"/>
        <v>100</v>
      </c>
      <c r="F24" s="58">
        <f t="shared" si="2"/>
        <v>1</v>
      </c>
      <c r="G24" s="58">
        <f t="shared" si="3"/>
        <v>1</v>
      </c>
    </row>
    <row r="25" spans="1:7" ht="15.75">
      <c r="A25" s="61" t="s">
        <v>15</v>
      </c>
      <c r="B25" s="57">
        <v>1297088</v>
      </c>
      <c r="C25" s="57">
        <v>3398445.91</v>
      </c>
      <c r="D25" s="58">
        <f t="shared" si="0"/>
        <v>262.0058091663788</v>
      </c>
      <c r="E25" s="58">
        <f t="shared" si="1"/>
        <v>100</v>
      </c>
      <c r="F25" s="58">
        <f t="shared" si="2"/>
        <v>1</v>
      </c>
      <c r="G25" s="58">
        <f t="shared" si="3"/>
        <v>1</v>
      </c>
    </row>
    <row r="26" spans="1:7" ht="15.75">
      <c r="A26" s="61" t="s">
        <v>16</v>
      </c>
      <c r="B26" s="57">
        <v>18105069.98</v>
      </c>
      <c r="C26" s="57">
        <v>17017553.5</v>
      </c>
      <c r="D26" s="58">
        <f t="shared" si="0"/>
        <v>93.9933041893716</v>
      </c>
      <c r="E26" s="58">
        <f t="shared" si="1"/>
        <v>93.9933041893716</v>
      </c>
      <c r="F26" s="58">
        <f t="shared" si="2"/>
        <v>0.9377656385060695</v>
      </c>
      <c r="G26" s="58">
        <f t="shared" si="3"/>
        <v>0.9377656385060695</v>
      </c>
    </row>
    <row r="27" spans="1:7" ht="15.75">
      <c r="A27" s="61" t="s">
        <v>17</v>
      </c>
      <c r="B27" s="57">
        <v>6996230</v>
      </c>
      <c r="C27" s="57">
        <v>2444020.79</v>
      </c>
      <c r="D27" s="58">
        <f t="shared" si="0"/>
        <v>34.933396843728694</v>
      </c>
      <c r="E27" s="58">
        <f t="shared" si="1"/>
        <v>34.933396843728694</v>
      </c>
      <c r="F27" s="58">
        <f t="shared" si="2"/>
        <v>0.3258559065294382</v>
      </c>
      <c r="G27" s="58">
        <f t="shared" si="3"/>
        <v>0.3258559065294382</v>
      </c>
    </row>
    <row r="28" spans="1:7" ht="15.75">
      <c r="A28" s="61" t="s">
        <v>18</v>
      </c>
      <c r="B28" s="57">
        <v>0</v>
      </c>
      <c r="C28" s="57">
        <v>2622313.31</v>
      </c>
      <c r="D28" s="58">
        <f t="shared" si="0"/>
        <v>100</v>
      </c>
      <c r="E28" s="58">
        <f t="shared" si="1"/>
        <v>100</v>
      </c>
      <c r="F28" s="58">
        <f t="shared" si="2"/>
        <v>1</v>
      </c>
      <c r="G28" s="58">
        <f t="shared" si="3"/>
        <v>1</v>
      </c>
    </row>
    <row r="29" spans="1:7" ht="15.75">
      <c r="A29" s="61" t="s">
        <v>19</v>
      </c>
      <c r="B29" s="57">
        <v>31135047.27</v>
      </c>
      <c r="C29" s="57">
        <v>12631109.34</v>
      </c>
      <c r="D29" s="58">
        <f t="shared" si="0"/>
        <v>40.568781638467705</v>
      </c>
      <c r="E29" s="58">
        <f t="shared" si="1"/>
        <v>40.568781638467705</v>
      </c>
      <c r="F29" s="58">
        <f t="shared" si="2"/>
        <v>0.3842431772569858</v>
      </c>
      <c r="G29" s="58">
        <f t="shared" si="3"/>
        <v>0.3842431772569858</v>
      </c>
    </row>
    <row r="30" spans="1:7" ht="15.75">
      <c r="A30" s="61" t="s">
        <v>20</v>
      </c>
      <c r="B30" s="57">
        <v>3753987.38</v>
      </c>
      <c r="C30" s="57">
        <v>3753987.38</v>
      </c>
      <c r="D30" s="58">
        <f t="shared" si="0"/>
        <v>100</v>
      </c>
      <c r="E30" s="58">
        <f t="shared" si="1"/>
        <v>100</v>
      </c>
      <c r="F30" s="58">
        <f t="shared" si="2"/>
        <v>1</v>
      </c>
      <c r="G30" s="58">
        <f t="shared" si="3"/>
        <v>1</v>
      </c>
    </row>
    <row r="31" spans="1:7" ht="15.75">
      <c r="A31" s="61" t="s">
        <v>21</v>
      </c>
      <c r="B31" s="57">
        <v>18330737</v>
      </c>
      <c r="C31" s="57">
        <v>638394.94</v>
      </c>
      <c r="D31" s="58">
        <f t="shared" si="0"/>
        <v>3.4826474243779724</v>
      </c>
      <c r="E31" s="58">
        <f t="shared" si="1"/>
        <v>3.4826474243779724</v>
      </c>
      <c r="F31" s="58">
        <f t="shared" si="2"/>
        <v>0</v>
      </c>
      <c r="G31" s="58">
        <f t="shared" si="3"/>
        <v>0</v>
      </c>
    </row>
    <row r="32" spans="1:7" ht="15.75">
      <c r="A32" s="61" t="s">
        <v>22</v>
      </c>
      <c r="B32" s="57">
        <v>21236690</v>
      </c>
      <c r="C32" s="57">
        <v>1946357.47</v>
      </c>
      <c r="D32" s="58">
        <f t="shared" si="0"/>
        <v>9.165069839038004</v>
      </c>
      <c r="E32" s="58">
        <f t="shared" si="1"/>
        <v>9.165069839038004</v>
      </c>
      <c r="F32" s="58">
        <f t="shared" si="2"/>
        <v>0.05887461956861916</v>
      </c>
      <c r="G32" s="58">
        <f t="shared" si="3"/>
        <v>0.05887461956861916</v>
      </c>
    </row>
    <row r="33" spans="1:7" ht="15.75">
      <c r="A33" s="61" t="s">
        <v>23</v>
      </c>
      <c r="B33" s="57">
        <v>13848793</v>
      </c>
      <c r="C33" s="57">
        <v>7093667.76</v>
      </c>
      <c r="D33" s="58">
        <f t="shared" si="0"/>
        <v>51.22228168187654</v>
      </c>
      <c r="E33" s="58">
        <f t="shared" si="1"/>
        <v>51.22228168187654</v>
      </c>
      <c r="F33" s="58">
        <f t="shared" si="2"/>
        <v>0.49462229312697137</v>
      </c>
      <c r="G33" s="58">
        <f t="shared" si="3"/>
        <v>0.49462229312697137</v>
      </c>
    </row>
    <row r="34" spans="1:7" ht="15.75">
      <c r="A34" s="61" t="s">
        <v>24</v>
      </c>
      <c r="B34" s="57">
        <v>26400570.26</v>
      </c>
      <c r="C34" s="57">
        <v>32034230.83</v>
      </c>
      <c r="D34" s="58">
        <f t="shared" si="0"/>
        <v>121.3391624291376</v>
      </c>
      <c r="E34" s="58">
        <f t="shared" si="1"/>
        <v>100</v>
      </c>
      <c r="F34" s="58">
        <f t="shared" si="2"/>
        <v>1</v>
      </c>
      <c r="G34" s="58">
        <f t="shared" si="3"/>
        <v>1</v>
      </c>
    </row>
    <row r="35" spans="1:7" ht="15.75">
      <c r="A35" s="61" t="s">
        <v>25</v>
      </c>
      <c r="B35" s="57">
        <v>2108000</v>
      </c>
      <c r="C35" s="57">
        <v>95682.5</v>
      </c>
      <c r="D35" s="58">
        <f t="shared" si="0"/>
        <v>4.539018026565465</v>
      </c>
      <c r="E35" s="58">
        <f t="shared" si="1"/>
        <v>4.539018026565465</v>
      </c>
      <c r="F35" s="58">
        <f t="shared" si="2"/>
        <v>0.010944877516815629</v>
      </c>
      <c r="G35" s="58">
        <f t="shared" si="3"/>
        <v>0.010944877516815629</v>
      </c>
    </row>
    <row r="36" spans="1:7" ht="15.75">
      <c r="A36" s="61" t="s">
        <v>26</v>
      </c>
      <c r="B36" s="57">
        <v>4068771.24</v>
      </c>
      <c r="C36" s="57">
        <v>4068771.24</v>
      </c>
      <c r="D36" s="58">
        <f t="shared" si="0"/>
        <v>100</v>
      </c>
      <c r="E36" s="58">
        <f t="shared" si="1"/>
        <v>100</v>
      </c>
      <c r="F36" s="58">
        <f t="shared" si="2"/>
        <v>1</v>
      </c>
      <c r="G36" s="58">
        <f t="shared" si="3"/>
        <v>1</v>
      </c>
    </row>
    <row r="37" spans="1:7" ht="15.75">
      <c r="A37" s="61" t="s">
        <v>27</v>
      </c>
      <c r="B37" s="57">
        <v>3339284.56</v>
      </c>
      <c r="C37" s="57">
        <v>1194967.73</v>
      </c>
      <c r="D37" s="58">
        <f t="shared" si="0"/>
        <v>35.785142252147566</v>
      </c>
      <c r="E37" s="58">
        <f t="shared" si="1"/>
        <v>35.785142252147566</v>
      </c>
      <c r="F37" s="58">
        <f t="shared" si="2"/>
        <v>0.3346806969499123</v>
      </c>
      <c r="G37" s="58">
        <f t="shared" si="3"/>
        <v>0.3346806969499123</v>
      </c>
    </row>
    <row r="38" spans="1:7" ht="15.75">
      <c r="A38" s="61" t="s">
        <v>28</v>
      </c>
      <c r="B38" s="57">
        <v>21600</v>
      </c>
      <c r="C38" s="57">
        <v>833432.74</v>
      </c>
      <c r="D38" s="58">
        <f t="shared" si="0"/>
        <v>3858.4849074074073</v>
      </c>
      <c r="E38" s="58">
        <f t="shared" si="1"/>
        <v>100</v>
      </c>
      <c r="F38" s="58">
        <f t="shared" si="2"/>
        <v>1</v>
      </c>
      <c r="G38" s="58">
        <f t="shared" si="3"/>
        <v>1</v>
      </c>
    </row>
    <row r="39" spans="1:7" ht="15.75">
      <c r="A39" s="61" t="s">
        <v>29</v>
      </c>
      <c r="B39" s="57">
        <v>2800000</v>
      </c>
      <c r="C39" s="57">
        <v>2407719.25</v>
      </c>
      <c r="D39" s="58">
        <f t="shared" si="0"/>
        <v>85.98997321428573</v>
      </c>
      <c r="E39" s="58">
        <f t="shared" si="1"/>
        <v>85.98997321428573</v>
      </c>
      <c r="F39" s="58">
        <f t="shared" si="2"/>
        <v>0.8548444770619116</v>
      </c>
      <c r="G39" s="58">
        <f t="shared" si="3"/>
        <v>0.8548444770619116</v>
      </c>
    </row>
    <row r="40" spans="1:7" ht="15.75">
      <c r="A40" s="61" t="s">
        <v>30</v>
      </c>
      <c r="B40" s="57">
        <v>42007063.9</v>
      </c>
      <c r="C40" s="57">
        <v>11662186.21</v>
      </c>
      <c r="D40" s="58">
        <f t="shared" si="0"/>
        <v>27.76244071178705</v>
      </c>
      <c r="E40" s="58">
        <f t="shared" si="1"/>
        <v>27.76244071178705</v>
      </c>
      <c r="F40" s="58">
        <f t="shared" si="2"/>
        <v>0.2515588403482751</v>
      </c>
      <c r="G40" s="58">
        <f t="shared" si="3"/>
        <v>0.2515588403482751</v>
      </c>
    </row>
    <row r="41" spans="1:7" ht="15.75">
      <c r="A41" s="61" t="s">
        <v>31</v>
      </c>
      <c r="B41" s="57">
        <v>8730000</v>
      </c>
      <c r="C41" s="57">
        <v>11055900.9</v>
      </c>
      <c r="D41" s="58">
        <f t="shared" si="0"/>
        <v>126.64262199312715</v>
      </c>
      <c r="E41" s="58">
        <f t="shared" si="1"/>
        <v>100</v>
      </c>
      <c r="F41" s="58">
        <f t="shared" si="2"/>
        <v>1</v>
      </c>
      <c r="G41" s="58">
        <f t="shared" si="3"/>
        <v>1</v>
      </c>
    </row>
    <row r="42" spans="1:7" ht="15.75">
      <c r="A42" s="61" t="s">
        <v>32</v>
      </c>
      <c r="B42" s="57">
        <v>18610662.99</v>
      </c>
      <c r="C42" s="57">
        <v>7497931.51</v>
      </c>
      <c r="D42" s="58">
        <f t="shared" si="0"/>
        <v>40.2883632572834</v>
      </c>
      <c r="E42" s="58">
        <f t="shared" si="1"/>
        <v>40.2883632572834</v>
      </c>
      <c r="F42" s="58">
        <f t="shared" si="2"/>
        <v>0.3813378097380768</v>
      </c>
      <c r="G42" s="58">
        <f t="shared" si="3"/>
        <v>0.3813378097380768</v>
      </c>
    </row>
    <row r="43" spans="1:7" ht="15.75">
      <c r="A43" s="61" t="s">
        <v>33</v>
      </c>
      <c r="B43" s="57">
        <v>12863552.23</v>
      </c>
      <c r="C43" s="57">
        <v>5166119.05</v>
      </c>
      <c r="D43" s="58">
        <f t="shared" si="0"/>
        <v>40.1609054608705</v>
      </c>
      <c r="E43" s="58">
        <f t="shared" si="1"/>
        <v>40.1609054608705</v>
      </c>
      <c r="F43" s="58">
        <f t="shared" si="2"/>
        <v>0.3800172410215547</v>
      </c>
      <c r="G43" s="58">
        <f t="shared" si="3"/>
        <v>0.3800172410215547</v>
      </c>
    </row>
    <row r="44" spans="1:7" ht="15.75">
      <c r="A44" s="61" t="s">
        <v>34</v>
      </c>
      <c r="B44" s="57">
        <v>1280171.3</v>
      </c>
      <c r="C44" s="57">
        <v>1379271.3</v>
      </c>
      <c r="D44" s="58">
        <f t="shared" si="0"/>
        <v>107.74115151620724</v>
      </c>
      <c r="E44" s="58">
        <f t="shared" si="1"/>
        <v>100</v>
      </c>
      <c r="F44" s="58">
        <f t="shared" si="2"/>
        <v>1</v>
      </c>
      <c r="G44" s="58">
        <f t="shared" si="3"/>
        <v>1</v>
      </c>
    </row>
    <row r="45" spans="1:7" ht="15.75">
      <c r="A45" s="61" t="s">
        <v>35</v>
      </c>
      <c r="B45" s="57">
        <v>549882</v>
      </c>
      <c r="C45" s="57">
        <v>1131065.71</v>
      </c>
      <c r="D45" s="58">
        <f t="shared" si="0"/>
        <v>205.69244128740348</v>
      </c>
      <c r="E45" s="58">
        <f t="shared" si="1"/>
        <v>100</v>
      </c>
      <c r="F45" s="58">
        <f t="shared" si="2"/>
        <v>1</v>
      </c>
      <c r="G45" s="58">
        <f t="shared" si="3"/>
        <v>1</v>
      </c>
    </row>
    <row r="46" spans="1:7" ht="15.75">
      <c r="A46" s="61" t="s">
        <v>36</v>
      </c>
      <c r="B46" s="57">
        <v>4024525</v>
      </c>
      <c r="C46" s="57">
        <v>4067169.34</v>
      </c>
      <c r="D46" s="58">
        <f t="shared" si="0"/>
        <v>101.05961175542456</v>
      </c>
      <c r="E46" s="58">
        <f t="shared" si="1"/>
        <v>100</v>
      </c>
      <c r="F46" s="58">
        <f t="shared" si="2"/>
        <v>1</v>
      </c>
      <c r="G46" s="58">
        <f t="shared" si="3"/>
        <v>1</v>
      </c>
    </row>
    <row r="47" spans="1:7" ht="15.75">
      <c r="A47" s="64" t="s">
        <v>90</v>
      </c>
      <c r="B47" s="59">
        <f>AVERAGE(B$10:B$46)</f>
        <v>18361312.566486485</v>
      </c>
      <c r="C47" s="59">
        <f>AVERAGE(C$10:C$46)</f>
        <v>14382364.755135136</v>
      </c>
      <c r="D47" s="60">
        <f>$C47/$B47*100</f>
        <v>78.32972018234786</v>
      </c>
      <c r="E47" s="60"/>
      <c r="F47" s="65"/>
      <c r="G47" s="65"/>
    </row>
    <row r="48" ht="15.75">
      <c r="A48" s="6" t="s">
        <v>184</v>
      </c>
    </row>
    <row r="49" ht="15.75">
      <c r="E49" s="20"/>
    </row>
    <row r="50" spans="2:4" ht="15.75">
      <c r="B50" s="20">
        <f>SUM(B$10:B$46)</f>
        <v>679368564.9599999</v>
      </c>
      <c r="C50" s="20">
        <f>SUM(C$10:C$46)</f>
        <v>532147495.94</v>
      </c>
      <c r="D50" s="20">
        <f>$C$50/$B$50*100</f>
        <v>78.32972018234786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conditionalFormatting sqref="G10:G46">
    <cfRule type="cellIs" priority="1" dxfId="134" operator="equal" stopIfTrue="1">
      <formula>1</formula>
    </cfRule>
    <cfRule type="cellIs" priority="2" dxfId="135" operator="equal" stopIfTrue="1">
      <formula>0</formula>
    </cfRule>
  </conditionalFormatting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J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8.7109375" defaultRowHeight="15"/>
  <cols>
    <col min="1" max="1" width="24.7109375" style="39" customWidth="1"/>
    <col min="2" max="2" width="23.8515625" style="39" customWidth="1"/>
    <col min="3" max="3" width="17.28125" style="39" customWidth="1"/>
    <col min="4" max="4" width="18.57421875" style="39" customWidth="1"/>
    <col min="5" max="6" width="8.421875" style="40" customWidth="1"/>
    <col min="7" max="7" width="17.28125" style="40" customWidth="1"/>
    <col min="8" max="9" width="8.7109375" style="39" customWidth="1"/>
    <col min="10" max="10" width="16.00390625" style="39" bestFit="1" customWidth="1"/>
    <col min="11" max="16384" width="8.7109375" style="39" customWidth="1"/>
  </cols>
  <sheetData>
    <row r="1" spans="1:7" ht="17.25" customHeight="1">
      <c r="A1" s="115" t="s">
        <v>151</v>
      </c>
      <c r="B1" s="115"/>
      <c r="C1" s="115"/>
      <c r="D1" s="119"/>
      <c r="E1" s="119"/>
      <c r="F1" s="119"/>
      <c r="G1" s="119"/>
    </row>
    <row r="3" spans="1:7" ht="15.75">
      <c r="A3" s="10" t="s">
        <v>150</v>
      </c>
      <c r="B3" s="10">
        <v>1</v>
      </c>
      <c r="C3" s="40"/>
      <c r="D3" s="40"/>
      <c r="F3" s="39"/>
      <c r="G3" s="39"/>
    </row>
    <row r="4" spans="1:7" ht="15.75">
      <c r="A4" s="11" t="s">
        <v>149</v>
      </c>
      <c r="B4" s="11">
        <v>0</v>
      </c>
      <c r="C4" s="40"/>
      <c r="D4" s="40"/>
      <c r="F4" s="39"/>
      <c r="G4" s="39"/>
    </row>
    <row r="5" spans="1:7" ht="15.75">
      <c r="A5" s="12" t="s">
        <v>148</v>
      </c>
      <c r="B5" s="13" t="s">
        <v>42</v>
      </c>
      <c r="C5" s="40"/>
      <c r="D5" s="40"/>
      <c r="F5" s="39"/>
      <c r="G5" s="39"/>
    </row>
    <row r="7" spans="1:7" s="8" customFormat="1" ht="114.75" customHeight="1">
      <c r="A7" s="3" t="s">
        <v>38</v>
      </c>
      <c r="B7" s="3" t="s">
        <v>339</v>
      </c>
      <c r="C7" s="3" t="s">
        <v>340</v>
      </c>
      <c r="D7" s="3" t="s">
        <v>147</v>
      </c>
      <c r="E7" s="9" t="s">
        <v>146</v>
      </c>
      <c r="F7" s="9" t="s">
        <v>145</v>
      </c>
      <c r="G7" s="9" t="s">
        <v>144</v>
      </c>
    </row>
    <row r="8" spans="1:7" s="7" customFormat="1" ht="15.75">
      <c r="A8" s="9">
        <v>1</v>
      </c>
      <c r="B8" s="9">
        <v>2</v>
      </c>
      <c r="C8" s="9">
        <v>3</v>
      </c>
      <c r="D8" s="9" t="s">
        <v>143</v>
      </c>
      <c r="E8" s="9">
        <v>5</v>
      </c>
      <c r="F8" s="9">
        <v>6</v>
      </c>
      <c r="G8" s="9">
        <v>7</v>
      </c>
    </row>
    <row r="9" spans="1:10" ht="15.75">
      <c r="A9" s="5" t="s">
        <v>142</v>
      </c>
      <c r="B9" s="54"/>
      <c r="C9" s="54">
        <v>1332411132.75</v>
      </c>
      <c r="D9" s="43">
        <f>IF($B9="",0,$B9-$C9)</f>
        <v>0</v>
      </c>
      <c r="E9" s="42">
        <f>IF($D9&lt;0,1,0)</f>
        <v>0</v>
      </c>
      <c r="F9" s="42">
        <f>($E9-$B$4)/($B$3-$B$4)</f>
        <v>0</v>
      </c>
      <c r="G9" s="81">
        <f>$F9*$B$5</f>
        <v>0</v>
      </c>
      <c r="J9" s="41"/>
    </row>
    <row r="10" spans="1:10" ht="15.75">
      <c r="A10" s="5" t="s">
        <v>1</v>
      </c>
      <c r="B10" s="54">
        <v>1270067088</v>
      </c>
      <c r="C10" s="54">
        <v>1006309841.2</v>
      </c>
      <c r="D10" s="43">
        <f aca="true" t="shared" si="0" ref="D10:D45">IF($B10="",0,$B10-$C10)</f>
        <v>263757246.79999995</v>
      </c>
      <c r="E10" s="42">
        <f aca="true" t="shared" si="1" ref="E10:E45">IF($D10&lt;0,1,0)</f>
        <v>0</v>
      </c>
      <c r="F10" s="42">
        <f aca="true" t="shared" si="2" ref="F10:F45">($E10-$B$4)/($B$3-$B$4)</f>
        <v>0</v>
      </c>
      <c r="G10" s="81">
        <f aca="true" t="shared" si="3" ref="G10:G45">$F10*$B$5</f>
        <v>0</v>
      </c>
      <c r="J10" s="41"/>
    </row>
    <row r="11" spans="1:10" ht="15.75">
      <c r="A11" s="5" t="s">
        <v>2</v>
      </c>
      <c r="B11" s="54">
        <v>424008091.31</v>
      </c>
      <c r="C11" s="54">
        <v>318757028.24</v>
      </c>
      <c r="D11" s="43">
        <f t="shared" si="0"/>
        <v>105251063.07</v>
      </c>
      <c r="E11" s="42">
        <f t="shared" si="1"/>
        <v>0</v>
      </c>
      <c r="F11" s="42">
        <f t="shared" si="2"/>
        <v>0</v>
      </c>
      <c r="G11" s="81">
        <f t="shared" si="3"/>
        <v>0</v>
      </c>
      <c r="J11" s="41"/>
    </row>
    <row r="12" spans="1:10" ht="15.75">
      <c r="A12" s="5" t="s">
        <v>141</v>
      </c>
      <c r="B12" s="54"/>
      <c r="C12" s="54">
        <v>190384695.98</v>
      </c>
      <c r="D12" s="43">
        <f t="shared" si="0"/>
        <v>0</v>
      </c>
      <c r="E12" s="42">
        <f t="shared" si="1"/>
        <v>0</v>
      </c>
      <c r="F12" s="42">
        <f t="shared" si="2"/>
        <v>0</v>
      </c>
      <c r="G12" s="81">
        <f t="shared" si="3"/>
        <v>0</v>
      </c>
      <c r="J12" s="41"/>
    </row>
    <row r="13" spans="1:10" ht="15.75">
      <c r="A13" s="5" t="s">
        <v>4</v>
      </c>
      <c r="B13" s="54">
        <v>200157087.4</v>
      </c>
      <c r="C13" s="54">
        <v>142827447.13</v>
      </c>
      <c r="D13" s="43">
        <f t="shared" si="0"/>
        <v>57329640.27000001</v>
      </c>
      <c r="E13" s="42">
        <f t="shared" si="1"/>
        <v>0</v>
      </c>
      <c r="F13" s="42">
        <f t="shared" si="2"/>
        <v>0</v>
      </c>
      <c r="G13" s="81">
        <f t="shared" si="3"/>
        <v>0</v>
      </c>
      <c r="J13" s="41"/>
    </row>
    <row r="14" spans="1:10" ht="15.75">
      <c r="A14" s="5" t="s">
        <v>5</v>
      </c>
      <c r="B14" s="54">
        <v>128437523.2</v>
      </c>
      <c r="C14" s="54">
        <v>96870185.85</v>
      </c>
      <c r="D14" s="43">
        <f t="shared" si="0"/>
        <v>31567337.35000001</v>
      </c>
      <c r="E14" s="42">
        <f t="shared" si="1"/>
        <v>0</v>
      </c>
      <c r="F14" s="42">
        <f t="shared" si="2"/>
        <v>0</v>
      </c>
      <c r="G14" s="81">
        <f t="shared" si="3"/>
        <v>0</v>
      </c>
      <c r="J14" s="41"/>
    </row>
    <row r="15" spans="1:10" ht="15.75">
      <c r="A15" s="5" t="s">
        <v>6</v>
      </c>
      <c r="B15" s="54">
        <v>145906253.75</v>
      </c>
      <c r="C15" s="54">
        <v>122367394.58</v>
      </c>
      <c r="D15" s="43">
        <f t="shared" si="0"/>
        <v>23538859.17</v>
      </c>
      <c r="E15" s="42">
        <f t="shared" si="1"/>
        <v>0</v>
      </c>
      <c r="F15" s="42">
        <f t="shared" si="2"/>
        <v>0</v>
      </c>
      <c r="G15" s="81">
        <f t="shared" si="3"/>
        <v>0</v>
      </c>
      <c r="J15" s="41"/>
    </row>
    <row r="16" spans="1:10" ht="15.75">
      <c r="A16" s="5" t="s">
        <v>7</v>
      </c>
      <c r="B16" s="54">
        <v>68084515.33</v>
      </c>
      <c r="C16" s="54">
        <v>63867958.13</v>
      </c>
      <c r="D16" s="43">
        <f t="shared" si="0"/>
        <v>4216557.1999999955</v>
      </c>
      <c r="E16" s="42">
        <f t="shared" si="1"/>
        <v>0</v>
      </c>
      <c r="F16" s="42">
        <f t="shared" si="2"/>
        <v>0</v>
      </c>
      <c r="G16" s="81">
        <f t="shared" si="3"/>
        <v>0</v>
      </c>
      <c r="J16" s="41"/>
    </row>
    <row r="17" spans="1:10" ht="15.75">
      <c r="A17" s="5" t="s">
        <v>8</v>
      </c>
      <c r="B17" s="54">
        <v>163563576.3</v>
      </c>
      <c r="C17" s="54">
        <v>112800485.13</v>
      </c>
      <c r="D17" s="43">
        <f t="shared" si="0"/>
        <v>50763091.17000002</v>
      </c>
      <c r="E17" s="42">
        <f t="shared" si="1"/>
        <v>0</v>
      </c>
      <c r="F17" s="42">
        <f t="shared" si="2"/>
        <v>0</v>
      </c>
      <c r="G17" s="81">
        <f t="shared" si="3"/>
        <v>0</v>
      </c>
      <c r="J17" s="41"/>
    </row>
    <row r="18" spans="1:10" ht="15.75">
      <c r="A18" s="5" t="s">
        <v>9</v>
      </c>
      <c r="B18" s="54">
        <v>84789920.16</v>
      </c>
      <c r="C18" s="54">
        <v>46037759.04</v>
      </c>
      <c r="D18" s="43">
        <f t="shared" si="0"/>
        <v>38752161.12</v>
      </c>
      <c r="E18" s="42">
        <f t="shared" si="1"/>
        <v>0</v>
      </c>
      <c r="F18" s="42">
        <f t="shared" si="2"/>
        <v>0</v>
      </c>
      <c r="G18" s="81">
        <f t="shared" si="3"/>
        <v>0</v>
      </c>
      <c r="J18" s="41"/>
    </row>
    <row r="19" spans="1:10" ht="15.75">
      <c r="A19" s="5" t="s">
        <v>10</v>
      </c>
      <c r="B19" s="54">
        <v>44335596.06</v>
      </c>
      <c r="C19" s="54">
        <v>43750237.55</v>
      </c>
      <c r="D19" s="43">
        <f t="shared" si="0"/>
        <v>585358.5100000054</v>
      </c>
      <c r="E19" s="42">
        <f t="shared" si="1"/>
        <v>0</v>
      </c>
      <c r="F19" s="42">
        <f t="shared" si="2"/>
        <v>0</v>
      </c>
      <c r="G19" s="81">
        <f t="shared" si="3"/>
        <v>0</v>
      </c>
      <c r="J19" s="41"/>
    </row>
    <row r="20" spans="1:10" ht="15.75">
      <c r="A20" s="5" t="s">
        <v>11</v>
      </c>
      <c r="B20" s="54">
        <v>105177011.04</v>
      </c>
      <c r="C20" s="54">
        <v>64280367.59</v>
      </c>
      <c r="D20" s="43">
        <f t="shared" si="0"/>
        <v>40896643.45</v>
      </c>
      <c r="E20" s="42">
        <f t="shared" si="1"/>
        <v>0</v>
      </c>
      <c r="F20" s="42">
        <f t="shared" si="2"/>
        <v>0</v>
      </c>
      <c r="G20" s="81">
        <f t="shared" si="3"/>
        <v>0</v>
      </c>
      <c r="J20" s="41"/>
    </row>
    <row r="21" spans="1:10" ht="15.75">
      <c r="A21" s="5" t="s">
        <v>12</v>
      </c>
      <c r="B21" s="54">
        <v>49755609.6</v>
      </c>
      <c r="C21" s="54">
        <v>38746008.53</v>
      </c>
      <c r="D21" s="43">
        <f t="shared" si="0"/>
        <v>11009601.07</v>
      </c>
      <c r="E21" s="42">
        <f t="shared" si="1"/>
        <v>0</v>
      </c>
      <c r="F21" s="42">
        <f t="shared" si="2"/>
        <v>0</v>
      </c>
      <c r="G21" s="81">
        <f t="shared" si="3"/>
        <v>0</v>
      </c>
      <c r="J21" s="41"/>
    </row>
    <row r="22" spans="1:10" ht="15.75">
      <c r="A22" s="5" t="s">
        <v>13</v>
      </c>
      <c r="B22" s="54">
        <v>65014366.56</v>
      </c>
      <c r="C22" s="54">
        <v>41180297.07</v>
      </c>
      <c r="D22" s="43">
        <f t="shared" si="0"/>
        <v>23834069.490000002</v>
      </c>
      <c r="E22" s="42">
        <f t="shared" si="1"/>
        <v>0</v>
      </c>
      <c r="F22" s="42">
        <f t="shared" si="2"/>
        <v>0</v>
      </c>
      <c r="G22" s="81">
        <f t="shared" si="3"/>
        <v>0</v>
      </c>
      <c r="J22" s="41"/>
    </row>
    <row r="23" spans="1:10" ht="15.75">
      <c r="A23" s="5" t="s">
        <v>14</v>
      </c>
      <c r="B23" s="54">
        <v>60364544.61</v>
      </c>
      <c r="C23" s="54">
        <v>40454037.07</v>
      </c>
      <c r="D23" s="43">
        <f t="shared" si="0"/>
        <v>19910507.54</v>
      </c>
      <c r="E23" s="42">
        <f t="shared" si="1"/>
        <v>0</v>
      </c>
      <c r="F23" s="42">
        <f t="shared" si="2"/>
        <v>0</v>
      </c>
      <c r="G23" s="81">
        <f t="shared" si="3"/>
        <v>0</v>
      </c>
      <c r="J23" s="41"/>
    </row>
    <row r="24" spans="1:10" ht="15.75">
      <c r="A24" s="5" t="s">
        <v>15</v>
      </c>
      <c r="B24" s="54">
        <v>70384707.42</v>
      </c>
      <c r="C24" s="54">
        <v>41850685.74</v>
      </c>
      <c r="D24" s="43">
        <f t="shared" si="0"/>
        <v>28534021.68</v>
      </c>
      <c r="E24" s="42">
        <f t="shared" si="1"/>
        <v>0</v>
      </c>
      <c r="F24" s="42">
        <f t="shared" si="2"/>
        <v>0</v>
      </c>
      <c r="G24" s="81">
        <f t="shared" si="3"/>
        <v>0</v>
      </c>
      <c r="J24" s="41"/>
    </row>
    <row r="25" spans="1:10" ht="15.75">
      <c r="A25" s="5" t="s">
        <v>16</v>
      </c>
      <c r="B25" s="54">
        <v>226420298.32</v>
      </c>
      <c r="C25" s="54">
        <v>159903561.09</v>
      </c>
      <c r="D25" s="43">
        <f t="shared" si="0"/>
        <v>66516737.22999999</v>
      </c>
      <c r="E25" s="42">
        <f t="shared" si="1"/>
        <v>0</v>
      </c>
      <c r="F25" s="42">
        <f t="shared" si="2"/>
        <v>0</v>
      </c>
      <c r="G25" s="81">
        <f t="shared" si="3"/>
        <v>0</v>
      </c>
      <c r="J25" s="41"/>
    </row>
    <row r="26" spans="1:10" ht="15.75">
      <c r="A26" s="5" t="s">
        <v>17</v>
      </c>
      <c r="B26" s="54">
        <v>34307442.31</v>
      </c>
      <c r="C26" s="54">
        <v>29215996.49</v>
      </c>
      <c r="D26" s="43">
        <f t="shared" si="0"/>
        <v>5091445.820000004</v>
      </c>
      <c r="E26" s="42">
        <f t="shared" si="1"/>
        <v>0</v>
      </c>
      <c r="F26" s="42">
        <f t="shared" si="2"/>
        <v>0</v>
      </c>
      <c r="G26" s="81">
        <f t="shared" si="3"/>
        <v>0</v>
      </c>
      <c r="J26" s="41"/>
    </row>
    <row r="27" spans="1:10" ht="15.75">
      <c r="A27" s="5" t="s">
        <v>18</v>
      </c>
      <c r="B27" s="54">
        <v>44979682</v>
      </c>
      <c r="C27" s="54">
        <v>32167596.13</v>
      </c>
      <c r="D27" s="43">
        <f t="shared" si="0"/>
        <v>12812085.870000001</v>
      </c>
      <c r="E27" s="42">
        <f t="shared" si="1"/>
        <v>0</v>
      </c>
      <c r="F27" s="42">
        <f t="shared" si="2"/>
        <v>0</v>
      </c>
      <c r="G27" s="81">
        <f t="shared" si="3"/>
        <v>0</v>
      </c>
      <c r="J27" s="41"/>
    </row>
    <row r="28" spans="1:10" ht="15.75">
      <c r="A28" s="5" t="s">
        <v>19</v>
      </c>
      <c r="B28" s="54">
        <v>96333476.15</v>
      </c>
      <c r="C28" s="54">
        <v>59220956.41</v>
      </c>
      <c r="D28" s="43">
        <f t="shared" si="0"/>
        <v>37112519.74000001</v>
      </c>
      <c r="E28" s="42">
        <f t="shared" si="1"/>
        <v>0</v>
      </c>
      <c r="F28" s="42">
        <f t="shared" si="2"/>
        <v>0</v>
      </c>
      <c r="G28" s="81">
        <f t="shared" si="3"/>
        <v>0</v>
      </c>
      <c r="J28" s="41"/>
    </row>
    <row r="29" spans="1:10" ht="15.75">
      <c r="A29" s="5" t="s">
        <v>20</v>
      </c>
      <c r="B29" s="54">
        <v>119918867.67</v>
      </c>
      <c r="C29" s="54">
        <v>80827841.53</v>
      </c>
      <c r="D29" s="43">
        <f t="shared" si="0"/>
        <v>39091026.14</v>
      </c>
      <c r="E29" s="42">
        <f t="shared" si="1"/>
        <v>0</v>
      </c>
      <c r="F29" s="42">
        <f t="shared" si="2"/>
        <v>0</v>
      </c>
      <c r="G29" s="81">
        <f t="shared" si="3"/>
        <v>0</v>
      </c>
      <c r="J29" s="41"/>
    </row>
    <row r="30" spans="1:10" ht="15.75">
      <c r="A30" s="5" t="s">
        <v>21</v>
      </c>
      <c r="B30" s="54">
        <v>60029169.41</v>
      </c>
      <c r="C30" s="54">
        <v>31043227.27</v>
      </c>
      <c r="D30" s="43">
        <f t="shared" si="0"/>
        <v>28985942.139999997</v>
      </c>
      <c r="E30" s="42">
        <f t="shared" si="1"/>
        <v>0</v>
      </c>
      <c r="F30" s="42">
        <f t="shared" si="2"/>
        <v>0</v>
      </c>
      <c r="G30" s="81">
        <f t="shared" si="3"/>
        <v>0</v>
      </c>
      <c r="J30" s="41"/>
    </row>
    <row r="31" spans="1:10" ht="15.75">
      <c r="A31" s="5" t="s">
        <v>22</v>
      </c>
      <c r="B31" s="54">
        <v>68782752.63</v>
      </c>
      <c r="C31" s="54">
        <v>46564869.69</v>
      </c>
      <c r="D31" s="43">
        <f t="shared" si="0"/>
        <v>22217882.939999998</v>
      </c>
      <c r="E31" s="42">
        <f t="shared" si="1"/>
        <v>0</v>
      </c>
      <c r="F31" s="42">
        <f t="shared" si="2"/>
        <v>0</v>
      </c>
      <c r="G31" s="81">
        <f t="shared" si="3"/>
        <v>0</v>
      </c>
      <c r="J31" s="41"/>
    </row>
    <row r="32" spans="1:10" ht="15.75">
      <c r="A32" s="5" t="s">
        <v>23</v>
      </c>
      <c r="B32" s="54">
        <v>61269298.4</v>
      </c>
      <c r="C32" s="54">
        <v>40214330.4</v>
      </c>
      <c r="D32" s="43">
        <f t="shared" si="0"/>
        <v>21054968</v>
      </c>
      <c r="E32" s="42">
        <f t="shared" si="1"/>
        <v>0</v>
      </c>
      <c r="F32" s="42">
        <f t="shared" si="2"/>
        <v>0</v>
      </c>
      <c r="G32" s="81">
        <f t="shared" si="3"/>
        <v>0</v>
      </c>
      <c r="J32" s="41"/>
    </row>
    <row r="33" spans="1:10" ht="15.75">
      <c r="A33" s="5" t="s">
        <v>24</v>
      </c>
      <c r="B33" s="54">
        <v>165785716.63</v>
      </c>
      <c r="C33" s="54">
        <v>140312781.28</v>
      </c>
      <c r="D33" s="43">
        <f t="shared" si="0"/>
        <v>25472935.349999994</v>
      </c>
      <c r="E33" s="42">
        <f t="shared" si="1"/>
        <v>0</v>
      </c>
      <c r="F33" s="42">
        <f t="shared" si="2"/>
        <v>0</v>
      </c>
      <c r="G33" s="81">
        <f t="shared" si="3"/>
        <v>0</v>
      </c>
      <c r="J33" s="41"/>
    </row>
    <row r="34" spans="1:10" ht="15.75">
      <c r="A34" s="5" t="s">
        <v>25</v>
      </c>
      <c r="B34" s="54">
        <v>34630105.5</v>
      </c>
      <c r="C34" s="54">
        <v>28665956.47</v>
      </c>
      <c r="D34" s="43">
        <f t="shared" si="0"/>
        <v>5964149.030000001</v>
      </c>
      <c r="E34" s="42">
        <f t="shared" si="1"/>
        <v>0</v>
      </c>
      <c r="F34" s="42">
        <f t="shared" si="2"/>
        <v>0</v>
      </c>
      <c r="G34" s="81">
        <f t="shared" si="3"/>
        <v>0</v>
      </c>
      <c r="J34" s="41"/>
    </row>
    <row r="35" spans="1:10" ht="15.75">
      <c r="A35" s="5" t="s">
        <v>26</v>
      </c>
      <c r="B35" s="54">
        <v>98053900.28</v>
      </c>
      <c r="C35" s="54">
        <v>64032993.74</v>
      </c>
      <c r="D35" s="43">
        <f t="shared" si="0"/>
        <v>34020906.54</v>
      </c>
      <c r="E35" s="42">
        <f t="shared" si="1"/>
        <v>0</v>
      </c>
      <c r="F35" s="42">
        <f t="shared" si="2"/>
        <v>0</v>
      </c>
      <c r="G35" s="81">
        <f t="shared" si="3"/>
        <v>0</v>
      </c>
      <c r="J35" s="41"/>
    </row>
    <row r="36" spans="1:10" ht="15.75">
      <c r="A36" s="5" t="s">
        <v>27</v>
      </c>
      <c r="B36" s="54">
        <v>73440098.4</v>
      </c>
      <c r="C36" s="54">
        <v>39150883.97</v>
      </c>
      <c r="D36" s="43">
        <f t="shared" si="0"/>
        <v>34289214.43000001</v>
      </c>
      <c r="E36" s="42">
        <f t="shared" si="1"/>
        <v>0</v>
      </c>
      <c r="F36" s="42">
        <f t="shared" si="2"/>
        <v>0</v>
      </c>
      <c r="G36" s="81">
        <f t="shared" si="3"/>
        <v>0</v>
      </c>
      <c r="J36" s="41"/>
    </row>
    <row r="37" spans="1:10" ht="15.75">
      <c r="A37" s="5" t="s">
        <v>28</v>
      </c>
      <c r="B37" s="54">
        <v>74484268.2</v>
      </c>
      <c r="C37" s="54">
        <v>48355239</v>
      </c>
      <c r="D37" s="43">
        <f t="shared" si="0"/>
        <v>26129029.200000003</v>
      </c>
      <c r="E37" s="42">
        <f t="shared" si="1"/>
        <v>0</v>
      </c>
      <c r="F37" s="42">
        <f t="shared" si="2"/>
        <v>0</v>
      </c>
      <c r="G37" s="81">
        <f t="shared" si="3"/>
        <v>0</v>
      </c>
      <c r="J37" s="41"/>
    </row>
    <row r="38" spans="1:10" ht="15.75">
      <c r="A38" s="5" t="s">
        <v>29</v>
      </c>
      <c r="B38" s="54">
        <v>68355313.16</v>
      </c>
      <c r="C38" s="54">
        <v>51567711.21</v>
      </c>
      <c r="D38" s="43">
        <f t="shared" si="0"/>
        <v>16787601.949999996</v>
      </c>
      <c r="E38" s="42">
        <f t="shared" si="1"/>
        <v>0</v>
      </c>
      <c r="F38" s="42">
        <f t="shared" si="2"/>
        <v>0</v>
      </c>
      <c r="G38" s="81">
        <f t="shared" si="3"/>
        <v>0</v>
      </c>
      <c r="J38" s="41"/>
    </row>
    <row r="39" spans="1:10" ht="15.75">
      <c r="A39" s="5" t="s">
        <v>30</v>
      </c>
      <c r="B39" s="54">
        <v>149273646.66</v>
      </c>
      <c r="C39" s="54">
        <v>89749934.37</v>
      </c>
      <c r="D39" s="43">
        <f t="shared" si="0"/>
        <v>59523712.28999999</v>
      </c>
      <c r="E39" s="42">
        <f t="shared" si="1"/>
        <v>0</v>
      </c>
      <c r="F39" s="42">
        <f t="shared" si="2"/>
        <v>0</v>
      </c>
      <c r="G39" s="81">
        <f t="shared" si="3"/>
        <v>0</v>
      </c>
      <c r="J39" s="41"/>
    </row>
    <row r="40" spans="1:10" ht="15.75">
      <c r="A40" s="5" t="s">
        <v>31</v>
      </c>
      <c r="B40" s="54">
        <v>181657305.35</v>
      </c>
      <c r="C40" s="54">
        <v>124664089.36</v>
      </c>
      <c r="D40" s="43">
        <f t="shared" si="0"/>
        <v>56993215.989999995</v>
      </c>
      <c r="E40" s="42">
        <f t="shared" si="1"/>
        <v>0</v>
      </c>
      <c r="F40" s="42">
        <f t="shared" si="2"/>
        <v>0</v>
      </c>
      <c r="G40" s="81">
        <f t="shared" si="3"/>
        <v>0</v>
      </c>
      <c r="J40" s="41"/>
    </row>
    <row r="41" spans="1:10" ht="15.75">
      <c r="A41" s="5" t="s">
        <v>32</v>
      </c>
      <c r="B41" s="54">
        <v>80533327.76</v>
      </c>
      <c r="C41" s="54">
        <v>60984603.04</v>
      </c>
      <c r="D41" s="43">
        <f t="shared" si="0"/>
        <v>19548724.720000006</v>
      </c>
      <c r="E41" s="42">
        <f t="shared" si="1"/>
        <v>0</v>
      </c>
      <c r="F41" s="42">
        <f t="shared" si="2"/>
        <v>0</v>
      </c>
      <c r="G41" s="81">
        <f t="shared" si="3"/>
        <v>0</v>
      </c>
      <c r="J41" s="41"/>
    </row>
    <row r="42" spans="1:10" ht="15.75">
      <c r="A42" s="5" t="s">
        <v>33</v>
      </c>
      <c r="B42" s="54">
        <v>48443038.26</v>
      </c>
      <c r="C42" s="54">
        <v>38629134.52</v>
      </c>
      <c r="D42" s="43">
        <f t="shared" si="0"/>
        <v>9813903.739999995</v>
      </c>
      <c r="E42" s="42">
        <f t="shared" si="1"/>
        <v>0</v>
      </c>
      <c r="F42" s="42">
        <f t="shared" si="2"/>
        <v>0</v>
      </c>
      <c r="G42" s="81">
        <f t="shared" si="3"/>
        <v>0</v>
      </c>
      <c r="J42" s="41"/>
    </row>
    <row r="43" spans="1:10" ht="15.75">
      <c r="A43" s="5" t="s">
        <v>34</v>
      </c>
      <c r="B43" s="54">
        <v>46573590.4</v>
      </c>
      <c r="C43" s="54">
        <v>39842034.81</v>
      </c>
      <c r="D43" s="43">
        <f t="shared" si="0"/>
        <v>6731555.589999996</v>
      </c>
      <c r="E43" s="42">
        <f t="shared" si="1"/>
        <v>0</v>
      </c>
      <c r="F43" s="42">
        <f t="shared" si="2"/>
        <v>0</v>
      </c>
      <c r="G43" s="81">
        <f t="shared" si="3"/>
        <v>0</v>
      </c>
      <c r="J43" s="41"/>
    </row>
    <row r="44" spans="1:10" ht="15.75">
      <c r="A44" s="5" t="s">
        <v>35</v>
      </c>
      <c r="B44" s="54">
        <v>54180862.94</v>
      </c>
      <c r="C44" s="54">
        <v>37382077.13</v>
      </c>
      <c r="D44" s="43">
        <f t="shared" si="0"/>
        <v>16798785.809999995</v>
      </c>
      <c r="E44" s="42">
        <f t="shared" si="1"/>
        <v>0</v>
      </c>
      <c r="F44" s="42">
        <f t="shared" si="2"/>
        <v>0</v>
      </c>
      <c r="G44" s="81">
        <f t="shared" si="3"/>
        <v>0</v>
      </c>
      <c r="J44" s="41"/>
    </row>
    <row r="45" spans="1:10" ht="15.75">
      <c r="A45" s="5" t="s">
        <v>36</v>
      </c>
      <c r="B45" s="54">
        <v>58597240.67</v>
      </c>
      <c r="C45" s="54">
        <v>44065678</v>
      </c>
      <c r="D45" s="43">
        <f t="shared" si="0"/>
        <v>14531562.670000002</v>
      </c>
      <c r="E45" s="42">
        <f t="shared" si="1"/>
        <v>0</v>
      </c>
      <c r="F45" s="42">
        <f t="shared" si="2"/>
        <v>0</v>
      </c>
      <c r="G45" s="81">
        <f t="shared" si="3"/>
        <v>0</v>
      </c>
      <c r="J45" s="41"/>
    </row>
    <row r="46" spans="1:7" ht="33" customHeight="1">
      <c r="A46" s="120" t="s">
        <v>341</v>
      </c>
      <c r="B46" s="120"/>
      <c r="C46" s="120"/>
      <c r="D46" s="120"/>
      <c r="E46" s="120"/>
      <c r="F46" s="120"/>
      <c r="G46" s="120"/>
    </row>
  </sheetData>
  <sheetProtection/>
  <mergeCells count="2">
    <mergeCell ref="A1:G1"/>
    <mergeCell ref="A46:G46"/>
  </mergeCells>
  <conditionalFormatting sqref="G9:G45">
    <cfRule type="cellIs" priority="1" dxfId="134" operator="equal" stopIfTrue="1">
      <formula>0</formula>
    </cfRule>
    <cfRule type="cellIs" priority="2" dxfId="135" operator="equal" stopIfTrue="1">
      <formula>-2</formula>
    </cfRule>
  </conditionalFormatting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4.421875" style="39" customWidth="1"/>
    <col min="2" max="2" width="15.421875" style="39" customWidth="1"/>
    <col min="3" max="3" width="17.421875" style="39" customWidth="1"/>
    <col min="4" max="4" width="15.8515625" style="39" customWidth="1"/>
    <col min="5" max="6" width="18.00390625" style="39" customWidth="1"/>
    <col min="7" max="7" width="12.00390625" style="39" customWidth="1"/>
    <col min="8" max="8" width="8.140625" style="39" customWidth="1"/>
    <col min="9" max="9" width="17.140625" style="39" customWidth="1"/>
    <col min="10" max="16384" width="9.140625" style="39" customWidth="1"/>
  </cols>
  <sheetData>
    <row r="1" spans="1:9" ht="30.75" customHeight="1">
      <c r="A1" s="122" t="s">
        <v>294</v>
      </c>
      <c r="B1" s="122"/>
      <c r="C1" s="122"/>
      <c r="D1" s="122"/>
      <c r="E1" s="122"/>
      <c r="F1" s="122"/>
      <c r="G1" s="122"/>
      <c r="H1" s="122"/>
      <c r="I1" s="122"/>
    </row>
    <row r="2" spans="3:6" ht="15.75">
      <c r="C2" s="71"/>
      <c r="D2" s="71"/>
      <c r="E2" s="69" t="s">
        <v>188</v>
      </c>
      <c r="F2" s="69" t="s">
        <v>189</v>
      </c>
    </row>
    <row r="3" spans="1:6" ht="15.75">
      <c r="A3" s="10" t="s">
        <v>157</v>
      </c>
      <c r="B3" s="26">
        <f>MAX($G$12:$G$48)</f>
        <v>0.3283523350524921</v>
      </c>
      <c r="D3" s="71" t="s">
        <v>190</v>
      </c>
      <c r="E3" s="55">
        <f>MIN($B$12:$B$21)</f>
        <v>20190</v>
      </c>
      <c r="F3" s="55">
        <f>MIN($B$22:$B$48)</f>
        <v>9309</v>
      </c>
    </row>
    <row r="4" spans="1:6" ht="15.75">
      <c r="A4" s="11" t="s">
        <v>156</v>
      </c>
      <c r="B4" s="27">
        <f>MIN($G$12:$G$48)</f>
        <v>0</v>
      </c>
      <c r="D4" s="71" t="s">
        <v>191</v>
      </c>
      <c r="E4" s="55">
        <f>MAX($B$12:$B$21)</f>
        <v>1163724</v>
      </c>
      <c r="F4" s="55">
        <f>MAX($B$22:$B$48)</f>
        <v>127070</v>
      </c>
    </row>
    <row r="5" spans="1:6" ht="15.75">
      <c r="A5" s="12" t="s">
        <v>155</v>
      </c>
      <c r="B5" s="13" t="s">
        <v>40</v>
      </c>
      <c r="D5" s="71" t="s">
        <v>194</v>
      </c>
      <c r="E5" s="50">
        <f>MIN($D$12:$D$21)</f>
        <v>1491647.0379319035</v>
      </c>
      <c r="F5" s="50">
        <f>MIN($D$22:$D$48)</f>
        <v>2547474.721334697</v>
      </c>
    </row>
    <row r="6" spans="4:6" ht="15.75">
      <c r="D6" s="71" t="s">
        <v>195</v>
      </c>
      <c r="E6" s="50">
        <f>MAX($D$12:$D$21)</f>
        <v>3163346.1183754336</v>
      </c>
      <c r="F6" s="50">
        <f>MAX($D$22:$D$48)</f>
        <v>5597369.288196074</v>
      </c>
    </row>
    <row r="7" spans="4:6" ht="15.75">
      <c r="D7" s="71" t="s">
        <v>198</v>
      </c>
      <c r="E7" s="50">
        <f>$E$6*$E$3/1000</f>
        <v>63867958.13000001</v>
      </c>
      <c r="F7" s="50">
        <f>$F$6*$F$3/1000</f>
        <v>52105910.703817256</v>
      </c>
    </row>
    <row r="8" spans="4:6" ht="15.75">
      <c r="D8" s="71" t="s">
        <v>199</v>
      </c>
      <c r="E8" s="50">
        <f>$E$5*$E$4/1000</f>
        <v>1735865457.5702662</v>
      </c>
      <c r="F8" s="50">
        <f>$F$5*$F$4/1000</f>
        <v>323707612.84</v>
      </c>
    </row>
    <row r="9" spans="3:4" ht="15.75">
      <c r="C9" s="71"/>
      <c r="D9" s="71"/>
    </row>
    <row r="10" spans="1:9" s="8" customFormat="1" ht="111.75" customHeight="1">
      <c r="A10" s="3" t="s">
        <v>38</v>
      </c>
      <c r="B10" s="3" t="s">
        <v>342</v>
      </c>
      <c r="C10" s="3" t="s">
        <v>343</v>
      </c>
      <c r="D10" s="3" t="s">
        <v>281</v>
      </c>
      <c r="E10" s="3" t="s">
        <v>192</v>
      </c>
      <c r="F10" s="3" t="s">
        <v>193</v>
      </c>
      <c r="G10" s="9" t="s">
        <v>154</v>
      </c>
      <c r="H10" s="9" t="s">
        <v>153</v>
      </c>
      <c r="I10" s="9" t="s">
        <v>152</v>
      </c>
    </row>
    <row r="11" spans="1:9" s="7" customFormat="1" ht="31.5">
      <c r="A11" s="9">
        <v>1</v>
      </c>
      <c r="B11" s="9">
        <v>2</v>
      </c>
      <c r="C11" s="9">
        <v>3</v>
      </c>
      <c r="D11" s="9" t="s">
        <v>197</v>
      </c>
      <c r="E11" s="9">
        <v>5</v>
      </c>
      <c r="F11" s="9" t="s">
        <v>196</v>
      </c>
      <c r="G11" s="3" t="s">
        <v>243</v>
      </c>
      <c r="H11" s="9">
        <v>8</v>
      </c>
      <c r="I11" s="9">
        <v>9</v>
      </c>
    </row>
    <row r="12" spans="1:9" ht="15.75">
      <c r="A12" s="5" t="s">
        <v>0</v>
      </c>
      <c r="B12" s="48">
        <v>1163724</v>
      </c>
      <c r="C12" s="45">
        <v>2083575771.75</v>
      </c>
      <c r="D12" s="45">
        <f>$C12/$B12*1000</f>
        <v>1790438.0864792683</v>
      </c>
      <c r="E12" s="45">
        <f>$E$7+($E$8-$E$7)*($B12-$E$3)/($E$4-$E$3)</f>
        <v>1735865457.5702662</v>
      </c>
      <c r="F12" s="45">
        <f>$C12-$E12</f>
        <v>347710314.17973375</v>
      </c>
      <c r="G12" s="44">
        <f>IF($F12/$C12&lt;0,0,$F12/$C12)</f>
        <v>0.16688153072911338</v>
      </c>
      <c r="H12" s="44">
        <f>($G12-$B$4)/($B$3-$B$4)</f>
        <v>0.5082392080520299</v>
      </c>
      <c r="I12" s="45">
        <f>$H12*$B$5</f>
        <v>-0.5082392080520299</v>
      </c>
    </row>
    <row r="13" spans="1:9" ht="15.75">
      <c r="A13" s="5" t="s">
        <v>1</v>
      </c>
      <c r="B13" s="48">
        <v>674630</v>
      </c>
      <c r="C13" s="45">
        <v>1006309841.2</v>
      </c>
      <c r="D13" s="45">
        <f aca="true" t="shared" si="0" ref="D13:D48">$C13/$B13*1000</f>
        <v>1491647.0379319035</v>
      </c>
      <c r="E13" s="45">
        <f aca="true" t="shared" si="1" ref="E13:E21">$E$7+($E$8-$E$7)*($B13-$E$3)/($E$4-$E$3)</f>
        <v>1020745535.4767932</v>
      </c>
      <c r="F13" s="45">
        <f aca="true" t="shared" si="2" ref="F13:F48">$C13-$E13</f>
        <v>-14435694.276793122</v>
      </c>
      <c r="G13" s="44">
        <f aca="true" t="shared" si="3" ref="G13:G48">IF($F13/$C13&lt;0,0,$F13/$C13)</f>
        <v>0</v>
      </c>
      <c r="H13" s="44">
        <f aca="true" t="shared" si="4" ref="H13:H48">($G13-$B$4)/($B$3-$B$4)</f>
        <v>0</v>
      </c>
      <c r="I13" s="45">
        <f aca="true" t="shared" si="5" ref="I13:I48">$H13*$B$5</f>
        <v>0</v>
      </c>
    </row>
    <row r="14" spans="1:9" ht="15.75">
      <c r="A14" s="5" t="s">
        <v>2</v>
      </c>
      <c r="B14" s="48">
        <v>164066</v>
      </c>
      <c r="C14" s="45">
        <v>318757028.24</v>
      </c>
      <c r="D14" s="45">
        <f t="shared" si="0"/>
        <v>1942858.534004608</v>
      </c>
      <c r="E14" s="45">
        <f t="shared" si="1"/>
        <v>274233642.2543616</v>
      </c>
      <c r="F14" s="45">
        <f t="shared" si="2"/>
        <v>44523385.98563838</v>
      </c>
      <c r="G14" s="44">
        <f t="shared" si="3"/>
        <v>0.13967813111909058</v>
      </c>
      <c r="H14" s="44">
        <f t="shared" si="4"/>
        <v>0.4253910090109787</v>
      </c>
      <c r="I14" s="45">
        <f t="shared" si="5"/>
        <v>-0.4253910090109787</v>
      </c>
    </row>
    <row r="15" spans="1:9" ht="15.75">
      <c r="A15" s="5" t="s">
        <v>3</v>
      </c>
      <c r="B15" s="48">
        <v>99247</v>
      </c>
      <c r="C15" s="45">
        <v>190384695.98</v>
      </c>
      <c r="D15" s="45">
        <f t="shared" si="0"/>
        <v>1918291.696272935</v>
      </c>
      <c r="E15" s="45">
        <f t="shared" si="1"/>
        <v>179459716.93494076</v>
      </c>
      <c r="F15" s="45">
        <f t="shared" si="2"/>
        <v>10924979.045059234</v>
      </c>
      <c r="G15" s="44">
        <f t="shared" si="3"/>
        <v>0.057383704025279994</v>
      </c>
      <c r="H15" s="44">
        <f t="shared" si="4"/>
        <v>0.17476258853498433</v>
      </c>
      <c r="I15" s="45">
        <f t="shared" si="5"/>
        <v>-0.17476258853498433</v>
      </c>
    </row>
    <row r="16" spans="1:9" ht="15.75">
      <c r="A16" s="5" t="s">
        <v>4</v>
      </c>
      <c r="B16" s="48">
        <v>69177</v>
      </c>
      <c r="C16" s="45">
        <v>142827447.13</v>
      </c>
      <c r="D16" s="45">
        <f t="shared" si="0"/>
        <v>2064666.6830015755</v>
      </c>
      <c r="E16" s="45">
        <f t="shared" si="1"/>
        <v>135493411.7720258</v>
      </c>
      <c r="F16" s="45">
        <f t="shared" si="2"/>
        <v>7334035.357974201</v>
      </c>
      <c r="G16" s="44">
        <f t="shared" si="3"/>
        <v>0.051348921410734466</v>
      </c>
      <c r="H16" s="44">
        <f t="shared" si="4"/>
        <v>0.15638360361446968</v>
      </c>
      <c r="I16" s="45">
        <f t="shared" si="5"/>
        <v>-0.15638360361446968</v>
      </c>
    </row>
    <row r="17" spans="1:9" ht="15.75">
      <c r="A17" s="5" t="s">
        <v>5</v>
      </c>
      <c r="B17" s="48">
        <v>46755</v>
      </c>
      <c r="C17" s="45">
        <v>96870185.85</v>
      </c>
      <c r="D17" s="45">
        <f t="shared" si="0"/>
        <v>2071867.9467436636</v>
      </c>
      <c r="E17" s="45">
        <f t="shared" si="1"/>
        <v>102709491.10814553</v>
      </c>
      <c r="F17" s="45">
        <f t="shared" si="2"/>
        <v>-5839305.258145541</v>
      </c>
      <c r="G17" s="44">
        <f t="shared" si="3"/>
        <v>0</v>
      </c>
      <c r="H17" s="44">
        <f t="shared" si="4"/>
        <v>0</v>
      </c>
      <c r="I17" s="45">
        <f t="shared" si="5"/>
        <v>0</v>
      </c>
    </row>
    <row r="18" spans="1:9" ht="15.75">
      <c r="A18" s="5" t="s">
        <v>6</v>
      </c>
      <c r="B18" s="48">
        <v>52957</v>
      </c>
      <c r="C18" s="45">
        <v>122367394.58</v>
      </c>
      <c r="D18" s="45">
        <f t="shared" si="0"/>
        <v>2310693.479237872</v>
      </c>
      <c r="E18" s="45">
        <f t="shared" si="1"/>
        <v>111777632.93123828</v>
      </c>
      <c r="F18" s="45">
        <f t="shared" si="2"/>
        <v>10589761.64876172</v>
      </c>
      <c r="G18" s="44">
        <f t="shared" si="3"/>
        <v>0.08654071360356097</v>
      </c>
      <c r="H18" s="44">
        <f t="shared" si="4"/>
        <v>0.2635605243669917</v>
      </c>
      <c r="I18" s="45">
        <f t="shared" si="5"/>
        <v>-0.2635605243669917</v>
      </c>
    </row>
    <row r="19" spans="1:9" ht="15.75">
      <c r="A19" s="5" t="s">
        <v>7</v>
      </c>
      <c r="B19" s="48">
        <v>20190</v>
      </c>
      <c r="C19" s="45">
        <v>63867958.13</v>
      </c>
      <c r="D19" s="45">
        <f t="shared" si="0"/>
        <v>3163346.1183754336</v>
      </c>
      <c r="E19" s="45">
        <f t="shared" si="1"/>
        <v>63867958.13000001</v>
      </c>
      <c r="F19" s="45">
        <f t="shared" si="2"/>
        <v>0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5.75">
      <c r="A20" s="5" t="s">
        <v>8</v>
      </c>
      <c r="B20" s="48">
        <v>57729</v>
      </c>
      <c r="C20" s="45">
        <v>112800485.13</v>
      </c>
      <c r="D20" s="45">
        <f t="shared" si="0"/>
        <v>1953965.686743231</v>
      </c>
      <c r="E20" s="45">
        <f t="shared" si="1"/>
        <v>118754926.18821967</v>
      </c>
      <c r="F20" s="45">
        <f t="shared" si="2"/>
        <v>-5954441.058219671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5.75">
      <c r="A21" s="5" t="s">
        <v>9</v>
      </c>
      <c r="B21" s="48">
        <v>27913</v>
      </c>
      <c r="C21" s="45">
        <v>46037759.04</v>
      </c>
      <c r="D21" s="45">
        <f t="shared" si="0"/>
        <v>1649330.3851252103</v>
      </c>
      <c r="E21" s="45">
        <f t="shared" si="1"/>
        <v>75160002.51886573</v>
      </c>
      <c r="F21" s="45">
        <f t="shared" si="2"/>
        <v>-29122243.478865735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5.75">
      <c r="A22" s="5" t="s">
        <v>10</v>
      </c>
      <c r="B22" s="48">
        <v>10649</v>
      </c>
      <c r="C22" s="45">
        <v>59606385.55</v>
      </c>
      <c r="D22" s="45">
        <f t="shared" si="0"/>
        <v>5597369.288196074</v>
      </c>
      <c r="E22" s="45">
        <f>$F$7+($F$8-$F$7)*($B22-$F$3)/($F$4-$F$3)</f>
        <v>55196460.89328987</v>
      </c>
      <c r="F22" s="45">
        <f t="shared" si="2"/>
        <v>4409924.6567101255</v>
      </c>
      <c r="G22" s="44">
        <f t="shared" si="3"/>
        <v>0.07398409777776109</v>
      </c>
      <c r="H22" s="44">
        <f t="shared" si="4"/>
        <v>0.22531923753773095</v>
      </c>
      <c r="I22" s="45">
        <f t="shared" si="5"/>
        <v>-0.22531923753773095</v>
      </c>
    </row>
    <row r="23" spans="1:9" ht="15.75">
      <c r="A23" s="5" t="s">
        <v>11</v>
      </c>
      <c r="B23" s="48">
        <v>36495</v>
      </c>
      <c r="C23" s="45">
        <v>104218476.56</v>
      </c>
      <c r="D23" s="45">
        <f t="shared" si="0"/>
        <v>2855691.9183449787</v>
      </c>
      <c r="E23" s="45">
        <f aca="true" t="shared" si="6" ref="E23:E48">$F$7+($F$8-$F$7)*($B23-$F$3)/($F$4-$F$3)</f>
        <v>114807177.45829678</v>
      </c>
      <c r="F23" s="45">
        <f t="shared" si="2"/>
        <v>-10588700.898296773</v>
      </c>
      <c r="G23" s="44">
        <f t="shared" si="3"/>
        <v>0</v>
      </c>
      <c r="H23" s="44">
        <f t="shared" si="4"/>
        <v>0</v>
      </c>
      <c r="I23" s="45">
        <f t="shared" si="5"/>
        <v>0</v>
      </c>
    </row>
    <row r="24" spans="1:9" ht="15.75">
      <c r="A24" s="5" t="s">
        <v>12</v>
      </c>
      <c r="B24" s="48">
        <v>13077</v>
      </c>
      <c r="C24" s="45">
        <v>61324933.31</v>
      </c>
      <c r="D24" s="45">
        <f t="shared" si="0"/>
        <v>4689526.13825801</v>
      </c>
      <c r="E24" s="45">
        <f t="shared" si="6"/>
        <v>60796353.326155186</v>
      </c>
      <c r="F24" s="45">
        <f t="shared" si="2"/>
        <v>528579.9838448167</v>
      </c>
      <c r="G24" s="44">
        <f t="shared" si="3"/>
        <v>0.008619332387575925</v>
      </c>
      <c r="H24" s="44">
        <f t="shared" si="4"/>
        <v>0.02625025458155488</v>
      </c>
      <c r="I24" s="45">
        <f t="shared" si="5"/>
        <v>-0.02625025458155488</v>
      </c>
    </row>
    <row r="25" spans="1:9" ht="15.75">
      <c r="A25" s="5" t="s">
        <v>13</v>
      </c>
      <c r="B25" s="48">
        <v>18041</v>
      </c>
      <c r="C25" s="45">
        <v>57331774.54</v>
      </c>
      <c r="D25" s="45">
        <f t="shared" si="0"/>
        <v>3177860.1263788035</v>
      </c>
      <c r="E25" s="45">
        <f t="shared" si="6"/>
        <v>72245227.31163433</v>
      </c>
      <c r="F25" s="45">
        <f t="shared" si="2"/>
        <v>-14913452.771634333</v>
      </c>
      <c r="G25" s="44">
        <f t="shared" si="3"/>
        <v>0</v>
      </c>
      <c r="H25" s="44">
        <f t="shared" si="4"/>
        <v>0</v>
      </c>
      <c r="I25" s="45">
        <f t="shared" si="5"/>
        <v>0</v>
      </c>
    </row>
    <row r="26" spans="1:9" ht="15.75">
      <c r="A26" s="5" t="s">
        <v>14</v>
      </c>
      <c r="B26" s="48">
        <v>17336</v>
      </c>
      <c r="C26" s="45">
        <v>74214472.42</v>
      </c>
      <c r="D26" s="45">
        <f t="shared" si="0"/>
        <v>4280945.571065989</v>
      </c>
      <c r="E26" s="45">
        <f t="shared" si="6"/>
        <v>70619228.89105359</v>
      </c>
      <c r="F26" s="45">
        <f t="shared" si="2"/>
        <v>3595243.5289464146</v>
      </c>
      <c r="G26" s="44">
        <f t="shared" si="3"/>
        <v>0.0484439680255348</v>
      </c>
      <c r="H26" s="44">
        <f t="shared" si="4"/>
        <v>0.1475365418607128</v>
      </c>
      <c r="I26" s="45">
        <f t="shared" si="5"/>
        <v>-0.1475365418607128</v>
      </c>
    </row>
    <row r="27" spans="1:9" ht="15.75">
      <c r="A27" s="5" t="s">
        <v>15</v>
      </c>
      <c r="B27" s="48">
        <v>22484</v>
      </c>
      <c r="C27" s="45">
        <v>81407836.14</v>
      </c>
      <c r="D27" s="45">
        <f t="shared" si="0"/>
        <v>3620700.7712150863</v>
      </c>
      <c r="E27" s="45">
        <f t="shared" si="6"/>
        <v>82492476.93240064</v>
      </c>
      <c r="F27" s="45">
        <f t="shared" si="2"/>
        <v>-1084640.7924006432</v>
      </c>
      <c r="G27" s="44">
        <f t="shared" si="3"/>
        <v>0</v>
      </c>
      <c r="H27" s="44">
        <f t="shared" si="4"/>
        <v>0</v>
      </c>
      <c r="I27" s="45">
        <f t="shared" si="5"/>
        <v>0</v>
      </c>
    </row>
    <row r="28" spans="1:9" ht="15.75">
      <c r="A28" s="5" t="s">
        <v>16</v>
      </c>
      <c r="B28" s="48">
        <v>127070</v>
      </c>
      <c r="C28" s="45">
        <v>323707612.84</v>
      </c>
      <c r="D28" s="45">
        <f t="shared" si="0"/>
        <v>2547474.721334697</v>
      </c>
      <c r="E28" s="45">
        <f t="shared" si="6"/>
        <v>323707612.84</v>
      </c>
      <c r="F28" s="45">
        <f t="shared" si="2"/>
        <v>0</v>
      </c>
      <c r="G28" s="44">
        <f t="shared" si="3"/>
        <v>0</v>
      </c>
      <c r="H28" s="44">
        <f t="shared" si="4"/>
        <v>0</v>
      </c>
      <c r="I28" s="45">
        <f t="shared" si="5"/>
        <v>0</v>
      </c>
    </row>
    <row r="29" spans="1:9" ht="15.75">
      <c r="A29" s="5" t="s">
        <v>17</v>
      </c>
      <c r="B29" s="48">
        <v>9309</v>
      </c>
      <c r="C29" s="45">
        <v>47749452.49</v>
      </c>
      <c r="D29" s="45">
        <f t="shared" si="0"/>
        <v>5129385.808357503</v>
      </c>
      <c r="E29" s="45">
        <f t="shared" si="6"/>
        <v>52105910.703817256</v>
      </c>
      <c r="F29" s="45">
        <f t="shared" si="2"/>
        <v>-4356458.213817254</v>
      </c>
      <c r="G29" s="44">
        <f t="shared" si="3"/>
        <v>0</v>
      </c>
      <c r="H29" s="44">
        <f t="shared" si="4"/>
        <v>0</v>
      </c>
      <c r="I29" s="45">
        <f t="shared" si="5"/>
        <v>0</v>
      </c>
    </row>
    <row r="30" spans="1:9" ht="15.75">
      <c r="A30" s="5" t="s">
        <v>18</v>
      </c>
      <c r="B30" s="48">
        <v>12390</v>
      </c>
      <c r="C30" s="45">
        <v>61519071.13</v>
      </c>
      <c r="D30" s="45">
        <f t="shared" si="0"/>
        <v>4965219.623083131</v>
      </c>
      <c r="E30" s="45">
        <f t="shared" si="6"/>
        <v>59211869.75886586</v>
      </c>
      <c r="F30" s="45">
        <f t="shared" si="2"/>
        <v>2307201.3711341396</v>
      </c>
      <c r="G30" s="44">
        <f t="shared" si="3"/>
        <v>0.037503839520896545</v>
      </c>
      <c r="H30" s="44">
        <f t="shared" si="4"/>
        <v>0.11421828175792015</v>
      </c>
      <c r="I30" s="45">
        <f t="shared" si="5"/>
        <v>-0.11421828175792015</v>
      </c>
    </row>
    <row r="31" spans="1:9" ht="15.75">
      <c r="A31" s="5" t="s">
        <v>19</v>
      </c>
      <c r="B31" s="48">
        <v>30535</v>
      </c>
      <c r="C31" s="45">
        <v>98508917.79</v>
      </c>
      <c r="D31" s="45">
        <f t="shared" si="0"/>
        <v>3226098.503029311</v>
      </c>
      <c r="E31" s="45">
        <f t="shared" si="6"/>
        <v>101061148.25735888</v>
      </c>
      <c r="F31" s="45">
        <f t="shared" si="2"/>
        <v>-2552230.4673588723</v>
      </c>
      <c r="G31" s="44">
        <f t="shared" si="3"/>
        <v>0</v>
      </c>
      <c r="H31" s="44">
        <f t="shared" si="4"/>
        <v>0</v>
      </c>
      <c r="I31" s="45">
        <f t="shared" si="5"/>
        <v>0</v>
      </c>
    </row>
    <row r="32" spans="1:9" ht="15.75">
      <c r="A32" s="5" t="s">
        <v>20</v>
      </c>
      <c r="B32" s="48">
        <v>41008</v>
      </c>
      <c r="C32" s="45">
        <v>118645437.96</v>
      </c>
      <c r="D32" s="45">
        <f t="shared" si="0"/>
        <v>2893226.6377292234</v>
      </c>
      <c r="E32" s="45">
        <f t="shared" si="6"/>
        <v>125215873.73075196</v>
      </c>
      <c r="F32" s="45">
        <f t="shared" si="2"/>
        <v>-6570435.770751968</v>
      </c>
      <c r="G32" s="44">
        <f t="shared" si="3"/>
        <v>0</v>
      </c>
      <c r="H32" s="44">
        <f t="shared" si="4"/>
        <v>0</v>
      </c>
      <c r="I32" s="45">
        <f t="shared" si="5"/>
        <v>0</v>
      </c>
    </row>
    <row r="33" spans="1:9" ht="15.75">
      <c r="A33" s="5" t="s">
        <v>21</v>
      </c>
      <c r="B33" s="48">
        <v>14206</v>
      </c>
      <c r="C33" s="45">
        <v>47181873.41</v>
      </c>
      <c r="D33" s="45">
        <f t="shared" si="0"/>
        <v>3321263.790651837</v>
      </c>
      <c r="E33" s="45">
        <f t="shared" si="6"/>
        <v>63400257.17982278</v>
      </c>
      <c r="F33" s="45">
        <f t="shared" si="2"/>
        <v>-16218383.769822784</v>
      </c>
      <c r="G33" s="44">
        <f t="shared" si="3"/>
        <v>0</v>
      </c>
      <c r="H33" s="44">
        <f t="shared" si="4"/>
        <v>0</v>
      </c>
      <c r="I33" s="45">
        <f t="shared" si="5"/>
        <v>0</v>
      </c>
    </row>
    <row r="34" spans="1:9" ht="15.75">
      <c r="A34" s="5" t="s">
        <v>22</v>
      </c>
      <c r="B34" s="48">
        <v>21056</v>
      </c>
      <c r="C34" s="45">
        <v>74062069.69</v>
      </c>
      <c r="D34" s="45">
        <f t="shared" si="0"/>
        <v>3517385.5285904254</v>
      </c>
      <c r="E34" s="45">
        <f t="shared" si="6"/>
        <v>79198965.23794773</v>
      </c>
      <c r="F34" s="45">
        <f t="shared" si="2"/>
        <v>-5136895.547947735</v>
      </c>
      <c r="G34" s="44">
        <f t="shared" si="3"/>
        <v>0</v>
      </c>
      <c r="H34" s="44">
        <f t="shared" si="4"/>
        <v>0</v>
      </c>
      <c r="I34" s="45">
        <f t="shared" si="5"/>
        <v>0</v>
      </c>
    </row>
    <row r="35" spans="1:9" ht="15.75">
      <c r="A35" s="5" t="s">
        <v>23</v>
      </c>
      <c r="B35" s="48">
        <v>16013</v>
      </c>
      <c r="C35" s="45">
        <v>66182430.98</v>
      </c>
      <c r="D35" s="45">
        <f t="shared" si="0"/>
        <v>4133043.838131518</v>
      </c>
      <c r="E35" s="45">
        <f t="shared" si="6"/>
        <v>67567887.17413399</v>
      </c>
      <c r="F35" s="45">
        <f t="shared" si="2"/>
        <v>-1385456.1941339895</v>
      </c>
      <c r="G35" s="44">
        <f t="shared" si="3"/>
        <v>0</v>
      </c>
      <c r="H35" s="44">
        <f t="shared" si="4"/>
        <v>0</v>
      </c>
      <c r="I35" s="45">
        <f t="shared" si="5"/>
        <v>0</v>
      </c>
    </row>
    <row r="36" spans="1:9" ht="15.75">
      <c r="A36" s="5" t="s">
        <v>24</v>
      </c>
      <c r="B36" s="48">
        <v>56520</v>
      </c>
      <c r="C36" s="45">
        <v>239697776.3</v>
      </c>
      <c r="D36" s="45">
        <f t="shared" si="0"/>
        <v>4240937.301840057</v>
      </c>
      <c r="E36" s="45">
        <f t="shared" si="6"/>
        <v>160992451.7450051</v>
      </c>
      <c r="F36" s="45">
        <f t="shared" si="2"/>
        <v>78705324.55499491</v>
      </c>
      <c r="G36" s="44">
        <f t="shared" si="3"/>
        <v>0.3283523350524921</v>
      </c>
      <c r="H36" s="44">
        <f t="shared" si="4"/>
        <v>1</v>
      </c>
      <c r="I36" s="45">
        <f t="shared" si="5"/>
        <v>-1</v>
      </c>
    </row>
    <row r="37" spans="1:9" ht="15.75">
      <c r="A37" s="5" t="s">
        <v>25</v>
      </c>
      <c r="B37" s="48">
        <v>10541</v>
      </c>
      <c r="C37" s="45">
        <v>44623654.47</v>
      </c>
      <c r="D37" s="45">
        <f t="shared" si="0"/>
        <v>4233341.663030073</v>
      </c>
      <c r="E37" s="45">
        <f t="shared" si="6"/>
        <v>54947371.77354133</v>
      </c>
      <c r="F37" s="45">
        <f t="shared" si="2"/>
        <v>-10323717.303541332</v>
      </c>
      <c r="G37" s="44">
        <f t="shared" si="3"/>
        <v>0</v>
      </c>
      <c r="H37" s="44">
        <f t="shared" si="4"/>
        <v>0</v>
      </c>
      <c r="I37" s="45">
        <f t="shared" si="5"/>
        <v>0</v>
      </c>
    </row>
    <row r="38" spans="1:9" ht="15.75">
      <c r="A38" s="5" t="s">
        <v>26</v>
      </c>
      <c r="B38" s="48">
        <v>32051</v>
      </c>
      <c r="C38" s="45">
        <v>86186056.98</v>
      </c>
      <c r="D38" s="45">
        <f t="shared" si="0"/>
        <v>2689028.641228043</v>
      </c>
      <c r="E38" s="45">
        <f t="shared" si="6"/>
        <v>104557621.45679207</v>
      </c>
      <c r="F38" s="45">
        <f t="shared" si="2"/>
        <v>-18371564.476792067</v>
      </c>
      <c r="G38" s="44">
        <f t="shared" si="3"/>
        <v>0</v>
      </c>
      <c r="H38" s="44">
        <f t="shared" si="4"/>
        <v>0</v>
      </c>
      <c r="I38" s="45">
        <f t="shared" si="5"/>
        <v>0</v>
      </c>
    </row>
    <row r="39" spans="1:9" ht="15.75">
      <c r="A39" s="5" t="s">
        <v>27</v>
      </c>
      <c r="B39" s="48">
        <v>14590</v>
      </c>
      <c r="C39" s="45">
        <v>77841434.97</v>
      </c>
      <c r="D39" s="45">
        <f t="shared" si="0"/>
        <v>5335259.422206991</v>
      </c>
      <c r="E39" s="45">
        <f t="shared" si="6"/>
        <v>64285907.38337314</v>
      </c>
      <c r="F39" s="45">
        <f t="shared" si="2"/>
        <v>13555527.586626858</v>
      </c>
      <c r="G39" s="44">
        <f t="shared" si="3"/>
        <v>0.1741428275551593</v>
      </c>
      <c r="H39" s="44">
        <f t="shared" si="4"/>
        <v>0.5303535530737734</v>
      </c>
      <c r="I39" s="45">
        <f t="shared" si="5"/>
        <v>-0.5303535530737734</v>
      </c>
    </row>
    <row r="40" spans="1:9" ht="15.75">
      <c r="A40" s="5" t="s">
        <v>28</v>
      </c>
      <c r="B40" s="48">
        <v>25962</v>
      </c>
      <c r="C40" s="45">
        <v>87657778.75</v>
      </c>
      <c r="D40" s="45">
        <f t="shared" si="0"/>
        <v>3376387.7494029733</v>
      </c>
      <c r="E40" s="45">
        <f t="shared" si="6"/>
        <v>90514069.14059895</v>
      </c>
      <c r="F40" s="45">
        <f t="shared" si="2"/>
        <v>-2856290.390598953</v>
      </c>
      <c r="G40" s="44">
        <f t="shared" si="3"/>
        <v>0</v>
      </c>
      <c r="H40" s="44">
        <f t="shared" si="4"/>
        <v>0</v>
      </c>
      <c r="I40" s="45">
        <f t="shared" si="5"/>
        <v>0</v>
      </c>
    </row>
    <row r="41" spans="1:9" ht="15.75">
      <c r="A41" s="5" t="s">
        <v>29</v>
      </c>
      <c r="B41" s="48">
        <v>21741</v>
      </c>
      <c r="C41" s="45">
        <v>85232489.12</v>
      </c>
      <c r="D41" s="45">
        <f t="shared" si="0"/>
        <v>3920357.3487880044</v>
      </c>
      <c r="E41" s="45">
        <f t="shared" si="6"/>
        <v>80778836.04376023</v>
      </c>
      <c r="F41" s="45">
        <f t="shared" si="2"/>
        <v>4453653.07623978</v>
      </c>
      <c r="G41" s="44">
        <f t="shared" si="3"/>
        <v>0.05225299791455603</v>
      </c>
      <c r="H41" s="44">
        <f t="shared" si="4"/>
        <v>0.15913697676674843</v>
      </c>
      <c r="I41" s="45">
        <f t="shared" si="5"/>
        <v>-0.15913697676674843</v>
      </c>
    </row>
    <row r="42" spans="1:9" ht="15.75">
      <c r="A42" s="5" t="s">
        <v>30</v>
      </c>
      <c r="B42" s="48">
        <v>44027</v>
      </c>
      <c r="C42" s="45">
        <v>143269374.76</v>
      </c>
      <c r="D42" s="45">
        <f t="shared" si="0"/>
        <v>3254125.3040179885</v>
      </c>
      <c r="E42" s="45">
        <f t="shared" si="6"/>
        <v>132178837.18001899</v>
      </c>
      <c r="F42" s="45">
        <f t="shared" si="2"/>
        <v>11090537.579981</v>
      </c>
      <c r="G42" s="44">
        <f t="shared" si="3"/>
        <v>0.07741038584526172</v>
      </c>
      <c r="H42" s="44">
        <f t="shared" si="4"/>
        <v>0.23575402877182675</v>
      </c>
      <c r="I42" s="45">
        <f t="shared" si="5"/>
        <v>-0.23575402877182675</v>
      </c>
    </row>
    <row r="43" spans="1:9" ht="15.75">
      <c r="A43" s="5" t="s">
        <v>31</v>
      </c>
      <c r="B43" s="48">
        <v>84781</v>
      </c>
      <c r="C43" s="45">
        <v>226569712.61</v>
      </c>
      <c r="D43" s="45">
        <f t="shared" si="0"/>
        <v>2672411.42012951</v>
      </c>
      <c r="E43" s="45">
        <f t="shared" si="6"/>
        <v>226173077.79327798</v>
      </c>
      <c r="F43" s="45">
        <f t="shared" si="2"/>
        <v>396634.8167220354</v>
      </c>
      <c r="G43" s="98">
        <f t="shared" si="3"/>
        <v>0.0017506082880758764</v>
      </c>
      <c r="H43" s="44">
        <f t="shared" si="4"/>
        <v>0.005331493341736142</v>
      </c>
      <c r="I43" s="45">
        <f t="shared" si="5"/>
        <v>-0.005331493341736142</v>
      </c>
    </row>
    <row r="44" spans="1:9" ht="15.75">
      <c r="A44" s="5" t="s">
        <v>32</v>
      </c>
      <c r="B44" s="48">
        <v>23643</v>
      </c>
      <c r="C44" s="45">
        <v>110013375.42</v>
      </c>
      <c r="D44" s="45">
        <f t="shared" si="0"/>
        <v>4653105.5881233355</v>
      </c>
      <c r="E44" s="45">
        <f t="shared" si="6"/>
        <v>85165572.2082206</v>
      </c>
      <c r="F44" s="45">
        <f t="shared" si="2"/>
        <v>24847803.2117794</v>
      </c>
      <c r="G44" s="44">
        <f t="shared" si="3"/>
        <v>0.22586165652055948</v>
      </c>
      <c r="H44" s="44">
        <f t="shared" si="4"/>
        <v>0.6878637134846386</v>
      </c>
      <c r="I44" s="45">
        <f t="shared" si="5"/>
        <v>-0.6878637134846386</v>
      </c>
    </row>
    <row r="45" spans="1:9" ht="15.75">
      <c r="A45" s="5" t="s">
        <v>33</v>
      </c>
      <c r="B45" s="48">
        <v>15910</v>
      </c>
      <c r="C45" s="45">
        <v>71300498.07</v>
      </c>
      <c r="D45" s="45">
        <f t="shared" si="0"/>
        <v>4481489.507856693</v>
      </c>
      <c r="E45" s="45">
        <f t="shared" si="6"/>
        <v>67330329.95807752</v>
      </c>
      <c r="F45" s="45">
        <f t="shared" si="2"/>
        <v>3970168.1119224727</v>
      </c>
      <c r="G45" s="44">
        <f t="shared" si="3"/>
        <v>0.05568219324393386</v>
      </c>
      <c r="H45" s="44">
        <f t="shared" si="4"/>
        <v>0.16958062209313118</v>
      </c>
      <c r="I45" s="45">
        <f t="shared" si="5"/>
        <v>-0.16958062209313118</v>
      </c>
    </row>
    <row r="46" spans="1:9" ht="15.75">
      <c r="A46" s="5" t="s">
        <v>34</v>
      </c>
      <c r="B46" s="48">
        <v>14672</v>
      </c>
      <c r="C46" s="45">
        <v>68932233.08</v>
      </c>
      <c r="D46" s="45">
        <f t="shared" si="0"/>
        <v>4698216.540348964</v>
      </c>
      <c r="E46" s="45">
        <f t="shared" si="6"/>
        <v>64475030.60392296</v>
      </c>
      <c r="F46" s="45">
        <f t="shared" si="2"/>
        <v>4457202.476077035</v>
      </c>
      <c r="G46" s="44">
        <f t="shared" si="3"/>
        <v>0.06466064244435812</v>
      </c>
      <c r="H46" s="44">
        <f t="shared" si="4"/>
        <v>0.19692457016948314</v>
      </c>
      <c r="I46" s="45">
        <f t="shared" si="5"/>
        <v>-0.19692457016948314</v>
      </c>
    </row>
    <row r="47" spans="1:9" ht="15.75">
      <c r="A47" s="5" t="s">
        <v>35</v>
      </c>
      <c r="B47" s="48">
        <v>12745</v>
      </c>
      <c r="C47" s="45">
        <v>60111682.78</v>
      </c>
      <c r="D47" s="45">
        <f t="shared" si="0"/>
        <v>4716491.391133778</v>
      </c>
      <c r="E47" s="45">
        <f t="shared" si="6"/>
        <v>60030634.92100227</v>
      </c>
      <c r="F47" s="45">
        <f t="shared" si="2"/>
        <v>81047.8589977324</v>
      </c>
      <c r="G47" s="98">
        <f t="shared" si="3"/>
        <v>0.001348287974142327</v>
      </c>
      <c r="H47" s="98">
        <f t="shared" si="4"/>
        <v>0.004106223194443806</v>
      </c>
      <c r="I47" s="99">
        <f t="shared" si="5"/>
        <v>-0.004106223194443806</v>
      </c>
    </row>
    <row r="48" spans="1:9" ht="15.75">
      <c r="A48" s="5" t="s">
        <v>36</v>
      </c>
      <c r="B48" s="48">
        <v>19443</v>
      </c>
      <c r="C48" s="45">
        <v>90697591.23</v>
      </c>
      <c r="D48" s="45">
        <f t="shared" si="0"/>
        <v>4664794.0765314</v>
      </c>
      <c r="E48" s="45">
        <f t="shared" si="6"/>
        <v>75478773.10688853</v>
      </c>
      <c r="F48" s="45">
        <f t="shared" si="2"/>
        <v>15218818.123111472</v>
      </c>
      <c r="G48" s="44">
        <f t="shared" si="3"/>
        <v>0.1677973793649941</v>
      </c>
      <c r="H48" s="44">
        <f t="shared" si="4"/>
        <v>0.511028433338746</v>
      </c>
      <c r="I48" s="45">
        <f t="shared" si="5"/>
        <v>-0.511028433338746</v>
      </c>
    </row>
    <row r="49" spans="1:9" s="17" customFormat="1" ht="15.75">
      <c r="A49" s="14" t="s">
        <v>67</v>
      </c>
      <c r="B49" s="70">
        <f>SUM($B12:$B48)</f>
        <v>3142683</v>
      </c>
      <c r="C49" s="15">
        <f>SUM($C12:$C48)</f>
        <v>6851592970.379999</v>
      </c>
      <c r="D49" s="35">
        <f>$C49/$B49*1000</f>
        <v>2180173.110167331</v>
      </c>
      <c r="E49" s="15">
        <f>SUM($E$12:$E$48)</f>
        <v>6412602737.894866</v>
      </c>
      <c r="F49" s="35">
        <f>$C49-$E49</f>
        <v>438990232.4851332</v>
      </c>
      <c r="G49" s="15">
        <f>IF($F49/$C49&lt;0,0,$F49/$C49)</f>
        <v>0.06407126552656063</v>
      </c>
      <c r="H49" s="16"/>
      <c r="I49" s="16"/>
    </row>
    <row r="50" spans="1:2" ht="15.75">
      <c r="A50" s="6" t="s">
        <v>184</v>
      </c>
      <c r="B50" s="6"/>
    </row>
    <row r="52" spans="1:9" ht="33" customHeight="1">
      <c r="A52" s="123" t="s">
        <v>200</v>
      </c>
      <c r="B52" s="123"/>
      <c r="C52" s="123"/>
      <c r="D52" s="123"/>
      <c r="E52" s="123"/>
      <c r="F52" s="123"/>
      <c r="G52" s="123"/>
      <c r="H52" s="123"/>
      <c r="I52" s="123"/>
    </row>
    <row r="53" spans="1:9" ht="32.25" customHeight="1">
      <c r="A53" s="124" t="s">
        <v>204</v>
      </c>
      <c r="B53" s="124"/>
      <c r="C53" s="124"/>
      <c r="D53" s="124"/>
      <c r="E53" s="124"/>
      <c r="F53" s="124"/>
      <c r="G53" s="124"/>
      <c r="H53" s="124"/>
      <c r="I53" s="124"/>
    </row>
    <row r="54" spans="1:9" ht="32.25" customHeight="1">
      <c r="A54" s="123" t="s">
        <v>201</v>
      </c>
      <c r="B54" s="123"/>
      <c r="C54" s="123"/>
      <c r="D54" s="123"/>
      <c r="E54" s="123"/>
      <c r="F54" s="123"/>
      <c r="G54" s="123"/>
      <c r="H54" s="123"/>
      <c r="I54" s="123"/>
    </row>
    <row r="55" spans="1:9" ht="15.75">
      <c r="A55" s="121" t="s">
        <v>202</v>
      </c>
      <c r="B55" s="121"/>
      <c r="C55" s="121"/>
      <c r="D55" s="121"/>
      <c r="E55" s="121"/>
      <c r="F55" s="121"/>
      <c r="G55" s="121"/>
      <c r="H55" s="121"/>
      <c r="I55" s="121"/>
    </row>
    <row r="56" spans="1:9" ht="15.75">
      <c r="A56" s="121" t="s">
        <v>203</v>
      </c>
      <c r="B56" s="121"/>
      <c r="C56" s="121"/>
      <c r="D56" s="121"/>
      <c r="E56" s="121"/>
      <c r="F56" s="121"/>
      <c r="G56" s="121"/>
      <c r="H56" s="121"/>
      <c r="I56" s="121"/>
    </row>
  </sheetData>
  <sheetProtection/>
  <mergeCells count="6">
    <mergeCell ref="A56:I56"/>
    <mergeCell ref="A1:I1"/>
    <mergeCell ref="A52:I52"/>
    <mergeCell ref="A54:I54"/>
    <mergeCell ref="A53:I53"/>
    <mergeCell ref="A55:I55"/>
  </mergeCells>
  <conditionalFormatting sqref="I12:I48">
    <cfRule type="cellIs" priority="1" dxfId="135" operator="equal" stopIfTrue="1">
      <formula>-1</formula>
    </cfRule>
    <cfRule type="cellIs" priority="2" dxfId="134" operator="equal" stopIfTrue="1">
      <formula>0</formula>
    </cfRule>
  </conditionalFormatting>
  <printOptions horizontalCentered="1"/>
  <pageMargins left="0.15748031496062992" right="0.1968503937007874" top="0.53" bottom="0.2362204724409449" header="0.15748031496062992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4.421875" style="39" customWidth="1"/>
    <col min="2" max="3" width="15.421875" style="39" customWidth="1"/>
    <col min="4" max="4" width="16.140625" style="39" customWidth="1"/>
    <col min="5" max="5" width="16.57421875" style="39" customWidth="1"/>
    <col min="6" max="6" width="16.00390625" style="39" customWidth="1"/>
    <col min="7" max="7" width="11.57421875" style="39" customWidth="1"/>
    <col min="8" max="8" width="8.140625" style="39" customWidth="1"/>
    <col min="9" max="9" width="17.140625" style="39" customWidth="1"/>
    <col min="10" max="16384" width="9.140625" style="39" customWidth="1"/>
  </cols>
  <sheetData>
    <row r="1" spans="1:9" ht="28.5" customHeight="1">
      <c r="A1" s="122" t="s">
        <v>208</v>
      </c>
      <c r="B1" s="122"/>
      <c r="C1" s="122"/>
      <c r="D1" s="122"/>
      <c r="E1" s="122"/>
      <c r="F1" s="122"/>
      <c r="G1" s="122"/>
      <c r="H1" s="122"/>
      <c r="I1" s="122"/>
    </row>
    <row r="2" spans="3:6" ht="15.75">
      <c r="C2" s="71"/>
      <c r="D2" s="71"/>
      <c r="E2" s="69" t="s">
        <v>188</v>
      </c>
      <c r="F2" s="69" t="s">
        <v>189</v>
      </c>
    </row>
    <row r="3" spans="1:6" ht="15.75">
      <c r="A3" s="10" t="s">
        <v>320</v>
      </c>
      <c r="B3" s="26">
        <f>MAX($G$12:$G$48)</f>
        <v>0.35907852656466915</v>
      </c>
      <c r="D3" s="71" t="s">
        <v>190</v>
      </c>
      <c r="E3" s="55">
        <f>MIN($B$12:$B$21)</f>
        <v>20190</v>
      </c>
      <c r="F3" s="55">
        <f>MIN($B$22:$B$48)</f>
        <v>9309</v>
      </c>
    </row>
    <row r="4" spans="1:6" ht="15.75">
      <c r="A4" s="11" t="s">
        <v>321</v>
      </c>
      <c r="B4" s="27">
        <f>MIN($G$12:$G$48)</f>
        <v>0</v>
      </c>
      <c r="D4" s="71" t="s">
        <v>191</v>
      </c>
      <c r="E4" s="55">
        <f>MAX($B$12:$B$21)</f>
        <v>1163724</v>
      </c>
      <c r="F4" s="55">
        <f>MAX($B$22:$B$48)</f>
        <v>127070</v>
      </c>
    </row>
    <row r="5" spans="1:6" ht="15.75">
      <c r="A5" s="12" t="s">
        <v>322</v>
      </c>
      <c r="B5" s="13" t="s">
        <v>40</v>
      </c>
      <c r="D5" s="71" t="s">
        <v>323</v>
      </c>
      <c r="E5" s="50">
        <f>MIN($D$12:$D$21)</f>
        <v>1.9217941686554112</v>
      </c>
      <c r="F5" s="50">
        <f>MIN($D$22:$D$48)</f>
        <v>2.6363421736050996</v>
      </c>
    </row>
    <row r="6" spans="4:6" ht="15.75">
      <c r="D6" s="71" t="s">
        <v>324</v>
      </c>
      <c r="E6" s="50">
        <f>MAX($D$12:$D$21)</f>
        <v>4.457652303120357</v>
      </c>
      <c r="F6" s="50">
        <f>MAX($D$22:$D$48)</f>
        <v>9.130948544419379</v>
      </c>
    </row>
    <row r="7" spans="4:6" ht="15.75">
      <c r="D7" s="71" t="s">
        <v>198</v>
      </c>
      <c r="E7" s="50">
        <f>$E$6*$E$3/1000</f>
        <v>90</v>
      </c>
      <c r="F7" s="50">
        <f>$F$6*$F$3/1000</f>
        <v>85</v>
      </c>
    </row>
    <row r="8" spans="4:6" ht="15.75">
      <c r="D8" s="71" t="s">
        <v>199</v>
      </c>
      <c r="E8" s="50">
        <f>$E$5*$E$4/1000</f>
        <v>2236.4379971243497</v>
      </c>
      <c r="F8" s="50">
        <f>$F$5*$F$4/1000</f>
        <v>335</v>
      </c>
    </row>
    <row r="9" spans="3:4" ht="15.75">
      <c r="C9" s="71"/>
      <c r="D9" s="71"/>
    </row>
    <row r="10" spans="1:9" s="8" customFormat="1" ht="129.75" customHeight="1">
      <c r="A10" s="3" t="s">
        <v>38</v>
      </c>
      <c r="B10" s="3" t="s">
        <v>342</v>
      </c>
      <c r="C10" s="3" t="s">
        <v>344</v>
      </c>
      <c r="D10" s="3" t="s">
        <v>325</v>
      </c>
      <c r="E10" s="3" t="s">
        <v>326</v>
      </c>
      <c r="F10" s="3" t="s">
        <v>327</v>
      </c>
      <c r="G10" s="9" t="s">
        <v>328</v>
      </c>
      <c r="H10" s="9" t="s">
        <v>329</v>
      </c>
      <c r="I10" s="9" t="s">
        <v>330</v>
      </c>
    </row>
    <row r="11" spans="1:9" s="7" customFormat="1" ht="31.5">
      <c r="A11" s="9">
        <v>1</v>
      </c>
      <c r="B11" s="9">
        <v>2</v>
      </c>
      <c r="C11" s="9">
        <v>3</v>
      </c>
      <c r="D11" s="9" t="s">
        <v>197</v>
      </c>
      <c r="E11" s="9">
        <v>5</v>
      </c>
      <c r="F11" s="9" t="s">
        <v>196</v>
      </c>
      <c r="G11" s="3" t="s">
        <v>243</v>
      </c>
      <c r="H11" s="9">
        <v>8</v>
      </c>
      <c r="I11" s="9">
        <v>9</v>
      </c>
    </row>
    <row r="12" spans="1:9" ht="15.75">
      <c r="A12" s="5" t="s">
        <v>0</v>
      </c>
      <c r="B12" s="84">
        <v>1163724</v>
      </c>
      <c r="C12" s="45">
        <v>2269.5</v>
      </c>
      <c r="D12" s="45">
        <f>$C12/$B12*1000</f>
        <v>1.950204687709457</v>
      </c>
      <c r="E12" s="45">
        <f>$E$7+($E$8-$E$7)*($B12-$E$3)/($E$4-$E$3)</f>
        <v>2236.4379971243497</v>
      </c>
      <c r="F12" s="45">
        <f>$C12-$E12</f>
        <v>33.06200287565025</v>
      </c>
      <c r="G12" s="44">
        <f>IF($F12/$C12&lt;0,0,$F12/$C12)</f>
        <v>0.014567967779533047</v>
      </c>
      <c r="H12" s="44">
        <f>($G12-$B$4)/($B$3-$B$4)</f>
        <v>0.04057042318544045</v>
      </c>
      <c r="I12" s="45">
        <f>$H12*$B$5</f>
        <v>-0.04057042318544045</v>
      </c>
    </row>
    <row r="13" spans="1:9" ht="15.75">
      <c r="A13" s="5" t="s">
        <v>1</v>
      </c>
      <c r="B13" s="84">
        <v>674630</v>
      </c>
      <c r="C13" s="45">
        <v>1296.5</v>
      </c>
      <c r="D13" s="45">
        <f aca="true" t="shared" si="0" ref="D13:D48">$C13/$B13*1000</f>
        <v>1.9217941686554112</v>
      </c>
      <c r="E13" s="45">
        <f aca="true" t="shared" si="1" ref="E13:E21">$E$7+($E$8-$E$7)*($B13-$E$3)/($E$4-$E$3)</f>
        <v>1318.3980037655717</v>
      </c>
      <c r="F13" s="45">
        <f aca="true" t="shared" si="2" ref="F13:F48">$C13-$E13</f>
        <v>-21.89800376557173</v>
      </c>
      <c r="G13" s="44">
        <f aca="true" t="shared" si="3" ref="G13:G48">IF($F13/$C13&lt;0,0,$F13/$C13)</f>
        <v>0</v>
      </c>
      <c r="H13" s="44">
        <f aca="true" t="shared" si="4" ref="H13:H48">($G13-$B$4)/($B$3-$B$4)</f>
        <v>0</v>
      </c>
      <c r="I13" s="45">
        <f aca="true" t="shared" si="5" ref="I13:I48">$H13*$B$5</f>
        <v>0</v>
      </c>
    </row>
    <row r="14" spans="1:9" ht="15.75">
      <c r="A14" s="5" t="s">
        <v>2</v>
      </c>
      <c r="B14" s="84">
        <v>164066</v>
      </c>
      <c r="C14" s="45">
        <v>382</v>
      </c>
      <c r="D14" s="45">
        <f t="shared" si="0"/>
        <v>2.3283312813136177</v>
      </c>
      <c r="E14" s="45">
        <f t="shared" si="1"/>
        <v>360.05835705301547</v>
      </c>
      <c r="F14" s="45">
        <f t="shared" si="2"/>
        <v>21.94164294698453</v>
      </c>
      <c r="G14" s="44">
        <f t="shared" si="3"/>
        <v>0.057438855882158454</v>
      </c>
      <c r="H14" s="44">
        <f t="shared" si="4"/>
        <v>0.15996182348100912</v>
      </c>
      <c r="I14" s="45">
        <f t="shared" si="5"/>
        <v>-0.15996182348100912</v>
      </c>
    </row>
    <row r="15" spans="1:9" ht="15.75">
      <c r="A15" s="5" t="s">
        <v>3</v>
      </c>
      <c r="B15" s="84">
        <v>99247</v>
      </c>
      <c r="C15" s="45">
        <v>232</v>
      </c>
      <c r="D15" s="45">
        <f t="shared" si="0"/>
        <v>2.337602144145415</v>
      </c>
      <c r="E15" s="45">
        <f t="shared" si="1"/>
        <v>238.39169516486587</v>
      </c>
      <c r="F15" s="45">
        <f t="shared" si="2"/>
        <v>-6.391695164865865</v>
      </c>
      <c r="G15" s="44">
        <f t="shared" si="3"/>
        <v>0</v>
      </c>
      <c r="H15" s="44">
        <f t="shared" si="4"/>
        <v>0</v>
      </c>
      <c r="I15" s="45">
        <f t="shared" si="5"/>
        <v>0</v>
      </c>
    </row>
    <row r="16" spans="1:9" ht="15.75">
      <c r="A16" s="5" t="s">
        <v>4</v>
      </c>
      <c r="B16" s="84">
        <v>69177</v>
      </c>
      <c r="C16" s="45">
        <v>155.5</v>
      </c>
      <c r="D16" s="45">
        <f t="shared" si="0"/>
        <v>2.247856946673027</v>
      </c>
      <c r="E16" s="45">
        <f t="shared" si="1"/>
        <v>181.94965621059848</v>
      </c>
      <c r="F16" s="45">
        <f t="shared" si="2"/>
        <v>-26.449656210598476</v>
      </c>
      <c r="G16" s="44">
        <f t="shared" si="3"/>
        <v>0</v>
      </c>
      <c r="H16" s="44">
        <f t="shared" si="4"/>
        <v>0</v>
      </c>
      <c r="I16" s="45">
        <f t="shared" si="5"/>
        <v>0</v>
      </c>
    </row>
    <row r="17" spans="1:9" ht="15.75">
      <c r="A17" s="5" t="s">
        <v>5</v>
      </c>
      <c r="B17" s="84">
        <v>46755</v>
      </c>
      <c r="C17" s="45">
        <v>112</v>
      </c>
      <c r="D17" s="45">
        <f t="shared" si="0"/>
        <v>2.395465725590846</v>
      </c>
      <c r="E17" s="45">
        <f t="shared" si="1"/>
        <v>139.86307831127746</v>
      </c>
      <c r="F17" s="45">
        <f t="shared" si="2"/>
        <v>-27.863078311277462</v>
      </c>
      <c r="G17" s="44">
        <f t="shared" si="3"/>
        <v>0</v>
      </c>
      <c r="H17" s="44">
        <f t="shared" si="4"/>
        <v>0</v>
      </c>
      <c r="I17" s="45">
        <f t="shared" si="5"/>
        <v>0</v>
      </c>
    </row>
    <row r="18" spans="1:9" ht="15.75">
      <c r="A18" s="5" t="s">
        <v>6</v>
      </c>
      <c r="B18" s="84">
        <v>52957</v>
      </c>
      <c r="C18" s="45">
        <v>150.5</v>
      </c>
      <c r="D18" s="45">
        <f t="shared" si="0"/>
        <v>2.841928356968862</v>
      </c>
      <c r="E18" s="45">
        <f t="shared" si="1"/>
        <v>151.50436615944395</v>
      </c>
      <c r="F18" s="45">
        <f t="shared" si="2"/>
        <v>-1.004366159443947</v>
      </c>
      <c r="G18" s="44">
        <f t="shared" si="3"/>
        <v>0</v>
      </c>
      <c r="H18" s="44">
        <f t="shared" si="4"/>
        <v>0</v>
      </c>
      <c r="I18" s="45">
        <f t="shared" si="5"/>
        <v>0</v>
      </c>
    </row>
    <row r="19" spans="1:9" ht="15.75">
      <c r="A19" s="5" t="s">
        <v>7</v>
      </c>
      <c r="B19" s="84">
        <v>20190</v>
      </c>
      <c r="C19" s="45">
        <v>90</v>
      </c>
      <c r="D19" s="45">
        <f t="shared" si="0"/>
        <v>4.457652303120357</v>
      </c>
      <c r="E19" s="45">
        <f t="shared" si="1"/>
        <v>90</v>
      </c>
      <c r="F19" s="45">
        <f t="shared" si="2"/>
        <v>0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5.75">
      <c r="A20" s="5" t="s">
        <v>8</v>
      </c>
      <c r="B20" s="84">
        <v>57729</v>
      </c>
      <c r="C20" s="45">
        <v>139.5</v>
      </c>
      <c r="D20" s="45">
        <f t="shared" si="0"/>
        <v>2.41646312944967</v>
      </c>
      <c r="E20" s="45">
        <f t="shared" si="1"/>
        <v>160.4615131461338</v>
      </c>
      <c r="F20" s="45">
        <f t="shared" si="2"/>
        <v>-20.961513146133797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5.75">
      <c r="A21" s="5" t="s">
        <v>9</v>
      </c>
      <c r="B21" s="84">
        <v>27913</v>
      </c>
      <c r="C21" s="45">
        <v>84</v>
      </c>
      <c r="D21" s="45">
        <f t="shared" si="0"/>
        <v>3.009350481854333</v>
      </c>
      <c r="E21" s="45">
        <f t="shared" si="1"/>
        <v>104.49623767355527</v>
      </c>
      <c r="F21" s="45">
        <f t="shared" si="2"/>
        <v>-20.49623767355527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5.75">
      <c r="A22" s="5" t="s">
        <v>10</v>
      </c>
      <c r="B22" s="84">
        <v>10649</v>
      </c>
      <c r="C22" s="45">
        <v>94</v>
      </c>
      <c r="D22" s="45">
        <f t="shared" si="0"/>
        <v>8.827119917363133</v>
      </c>
      <c r="E22" s="45">
        <f>$F$7+($F$8-$F$7)*($B22-$F$3)/($F$4-$F$3)</f>
        <v>87.84474486459864</v>
      </c>
      <c r="F22" s="45">
        <f t="shared" si="2"/>
        <v>6.155255135401362</v>
      </c>
      <c r="G22" s="44">
        <f t="shared" si="3"/>
        <v>0.06548143761065278</v>
      </c>
      <c r="H22" s="44">
        <f t="shared" si="4"/>
        <v>0.18235965886659541</v>
      </c>
      <c r="I22" s="45">
        <f t="shared" si="5"/>
        <v>-0.18235965886659541</v>
      </c>
    </row>
    <row r="23" spans="1:9" ht="15.75">
      <c r="A23" s="5" t="s">
        <v>11</v>
      </c>
      <c r="B23" s="84">
        <v>36495</v>
      </c>
      <c r="C23" s="45">
        <v>160</v>
      </c>
      <c r="D23" s="45">
        <f t="shared" si="0"/>
        <v>4.384162214001918</v>
      </c>
      <c r="E23" s="45">
        <f aca="true" t="shared" si="6" ref="E23:E48">$F$7+($F$8-$F$7)*($B23-$F$3)/($F$4-$F$3)</f>
        <v>142.71435364849145</v>
      </c>
      <c r="F23" s="45">
        <f t="shared" si="2"/>
        <v>17.285646351508547</v>
      </c>
      <c r="G23" s="44">
        <f t="shared" si="3"/>
        <v>0.10803528969692841</v>
      </c>
      <c r="H23" s="44">
        <f t="shared" si="4"/>
        <v>0.3008681436077786</v>
      </c>
      <c r="I23" s="45">
        <f t="shared" si="5"/>
        <v>-0.3008681436077786</v>
      </c>
    </row>
    <row r="24" spans="1:9" ht="15.75">
      <c r="A24" s="5" t="s">
        <v>12</v>
      </c>
      <c r="B24" s="84">
        <v>13077</v>
      </c>
      <c r="C24" s="45">
        <v>88</v>
      </c>
      <c r="D24" s="45">
        <f t="shared" si="0"/>
        <v>6.729372180163646</v>
      </c>
      <c r="E24" s="45">
        <f t="shared" si="6"/>
        <v>92.99925272373706</v>
      </c>
      <c r="F24" s="45">
        <f t="shared" si="2"/>
        <v>-4.999252723737058</v>
      </c>
      <c r="G24" s="44">
        <f t="shared" si="3"/>
        <v>0</v>
      </c>
      <c r="H24" s="44">
        <f t="shared" si="4"/>
        <v>0</v>
      </c>
      <c r="I24" s="45">
        <f t="shared" si="5"/>
        <v>0</v>
      </c>
    </row>
    <row r="25" spans="1:9" ht="15.75">
      <c r="A25" s="5" t="s">
        <v>13</v>
      </c>
      <c r="B25" s="84">
        <v>18041</v>
      </c>
      <c r="C25" s="45">
        <v>67</v>
      </c>
      <c r="D25" s="45">
        <f t="shared" si="0"/>
        <v>3.713763095172108</v>
      </c>
      <c r="E25" s="45">
        <f t="shared" si="6"/>
        <v>103.53754638632485</v>
      </c>
      <c r="F25" s="45">
        <f t="shared" si="2"/>
        <v>-36.53754638632485</v>
      </c>
      <c r="G25" s="44">
        <f t="shared" si="3"/>
        <v>0</v>
      </c>
      <c r="H25" s="44">
        <f t="shared" si="4"/>
        <v>0</v>
      </c>
      <c r="I25" s="45">
        <f t="shared" si="5"/>
        <v>0</v>
      </c>
    </row>
    <row r="26" spans="1:9" ht="15.75">
      <c r="A26" s="5" t="s">
        <v>14</v>
      </c>
      <c r="B26" s="84">
        <v>17336</v>
      </c>
      <c r="C26" s="45">
        <v>116</v>
      </c>
      <c r="D26" s="45">
        <f t="shared" si="0"/>
        <v>6.6912782648823255</v>
      </c>
      <c r="E26" s="45">
        <f t="shared" si="6"/>
        <v>102.04087091651735</v>
      </c>
      <c r="F26" s="45">
        <f t="shared" si="2"/>
        <v>13.959129083482651</v>
      </c>
      <c r="G26" s="44">
        <f t="shared" si="3"/>
        <v>0.12033731968519526</v>
      </c>
      <c r="H26" s="44">
        <f t="shared" si="4"/>
        <v>0.3351281426836389</v>
      </c>
      <c r="I26" s="45">
        <f t="shared" si="5"/>
        <v>-0.3351281426836389</v>
      </c>
    </row>
    <row r="27" spans="1:9" ht="15.75">
      <c r="A27" s="5" t="s">
        <v>15</v>
      </c>
      <c r="B27" s="84">
        <v>22484</v>
      </c>
      <c r="C27" s="45">
        <v>128</v>
      </c>
      <c r="D27" s="45">
        <f t="shared" si="0"/>
        <v>5.692937199786515</v>
      </c>
      <c r="E27" s="45">
        <f t="shared" si="6"/>
        <v>112.96978626200524</v>
      </c>
      <c r="F27" s="45">
        <f t="shared" si="2"/>
        <v>15.030213737994757</v>
      </c>
      <c r="G27" s="44">
        <f t="shared" si="3"/>
        <v>0.11742354482808404</v>
      </c>
      <c r="H27" s="44">
        <f t="shared" si="4"/>
        <v>0.32701355313970953</v>
      </c>
      <c r="I27" s="45">
        <f t="shared" si="5"/>
        <v>-0.32701355313970953</v>
      </c>
    </row>
    <row r="28" spans="1:9" ht="15.75">
      <c r="A28" s="5" t="s">
        <v>16</v>
      </c>
      <c r="B28" s="84">
        <v>127070</v>
      </c>
      <c r="C28" s="45">
        <v>335</v>
      </c>
      <c r="D28" s="45">
        <f t="shared" si="0"/>
        <v>2.6363421736050996</v>
      </c>
      <c r="E28" s="45">
        <f t="shared" si="6"/>
        <v>335</v>
      </c>
      <c r="F28" s="45">
        <f t="shared" si="2"/>
        <v>0</v>
      </c>
      <c r="G28" s="44">
        <f t="shared" si="3"/>
        <v>0</v>
      </c>
      <c r="H28" s="44">
        <f t="shared" si="4"/>
        <v>0</v>
      </c>
      <c r="I28" s="45">
        <f t="shared" si="5"/>
        <v>0</v>
      </c>
    </row>
    <row r="29" spans="1:9" ht="15.75">
      <c r="A29" s="5" t="s">
        <v>17</v>
      </c>
      <c r="B29" s="84">
        <v>9309</v>
      </c>
      <c r="C29" s="45">
        <v>85</v>
      </c>
      <c r="D29" s="45">
        <f t="shared" si="0"/>
        <v>9.130948544419379</v>
      </c>
      <c r="E29" s="45">
        <f t="shared" si="6"/>
        <v>85</v>
      </c>
      <c r="F29" s="45">
        <f t="shared" si="2"/>
        <v>0</v>
      </c>
      <c r="G29" s="44">
        <f t="shared" si="3"/>
        <v>0</v>
      </c>
      <c r="H29" s="44">
        <f t="shared" si="4"/>
        <v>0</v>
      </c>
      <c r="I29" s="45">
        <f t="shared" si="5"/>
        <v>0</v>
      </c>
    </row>
    <row r="30" spans="1:9" ht="15.75">
      <c r="A30" s="5" t="s">
        <v>18</v>
      </c>
      <c r="B30" s="84">
        <v>12390</v>
      </c>
      <c r="C30" s="45">
        <v>81</v>
      </c>
      <c r="D30" s="45">
        <f t="shared" si="0"/>
        <v>6.537530266343826</v>
      </c>
      <c r="E30" s="45">
        <f t="shared" si="6"/>
        <v>91.54079024464806</v>
      </c>
      <c r="F30" s="45">
        <f t="shared" si="2"/>
        <v>-10.540790244648065</v>
      </c>
      <c r="G30" s="44">
        <f t="shared" si="3"/>
        <v>0</v>
      </c>
      <c r="H30" s="44">
        <f t="shared" si="4"/>
        <v>0</v>
      </c>
      <c r="I30" s="45">
        <f t="shared" si="5"/>
        <v>0</v>
      </c>
    </row>
    <row r="31" spans="1:9" ht="15.75">
      <c r="A31" s="5" t="s">
        <v>19</v>
      </c>
      <c r="B31" s="84">
        <v>30535</v>
      </c>
      <c r="C31" s="45">
        <v>129.05</v>
      </c>
      <c r="D31" s="45">
        <f t="shared" si="0"/>
        <v>4.226297691174063</v>
      </c>
      <c r="E31" s="45">
        <f t="shared" si="6"/>
        <v>130.06160783281393</v>
      </c>
      <c r="F31" s="45">
        <f t="shared" si="2"/>
        <v>-1.0116078328139224</v>
      </c>
      <c r="G31" s="44">
        <f t="shared" si="3"/>
        <v>0</v>
      </c>
      <c r="H31" s="44">
        <f t="shared" si="4"/>
        <v>0</v>
      </c>
      <c r="I31" s="45">
        <f t="shared" si="5"/>
        <v>0</v>
      </c>
    </row>
    <row r="32" spans="1:9" ht="15.75">
      <c r="A32" s="5" t="s">
        <v>20</v>
      </c>
      <c r="B32" s="84">
        <v>41008</v>
      </c>
      <c r="C32" s="45">
        <v>159</v>
      </c>
      <c r="D32" s="45">
        <f t="shared" si="0"/>
        <v>3.877292235661334</v>
      </c>
      <c r="E32" s="45">
        <f t="shared" si="6"/>
        <v>152.29519959918818</v>
      </c>
      <c r="F32" s="45">
        <f t="shared" si="2"/>
        <v>6.70480040081182</v>
      </c>
      <c r="G32" s="44">
        <f t="shared" si="3"/>
        <v>0.04216855597994855</v>
      </c>
      <c r="H32" s="44">
        <f t="shared" si="4"/>
        <v>0.11743547124184296</v>
      </c>
      <c r="I32" s="45">
        <f t="shared" si="5"/>
        <v>-0.11743547124184296</v>
      </c>
    </row>
    <row r="33" spans="1:9" ht="15.75">
      <c r="A33" s="5" t="s">
        <v>21</v>
      </c>
      <c r="B33" s="84">
        <v>14206</v>
      </c>
      <c r="C33" s="45">
        <v>48.3</v>
      </c>
      <c r="D33" s="45">
        <f t="shared" si="0"/>
        <v>3.399971842883289</v>
      </c>
      <c r="E33" s="45">
        <f t="shared" si="6"/>
        <v>95.39605641935785</v>
      </c>
      <c r="F33" s="45">
        <f t="shared" si="2"/>
        <v>-47.09605641935785</v>
      </c>
      <c r="G33" s="44">
        <f t="shared" si="3"/>
        <v>0</v>
      </c>
      <c r="H33" s="44">
        <f t="shared" si="4"/>
        <v>0</v>
      </c>
      <c r="I33" s="45">
        <f t="shared" si="5"/>
        <v>0</v>
      </c>
    </row>
    <row r="34" spans="1:9" ht="15.75">
      <c r="A34" s="5" t="s">
        <v>22</v>
      </c>
      <c r="B34" s="84">
        <v>21056</v>
      </c>
      <c r="C34" s="45">
        <v>88.05</v>
      </c>
      <c r="D34" s="45">
        <f t="shared" si="0"/>
        <v>4.181705927051672</v>
      </c>
      <c r="E34" s="45">
        <f t="shared" si="6"/>
        <v>109.93822233167177</v>
      </c>
      <c r="F34" s="45">
        <f t="shared" si="2"/>
        <v>-21.88822233167177</v>
      </c>
      <c r="G34" s="44">
        <f t="shared" si="3"/>
        <v>0</v>
      </c>
      <c r="H34" s="44">
        <f t="shared" si="4"/>
        <v>0</v>
      </c>
      <c r="I34" s="45">
        <f t="shared" si="5"/>
        <v>0</v>
      </c>
    </row>
    <row r="35" spans="1:9" ht="15.75">
      <c r="A35" s="5" t="s">
        <v>23</v>
      </c>
      <c r="B35" s="84">
        <v>16013</v>
      </c>
      <c r="C35" s="45">
        <v>112</v>
      </c>
      <c r="D35" s="45">
        <f t="shared" si="0"/>
        <v>6.99431711734216</v>
      </c>
      <c r="E35" s="45">
        <f t="shared" si="6"/>
        <v>99.2322160987084</v>
      </c>
      <c r="F35" s="45">
        <f t="shared" si="2"/>
        <v>12.767783901291594</v>
      </c>
      <c r="G35" s="44">
        <f t="shared" si="3"/>
        <v>0.11399807054724638</v>
      </c>
      <c r="H35" s="44">
        <f t="shared" si="4"/>
        <v>0.317473928719365</v>
      </c>
      <c r="I35" s="45">
        <f t="shared" si="5"/>
        <v>-0.317473928719365</v>
      </c>
    </row>
    <row r="36" spans="1:9" ht="15.75">
      <c r="A36" s="5" t="s">
        <v>24</v>
      </c>
      <c r="B36" s="84">
        <v>56520</v>
      </c>
      <c r="C36" s="45">
        <v>289</v>
      </c>
      <c r="D36" s="45">
        <f t="shared" si="0"/>
        <v>5.113234253361642</v>
      </c>
      <c r="E36" s="45">
        <f t="shared" si="6"/>
        <v>185.22630582281062</v>
      </c>
      <c r="F36" s="45">
        <f t="shared" si="2"/>
        <v>103.77369417718938</v>
      </c>
      <c r="G36" s="44">
        <f t="shared" si="3"/>
        <v>0.35907852656466915</v>
      </c>
      <c r="H36" s="44">
        <f t="shared" si="4"/>
        <v>1</v>
      </c>
      <c r="I36" s="45">
        <f t="shared" si="5"/>
        <v>-1</v>
      </c>
    </row>
    <row r="37" spans="1:9" ht="15.75">
      <c r="A37" s="5" t="s">
        <v>25</v>
      </c>
      <c r="B37" s="84">
        <v>10541</v>
      </c>
      <c r="C37" s="45">
        <v>66.8</v>
      </c>
      <c r="D37" s="45">
        <f t="shared" si="0"/>
        <v>6.337159662271131</v>
      </c>
      <c r="E37" s="45">
        <f t="shared" si="6"/>
        <v>87.6154669202877</v>
      </c>
      <c r="F37" s="45">
        <f t="shared" si="2"/>
        <v>-20.815466920287705</v>
      </c>
      <c r="G37" s="44">
        <f t="shared" si="3"/>
        <v>0</v>
      </c>
      <c r="H37" s="44">
        <f t="shared" si="4"/>
        <v>0</v>
      </c>
      <c r="I37" s="45">
        <f t="shared" si="5"/>
        <v>0</v>
      </c>
    </row>
    <row r="38" spans="1:9" ht="15.75">
      <c r="A38" s="5" t="s">
        <v>26</v>
      </c>
      <c r="B38" s="84">
        <v>32051</v>
      </c>
      <c r="C38" s="45">
        <v>127</v>
      </c>
      <c r="D38" s="45">
        <f t="shared" si="0"/>
        <v>3.9624348694268505</v>
      </c>
      <c r="E38" s="45">
        <f t="shared" si="6"/>
        <v>133.27999082888223</v>
      </c>
      <c r="F38" s="45">
        <f t="shared" si="2"/>
        <v>-6.279990828882234</v>
      </c>
      <c r="G38" s="44">
        <f t="shared" si="3"/>
        <v>0</v>
      </c>
      <c r="H38" s="44">
        <f t="shared" si="4"/>
        <v>0</v>
      </c>
      <c r="I38" s="45">
        <f t="shared" si="5"/>
        <v>0</v>
      </c>
    </row>
    <row r="39" spans="1:9" ht="15.75">
      <c r="A39" s="5" t="s">
        <v>27</v>
      </c>
      <c r="B39" s="84">
        <v>14590</v>
      </c>
      <c r="C39" s="45">
        <v>116</v>
      </c>
      <c r="D39" s="45">
        <f t="shared" si="0"/>
        <v>7.9506511309115835</v>
      </c>
      <c r="E39" s="45">
        <f t="shared" si="6"/>
        <v>96.21126688801895</v>
      </c>
      <c r="F39" s="45">
        <f t="shared" si="2"/>
        <v>19.788733111981045</v>
      </c>
      <c r="G39" s="44">
        <f t="shared" si="3"/>
        <v>0.17059252682742282</v>
      </c>
      <c r="H39" s="44">
        <f t="shared" si="4"/>
        <v>0.47508417854861484</v>
      </c>
      <c r="I39" s="45">
        <f t="shared" si="5"/>
        <v>-0.47508417854861484</v>
      </c>
    </row>
    <row r="40" spans="1:9" ht="15.75">
      <c r="A40" s="5" t="s">
        <v>28</v>
      </c>
      <c r="B40" s="84">
        <v>25962</v>
      </c>
      <c r="C40" s="45">
        <v>110</v>
      </c>
      <c r="D40" s="45">
        <f t="shared" si="0"/>
        <v>4.236961713273245</v>
      </c>
      <c r="E40" s="45">
        <f t="shared" si="6"/>
        <v>120.35338524638888</v>
      </c>
      <c r="F40" s="45">
        <f t="shared" si="2"/>
        <v>-10.353385246388882</v>
      </c>
      <c r="G40" s="44">
        <f t="shared" si="3"/>
        <v>0</v>
      </c>
      <c r="H40" s="44">
        <f t="shared" si="4"/>
        <v>0</v>
      </c>
      <c r="I40" s="45">
        <f t="shared" si="5"/>
        <v>0</v>
      </c>
    </row>
    <row r="41" spans="1:9" ht="15.75">
      <c r="A41" s="5" t="s">
        <v>29</v>
      </c>
      <c r="B41" s="84">
        <v>21741</v>
      </c>
      <c r="C41" s="45">
        <v>122</v>
      </c>
      <c r="D41" s="45">
        <f t="shared" si="0"/>
        <v>5.611517409502783</v>
      </c>
      <c r="E41" s="45">
        <f t="shared" si="6"/>
        <v>111.39243892290317</v>
      </c>
      <c r="F41" s="45">
        <f t="shared" si="2"/>
        <v>10.607561077096832</v>
      </c>
      <c r="G41" s="44">
        <f t="shared" si="3"/>
        <v>0.08694722194341666</v>
      </c>
      <c r="H41" s="44">
        <f t="shared" si="4"/>
        <v>0.24213985385104245</v>
      </c>
      <c r="I41" s="45">
        <f t="shared" si="5"/>
        <v>-0.24213985385104245</v>
      </c>
    </row>
    <row r="42" spans="1:9" ht="15.75">
      <c r="A42" s="5" t="s">
        <v>30</v>
      </c>
      <c r="B42" s="84">
        <v>44027</v>
      </c>
      <c r="C42" s="45">
        <v>189</v>
      </c>
      <c r="D42" s="45">
        <f t="shared" si="0"/>
        <v>4.292820314806823</v>
      </c>
      <c r="E42" s="45">
        <f t="shared" si="6"/>
        <v>158.70436732025036</v>
      </c>
      <c r="F42" s="45">
        <f t="shared" si="2"/>
        <v>30.295632679749644</v>
      </c>
      <c r="G42" s="44">
        <f t="shared" si="3"/>
        <v>0.16029435280290819</v>
      </c>
      <c r="H42" s="44">
        <f t="shared" si="4"/>
        <v>0.446404730286871</v>
      </c>
      <c r="I42" s="45">
        <f t="shared" si="5"/>
        <v>-0.446404730286871</v>
      </c>
    </row>
    <row r="43" spans="1:9" ht="15.75">
      <c r="A43" s="5" t="s">
        <v>31</v>
      </c>
      <c r="B43" s="84">
        <v>84781</v>
      </c>
      <c r="C43" s="45">
        <v>321</v>
      </c>
      <c r="D43" s="45">
        <f t="shared" si="0"/>
        <v>3.7862256873591957</v>
      </c>
      <c r="E43" s="45">
        <f t="shared" si="6"/>
        <v>245.22282419476736</v>
      </c>
      <c r="F43" s="45">
        <f t="shared" si="2"/>
        <v>75.77717580523264</v>
      </c>
      <c r="G43" s="44">
        <f t="shared" si="3"/>
        <v>0.23606596824060014</v>
      </c>
      <c r="H43" s="44">
        <f t="shared" si="4"/>
        <v>0.6574215687556166</v>
      </c>
      <c r="I43" s="45">
        <f t="shared" si="5"/>
        <v>-0.6574215687556166</v>
      </c>
    </row>
    <row r="44" spans="1:9" ht="15.75">
      <c r="A44" s="5" t="s">
        <v>32</v>
      </c>
      <c r="B44" s="84">
        <v>23643</v>
      </c>
      <c r="C44" s="45">
        <v>177.05</v>
      </c>
      <c r="D44" s="45">
        <f t="shared" si="0"/>
        <v>7.488474389882842</v>
      </c>
      <c r="E44" s="45">
        <f t="shared" si="6"/>
        <v>115.4302782754902</v>
      </c>
      <c r="F44" s="45">
        <f t="shared" si="2"/>
        <v>61.619721724509816</v>
      </c>
      <c r="G44" s="44">
        <f t="shared" si="3"/>
        <v>0.34803570587127824</v>
      </c>
      <c r="H44" s="44">
        <f t="shared" si="4"/>
        <v>0.9692467806442273</v>
      </c>
      <c r="I44" s="45">
        <f t="shared" si="5"/>
        <v>-0.9692467806442273</v>
      </c>
    </row>
    <row r="45" spans="1:9" ht="15.75">
      <c r="A45" s="5" t="s">
        <v>33</v>
      </c>
      <c r="B45" s="84">
        <v>15910</v>
      </c>
      <c r="C45" s="45">
        <v>132</v>
      </c>
      <c r="D45" s="45">
        <f t="shared" si="0"/>
        <v>8.29666876178504</v>
      </c>
      <c r="E45" s="45">
        <f t="shared" si="6"/>
        <v>99.0135528740415</v>
      </c>
      <c r="F45" s="45">
        <f t="shared" si="2"/>
        <v>32.986447125958506</v>
      </c>
      <c r="G45" s="44">
        <f t="shared" si="3"/>
        <v>0.24989732671180687</v>
      </c>
      <c r="H45" s="44">
        <f t="shared" si="4"/>
        <v>0.6959406041419215</v>
      </c>
      <c r="I45" s="45">
        <f t="shared" si="5"/>
        <v>-0.6959406041419215</v>
      </c>
    </row>
    <row r="46" spans="1:9" ht="15.75">
      <c r="A46" s="5" t="s">
        <v>34</v>
      </c>
      <c r="B46" s="84">
        <v>14672</v>
      </c>
      <c r="C46" s="45">
        <v>95</v>
      </c>
      <c r="D46" s="45">
        <f t="shared" si="0"/>
        <v>6.474918211559433</v>
      </c>
      <c r="E46" s="45">
        <f t="shared" si="6"/>
        <v>96.38534829018096</v>
      </c>
      <c r="F46" s="45">
        <f t="shared" si="2"/>
        <v>-1.385348290180957</v>
      </c>
      <c r="G46" s="44">
        <f t="shared" si="3"/>
        <v>0</v>
      </c>
      <c r="H46" s="44">
        <f t="shared" si="4"/>
        <v>0</v>
      </c>
      <c r="I46" s="45">
        <f t="shared" si="5"/>
        <v>0</v>
      </c>
    </row>
    <row r="47" spans="1:9" ht="15.75">
      <c r="A47" s="5" t="s">
        <v>35</v>
      </c>
      <c r="B47" s="84">
        <v>12745</v>
      </c>
      <c r="C47" s="45">
        <v>88.6</v>
      </c>
      <c r="D47" s="45">
        <f t="shared" si="0"/>
        <v>6.9517457826598665</v>
      </c>
      <c r="E47" s="45">
        <f t="shared" si="6"/>
        <v>92.29443533937382</v>
      </c>
      <c r="F47" s="45">
        <f t="shared" si="2"/>
        <v>-3.6944353393738254</v>
      </c>
      <c r="G47" s="44">
        <f t="shared" si="3"/>
        <v>0</v>
      </c>
      <c r="H47" s="44">
        <f t="shared" si="4"/>
        <v>0</v>
      </c>
      <c r="I47" s="45">
        <f t="shared" si="5"/>
        <v>0</v>
      </c>
    </row>
    <row r="48" spans="1:9" ht="15.75">
      <c r="A48" s="5" t="s">
        <v>36</v>
      </c>
      <c r="B48" s="84">
        <v>19443</v>
      </c>
      <c r="C48" s="45">
        <v>146</v>
      </c>
      <c r="D48" s="45">
        <f t="shared" si="0"/>
        <v>7.509129249601399</v>
      </c>
      <c r="E48" s="45">
        <f t="shared" si="6"/>
        <v>106.51391377450939</v>
      </c>
      <c r="F48" s="45">
        <f t="shared" si="2"/>
        <v>39.48608622549061</v>
      </c>
      <c r="G48" s="44">
        <f t="shared" si="3"/>
        <v>0.2704526453800727</v>
      </c>
      <c r="H48" s="44">
        <f t="shared" si="4"/>
        <v>0.7531852376902434</v>
      </c>
      <c r="I48" s="45">
        <f t="shared" si="5"/>
        <v>-0.7531852376902434</v>
      </c>
    </row>
    <row r="49" spans="1:9" s="17" customFormat="1" ht="15.75">
      <c r="A49" s="14" t="s">
        <v>67</v>
      </c>
      <c r="B49" s="70">
        <f>SUM($B12:$B48)</f>
        <v>3142683</v>
      </c>
      <c r="C49" s="15">
        <f>SUM($C12:$C48)</f>
        <v>8581.35</v>
      </c>
      <c r="D49" s="35">
        <f>$C49/$B49*1000</f>
        <v>2.730580844456791</v>
      </c>
      <c r="E49" s="15">
        <f>SUM($E$12:$E$48)</f>
        <v>8369.775126634782</v>
      </c>
      <c r="F49" s="35">
        <f>$C49-$E49</f>
        <v>211.57487336521808</v>
      </c>
      <c r="G49" s="15">
        <f>IF($F49/$C49&lt;0,0,$F49/$C49)</f>
        <v>0.024655196835604895</v>
      </c>
      <c r="H49" s="16"/>
      <c r="I49" s="16"/>
    </row>
    <row r="50" spans="1:2" ht="15.75">
      <c r="A50" s="6" t="s">
        <v>184</v>
      </c>
      <c r="B50" s="6"/>
    </row>
    <row r="52" spans="1:9" ht="33" customHeight="1">
      <c r="A52" s="123" t="s">
        <v>200</v>
      </c>
      <c r="B52" s="123"/>
      <c r="C52" s="123"/>
      <c r="D52" s="123"/>
      <c r="E52" s="123"/>
      <c r="F52" s="123"/>
      <c r="G52" s="123"/>
      <c r="H52" s="123"/>
      <c r="I52" s="123"/>
    </row>
    <row r="53" spans="1:9" ht="32.25" customHeight="1">
      <c r="A53" s="124" t="s">
        <v>331</v>
      </c>
      <c r="B53" s="124"/>
      <c r="C53" s="124"/>
      <c r="D53" s="124"/>
      <c r="E53" s="124"/>
      <c r="F53" s="124"/>
      <c r="G53" s="124"/>
      <c r="H53" s="124"/>
      <c r="I53" s="124"/>
    </row>
    <row r="54" spans="1:9" ht="32.25" customHeight="1">
      <c r="A54" s="123" t="s">
        <v>332</v>
      </c>
      <c r="B54" s="123"/>
      <c r="C54" s="123"/>
      <c r="D54" s="123"/>
      <c r="E54" s="123"/>
      <c r="F54" s="123"/>
      <c r="G54" s="123"/>
      <c r="H54" s="123"/>
      <c r="I54" s="123"/>
    </row>
    <row r="55" spans="1:9" ht="15.75">
      <c r="A55" s="121" t="s">
        <v>333</v>
      </c>
      <c r="B55" s="121"/>
      <c r="C55" s="121"/>
      <c r="D55" s="121"/>
      <c r="E55" s="121"/>
      <c r="F55" s="121"/>
      <c r="G55" s="121"/>
      <c r="H55" s="121"/>
      <c r="I55" s="121"/>
    </row>
    <row r="56" spans="1:9" ht="15.75">
      <c r="A56" s="121" t="s">
        <v>334</v>
      </c>
      <c r="B56" s="121"/>
      <c r="C56" s="121"/>
      <c r="D56" s="121"/>
      <c r="E56" s="121"/>
      <c r="F56" s="121"/>
      <c r="G56" s="121"/>
      <c r="H56" s="121"/>
      <c r="I56" s="121"/>
    </row>
  </sheetData>
  <sheetProtection/>
  <mergeCells count="6">
    <mergeCell ref="A1:I1"/>
    <mergeCell ref="A52:I52"/>
    <mergeCell ref="A53:I53"/>
    <mergeCell ref="A54:I54"/>
    <mergeCell ref="A55:I55"/>
    <mergeCell ref="A56:I56"/>
  </mergeCells>
  <conditionalFormatting sqref="I12:I48">
    <cfRule type="cellIs" priority="1" dxfId="134" operator="equal" stopIfTrue="1">
      <formula>0</formula>
    </cfRule>
    <cfRule type="cellIs" priority="2" dxfId="135" operator="equal" stopIfTrue="1">
      <formula>-1</formula>
    </cfRule>
  </conditionalFormatting>
  <printOptions horizontalCentered="1"/>
  <pageMargins left="0.15748031496062992" right="0.1968503937007874" top="0.53" bottom="0.2362204724409449" header="0.15748031496062992" footer="0.2362204724409449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8.7109375" defaultRowHeight="15"/>
  <cols>
    <col min="1" max="1" width="24.57421875" style="39" customWidth="1"/>
    <col min="2" max="2" width="50.57421875" style="39" customWidth="1"/>
    <col min="3" max="3" width="14.28125" style="39" customWidth="1"/>
    <col min="4" max="4" width="9.421875" style="39" customWidth="1"/>
    <col min="5" max="5" width="9.8515625" style="39" customWidth="1"/>
    <col min="6" max="6" width="17.140625" style="39" customWidth="1"/>
    <col min="7" max="16384" width="8.7109375" style="39" customWidth="1"/>
  </cols>
  <sheetData>
    <row r="1" spans="1:6" ht="33.75" customHeight="1">
      <c r="A1" s="115" t="s">
        <v>205</v>
      </c>
      <c r="B1" s="115"/>
      <c r="C1" s="115"/>
      <c r="D1" s="115"/>
      <c r="E1" s="115"/>
      <c r="F1" s="115"/>
    </row>
    <row r="3" spans="1:2" ht="15.75">
      <c r="A3" s="10" t="s">
        <v>108</v>
      </c>
      <c r="B3" s="23">
        <f>MAX($D$9:$D$45)</f>
        <v>2210.7725534429046</v>
      </c>
    </row>
    <row r="4" spans="1:2" ht="15.75">
      <c r="A4" s="11" t="s">
        <v>109</v>
      </c>
      <c r="B4" s="37">
        <f>MIN($D$9:$D$45)</f>
        <v>0</v>
      </c>
    </row>
    <row r="5" spans="1:2" ht="15.75">
      <c r="A5" s="12" t="s">
        <v>110</v>
      </c>
      <c r="B5" s="13" t="s">
        <v>40</v>
      </c>
    </row>
    <row r="7" spans="1:6" s="8" customFormat="1" ht="174" customHeight="1">
      <c r="A7" s="3" t="s">
        <v>38</v>
      </c>
      <c r="B7" s="3" t="s">
        <v>346</v>
      </c>
      <c r="C7" s="3" t="s">
        <v>345</v>
      </c>
      <c r="D7" s="9" t="s">
        <v>111</v>
      </c>
      <c r="E7" s="9" t="s">
        <v>112</v>
      </c>
      <c r="F7" s="9" t="s">
        <v>113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158</v>
      </c>
      <c r="E8" s="9">
        <v>5</v>
      </c>
      <c r="F8" s="9">
        <v>6</v>
      </c>
    </row>
    <row r="9" spans="1:8" ht="15.75">
      <c r="A9" s="5" t="s">
        <v>0</v>
      </c>
      <c r="B9" s="45">
        <v>167895904.48999983</v>
      </c>
      <c r="C9" s="46">
        <v>1163724</v>
      </c>
      <c r="D9" s="44">
        <f>$B9/$C9</f>
        <v>144.27467723446438</v>
      </c>
      <c r="E9" s="44">
        <f>($D9-$B$4)/($B$3-$B$4)</f>
        <v>0.06525984638708353</v>
      </c>
      <c r="F9" s="45">
        <f>$E9*$B$5</f>
        <v>-0.06525984638708353</v>
      </c>
      <c r="G9" s="50"/>
      <c r="H9" s="50"/>
    </row>
    <row r="10" spans="1:8" ht="15.75">
      <c r="A10" s="5" t="s">
        <v>1</v>
      </c>
      <c r="B10" s="45">
        <v>516240181.5999999</v>
      </c>
      <c r="C10" s="46">
        <v>674630</v>
      </c>
      <c r="D10" s="44">
        <f aca="true" t="shared" si="0" ref="D10:D45">$B10/$C10</f>
        <v>765.2197228110222</v>
      </c>
      <c r="E10" s="44">
        <f aca="true" t="shared" si="1" ref="E10:E45">($D10-$B$4)/($B$3-$B$4)</f>
        <v>0.34613227019637177</v>
      </c>
      <c r="F10" s="45">
        <f aca="true" t="shared" si="2" ref="F10:F45">$E10*$B$5</f>
        <v>-0.34613227019637177</v>
      </c>
      <c r="G10" s="50"/>
      <c r="H10" s="50"/>
    </row>
    <row r="11" spans="1:8" ht="15.75">
      <c r="A11" s="5" t="s">
        <v>2</v>
      </c>
      <c r="B11" s="45">
        <v>303556711.8600001</v>
      </c>
      <c r="C11" s="46">
        <v>164066</v>
      </c>
      <c r="D11" s="44">
        <f t="shared" si="0"/>
        <v>1850.210963027075</v>
      </c>
      <c r="E11" s="44">
        <f t="shared" si="1"/>
        <v>0.8369069717939478</v>
      </c>
      <c r="F11" s="45">
        <f t="shared" si="2"/>
        <v>-0.8369069717939478</v>
      </c>
      <c r="G11" s="50"/>
      <c r="H11" s="50"/>
    </row>
    <row r="12" spans="1:8" ht="15.75">
      <c r="A12" s="5" t="s">
        <v>3</v>
      </c>
      <c r="B12" s="45">
        <v>40404002.26999999</v>
      </c>
      <c r="C12" s="46">
        <v>99247</v>
      </c>
      <c r="D12" s="44">
        <f t="shared" si="0"/>
        <v>407.10552732072495</v>
      </c>
      <c r="E12" s="44">
        <f t="shared" si="1"/>
        <v>0.18414627352177268</v>
      </c>
      <c r="F12" s="45">
        <f t="shared" si="2"/>
        <v>-0.18414627352177268</v>
      </c>
      <c r="G12" s="50"/>
      <c r="H12" s="50"/>
    </row>
    <row r="13" spans="1:8" ht="15.75">
      <c r="A13" s="5" t="s">
        <v>4</v>
      </c>
      <c r="B13" s="45">
        <v>20916919.320000004</v>
      </c>
      <c r="C13" s="46">
        <v>69177</v>
      </c>
      <c r="D13" s="44">
        <f t="shared" si="0"/>
        <v>302.36811830521714</v>
      </c>
      <c r="E13" s="44">
        <f t="shared" si="1"/>
        <v>0.13677034203917987</v>
      </c>
      <c r="F13" s="45">
        <f t="shared" si="2"/>
        <v>-0.13677034203917987</v>
      </c>
      <c r="G13" s="50"/>
      <c r="H13" s="50"/>
    </row>
    <row r="14" spans="1:8" ht="15.75">
      <c r="A14" s="5" t="s">
        <v>5</v>
      </c>
      <c r="B14" s="45">
        <v>2419901.3400000017</v>
      </c>
      <c r="C14" s="46">
        <v>46755</v>
      </c>
      <c r="D14" s="44">
        <f t="shared" si="0"/>
        <v>51.75705999358361</v>
      </c>
      <c r="E14" s="44">
        <f t="shared" si="1"/>
        <v>0.023411300232120548</v>
      </c>
      <c r="F14" s="45">
        <f t="shared" si="2"/>
        <v>-0.023411300232120548</v>
      </c>
      <c r="G14" s="50"/>
      <c r="H14" s="50"/>
    </row>
    <row r="15" spans="1:8" ht="15.75">
      <c r="A15" s="5" t="s">
        <v>6</v>
      </c>
      <c r="B15" s="45">
        <v>32600525.930000003</v>
      </c>
      <c r="C15" s="46">
        <v>52957</v>
      </c>
      <c r="D15" s="44">
        <f t="shared" si="0"/>
        <v>615.6037149007686</v>
      </c>
      <c r="E15" s="44">
        <f t="shared" si="1"/>
        <v>0.2784563766824723</v>
      </c>
      <c r="F15" s="45">
        <f t="shared" si="2"/>
        <v>-0.2784563766824723</v>
      </c>
      <c r="G15" s="50"/>
      <c r="H15" s="50"/>
    </row>
    <row r="16" spans="1:8" ht="15.75">
      <c r="A16" s="5" t="s">
        <v>7</v>
      </c>
      <c r="B16" s="45">
        <v>1036785.4499999998</v>
      </c>
      <c r="C16" s="46">
        <v>20190</v>
      </c>
      <c r="D16" s="44">
        <f t="shared" si="0"/>
        <v>51.35143387815749</v>
      </c>
      <c r="E16" s="44">
        <f t="shared" si="1"/>
        <v>0.023227823141818146</v>
      </c>
      <c r="F16" s="45">
        <f t="shared" si="2"/>
        <v>-0.023227823141818146</v>
      </c>
      <c r="G16" s="50"/>
      <c r="H16" s="50"/>
    </row>
    <row r="17" spans="1:8" ht="15.75">
      <c r="A17" s="5" t="s">
        <v>8</v>
      </c>
      <c r="B17" s="45">
        <v>45027899.660000004</v>
      </c>
      <c r="C17" s="46">
        <v>57729</v>
      </c>
      <c r="D17" s="44">
        <f t="shared" si="0"/>
        <v>779.9875220426476</v>
      </c>
      <c r="E17" s="44">
        <f t="shared" si="1"/>
        <v>0.35281219717874135</v>
      </c>
      <c r="F17" s="45">
        <f t="shared" si="2"/>
        <v>-0.35281219717874135</v>
      </c>
      <c r="G17" s="50"/>
      <c r="H17" s="50"/>
    </row>
    <row r="18" spans="1:8" ht="15.75">
      <c r="A18" s="5" t="s">
        <v>9</v>
      </c>
      <c r="B18" s="45">
        <v>30033840.040000003</v>
      </c>
      <c r="C18" s="46">
        <v>27913</v>
      </c>
      <c r="D18" s="44">
        <f t="shared" si="0"/>
        <v>1075.9803690036902</v>
      </c>
      <c r="E18" s="44">
        <f t="shared" si="1"/>
        <v>0.4866988091235494</v>
      </c>
      <c r="F18" s="45">
        <f t="shared" si="2"/>
        <v>-0.4866988091235494</v>
      </c>
      <c r="G18" s="50"/>
      <c r="H18" s="50"/>
    </row>
    <row r="19" spans="1:8" ht="15.75">
      <c r="A19" s="5" t="s">
        <v>10</v>
      </c>
      <c r="B19" s="45">
        <v>3480</v>
      </c>
      <c r="C19" s="46">
        <v>10649</v>
      </c>
      <c r="D19" s="44">
        <f t="shared" si="0"/>
        <v>0.3267912480045075</v>
      </c>
      <c r="E19" s="100">
        <f t="shared" si="1"/>
        <v>0.00014781767011517552</v>
      </c>
      <c r="F19" s="101">
        <f t="shared" si="2"/>
        <v>-0.00014781767011517552</v>
      </c>
      <c r="G19" s="50"/>
      <c r="H19" s="50"/>
    </row>
    <row r="20" spans="1:8" ht="15.75">
      <c r="A20" s="5" t="s">
        <v>11</v>
      </c>
      <c r="B20" s="45">
        <v>0</v>
      </c>
      <c r="C20" s="46">
        <v>36495</v>
      </c>
      <c r="D20" s="44">
        <f t="shared" si="0"/>
        <v>0</v>
      </c>
      <c r="E20" s="44">
        <f t="shared" si="1"/>
        <v>0</v>
      </c>
      <c r="F20" s="45">
        <f t="shared" si="2"/>
        <v>0</v>
      </c>
      <c r="G20" s="50"/>
      <c r="H20" s="50"/>
    </row>
    <row r="21" spans="1:8" ht="15.75">
      <c r="A21" s="5" t="s">
        <v>12</v>
      </c>
      <c r="B21" s="45">
        <v>206075.84000000008</v>
      </c>
      <c r="C21" s="46">
        <v>13077</v>
      </c>
      <c r="D21" s="44">
        <f t="shared" si="0"/>
        <v>15.758648007952901</v>
      </c>
      <c r="E21" s="44">
        <f t="shared" si="1"/>
        <v>0.007128118170008702</v>
      </c>
      <c r="F21" s="45">
        <f t="shared" si="2"/>
        <v>-0.007128118170008702</v>
      </c>
      <c r="G21" s="50"/>
      <c r="H21" s="50"/>
    </row>
    <row r="22" spans="1:8" ht="15.75">
      <c r="A22" s="5" t="s">
        <v>13</v>
      </c>
      <c r="B22" s="45">
        <v>0</v>
      </c>
      <c r="C22" s="46">
        <v>18041</v>
      </c>
      <c r="D22" s="44">
        <f t="shared" si="0"/>
        <v>0</v>
      </c>
      <c r="E22" s="44">
        <f t="shared" si="1"/>
        <v>0</v>
      </c>
      <c r="F22" s="45">
        <f t="shared" si="2"/>
        <v>0</v>
      </c>
      <c r="G22" s="50"/>
      <c r="H22" s="50"/>
    </row>
    <row r="23" spans="1:8" ht="15.75">
      <c r="A23" s="5" t="s">
        <v>14</v>
      </c>
      <c r="B23" s="45">
        <v>27660.54</v>
      </c>
      <c r="C23" s="46">
        <v>17336</v>
      </c>
      <c r="D23" s="44">
        <f t="shared" si="0"/>
        <v>1.5955549146285188</v>
      </c>
      <c r="E23" s="98">
        <f t="shared" si="1"/>
        <v>0.0007217182573321311</v>
      </c>
      <c r="F23" s="99">
        <f t="shared" si="2"/>
        <v>-0.0007217182573321311</v>
      </c>
      <c r="G23" s="50"/>
      <c r="H23" s="50"/>
    </row>
    <row r="24" spans="1:8" ht="15.75">
      <c r="A24" s="5" t="s">
        <v>15</v>
      </c>
      <c r="B24" s="45">
        <v>444031.54</v>
      </c>
      <c r="C24" s="46">
        <v>22484</v>
      </c>
      <c r="D24" s="44">
        <f t="shared" si="0"/>
        <v>19.74877868706636</v>
      </c>
      <c r="E24" s="44">
        <f t="shared" si="1"/>
        <v>0.008932976237791162</v>
      </c>
      <c r="F24" s="45">
        <f t="shared" si="2"/>
        <v>-0.008932976237791162</v>
      </c>
      <c r="G24" s="50"/>
      <c r="H24" s="50"/>
    </row>
    <row r="25" spans="1:8" ht="15.75">
      <c r="A25" s="5" t="s">
        <v>16</v>
      </c>
      <c r="B25" s="45">
        <v>29237972.339999996</v>
      </c>
      <c r="C25" s="46">
        <v>127070</v>
      </c>
      <c r="D25" s="44">
        <f t="shared" si="0"/>
        <v>230.09343149445183</v>
      </c>
      <c r="E25" s="44">
        <f t="shared" si="1"/>
        <v>0.1040782920595428</v>
      </c>
      <c r="F25" s="45">
        <f t="shared" si="2"/>
        <v>-0.1040782920595428</v>
      </c>
      <c r="G25" s="50"/>
      <c r="H25" s="50"/>
    </row>
    <row r="26" spans="1:8" ht="15.75">
      <c r="A26" s="5" t="s">
        <v>17</v>
      </c>
      <c r="B26" s="45">
        <v>20580081.7</v>
      </c>
      <c r="C26" s="46">
        <v>9309</v>
      </c>
      <c r="D26" s="44">
        <f t="shared" si="0"/>
        <v>2210.7725534429046</v>
      </c>
      <c r="E26" s="44">
        <f t="shared" si="1"/>
        <v>1</v>
      </c>
      <c r="F26" s="45">
        <f t="shared" si="2"/>
        <v>-1</v>
      </c>
      <c r="G26" s="50"/>
      <c r="H26" s="50"/>
    </row>
    <row r="27" spans="1:8" ht="15.75">
      <c r="A27" s="5" t="s">
        <v>18</v>
      </c>
      <c r="B27" s="45">
        <v>0</v>
      </c>
      <c r="C27" s="46">
        <v>12390</v>
      </c>
      <c r="D27" s="44">
        <f t="shared" si="0"/>
        <v>0</v>
      </c>
      <c r="E27" s="44">
        <f t="shared" si="1"/>
        <v>0</v>
      </c>
      <c r="F27" s="45">
        <f t="shared" si="2"/>
        <v>0</v>
      </c>
      <c r="G27" s="50"/>
      <c r="H27" s="50"/>
    </row>
    <row r="28" spans="1:8" ht="15.75">
      <c r="A28" s="5" t="s">
        <v>19</v>
      </c>
      <c r="B28" s="45">
        <v>7330024.869999998</v>
      </c>
      <c r="C28" s="46">
        <v>30535</v>
      </c>
      <c r="D28" s="44">
        <f t="shared" si="0"/>
        <v>240.05321336171602</v>
      </c>
      <c r="E28" s="44">
        <f t="shared" si="1"/>
        <v>0.1085834058270145</v>
      </c>
      <c r="F28" s="45">
        <f t="shared" si="2"/>
        <v>-0.1085834058270145</v>
      </c>
      <c r="G28" s="50"/>
      <c r="H28" s="50"/>
    </row>
    <row r="29" spans="1:8" ht="15.75">
      <c r="A29" s="5" t="s">
        <v>20</v>
      </c>
      <c r="B29" s="45">
        <v>0</v>
      </c>
      <c r="C29" s="46">
        <v>41008</v>
      </c>
      <c r="D29" s="44">
        <f t="shared" si="0"/>
        <v>0</v>
      </c>
      <c r="E29" s="44">
        <f t="shared" si="1"/>
        <v>0</v>
      </c>
      <c r="F29" s="45">
        <f t="shared" si="2"/>
        <v>0</v>
      </c>
      <c r="G29" s="50"/>
      <c r="H29" s="50"/>
    </row>
    <row r="30" spans="1:8" ht="15.75">
      <c r="A30" s="5" t="s">
        <v>21</v>
      </c>
      <c r="B30" s="45">
        <v>4854295.29</v>
      </c>
      <c r="C30" s="46">
        <v>14206</v>
      </c>
      <c r="D30" s="44">
        <f t="shared" si="0"/>
        <v>341.707397578488</v>
      </c>
      <c r="E30" s="44">
        <f t="shared" si="1"/>
        <v>0.15456470049184232</v>
      </c>
      <c r="F30" s="45">
        <f t="shared" si="2"/>
        <v>-0.15456470049184232</v>
      </c>
      <c r="G30" s="50"/>
      <c r="H30" s="50"/>
    </row>
    <row r="31" spans="1:8" ht="15.75">
      <c r="A31" s="5" t="s">
        <v>22</v>
      </c>
      <c r="B31" s="45">
        <v>247217.9399999999</v>
      </c>
      <c r="C31" s="46">
        <v>21056</v>
      </c>
      <c r="D31" s="44">
        <f t="shared" si="0"/>
        <v>11.740973594224918</v>
      </c>
      <c r="E31" s="44">
        <f t="shared" si="1"/>
        <v>0.005310801229163234</v>
      </c>
      <c r="F31" s="45">
        <f t="shared" si="2"/>
        <v>-0.005310801229163234</v>
      </c>
      <c r="G31" s="50"/>
      <c r="H31" s="50"/>
    </row>
    <row r="32" spans="1:8" ht="15.75">
      <c r="A32" s="5" t="s">
        <v>23</v>
      </c>
      <c r="B32" s="45">
        <v>7982185.009999999</v>
      </c>
      <c r="C32" s="46">
        <v>16013</v>
      </c>
      <c r="D32" s="44">
        <f t="shared" si="0"/>
        <v>498.4815468681695</v>
      </c>
      <c r="E32" s="44">
        <f t="shared" si="1"/>
        <v>0.22547844014612392</v>
      </c>
      <c r="F32" s="45">
        <f t="shared" si="2"/>
        <v>-0.22547844014612392</v>
      </c>
      <c r="G32" s="50"/>
      <c r="H32" s="50"/>
    </row>
    <row r="33" spans="1:8" ht="15.75">
      <c r="A33" s="5" t="s">
        <v>24</v>
      </c>
      <c r="B33" s="45">
        <v>1727742.039999999</v>
      </c>
      <c r="C33" s="46">
        <v>56520</v>
      </c>
      <c r="D33" s="44">
        <f t="shared" si="0"/>
        <v>30.568684359518738</v>
      </c>
      <c r="E33" s="44">
        <f t="shared" si="1"/>
        <v>0.013827150292739603</v>
      </c>
      <c r="F33" s="45">
        <f t="shared" si="2"/>
        <v>-0.013827150292739603</v>
      </c>
      <c r="G33" s="50"/>
      <c r="H33" s="50"/>
    </row>
    <row r="34" spans="1:8" ht="15.75">
      <c r="A34" s="5" t="s">
        <v>25</v>
      </c>
      <c r="B34" s="45">
        <v>4293649.529999999</v>
      </c>
      <c r="C34" s="46">
        <v>10541</v>
      </c>
      <c r="D34" s="44">
        <f t="shared" si="0"/>
        <v>407.3284821174461</v>
      </c>
      <c r="E34" s="44">
        <f t="shared" si="1"/>
        <v>0.18424712279112604</v>
      </c>
      <c r="F34" s="45">
        <f t="shared" si="2"/>
        <v>-0.18424712279112604</v>
      </c>
      <c r="G34" s="50"/>
      <c r="H34" s="50"/>
    </row>
    <row r="35" spans="1:8" ht="15.75">
      <c r="A35" s="5" t="s">
        <v>26</v>
      </c>
      <c r="B35" s="45">
        <v>8338313.340000003</v>
      </c>
      <c r="C35" s="46">
        <v>32051</v>
      </c>
      <c r="D35" s="44">
        <f t="shared" si="0"/>
        <v>260.15766559545733</v>
      </c>
      <c r="E35" s="44">
        <f t="shared" si="1"/>
        <v>0.11767726408142065</v>
      </c>
      <c r="F35" s="45">
        <f t="shared" si="2"/>
        <v>-0.11767726408142065</v>
      </c>
      <c r="G35" s="50"/>
      <c r="H35" s="50"/>
    </row>
    <row r="36" spans="1:8" ht="15.75">
      <c r="A36" s="5" t="s">
        <v>27</v>
      </c>
      <c r="B36" s="45">
        <v>1976816.0999999996</v>
      </c>
      <c r="C36" s="46">
        <v>14590</v>
      </c>
      <c r="D36" s="44">
        <f t="shared" si="0"/>
        <v>135.49116518163123</v>
      </c>
      <c r="E36" s="44">
        <f t="shared" si="1"/>
        <v>0.0612867954103314</v>
      </c>
      <c r="F36" s="45">
        <f t="shared" si="2"/>
        <v>-0.0612867954103314</v>
      </c>
      <c r="G36" s="50"/>
      <c r="H36" s="50"/>
    </row>
    <row r="37" spans="1:8" ht="15.75">
      <c r="A37" s="5" t="s">
        <v>28</v>
      </c>
      <c r="B37" s="45">
        <v>9429751.240000002</v>
      </c>
      <c r="C37" s="46">
        <v>25962</v>
      </c>
      <c r="D37" s="44">
        <f t="shared" si="0"/>
        <v>363.2135906324629</v>
      </c>
      <c r="E37" s="44">
        <f t="shared" si="1"/>
        <v>0.16429260896459888</v>
      </c>
      <c r="F37" s="45">
        <f t="shared" si="2"/>
        <v>-0.16429260896459888</v>
      </c>
      <c r="G37" s="50"/>
      <c r="H37" s="50"/>
    </row>
    <row r="38" spans="1:8" ht="15.75">
      <c r="A38" s="5" t="s">
        <v>29</v>
      </c>
      <c r="B38" s="45">
        <v>4017111.4499999993</v>
      </c>
      <c r="C38" s="46">
        <v>21741</v>
      </c>
      <c r="D38" s="44">
        <f t="shared" si="0"/>
        <v>184.77123637367183</v>
      </c>
      <c r="E38" s="44">
        <f t="shared" si="1"/>
        <v>0.08357767789631812</v>
      </c>
      <c r="F38" s="45">
        <f t="shared" si="2"/>
        <v>-0.08357767789631812</v>
      </c>
      <c r="G38" s="50"/>
      <c r="H38" s="50"/>
    </row>
    <row r="39" spans="1:8" ht="15.75">
      <c r="A39" s="5" t="s">
        <v>30</v>
      </c>
      <c r="B39" s="45">
        <v>6131025.869999997</v>
      </c>
      <c r="C39" s="46">
        <v>44027</v>
      </c>
      <c r="D39" s="44">
        <f t="shared" si="0"/>
        <v>139.25604447270987</v>
      </c>
      <c r="E39" s="44">
        <f t="shared" si="1"/>
        <v>0.06298976539031215</v>
      </c>
      <c r="F39" s="45">
        <f t="shared" si="2"/>
        <v>-0.06298976539031215</v>
      </c>
      <c r="G39" s="50"/>
      <c r="H39" s="50"/>
    </row>
    <row r="40" spans="1:8" ht="15.75">
      <c r="A40" s="5" t="s">
        <v>31</v>
      </c>
      <c r="B40" s="45">
        <v>51448.6</v>
      </c>
      <c r="C40" s="46">
        <v>84781</v>
      </c>
      <c r="D40" s="44">
        <f t="shared" si="0"/>
        <v>0.6068411554475649</v>
      </c>
      <c r="E40" s="100">
        <f t="shared" si="1"/>
        <v>0.000274492803206966</v>
      </c>
      <c r="F40" s="101">
        <f t="shared" si="2"/>
        <v>-0.000274492803206966</v>
      </c>
      <c r="G40" s="50"/>
      <c r="H40" s="50"/>
    </row>
    <row r="41" spans="1:8" ht="15.75">
      <c r="A41" s="5" t="s">
        <v>32</v>
      </c>
      <c r="B41" s="45">
        <v>12738872.280000001</v>
      </c>
      <c r="C41" s="46">
        <v>23643</v>
      </c>
      <c r="D41" s="44">
        <f t="shared" si="0"/>
        <v>538.8010100241087</v>
      </c>
      <c r="E41" s="44">
        <f t="shared" si="1"/>
        <v>0.24371616572904217</v>
      </c>
      <c r="F41" s="45">
        <f t="shared" si="2"/>
        <v>-0.24371616572904217</v>
      </c>
      <c r="G41" s="50"/>
      <c r="H41" s="50"/>
    </row>
    <row r="42" spans="1:8" ht="15.75">
      <c r="A42" s="5" t="s">
        <v>33</v>
      </c>
      <c r="B42" s="45">
        <v>8993157.900000002</v>
      </c>
      <c r="C42" s="46">
        <v>15910</v>
      </c>
      <c r="D42" s="44">
        <f t="shared" si="0"/>
        <v>565.2519107479574</v>
      </c>
      <c r="E42" s="44">
        <f t="shared" si="1"/>
        <v>0.25568071661993136</v>
      </c>
      <c r="F42" s="45">
        <f t="shared" si="2"/>
        <v>-0.25568071661993136</v>
      </c>
      <c r="G42" s="50"/>
      <c r="H42" s="50"/>
    </row>
    <row r="43" spans="1:8" ht="15.75">
      <c r="A43" s="5" t="s">
        <v>34</v>
      </c>
      <c r="B43" s="45">
        <v>0</v>
      </c>
      <c r="C43" s="46">
        <v>14672</v>
      </c>
      <c r="D43" s="44">
        <f t="shared" si="0"/>
        <v>0</v>
      </c>
      <c r="E43" s="44">
        <f t="shared" si="1"/>
        <v>0</v>
      </c>
      <c r="F43" s="45">
        <f t="shared" si="2"/>
        <v>0</v>
      </c>
      <c r="G43" s="50"/>
      <c r="H43" s="50"/>
    </row>
    <row r="44" spans="1:8" ht="15.75">
      <c r="A44" s="5" t="s">
        <v>35</v>
      </c>
      <c r="B44" s="45">
        <v>0</v>
      </c>
      <c r="C44" s="46">
        <v>12745</v>
      </c>
      <c r="D44" s="44">
        <f t="shared" si="0"/>
        <v>0</v>
      </c>
      <c r="E44" s="44">
        <f t="shared" si="1"/>
        <v>0</v>
      </c>
      <c r="F44" s="45">
        <f t="shared" si="2"/>
        <v>0</v>
      </c>
      <c r="G44" s="50"/>
      <c r="H44" s="50"/>
    </row>
    <row r="45" spans="1:8" ht="15.75">
      <c r="A45" s="5" t="s">
        <v>36</v>
      </c>
      <c r="B45" s="45">
        <v>2399639.9499999997</v>
      </c>
      <c r="C45" s="46">
        <v>19443</v>
      </c>
      <c r="D45" s="44">
        <f t="shared" si="0"/>
        <v>123.41922285655504</v>
      </c>
      <c r="E45" s="44">
        <f t="shared" si="1"/>
        <v>0.0558262869078732</v>
      </c>
      <c r="F45" s="45">
        <f t="shared" si="2"/>
        <v>-0.0558262869078732</v>
      </c>
      <c r="G45" s="50"/>
      <c r="H45" s="50"/>
    </row>
    <row r="46" spans="1:6" s="17" customFormat="1" ht="15.75">
      <c r="A46" s="14" t="s">
        <v>67</v>
      </c>
      <c r="B46" s="15">
        <f>SUM(B$9:B$45)</f>
        <v>1291143225.3299994</v>
      </c>
      <c r="C46" s="22">
        <f>SUM(C$9:C$45)</f>
        <v>3142683</v>
      </c>
      <c r="D46" s="15">
        <f>$B46/$C46</f>
        <v>410.8410632984617</v>
      </c>
      <c r="E46" s="15"/>
      <c r="F46" s="15"/>
    </row>
    <row r="47" ht="15.75">
      <c r="A47" s="6" t="s">
        <v>184</v>
      </c>
    </row>
  </sheetData>
  <sheetProtection/>
  <mergeCells count="1">
    <mergeCell ref="A1:F1"/>
  </mergeCells>
  <conditionalFormatting sqref="F9:F45">
    <cfRule type="cellIs" priority="1" dxfId="134" operator="equal" stopIfTrue="1">
      <formula>0</formula>
    </cfRule>
    <cfRule type="cellIs" priority="2" dxfId="135" operator="equal" stopIfTrue="1">
      <formula>-1</formula>
    </cfRule>
  </conditionalFormatting>
  <printOptions horizontalCentered="1" verticalCentered="1"/>
  <pageMargins left="0.15748031496062992" right="0.15748031496062992" top="0.15748031496062992" bottom="0.15748031496062992" header="0.31496062992125984" footer="0.1574803149606299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2023-08-03T09:33:03Z</dcterms:modified>
  <cp:category/>
  <cp:version/>
  <cp:contentType/>
  <cp:contentStatus/>
</cp:coreProperties>
</file>