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20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6)" sheetId="10" r:id="rId10"/>
    <sheet name="III (1)" sheetId="11" r:id="rId11"/>
    <sheet name="III (2)" sheetId="12" r:id="rId12"/>
    <sheet name="III (3)" sheetId="13" r:id="rId13"/>
    <sheet name="III (4)" sheetId="14" r:id="rId14"/>
    <sheet name="III (5)" sheetId="15" r:id="rId15"/>
    <sheet name="III (6)" sheetId="16" r:id="rId16"/>
    <sheet name="III (7)" sheetId="17" r:id="rId17"/>
    <sheet name="IV (1)" sheetId="18" r:id="rId18"/>
    <sheet name="IV (2)" sheetId="19" r:id="rId19"/>
    <sheet name="рейтинг" sheetId="20" r:id="rId20"/>
    <sheet name="ранг" sheetId="21" r:id="rId21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5">'II (1)'!$A$1:$G$46</definedName>
    <definedName name="_xlnm.Print_Area" localSheetId="6">'II (2)'!$A$1:$F$47</definedName>
    <definedName name="_xlnm.Print_Area" localSheetId="9">'II (6)'!$A$1:$F$47</definedName>
    <definedName name="_xlnm.Print_Area" localSheetId="10">'III (1)'!$A$1:$M$47</definedName>
    <definedName name="_xlnm.Print_Area" localSheetId="11">'III (2)'!$A$1:$K$47</definedName>
    <definedName name="_xlnm.Print_Area" localSheetId="12">'III (3)'!$A$1:$I$46</definedName>
    <definedName name="_xlnm.Print_Area" localSheetId="14">'III (5)'!$A$1:$H$47</definedName>
    <definedName name="_xlnm.Print_Area" localSheetId="16">'III (7)'!$A$1:$J$48</definedName>
    <definedName name="_xlnm.Print_Area" localSheetId="18">'IV (2)'!$A$1:$E$46</definedName>
    <definedName name="_xlnm.Print_Area" localSheetId="20">'ранг'!$A$1:$U$41</definedName>
    <definedName name="_xlnm.Print_Area" localSheetId="19">'рейтинг'!$A$1:$U$41</definedName>
  </definedNames>
  <calcPr fullCalcOnLoad="1"/>
</workbook>
</file>

<file path=xl/sharedStrings.xml><?xml version="1.0" encoding="utf-8"?>
<sst xmlns="http://schemas.openxmlformats.org/spreadsheetml/2006/main" count="1125" uniqueCount="307">
  <si>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</si>
  <si>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</si>
  <si>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</si>
  <si>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</si>
  <si>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</si>
  <si>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</si>
  <si>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</si>
  <si>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</si>
  <si>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</si>
  <si>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</si>
  <si>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</si>
  <si>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</si>
  <si>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</si>
  <si>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</si>
  <si>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</si>
  <si>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</si>
  <si>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</si>
  <si>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</si>
  <si>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</si>
  <si>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</si>
  <si>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</si>
  <si>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</si>
  <si>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</si>
  <si>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</si>
  <si>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</si>
  <si>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</si>
  <si>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</si>
  <si>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</si>
  <si>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</si>
  <si>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</si>
  <si>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</si>
  <si>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</si>
  <si>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</si>
  <si>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</si>
  <si>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</si>
  <si>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</si>
  <si>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</si>
  <si>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</si>
  <si>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</si>
  <si>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</si>
  <si>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</si>
  <si>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</si>
  <si>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</si>
  <si>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</si>
  <si>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</si>
  <si>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</si>
  <si>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</si>
  <si>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</si>
  <si>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</si>
  <si>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</si>
  <si>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</si>
  <si>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</si>
  <si>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</si>
  <si>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</si>
  <si>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</si>
  <si>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</si>
  <si>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</si>
  <si>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</si>
  <si>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</si>
  <si>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</si>
  <si>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</si>
  <si>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</si>
  <si>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</si>
  <si>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</si>
  <si>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</si>
  <si>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</si>
  <si>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</si>
  <si>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</si>
  <si>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</si>
  <si>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</si>
  <si>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</si>
  <si>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</si>
  <si>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</si>
  <si>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</si>
  <si>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</si>
  <si>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</si>
  <si>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</si>
  <si>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</si>
  <si>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</si>
  <si>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</si>
  <si>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</si>
  <si>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</si>
  <si>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</si>
  <si>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</si>
  <si>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</si>
  <si>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</si>
  <si>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</si>
  <si>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</si>
  <si>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</si>
  <si>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</si>
  <si>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</si>
  <si>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</si>
  <si>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</si>
  <si>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</si>
  <si>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</si>
  <si>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</si>
  <si>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</si>
  <si>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</si>
  <si>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</si>
  <si>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</si>
  <si>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</si>
  <si>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</si>
  <si>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</si>
  <si>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</si>
  <si>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</si>
  <si>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</si>
  <si>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</si>
  <si>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</si>
  <si>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</si>
  <si>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</si>
  <si>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</si>
  <si>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</si>
  <si>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</si>
  <si>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</si>
  <si>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</si>
  <si>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</si>
  <si>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</si>
  <si>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</si>
  <si>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</si>
  <si>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</si>
  <si>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</si>
  <si>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</si>
  <si>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</si>
  <si>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</si>
  <si>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</si>
  <si>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</si>
  <si>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</si>
  <si>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</si>
  <si>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</si>
  <si>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</si>
  <si>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</si>
  <si>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</si>
  <si>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</si>
  <si>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</si>
  <si>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</si>
  <si>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</si>
  <si>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</si>
  <si>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</si>
  <si>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</si>
  <si>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</si>
  <si>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</si>
  <si>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</si>
  <si>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</si>
  <si>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</si>
  <si>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</si>
  <si>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</si>
  <si>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</si>
  <si>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</si>
  <si>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</si>
  <si>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</si>
  <si>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</si>
  <si>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</si>
  <si>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</si>
  <si>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</si>
  <si>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</si>
  <si>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</si>
  <si>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</si>
  <si>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</si>
  <si>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</si>
  <si>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</si>
  <si>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</si>
  <si>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</si>
  <si>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</si>
  <si>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</si>
  <si>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</si>
  <si>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</si>
  <si>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</si>
  <si>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</si>
  <si>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</si>
  <si>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</si>
  <si>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</si>
  <si>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</si>
  <si>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</si>
  <si>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</si>
  <si>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</si>
  <si>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</si>
  <si>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</si>
  <si>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</si>
  <si>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</si>
  <si>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</si>
  <si>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</si>
  <si>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</si>
  <si>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</si>
  <si>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</si>
  <si>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</si>
  <si>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</si>
  <si>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</si>
  <si>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</si>
  <si>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</si>
  <si>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</si>
  <si>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</si>
  <si>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</si>
  <si>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</si>
  <si>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</si>
  <si>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</si>
  <si>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</si>
  <si>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</si>
  <si>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</si>
  <si>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</si>
  <si>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</si>
  <si>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</si>
  <si>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</si>
  <si>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</si>
  <si>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</si>
  <si>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</si>
  <si>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</si>
  <si>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</si>
  <si>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</si>
  <si>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</si>
  <si>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</si>
  <si>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</si>
  <si>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</si>
  <si>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</si>
  <si>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</si>
  <si>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</si>
  <si>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</si>
  <si>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</si>
  <si>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</si>
  <si>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</si>
  <si>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</si>
  <si>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</si>
  <si>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</si>
  <si>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</si>
  <si>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</si>
  <si>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</si>
  <si>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</si>
  <si>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в т.ч. в рамках муниципальных программ</t>
  </si>
  <si>
    <t>всего</t>
  </si>
  <si>
    <t>в т.ч. по бюджетным кредитам инвестиционного характера</t>
  </si>
  <si>
    <t>6=(2-3)/(4-5)*100</t>
  </si>
  <si>
    <t>Безенчукский</t>
  </si>
  <si>
    <t>Похвистнево</t>
  </si>
  <si>
    <t>Кинель-Черкасский</t>
  </si>
  <si>
    <t>Отрадный</t>
  </si>
  <si>
    <t>Большеглушицкий</t>
  </si>
  <si>
    <t>Кинель</t>
  </si>
  <si>
    <t>Богатовский</t>
  </si>
  <si>
    <t>Похвистневский</t>
  </si>
  <si>
    <t>Борский</t>
  </si>
  <si>
    <t>Кошкинский</t>
  </si>
  <si>
    <t>Сергиевский</t>
  </si>
  <si>
    <t>Ставропольский</t>
  </si>
  <si>
    <t>Жигулевск</t>
  </si>
  <si>
    <t>Новокуйбышевск</t>
  </si>
  <si>
    <t>Красноармейский</t>
  </si>
  <si>
    <t xml:space="preserve">Чапаевск </t>
  </si>
  <si>
    <t>Волжский</t>
  </si>
  <si>
    <t>Нефтегорский</t>
  </si>
  <si>
    <t>Красноярский</t>
  </si>
  <si>
    <t>Сызрань</t>
  </si>
  <si>
    <t>Алексеевский</t>
  </si>
  <si>
    <t>Исаклинский</t>
  </si>
  <si>
    <t>Челно-Вершинский</t>
  </si>
  <si>
    <t>Шенталинский</t>
  </si>
  <si>
    <t>Шигонский</t>
  </si>
  <si>
    <t>Большечерниговский</t>
  </si>
  <si>
    <t>Кинельский</t>
  </si>
  <si>
    <t>Пестравский</t>
  </si>
  <si>
    <t>Хворостянский</t>
  </si>
  <si>
    <t>Самара</t>
  </si>
  <si>
    <t>Приволжский</t>
  </si>
  <si>
    <t>Камышлинский</t>
  </si>
  <si>
    <t>Сызранский</t>
  </si>
  <si>
    <t>Клявлинский</t>
  </si>
  <si>
    <t>Елховский</t>
  </si>
  <si>
    <t>Октябрьск</t>
  </si>
  <si>
    <t>Тольятти</t>
  </si>
  <si>
    <t>за 2015 год</t>
  </si>
  <si>
    <t>за 2015 года</t>
  </si>
  <si>
    <t>за 2016 год</t>
  </si>
  <si>
    <t>за 2016 года</t>
  </si>
  <si>
    <t>Утверждено 
на 2016 год</t>
  </si>
  <si>
    <t>Исполнено
 за 2016 год</t>
  </si>
  <si>
    <t>В 4 квартале 2016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</si>
  <si>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Исполнено
 за 2016 года</t>
  </si>
  <si>
    <t>Нормативное 
значение расходов 
на содержание ОМСУ (постановление Правительства СО 
от 11.12.2015 № 832)</t>
  </si>
  <si>
    <t>Исполнено расходов на содержание ОМСУ 
(на 01.01.2017)</t>
  </si>
  <si>
    <t>Общий объем расходов бюджета муниципального образования 
(факт за 2016 год)</t>
  </si>
  <si>
    <t>Неэффективные расходы 
на управление на 01.01.2017</t>
  </si>
  <si>
    <t>Численность населения на 01.01.2017</t>
  </si>
  <si>
    <t>Кредиторская задолженность по бюджетной деятельности 
на 01.01.2017</t>
  </si>
  <si>
    <t>Расходы бюджета на 2016 год (факт)</t>
  </si>
  <si>
    <t>на 01.11.2016</t>
  </si>
  <si>
    <t>на 01.12.2016</t>
  </si>
  <si>
    <t>на 01.01.2017</t>
  </si>
  <si>
    <t>Доходы бюджета, не имеющие целевого назначения 
(утверждено на 2016 год)</t>
  </si>
  <si>
    <t>Бюджет муниципального образования принят на 2016 год и на плановый период 2017 и 2018 годов</t>
  </si>
  <si>
    <t xml:space="preserve">В 4 квартале 2016 года принят приказ 
МУФ СО 
о приостановлении (сокращении) МБТ бюджету МО </t>
  </si>
  <si>
    <t/>
  </si>
  <si>
    <t>1.Самара*</t>
  </si>
  <si>
    <t>2.Тольятти*</t>
  </si>
  <si>
    <t>4.Новокуйбышевск*</t>
  </si>
  <si>
    <t>6.Отрадный*</t>
  </si>
  <si>
    <t xml:space="preserve">* - норматив на 2016 год не установлен (доля дотаций из других бюджетов бюджетной системы РФ в течение двух из трех последних отчётных финансовых лет не превышала 5 процентов собственных доходов местного бюджета)  </t>
  </si>
  <si>
    <t>Доходы бюджета (факт за 2016 год)</t>
  </si>
  <si>
    <t>Расходы бюджета на обслуживание муниципального долга 
(исполнено 
за 2016 год)</t>
  </si>
  <si>
    <t>Общий объем расходов бюджета муниципального образования (исполнено 
за 2016 год)</t>
  </si>
  <si>
    <t>Субвенции
(исполнено за 2016 год)</t>
  </si>
  <si>
    <t>Общий объем расходов бюджета муниципального образования без учёта субвенций на исполнение переданных полномочий (исполнено за 2016 год)</t>
  </si>
  <si>
    <t>Муниципальный долг (на 01.01.2017)</t>
  </si>
  <si>
    <t>Дефицит бюджета (факт за 2016 год)</t>
  </si>
  <si>
    <t>Дефицит бюджета (исполнено за 2016 год)</t>
  </si>
  <si>
    <t>Доходы бюджета (исполнено за 2016 год)</t>
  </si>
  <si>
    <t>Муниципальный долг на 01.01.2017</t>
  </si>
  <si>
    <t>В 4 квартале 2016 года не соблюдены сроки возврата бюджетного кредита, предоставленного из областного бюджета</t>
  </si>
  <si>
    <t>Расчет рейтинга муниципальных образований Самарской области за 2016 год</t>
  </si>
  <si>
    <t>Расчет рейтинга муниципальных образований Самарской области по итогам 2016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</si>
</sst>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174" fontId="49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/>
    </xf>
    <xf numFmtId="19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B46"/>
    </sheetView>
  </sheetViews>
  <sheetFormatPr defaultColWidth="8.7109375" defaultRowHeight="15"/>
  <cols>
    <col min="1" max="1" width="24.421875" style="1" customWidth="1"/>
    <col min="2" max="2" width="18.8515625" style="1" customWidth="1"/>
    <col min="3" max="3" width="18.421875" style="1" bestFit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59" t="s">
        <v>122</v>
      </c>
      <c r="B1" s="59"/>
      <c r="C1" s="59"/>
      <c r="D1" s="59"/>
      <c r="E1" s="59"/>
      <c r="F1" s="59"/>
    </row>
    <row r="3" spans="1:2" ht="15">
      <c r="A3" s="11" t="s">
        <v>48</v>
      </c>
      <c r="B3" s="30">
        <f>MAX($D$10:$D$46)</f>
        <v>1.3789896516089442</v>
      </c>
    </row>
    <row r="4" spans="1:2" ht="15">
      <c r="A4" s="12" t="s">
        <v>49</v>
      </c>
      <c r="B4" s="31">
        <f>MIN($D$10:$D$46)</f>
        <v>0.9620239645510744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0" t="s">
        <v>38</v>
      </c>
      <c r="B7" s="60" t="s">
        <v>216</v>
      </c>
      <c r="C7" s="60"/>
      <c r="D7" s="61" t="s">
        <v>78</v>
      </c>
      <c r="E7" s="61" t="s">
        <v>79</v>
      </c>
      <c r="F7" s="61" t="s">
        <v>80</v>
      </c>
    </row>
    <row r="8" spans="1:6" s="8" customFormat="1" ht="36.75" customHeight="1">
      <c r="A8" s="60"/>
      <c r="B8" s="3" t="s">
        <v>267</v>
      </c>
      <c r="C8" s="3" t="s">
        <v>269</v>
      </c>
      <c r="D8" s="61"/>
      <c r="E8" s="61"/>
      <c r="F8" s="61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10701102459.429998</v>
      </c>
      <c r="C10" s="43">
        <v>11631719498.36</v>
      </c>
      <c r="D10" s="39">
        <f>$C10/$B10</f>
        <v>1.0869645947656474</v>
      </c>
      <c r="E10" s="39">
        <f>($D10-$B$4)/($B$3-$B$4)</f>
        <v>0.2996424744111685</v>
      </c>
      <c r="F10" s="39">
        <f>$E10*$B$5</f>
        <v>0.599284948822337</v>
      </c>
    </row>
    <row r="11" spans="1:6" ht="15">
      <c r="A11" s="5" t="s">
        <v>1</v>
      </c>
      <c r="B11" s="43">
        <v>5007893453.380001</v>
      </c>
      <c r="C11" s="43">
        <v>4817713514.07</v>
      </c>
      <c r="D11" s="39">
        <f aca="true" t="shared" si="0" ref="D11:D46">$C11/$B11</f>
        <v>0.9620239645510744</v>
      </c>
      <c r="E11" s="39">
        <f aca="true" t="shared" si="1" ref="E11:E46">($D11-$B$4)/($B$3-$B$4)</f>
        <v>0</v>
      </c>
      <c r="F11" s="39">
        <f aca="true" t="shared" si="2" ref="F11:F46">$E11*$B$5</f>
        <v>0</v>
      </c>
    </row>
    <row r="12" spans="1:6" ht="15">
      <c r="A12" s="5" t="s">
        <v>2</v>
      </c>
      <c r="B12" s="43">
        <v>1094000113.5</v>
      </c>
      <c r="C12" s="43">
        <v>1141830073.73</v>
      </c>
      <c r="D12" s="39">
        <f t="shared" si="0"/>
        <v>1.0437202516158606</v>
      </c>
      <c r="E12" s="39">
        <f t="shared" si="1"/>
        <v>0.1959304796546669</v>
      </c>
      <c r="F12" s="39">
        <f t="shared" si="2"/>
        <v>0.3918609593093338</v>
      </c>
    </row>
    <row r="13" spans="1:6" ht="15">
      <c r="A13" s="5" t="s">
        <v>3</v>
      </c>
      <c r="B13" s="43">
        <v>810447849.5300001</v>
      </c>
      <c r="C13" s="43">
        <v>848355186.67</v>
      </c>
      <c r="D13" s="39">
        <f t="shared" si="0"/>
        <v>1.046773320654726</v>
      </c>
      <c r="E13" s="39">
        <f t="shared" si="1"/>
        <v>0.20325259064276305</v>
      </c>
      <c r="F13" s="39">
        <f t="shared" si="2"/>
        <v>0.4065051812855261</v>
      </c>
    </row>
    <row r="14" spans="1:6" ht="15">
      <c r="A14" s="5" t="s">
        <v>4</v>
      </c>
      <c r="B14" s="43">
        <v>295477472.4</v>
      </c>
      <c r="C14" s="43">
        <v>300660636.19</v>
      </c>
      <c r="D14" s="39">
        <f t="shared" si="0"/>
        <v>1.017541654691642</v>
      </c>
      <c r="E14" s="39">
        <f t="shared" si="1"/>
        <v>0.13314690360327527</v>
      </c>
      <c r="F14" s="39">
        <f t="shared" si="2"/>
        <v>0.26629380720655055</v>
      </c>
    </row>
    <row r="15" spans="1:6" ht="15">
      <c r="A15" s="5" t="s">
        <v>5</v>
      </c>
      <c r="B15" s="43">
        <v>322057482.79</v>
      </c>
      <c r="C15" s="43">
        <v>326654947.71999997</v>
      </c>
      <c r="D15" s="39">
        <f t="shared" si="0"/>
        <v>1.0142752930010255</v>
      </c>
      <c r="E15" s="39">
        <f t="shared" si="1"/>
        <v>0.12531325735371412</v>
      </c>
      <c r="F15" s="39">
        <f t="shared" si="2"/>
        <v>0.25062651470742825</v>
      </c>
    </row>
    <row r="16" spans="1:6" ht="15">
      <c r="A16" s="5" t="s">
        <v>6</v>
      </c>
      <c r="B16" s="43">
        <v>296388679.61</v>
      </c>
      <c r="C16" s="43">
        <v>314390560.45</v>
      </c>
      <c r="D16" s="39">
        <f t="shared" si="0"/>
        <v>1.060737410294103</v>
      </c>
      <c r="E16" s="39">
        <f t="shared" si="1"/>
        <v>0.23674237187130537</v>
      </c>
      <c r="F16" s="39">
        <f t="shared" si="2"/>
        <v>0.47348474374261074</v>
      </c>
    </row>
    <row r="17" spans="1:6" ht="15">
      <c r="A17" s="5" t="s">
        <v>7</v>
      </c>
      <c r="B17" s="43">
        <v>110585001.28</v>
      </c>
      <c r="C17" s="43">
        <v>108322895.49</v>
      </c>
      <c r="D17" s="39">
        <f t="shared" si="0"/>
        <v>0.9795441898646601</v>
      </c>
      <c r="E17" s="39">
        <f t="shared" si="1"/>
        <v>0.042018386302262</v>
      </c>
      <c r="F17" s="39">
        <f t="shared" si="2"/>
        <v>0.084036772604524</v>
      </c>
    </row>
    <row r="18" spans="1:6" ht="15">
      <c r="A18" s="5" t="s">
        <v>8</v>
      </c>
      <c r="B18" s="43">
        <v>287876798.73</v>
      </c>
      <c r="C18" s="43">
        <v>289913628.32</v>
      </c>
      <c r="D18" s="39">
        <f t="shared" si="0"/>
        <v>1.0070753516746944</v>
      </c>
      <c r="E18" s="39">
        <f t="shared" si="1"/>
        <v>0.10804579015003558</v>
      </c>
      <c r="F18" s="39">
        <f t="shared" si="2"/>
        <v>0.21609158030007117</v>
      </c>
    </row>
    <row r="19" spans="1:6" ht="15">
      <c r="A19" s="5" t="s">
        <v>9</v>
      </c>
      <c r="B19" s="43">
        <v>137436834.24</v>
      </c>
      <c r="C19" s="43">
        <v>146541354.44</v>
      </c>
      <c r="D19" s="39">
        <f t="shared" si="0"/>
        <v>1.066245124535546</v>
      </c>
      <c r="E19" s="39">
        <f t="shared" si="1"/>
        <v>0.24995140660101114</v>
      </c>
      <c r="F19" s="39">
        <f t="shared" si="2"/>
        <v>0.4999028132020223</v>
      </c>
    </row>
    <row r="20" spans="1:6" ht="15">
      <c r="A20" s="5" t="s">
        <v>10</v>
      </c>
      <c r="B20" s="43">
        <v>43700080.63</v>
      </c>
      <c r="C20" s="43">
        <v>53278719.870000005</v>
      </c>
      <c r="D20" s="39">
        <f t="shared" si="0"/>
        <v>1.2191904248667287</v>
      </c>
      <c r="E20" s="39">
        <f t="shared" si="1"/>
        <v>0.6167568898300323</v>
      </c>
      <c r="F20" s="39">
        <f t="shared" si="2"/>
        <v>1.2335137796600646</v>
      </c>
    </row>
    <row r="21" spans="1:6" ht="15">
      <c r="A21" s="5" t="s">
        <v>11</v>
      </c>
      <c r="B21" s="43">
        <v>210681410.95</v>
      </c>
      <c r="C21" s="43">
        <v>236996866</v>
      </c>
      <c r="D21" s="39">
        <f t="shared" si="0"/>
        <v>1.1249063926966263</v>
      </c>
      <c r="E21" s="39">
        <f t="shared" si="1"/>
        <v>0.3906374869713099</v>
      </c>
      <c r="F21" s="39">
        <f t="shared" si="2"/>
        <v>0.7812749739426198</v>
      </c>
    </row>
    <row r="22" spans="1:6" ht="15">
      <c r="A22" s="5" t="s">
        <v>12</v>
      </c>
      <c r="B22" s="43">
        <v>93630403.10000001</v>
      </c>
      <c r="C22" s="43">
        <v>103630955.85000001</v>
      </c>
      <c r="D22" s="39">
        <f t="shared" si="0"/>
        <v>1.1068088187051712</v>
      </c>
      <c r="E22" s="39">
        <f t="shared" si="1"/>
        <v>0.34723445752984095</v>
      </c>
      <c r="F22" s="39">
        <f t="shared" si="2"/>
        <v>0.6944689150596819</v>
      </c>
    </row>
    <row r="23" spans="1:6" ht="15">
      <c r="A23" s="5" t="s">
        <v>13</v>
      </c>
      <c r="B23" s="43">
        <v>101891555.36999999</v>
      </c>
      <c r="C23" s="43">
        <v>118692598.14</v>
      </c>
      <c r="D23" s="39">
        <f t="shared" si="0"/>
        <v>1.1648914152796097</v>
      </c>
      <c r="E23" s="39">
        <f t="shared" si="1"/>
        <v>0.4865327220567667</v>
      </c>
      <c r="F23" s="39">
        <f t="shared" si="2"/>
        <v>0.9730654441135334</v>
      </c>
    </row>
    <row r="24" spans="1:6" ht="15">
      <c r="A24" s="5" t="s">
        <v>14</v>
      </c>
      <c r="B24" s="43">
        <v>102167775.61999999</v>
      </c>
      <c r="C24" s="43">
        <v>138904508.77</v>
      </c>
      <c r="D24" s="39">
        <f t="shared" si="0"/>
        <v>1.3595726042488936</v>
      </c>
      <c r="E24" s="39">
        <f t="shared" si="1"/>
        <v>0.9534325054489299</v>
      </c>
      <c r="F24" s="39">
        <f t="shared" si="2"/>
        <v>1.9068650108978598</v>
      </c>
    </row>
    <row r="25" spans="1:6" ht="15">
      <c r="A25" s="5" t="s">
        <v>15</v>
      </c>
      <c r="B25" s="43">
        <v>82308193.74000001</v>
      </c>
      <c r="C25" s="43">
        <v>92426659.83999999</v>
      </c>
      <c r="D25" s="39">
        <f t="shared" si="0"/>
        <v>1.1229338859258993</v>
      </c>
      <c r="E25" s="39">
        <f t="shared" si="1"/>
        <v>0.38590686564693877</v>
      </c>
      <c r="F25" s="39">
        <f t="shared" si="2"/>
        <v>0.7718137312938775</v>
      </c>
    </row>
    <row r="26" spans="1:6" ht="15">
      <c r="A26" s="5" t="s">
        <v>16</v>
      </c>
      <c r="B26" s="43">
        <v>837275672.92</v>
      </c>
      <c r="C26" s="43">
        <v>867973249.2299999</v>
      </c>
      <c r="D26" s="39">
        <f t="shared" si="0"/>
        <v>1.0366636429348797</v>
      </c>
      <c r="E26" s="39">
        <f t="shared" si="1"/>
        <v>0.17900676410681768</v>
      </c>
      <c r="F26" s="39">
        <f t="shared" si="2"/>
        <v>0.35801352821363536</v>
      </c>
    </row>
    <row r="27" spans="1:6" ht="15">
      <c r="A27" s="5" t="s">
        <v>17</v>
      </c>
      <c r="B27" s="43">
        <v>39381795.81</v>
      </c>
      <c r="C27" s="43">
        <v>42647945.19000001</v>
      </c>
      <c r="D27" s="39">
        <f t="shared" si="0"/>
        <v>1.082935511518006</v>
      </c>
      <c r="E27" s="39">
        <f t="shared" si="1"/>
        <v>0.2899796091618217</v>
      </c>
      <c r="F27" s="39">
        <f t="shared" si="2"/>
        <v>0.5799592183236434</v>
      </c>
    </row>
    <row r="28" spans="1:6" ht="15">
      <c r="A28" s="5" t="s">
        <v>18</v>
      </c>
      <c r="B28" s="43">
        <v>66689893.47</v>
      </c>
      <c r="C28" s="43">
        <v>72096338.91000001</v>
      </c>
      <c r="D28" s="39">
        <f t="shared" si="0"/>
        <v>1.0810684371902928</v>
      </c>
      <c r="E28" s="39">
        <f t="shared" si="1"/>
        <v>0.28550184423855585</v>
      </c>
      <c r="F28" s="39">
        <f t="shared" si="2"/>
        <v>0.5710036884771117</v>
      </c>
    </row>
    <row r="29" spans="1:6" ht="15">
      <c r="A29" s="5" t="s">
        <v>19</v>
      </c>
      <c r="B29" s="43">
        <v>187196458.89000002</v>
      </c>
      <c r="C29" s="43">
        <v>219765919.28</v>
      </c>
      <c r="D29" s="39">
        <f t="shared" si="0"/>
        <v>1.1739854513441323</v>
      </c>
      <c r="E29" s="39">
        <f t="shared" si="1"/>
        <v>0.5083427566634284</v>
      </c>
      <c r="F29" s="39">
        <f t="shared" si="2"/>
        <v>1.0166855133268569</v>
      </c>
    </row>
    <row r="30" spans="1:6" ht="15">
      <c r="A30" s="5" t="s">
        <v>20</v>
      </c>
      <c r="B30" s="43">
        <v>232191538.01000002</v>
      </c>
      <c r="C30" s="43">
        <v>249364331.16</v>
      </c>
      <c r="D30" s="39">
        <f t="shared" si="0"/>
        <v>1.073959599463355</v>
      </c>
      <c r="E30" s="39">
        <f t="shared" si="1"/>
        <v>0.2684528688729856</v>
      </c>
      <c r="F30" s="39">
        <f t="shared" si="2"/>
        <v>0.5369057377459712</v>
      </c>
    </row>
    <row r="31" spans="1:6" ht="15">
      <c r="A31" s="5" t="s">
        <v>21</v>
      </c>
      <c r="B31" s="43">
        <v>68954120.33</v>
      </c>
      <c r="C31" s="43">
        <v>72272915.64999999</v>
      </c>
      <c r="D31" s="39">
        <f t="shared" si="0"/>
        <v>1.0481304859538043</v>
      </c>
      <c r="E31" s="39">
        <f t="shared" si="1"/>
        <v>0.20650745151310104</v>
      </c>
      <c r="F31" s="39">
        <f t="shared" si="2"/>
        <v>0.4130149030262021</v>
      </c>
    </row>
    <row r="32" spans="1:6" ht="15">
      <c r="A32" s="5" t="s">
        <v>22</v>
      </c>
      <c r="B32" s="43">
        <v>126408326.23</v>
      </c>
      <c r="C32" s="43">
        <v>134196487.60999998</v>
      </c>
      <c r="D32" s="39">
        <f t="shared" si="0"/>
        <v>1.0616111423374868</v>
      </c>
      <c r="E32" s="39">
        <f t="shared" si="1"/>
        <v>0.23883782497572964</v>
      </c>
      <c r="F32" s="39">
        <f t="shared" si="2"/>
        <v>0.4776756499514593</v>
      </c>
    </row>
    <row r="33" spans="1:6" ht="15">
      <c r="A33" s="5" t="s">
        <v>23</v>
      </c>
      <c r="B33" s="43">
        <v>81484065.24000002</v>
      </c>
      <c r="C33" s="43">
        <v>104033927.69999999</v>
      </c>
      <c r="D33" s="39">
        <f t="shared" si="0"/>
        <v>1.276739536663794</v>
      </c>
      <c r="E33" s="39">
        <f t="shared" si="1"/>
        <v>0.7547757090838049</v>
      </c>
      <c r="F33" s="39">
        <f t="shared" si="2"/>
        <v>1.5095514181676097</v>
      </c>
    </row>
    <row r="34" spans="1:6" ht="15">
      <c r="A34" s="5" t="s">
        <v>24</v>
      </c>
      <c r="B34" s="43">
        <v>424479863.03999996</v>
      </c>
      <c r="C34" s="43">
        <v>420942750.16999996</v>
      </c>
      <c r="D34" s="39">
        <f t="shared" si="0"/>
        <v>0.9916671833507761</v>
      </c>
      <c r="E34" s="39">
        <f t="shared" si="1"/>
        <v>0.0710927055146088</v>
      </c>
      <c r="F34" s="39">
        <f t="shared" si="2"/>
        <v>0.1421854110292176</v>
      </c>
    </row>
    <row r="35" spans="1:6" ht="15">
      <c r="A35" s="5" t="s">
        <v>25</v>
      </c>
      <c r="B35" s="43">
        <v>42877620.93</v>
      </c>
      <c r="C35" s="43">
        <v>45978270.879999995</v>
      </c>
      <c r="D35" s="39">
        <f t="shared" si="0"/>
        <v>1.072313945660884</v>
      </c>
      <c r="E35" s="39">
        <f t="shared" si="1"/>
        <v>0.2645061321184987</v>
      </c>
      <c r="F35" s="39">
        <f t="shared" si="2"/>
        <v>0.5290122642369974</v>
      </c>
    </row>
    <row r="36" spans="1:6" ht="15">
      <c r="A36" s="5" t="s">
        <v>26</v>
      </c>
      <c r="B36" s="43">
        <v>173570792.7</v>
      </c>
      <c r="C36" s="43">
        <v>185497920.47000003</v>
      </c>
      <c r="D36" s="39">
        <f t="shared" si="0"/>
        <v>1.068716214199787</v>
      </c>
      <c r="E36" s="39">
        <f t="shared" si="1"/>
        <v>0.2558777687476836</v>
      </c>
      <c r="F36" s="39">
        <f t="shared" si="2"/>
        <v>0.5117555374953672</v>
      </c>
    </row>
    <row r="37" spans="1:6" ht="15">
      <c r="A37" s="5" t="s">
        <v>27</v>
      </c>
      <c r="B37" s="43">
        <v>99107839.16000001</v>
      </c>
      <c r="C37" s="43">
        <v>131396101.52000001</v>
      </c>
      <c r="D37" s="39">
        <f t="shared" si="0"/>
        <v>1.3257891871486949</v>
      </c>
      <c r="E37" s="39">
        <f t="shared" si="1"/>
        <v>0.8724104498007154</v>
      </c>
      <c r="F37" s="39">
        <f t="shared" si="2"/>
        <v>1.7448208996014307</v>
      </c>
    </row>
    <row r="38" spans="1:6" ht="15">
      <c r="A38" s="5" t="s">
        <v>28</v>
      </c>
      <c r="B38" s="43">
        <v>85787761.81</v>
      </c>
      <c r="C38" s="43">
        <v>108579259.2</v>
      </c>
      <c r="D38" s="39">
        <f t="shared" si="0"/>
        <v>1.2656730623241796</v>
      </c>
      <c r="E38" s="39">
        <f t="shared" si="1"/>
        <v>0.7282352174244076</v>
      </c>
      <c r="F38" s="39">
        <f t="shared" si="2"/>
        <v>1.456470434848815</v>
      </c>
    </row>
    <row r="39" spans="1:6" ht="15">
      <c r="A39" s="5" t="s">
        <v>29</v>
      </c>
      <c r="B39" s="43">
        <v>102121058.87</v>
      </c>
      <c r="C39" s="43">
        <v>103957702.58999999</v>
      </c>
      <c r="D39" s="39">
        <f t="shared" si="0"/>
        <v>1.0179849654941204</v>
      </c>
      <c r="E39" s="39">
        <f t="shared" si="1"/>
        <v>0.13421008653711908</v>
      </c>
      <c r="F39" s="39">
        <f t="shared" si="2"/>
        <v>0.26842017307423816</v>
      </c>
    </row>
    <row r="40" spans="1:6" ht="15">
      <c r="A40" s="5" t="s">
        <v>30</v>
      </c>
      <c r="B40" s="43">
        <v>286905879.59</v>
      </c>
      <c r="C40" s="43">
        <v>335900705.11999995</v>
      </c>
      <c r="D40" s="39">
        <f t="shared" si="0"/>
        <v>1.1707696809839365</v>
      </c>
      <c r="E40" s="39">
        <f t="shared" si="1"/>
        <v>0.5006304425330105</v>
      </c>
      <c r="F40" s="39">
        <f t="shared" si="2"/>
        <v>1.001260885066021</v>
      </c>
    </row>
    <row r="41" spans="1:6" ht="15">
      <c r="A41" s="5" t="s">
        <v>31</v>
      </c>
      <c r="B41" s="43">
        <v>498060127.29</v>
      </c>
      <c r="C41" s="43">
        <v>524357100.09</v>
      </c>
      <c r="D41" s="39">
        <f t="shared" si="0"/>
        <v>1.0527987914693848</v>
      </c>
      <c r="E41" s="39">
        <f t="shared" si="1"/>
        <v>0.2177033500258067</v>
      </c>
      <c r="F41" s="39">
        <f t="shared" si="2"/>
        <v>0.4354067000516134</v>
      </c>
    </row>
    <row r="42" spans="1:6" ht="15">
      <c r="A42" s="5" t="s">
        <v>32</v>
      </c>
      <c r="B42" s="43">
        <v>120577089.07999998</v>
      </c>
      <c r="C42" s="43">
        <v>131093395.75</v>
      </c>
      <c r="D42" s="39">
        <f t="shared" si="0"/>
        <v>1.0872164583689916</v>
      </c>
      <c r="E42" s="39">
        <f t="shared" si="1"/>
        <v>0.3002465135711323</v>
      </c>
      <c r="F42" s="39">
        <f t="shared" si="2"/>
        <v>0.6004930271422646</v>
      </c>
    </row>
    <row r="43" spans="1:6" ht="15">
      <c r="A43" s="5" t="s">
        <v>33</v>
      </c>
      <c r="B43" s="43">
        <v>77308957.08</v>
      </c>
      <c r="C43" s="43">
        <v>106608251.79</v>
      </c>
      <c r="D43" s="39">
        <f t="shared" si="0"/>
        <v>1.3789896516089442</v>
      </c>
      <c r="E43" s="39">
        <f t="shared" si="1"/>
        <v>1</v>
      </c>
      <c r="F43" s="39">
        <f t="shared" si="2"/>
        <v>2</v>
      </c>
    </row>
    <row r="44" spans="1:6" ht="15">
      <c r="A44" s="5" t="s">
        <v>34</v>
      </c>
      <c r="B44" s="43">
        <v>63232922.22</v>
      </c>
      <c r="C44" s="43">
        <v>67745095.98</v>
      </c>
      <c r="D44" s="39">
        <f t="shared" si="0"/>
        <v>1.0713579825443027</v>
      </c>
      <c r="E44" s="39">
        <f t="shared" si="1"/>
        <v>0.2622134659681339</v>
      </c>
      <c r="F44" s="39">
        <f t="shared" si="2"/>
        <v>0.5244269319362678</v>
      </c>
    </row>
    <row r="45" spans="1:6" ht="15">
      <c r="A45" s="5" t="s">
        <v>35</v>
      </c>
      <c r="B45" s="43">
        <v>56888034.56</v>
      </c>
      <c r="C45" s="43">
        <v>70650679.84</v>
      </c>
      <c r="D45" s="39">
        <f t="shared" si="0"/>
        <v>1.2419251321731724</v>
      </c>
      <c r="E45" s="39">
        <f t="shared" si="1"/>
        <v>0.6712810581539557</v>
      </c>
      <c r="F45" s="39">
        <f t="shared" si="2"/>
        <v>1.3425621163079113</v>
      </c>
    </row>
    <row r="46" spans="1:6" ht="15">
      <c r="A46" s="5" t="s">
        <v>36</v>
      </c>
      <c r="B46" s="43">
        <v>103579008.6</v>
      </c>
      <c r="C46" s="43">
        <v>109988757.11</v>
      </c>
      <c r="D46" s="39">
        <f t="shared" si="0"/>
        <v>1.061882698016092</v>
      </c>
      <c r="E46" s="39">
        <f t="shared" si="1"/>
        <v>0.23948909122385037</v>
      </c>
      <c r="F46" s="39">
        <f t="shared" si="2"/>
        <v>0.47897818244770074</v>
      </c>
    </row>
    <row r="47" spans="1:6" s="18" customFormat="1" ht="15">
      <c r="A47" s="15" t="s">
        <v>71</v>
      </c>
      <c r="B47" s="16">
        <f>SUM(B$10:B$46)</f>
        <v>23471724390.130013</v>
      </c>
      <c r="C47" s="16">
        <f>SUM(C$10:C$46)</f>
        <v>24775079709.149998</v>
      </c>
      <c r="D47" s="16">
        <f>$C47/$B47</f>
        <v>1.055528741619344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5748031496062992" top="0.35433070866141736" bottom="0.2362204724409449" header="0.3937007874015748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10" sqref="F10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66" t="s">
        <v>219</v>
      </c>
      <c r="B1" s="66"/>
      <c r="C1" s="66"/>
      <c r="D1" s="66"/>
      <c r="E1" s="66"/>
      <c r="F1" s="66"/>
    </row>
    <row r="3" spans="1:2" ht="15">
      <c r="A3" s="11" t="s">
        <v>153</v>
      </c>
      <c r="B3" s="30">
        <f>MAX($D$10:$D$46)</f>
        <v>1</v>
      </c>
    </row>
    <row r="4" spans="1:2" ht="15">
      <c r="A4" s="12" t="s">
        <v>154</v>
      </c>
      <c r="B4" s="31">
        <f>MIN($D$10:$D$46)</f>
        <v>0.018632258138129156</v>
      </c>
    </row>
    <row r="5" spans="1:2" ht="15">
      <c r="A5" s="13" t="s">
        <v>155</v>
      </c>
      <c r="B5" s="14" t="s">
        <v>40</v>
      </c>
    </row>
    <row r="7" spans="1:6" s="8" customFormat="1" ht="33.75" customHeight="1">
      <c r="A7" s="60" t="s">
        <v>38</v>
      </c>
      <c r="B7" s="69" t="s">
        <v>281</v>
      </c>
      <c r="C7" s="69"/>
      <c r="D7" s="61" t="s">
        <v>156</v>
      </c>
      <c r="E7" s="61" t="s">
        <v>157</v>
      </c>
      <c r="F7" s="61" t="s">
        <v>158</v>
      </c>
    </row>
    <row r="8" spans="1:6" s="8" customFormat="1" ht="49.5" customHeight="1">
      <c r="A8" s="60"/>
      <c r="B8" s="54" t="s">
        <v>71</v>
      </c>
      <c r="C8" s="54" t="s">
        <v>226</v>
      </c>
      <c r="D8" s="61"/>
      <c r="E8" s="61"/>
      <c r="F8" s="61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9">
        <v>23727581168.78</v>
      </c>
      <c r="C10" s="39">
        <v>12761821270.87</v>
      </c>
      <c r="D10" s="39">
        <f>$C10/$B10</f>
        <v>0.5378475445976602</v>
      </c>
      <c r="E10" s="39">
        <f>($D10-$B$4)/($B$3-$B$4)</f>
        <v>0.5290731132801096</v>
      </c>
      <c r="F10" s="39">
        <f>$E10*$B$5</f>
        <v>1.0581462265602193</v>
      </c>
    </row>
    <row r="11" spans="1:6" ht="15">
      <c r="A11" s="5" t="s">
        <v>1</v>
      </c>
      <c r="B11" s="39">
        <v>12525309075.94</v>
      </c>
      <c r="C11" s="39">
        <v>11045364622.4</v>
      </c>
      <c r="D11" s="39">
        <f aca="true" t="shared" si="0" ref="D11:D46">$C11/$B11</f>
        <v>0.8818436779030993</v>
      </c>
      <c r="E11" s="39">
        <f aca="true" t="shared" si="1" ref="E11:E46">($D11-$B$4)/($B$3-$B$4)</f>
        <v>0.879600360744758</v>
      </c>
      <c r="F11" s="39">
        <f aca="true" t="shared" si="2" ref="F11:F46">$E11*$B$5</f>
        <v>1.759200721489516</v>
      </c>
    </row>
    <row r="12" spans="1:6" ht="15">
      <c r="A12" s="5" t="s">
        <v>2</v>
      </c>
      <c r="B12" s="39">
        <v>2316364459.7</v>
      </c>
      <c r="C12" s="39">
        <v>1856091954.07</v>
      </c>
      <c r="D12" s="39">
        <f t="shared" si="0"/>
        <v>0.8012952997519176</v>
      </c>
      <c r="E12" s="39">
        <f t="shared" si="1"/>
        <v>0.7975226902495329</v>
      </c>
      <c r="F12" s="39">
        <f t="shared" si="2"/>
        <v>1.5950453804990659</v>
      </c>
    </row>
    <row r="13" spans="1:6" ht="15">
      <c r="A13" s="5" t="s">
        <v>3</v>
      </c>
      <c r="B13" s="39">
        <v>1775330392.79</v>
      </c>
      <c r="C13" s="39">
        <v>1440208724.08</v>
      </c>
      <c r="D13" s="39">
        <f t="shared" si="0"/>
        <v>0.8112341961411794</v>
      </c>
      <c r="E13" s="39">
        <f t="shared" si="1"/>
        <v>0.8076502866288531</v>
      </c>
      <c r="F13" s="39">
        <f t="shared" si="2"/>
        <v>1.6153005732577062</v>
      </c>
    </row>
    <row r="14" spans="1:6" ht="15">
      <c r="A14" s="5" t="s">
        <v>4</v>
      </c>
      <c r="B14" s="39">
        <v>951710200.91</v>
      </c>
      <c r="C14" s="39">
        <v>756058060.62</v>
      </c>
      <c r="D14" s="39">
        <f t="shared" si="0"/>
        <v>0.7944204652814243</v>
      </c>
      <c r="E14" s="39">
        <f t="shared" si="1"/>
        <v>0.7905173301003903</v>
      </c>
      <c r="F14" s="39">
        <f t="shared" si="2"/>
        <v>1.5810346602007805</v>
      </c>
    </row>
    <row r="15" spans="1:6" ht="15">
      <c r="A15" s="5" t="s">
        <v>5</v>
      </c>
      <c r="B15" s="39">
        <v>770243750.42</v>
      </c>
      <c r="C15" s="39">
        <v>674276016.7</v>
      </c>
      <c r="D15" s="39">
        <f t="shared" si="0"/>
        <v>0.8754060209282186</v>
      </c>
      <c r="E15" s="39">
        <f t="shared" si="1"/>
        <v>0.8730404783476996</v>
      </c>
      <c r="F15" s="39">
        <f t="shared" si="2"/>
        <v>1.7460809566953992</v>
      </c>
    </row>
    <row r="16" spans="1:6" ht="15">
      <c r="A16" s="5" t="s">
        <v>6</v>
      </c>
      <c r="B16" s="39">
        <v>937025808.13</v>
      </c>
      <c r="C16" s="39">
        <v>703780968.7</v>
      </c>
      <c r="D16" s="39">
        <f t="shared" si="0"/>
        <v>0.7510795995091308</v>
      </c>
      <c r="E16" s="39">
        <f t="shared" si="1"/>
        <v>0.7463535942004652</v>
      </c>
      <c r="F16" s="39">
        <f t="shared" si="2"/>
        <v>1.4927071884009304</v>
      </c>
    </row>
    <row r="17" spans="1:6" ht="15">
      <c r="A17" s="5" t="s">
        <v>7</v>
      </c>
      <c r="B17" s="39">
        <v>537101416</v>
      </c>
      <c r="C17" s="39">
        <v>436982074.63</v>
      </c>
      <c r="D17" s="39">
        <f t="shared" si="0"/>
        <v>0.8135932276708054</v>
      </c>
      <c r="E17" s="39">
        <f t="shared" si="1"/>
        <v>0.8100541067555982</v>
      </c>
      <c r="F17" s="39">
        <f t="shared" si="2"/>
        <v>1.6201082135111964</v>
      </c>
    </row>
    <row r="18" spans="1:6" ht="15">
      <c r="A18" s="5" t="s">
        <v>8</v>
      </c>
      <c r="B18" s="39">
        <v>794584844.73</v>
      </c>
      <c r="C18" s="39">
        <v>667796281.78</v>
      </c>
      <c r="D18" s="39">
        <f t="shared" si="0"/>
        <v>0.8404342043635594</v>
      </c>
      <c r="E18" s="39">
        <f t="shared" si="1"/>
        <v>0.8374046865105744</v>
      </c>
      <c r="F18" s="39">
        <f t="shared" si="2"/>
        <v>1.6748093730211489</v>
      </c>
    </row>
    <row r="19" spans="1:6" ht="15">
      <c r="A19" s="5" t="s">
        <v>9</v>
      </c>
      <c r="B19" s="39">
        <v>467000145.64</v>
      </c>
      <c r="C19" s="39">
        <v>384960789.93</v>
      </c>
      <c r="D19" s="39">
        <f t="shared" si="0"/>
        <v>0.8243269162206166</v>
      </c>
      <c r="E19" s="39">
        <f t="shared" si="1"/>
        <v>0.8209915852276815</v>
      </c>
      <c r="F19" s="39">
        <f t="shared" si="2"/>
        <v>1.641983170455363</v>
      </c>
    </row>
    <row r="20" spans="1:6" ht="15">
      <c r="A20" s="5" t="s">
        <v>10</v>
      </c>
      <c r="B20" s="39">
        <v>144188585.91</v>
      </c>
      <c r="C20" s="39">
        <v>88082947.75</v>
      </c>
      <c r="D20" s="39">
        <f t="shared" si="0"/>
        <v>0.6108871045103379</v>
      </c>
      <c r="E20" s="39">
        <f t="shared" si="1"/>
        <v>0.6034994030357782</v>
      </c>
      <c r="F20" s="39">
        <f t="shared" si="2"/>
        <v>1.2069988060715564</v>
      </c>
    </row>
    <row r="21" spans="1:6" ht="15">
      <c r="A21" s="5" t="s">
        <v>11</v>
      </c>
      <c r="B21" s="39">
        <v>630426764.56</v>
      </c>
      <c r="C21" s="39">
        <v>550602241.94</v>
      </c>
      <c r="D21" s="39">
        <f t="shared" si="0"/>
        <v>0.8733801813193756</v>
      </c>
      <c r="E21" s="39">
        <f t="shared" si="1"/>
        <v>0.8709761761270054</v>
      </c>
      <c r="F21" s="39">
        <f t="shared" si="2"/>
        <v>1.7419523522540108</v>
      </c>
    </row>
    <row r="22" spans="1:6" ht="15">
      <c r="A22" s="5" t="s">
        <v>12</v>
      </c>
      <c r="B22" s="39">
        <v>183782080.96</v>
      </c>
      <c r="C22" s="39">
        <v>180496196.8</v>
      </c>
      <c r="D22" s="39">
        <f t="shared" si="0"/>
        <v>0.9821207587658387</v>
      </c>
      <c r="E22" s="39">
        <f t="shared" si="1"/>
        <v>0.9817813033060976</v>
      </c>
      <c r="F22" s="39">
        <f t="shared" si="2"/>
        <v>1.9635626066121952</v>
      </c>
    </row>
    <row r="23" spans="1:6" ht="15">
      <c r="A23" s="5" t="s">
        <v>13</v>
      </c>
      <c r="B23" s="39">
        <v>365849092.86</v>
      </c>
      <c r="C23" s="39">
        <v>295961460.41</v>
      </c>
      <c r="D23" s="39">
        <f t="shared" si="0"/>
        <v>0.8089714206924548</v>
      </c>
      <c r="E23" s="39">
        <f t="shared" si="1"/>
        <v>0.8053445501019608</v>
      </c>
      <c r="F23" s="39">
        <f t="shared" si="2"/>
        <v>1.6106891002039216</v>
      </c>
    </row>
    <row r="24" spans="1:6" ht="15">
      <c r="A24" s="5" t="s">
        <v>14</v>
      </c>
      <c r="B24" s="39">
        <v>355845800.41</v>
      </c>
      <c r="C24" s="39">
        <v>184448514.09</v>
      </c>
      <c r="D24" s="39">
        <f t="shared" si="0"/>
        <v>0.5183383192311987</v>
      </c>
      <c r="E24" s="39">
        <f t="shared" si="1"/>
        <v>0.5091934855582445</v>
      </c>
      <c r="F24" s="39">
        <f t="shared" si="2"/>
        <v>1.018386971116489</v>
      </c>
    </row>
    <row r="25" spans="1:6" ht="15">
      <c r="A25" s="5" t="s">
        <v>15</v>
      </c>
      <c r="B25" s="39">
        <v>323507356.97</v>
      </c>
      <c r="C25" s="39">
        <v>221836432.76</v>
      </c>
      <c r="D25" s="39">
        <f t="shared" si="0"/>
        <v>0.6857229920139704</v>
      </c>
      <c r="E25" s="39">
        <f t="shared" si="1"/>
        <v>0.6797561254766975</v>
      </c>
      <c r="F25" s="39">
        <f t="shared" si="2"/>
        <v>1.359512250953395</v>
      </c>
    </row>
    <row r="26" spans="1:6" ht="15">
      <c r="A26" s="5" t="s">
        <v>16</v>
      </c>
      <c r="B26" s="39">
        <v>1891686839.22</v>
      </c>
      <c r="C26" s="39">
        <v>1125624861.19</v>
      </c>
      <c r="D26" s="39">
        <f t="shared" si="0"/>
        <v>0.5950376340589911</v>
      </c>
      <c r="E26" s="39">
        <f t="shared" si="1"/>
        <v>0.5873490143738513</v>
      </c>
      <c r="F26" s="39">
        <f t="shared" si="2"/>
        <v>1.1746980287477027</v>
      </c>
    </row>
    <row r="27" spans="1:6" ht="15">
      <c r="A27" s="5" t="s">
        <v>17</v>
      </c>
      <c r="B27" s="39">
        <v>112441611.23</v>
      </c>
      <c r="C27" s="39">
        <v>41416846.3</v>
      </c>
      <c r="D27" s="39">
        <f t="shared" si="0"/>
        <v>0.36834091798348195</v>
      </c>
      <c r="E27" s="39">
        <f t="shared" si="1"/>
        <v>0.35634823209277133</v>
      </c>
      <c r="F27" s="39">
        <f t="shared" si="2"/>
        <v>0.7126964641855427</v>
      </c>
    </row>
    <row r="28" spans="1:6" ht="15">
      <c r="A28" s="5" t="s">
        <v>18</v>
      </c>
      <c r="B28" s="39">
        <v>178711440.43</v>
      </c>
      <c r="C28" s="39">
        <v>154101144.46</v>
      </c>
      <c r="D28" s="39">
        <f t="shared" si="0"/>
        <v>0.8622903161051982</v>
      </c>
      <c r="E28" s="39">
        <f t="shared" si="1"/>
        <v>0.8596757586167075</v>
      </c>
      <c r="F28" s="39">
        <f t="shared" si="2"/>
        <v>1.719351517233415</v>
      </c>
    </row>
    <row r="29" spans="1:6" ht="15">
      <c r="A29" s="5" t="s">
        <v>19</v>
      </c>
      <c r="B29" s="39">
        <v>526915441.99</v>
      </c>
      <c r="C29" s="39">
        <v>251953807.52</v>
      </c>
      <c r="D29" s="39">
        <f t="shared" si="0"/>
        <v>0.47816743910265147</v>
      </c>
      <c r="E29" s="39">
        <f t="shared" si="1"/>
        <v>0.468259920682417</v>
      </c>
      <c r="F29" s="39">
        <f t="shared" si="2"/>
        <v>0.936519841364834</v>
      </c>
    </row>
    <row r="30" spans="1:6" ht="15">
      <c r="A30" s="5" t="s">
        <v>20</v>
      </c>
      <c r="B30" s="39">
        <v>637754840.7</v>
      </c>
      <c r="C30" s="39">
        <v>594646086.2</v>
      </c>
      <c r="D30" s="39">
        <f t="shared" si="0"/>
        <v>0.9324054452449412</v>
      </c>
      <c r="E30" s="39">
        <f t="shared" si="1"/>
        <v>0.9311220943264172</v>
      </c>
      <c r="F30" s="39">
        <f t="shared" si="2"/>
        <v>1.8622441886528345</v>
      </c>
    </row>
    <row r="31" spans="1:6" ht="15">
      <c r="A31" s="5" t="s">
        <v>21</v>
      </c>
      <c r="B31" s="39">
        <v>174273840.94</v>
      </c>
      <c r="C31" s="39">
        <v>129975644.42</v>
      </c>
      <c r="D31" s="39">
        <f t="shared" si="0"/>
        <v>0.745812703265941</v>
      </c>
      <c r="E31" s="39">
        <f t="shared" si="1"/>
        <v>0.7409867006105074</v>
      </c>
      <c r="F31" s="39">
        <f t="shared" si="2"/>
        <v>1.4819734012210148</v>
      </c>
    </row>
    <row r="32" spans="1:6" ht="15">
      <c r="A32" s="5" t="s">
        <v>22</v>
      </c>
      <c r="B32" s="39">
        <v>301373376.03</v>
      </c>
      <c r="C32" s="39">
        <v>299508124.64</v>
      </c>
      <c r="D32" s="39">
        <f t="shared" si="0"/>
        <v>0.9938108288974594</v>
      </c>
      <c r="E32" s="39">
        <f t="shared" si="1"/>
        <v>0.9936933212306344</v>
      </c>
      <c r="F32" s="39">
        <f t="shared" si="2"/>
        <v>1.9873866424612687</v>
      </c>
    </row>
    <row r="33" spans="1:6" ht="15">
      <c r="A33" s="5" t="s">
        <v>23</v>
      </c>
      <c r="B33" s="39">
        <v>391582115.28</v>
      </c>
      <c r="C33" s="39">
        <v>391582115.28</v>
      </c>
      <c r="D33" s="39">
        <f t="shared" si="0"/>
        <v>1</v>
      </c>
      <c r="E33" s="39">
        <f t="shared" si="1"/>
        <v>1</v>
      </c>
      <c r="F33" s="39">
        <f t="shared" si="2"/>
        <v>2</v>
      </c>
    </row>
    <row r="34" spans="1:6" ht="15">
      <c r="A34" s="5" t="s">
        <v>24</v>
      </c>
      <c r="B34" s="39">
        <v>655534040.95</v>
      </c>
      <c r="C34" s="39">
        <v>154138632.82</v>
      </c>
      <c r="D34" s="39">
        <f t="shared" si="0"/>
        <v>0.23513444488195037</v>
      </c>
      <c r="E34" s="39">
        <f t="shared" si="1"/>
        <v>0.22061269950963425</v>
      </c>
      <c r="F34" s="39">
        <f t="shared" si="2"/>
        <v>0.4412253990192685</v>
      </c>
    </row>
    <row r="35" spans="1:6" ht="15">
      <c r="A35" s="5" t="s">
        <v>25</v>
      </c>
      <c r="B35" s="39">
        <v>123793252.54</v>
      </c>
      <c r="C35" s="39">
        <v>74383622.79</v>
      </c>
      <c r="D35" s="39">
        <f t="shared" si="0"/>
        <v>0.6008697668393939</v>
      </c>
      <c r="E35" s="39">
        <f t="shared" si="1"/>
        <v>0.5932918760877873</v>
      </c>
      <c r="F35" s="39">
        <f t="shared" si="2"/>
        <v>1.1865837521755747</v>
      </c>
    </row>
    <row r="36" spans="1:6" ht="15">
      <c r="A36" s="5" t="s">
        <v>26</v>
      </c>
      <c r="B36" s="39">
        <v>379080258.67</v>
      </c>
      <c r="C36" s="39">
        <v>280953047.26</v>
      </c>
      <c r="D36" s="39">
        <f t="shared" si="0"/>
        <v>0.74114396841904</v>
      </c>
      <c r="E36" s="39">
        <f t="shared" si="1"/>
        <v>0.73622932511532</v>
      </c>
      <c r="F36" s="39">
        <f t="shared" si="2"/>
        <v>1.47245865023064</v>
      </c>
    </row>
    <row r="37" spans="1:6" ht="15">
      <c r="A37" s="5" t="s">
        <v>27</v>
      </c>
      <c r="B37" s="39">
        <v>394509417.78</v>
      </c>
      <c r="C37" s="39">
        <v>7350601.31</v>
      </c>
      <c r="D37" s="39">
        <f t="shared" si="0"/>
        <v>0.018632258138129156</v>
      </c>
      <c r="E37" s="39">
        <f t="shared" si="1"/>
        <v>0</v>
      </c>
      <c r="F37" s="39">
        <f t="shared" si="2"/>
        <v>0</v>
      </c>
    </row>
    <row r="38" spans="1:6" ht="15">
      <c r="A38" s="5" t="s">
        <v>28</v>
      </c>
      <c r="B38" s="39">
        <v>333059390.48</v>
      </c>
      <c r="C38" s="39">
        <v>287458760.64</v>
      </c>
      <c r="D38" s="39">
        <f t="shared" si="0"/>
        <v>0.8630855903078394</v>
      </c>
      <c r="E38" s="39">
        <f t="shared" si="1"/>
        <v>0.8604861319036187</v>
      </c>
      <c r="F38" s="39">
        <f t="shared" si="2"/>
        <v>1.7209722638072373</v>
      </c>
    </row>
    <row r="39" spans="1:6" ht="15">
      <c r="A39" s="5" t="s">
        <v>29</v>
      </c>
      <c r="B39" s="39">
        <v>239692446.65</v>
      </c>
      <c r="C39" s="39">
        <v>21657919.5</v>
      </c>
      <c r="D39" s="39">
        <f t="shared" si="0"/>
        <v>0.09035712139742556</v>
      </c>
      <c r="E39" s="39">
        <f t="shared" si="1"/>
        <v>0.07308663225797349</v>
      </c>
      <c r="F39" s="39">
        <f t="shared" si="2"/>
        <v>0.14617326451594698</v>
      </c>
    </row>
    <row r="40" spans="1:6" ht="15">
      <c r="A40" s="5" t="s">
        <v>30</v>
      </c>
      <c r="B40" s="39">
        <v>946549333.14</v>
      </c>
      <c r="C40" s="39">
        <v>939635031.35</v>
      </c>
      <c r="D40" s="39">
        <f t="shared" si="0"/>
        <v>0.9926952547026122</v>
      </c>
      <c r="E40" s="39">
        <f t="shared" si="1"/>
        <v>0.9925565667325389</v>
      </c>
      <c r="F40" s="39">
        <f t="shared" si="2"/>
        <v>1.9851131334650778</v>
      </c>
    </row>
    <row r="41" spans="1:6" ht="15">
      <c r="A41" s="5" t="s">
        <v>31</v>
      </c>
      <c r="B41" s="39">
        <v>668635128.88</v>
      </c>
      <c r="C41" s="39">
        <v>513170252.99</v>
      </c>
      <c r="D41" s="39">
        <f t="shared" si="0"/>
        <v>0.767489219194313</v>
      </c>
      <c r="E41" s="39">
        <f t="shared" si="1"/>
        <v>0.7630747670953981</v>
      </c>
      <c r="F41" s="39">
        <f t="shared" si="2"/>
        <v>1.5261495341907962</v>
      </c>
    </row>
    <row r="42" spans="1:6" ht="15">
      <c r="A42" s="5" t="s">
        <v>32</v>
      </c>
      <c r="B42" s="39">
        <v>242028235.51</v>
      </c>
      <c r="C42" s="39">
        <v>36710503.08</v>
      </c>
      <c r="D42" s="39">
        <f t="shared" si="0"/>
        <v>0.1516785965184761</v>
      </c>
      <c r="E42" s="39">
        <f t="shared" si="1"/>
        <v>0.13557235754247304</v>
      </c>
      <c r="F42" s="39">
        <f t="shared" si="2"/>
        <v>0.2711447150849461</v>
      </c>
    </row>
    <row r="43" spans="1:6" ht="15">
      <c r="A43" s="5" t="s">
        <v>33</v>
      </c>
      <c r="B43" s="39">
        <v>379750179.11</v>
      </c>
      <c r="C43" s="39">
        <v>250432436.82</v>
      </c>
      <c r="D43" s="39">
        <f t="shared" si="0"/>
        <v>0.6594662770322451</v>
      </c>
      <c r="E43" s="39">
        <f t="shared" si="1"/>
        <v>0.653000900231663</v>
      </c>
      <c r="F43" s="39">
        <f t="shared" si="2"/>
        <v>1.306001800463326</v>
      </c>
    </row>
    <row r="44" spans="1:6" ht="15">
      <c r="A44" s="5" t="s">
        <v>34</v>
      </c>
      <c r="B44" s="39">
        <v>175518975.22</v>
      </c>
      <c r="C44" s="39">
        <v>160226144.44</v>
      </c>
      <c r="D44" s="39">
        <f t="shared" si="0"/>
        <v>0.9128707835672378</v>
      </c>
      <c r="E44" s="39">
        <f t="shared" si="1"/>
        <v>0.9112165473592408</v>
      </c>
      <c r="F44" s="39">
        <f t="shared" si="2"/>
        <v>1.8224330947184817</v>
      </c>
    </row>
    <row r="45" spans="1:6" ht="15">
      <c r="A45" s="5" t="s">
        <v>35</v>
      </c>
      <c r="B45" s="39">
        <v>244026213.58</v>
      </c>
      <c r="C45" s="39">
        <v>190582558.93</v>
      </c>
      <c r="D45" s="39">
        <f t="shared" si="0"/>
        <v>0.7809921570885687</v>
      </c>
      <c r="E45" s="39">
        <f t="shared" si="1"/>
        <v>0.7768340719087371</v>
      </c>
      <c r="F45" s="39">
        <f t="shared" si="2"/>
        <v>1.5536681438174742</v>
      </c>
    </row>
    <row r="46" spans="1:6" ht="15">
      <c r="A46" s="5" t="s">
        <v>36</v>
      </c>
      <c r="B46" s="39">
        <v>259794151.53</v>
      </c>
      <c r="C46" s="39">
        <v>118827097.22</v>
      </c>
      <c r="D46" s="39">
        <f t="shared" si="0"/>
        <v>0.457389423588615</v>
      </c>
      <c r="E46" s="39">
        <f t="shared" si="1"/>
        <v>0.4470874135500591</v>
      </c>
      <c r="F46" s="39">
        <f t="shared" si="2"/>
        <v>0.8941748271001182</v>
      </c>
    </row>
    <row r="47" spans="1:6" s="18" customFormat="1" ht="15">
      <c r="A47" s="15" t="s">
        <v>71</v>
      </c>
      <c r="B47" s="16">
        <f>SUM(B$10:B$46)</f>
        <v>56062561474.57001</v>
      </c>
      <c r="C47" s="16">
        <f>SUM(C$10:C$46)</f>
        <v>38273103796.68999</v>
      </c>
      <c r="D47" s="16">
        <f>$C47/$B47</f>
        <v>0.6826856067582763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C1">
      <selection activeCell="G7" sqref="G7:I7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8515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63" t="s">
        <v>186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8" ht="15">
      <c r="A3" s="11" t="s">
        <v>60</v>
      </c>
      <c r="B3" s="37">
        <v>1</v>
      </c>
      <c r="C3" s="35"/>
      <c r="D3" s="35"/>
      <c r="E3" s="35"/>
      <c r="F3" s="35"/>
      <c r="G3" s="35"/>
      <c r="H3" s="35"/>
    </row>
    <row r="4" spans="1:8" ht="15">
      <c r="A4" s="12" t="s">
        <v>61</v>
      </c>
      <c r="B4" s="38">
        <v>0</v>
      </c>
      <c r="C4" s="36"/>
      <c r="D4" s="36"/>
      <c r="E4" s="36"/>
      <c r="F4" s="36"/>
      <c r="G4" s="36"/>
      <c r="H4" s="36"/>
    </row>
    <row r="5" spans="1:8" ht="15">
      <c r="A5" s="13" t="s">
        <v>62</v>
      </c>
      <c r="B5" s="14" t="s">
        <v>43</v>
      </c>
      <c r="C5" s="28"/>
      <c r="D5" s="28"/>
      <c r="E5" s="28"/>
      <c r="F5" s="28"/>
      <c r="G5" s="28"/>
      <c r="H5" s="28"/>
    </row>
    <row r="7" spans="1:13" s="8" customFormat="1" ht="24.75" customHeight="1">
      <c r="A7" s="60" t="s">
        <v>38</v>
      </c>
      <c r="B7" s="60" t="s">
        <v>300</v>
      </c>
      <c r="C7" s="60"/>
      <c r="D7" s="60"/>
      <c r="E7" s="60"/>
      <c r="F7" s="60"/>
      <c r="G7" s="60" t="s">
        <v>294</v>
      </c>
      <c r="H7" s="60"/>
      <c r="I7" s="60"/>
      <c r="J7" s="70" t="s">
        <v>121</v>
      </c>
      <c r="K7" s="61" t="s">
        <v>90</v>
      </c>
      <c r="L7" s="61" t="s">
        <v>91</v>
      </c>
      <c r="M7" s="61" t="s">
        <v>92</v>
      </c>
    </row>
    <row r="8" spans="1:13" s="8" customFormat="1" ht="193.5" customHeight="1">
      <c r="A8" s="60"/>
      <c r="B8" s="10" t="s">
        <v>114</v>
      </c>
      <c r="C8" s="10" t="s">
        <v>112</v>
      </c>
      <c r="D8" s="10" t="s">
        <v>119</v>
      </c>
      <c r="E8" s="10" t="s">
        <v>116</v>
      </c>
      <c r="F8" s="10" t="s">
        <v>201</v>
      </c>
      <c r="G8" s="10" t="s">
        <v>113</v>
      </c>
      <c r="H8" s="10" t="s">
        <v>120</v>
      </c>
      <c r="I8" s="10" t="s">
        <v>115</v>
      </c>
      <c r="J8" s="70"/>
      <c r="K8" s="61"/>
      <c r="L8" s="61"/>
      <c r="M8" s="61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213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3">
        <v>0</v>
      </c>
      <c r="C10" s="43">
        <v>0</v>
      </c>
      <c r="D10" s="43">
        <v>0</v>
      </c>
      <c r="E10" s="43">
        <v>0</v>
      </c>
      <c r="F10" s="43">
        <f>IF(SUM($B10:$E10)&lt;0,SUM($B10:$E10),0)</f>
        <v>0</v>
      </c>
      <c r="G10" s="39">
        <v>23793232817.65</v>
      </c>
      <c r="H10" s="39">
        <v>10710623347.21</v>
      </c>
      <c r="I10" s="34">
        <f>$G10-$H10</f>
        <v>13082609470.440002</v>
      </c>
      <c r="J10" s="34">
        <f>-$F10/$I10*100</f>
        <v>0</v>
      </c>
      <c r="K10" s="33">
        <f>IF($J10&gt;10,1,0)</f>
        <v>0</v>
      </c>
      <c r="L10" s="33">
        <f>($K10-$B$4)/($B$3-$B$4)</f>
        <v>0</v>
      </c>
      <c r="M10" s="33">
        <f>$L10*$B$5</f>
        <v>0</v>
      </c>
    </row>
    <row r="11" spans="1:13" ht="15">
      <c r="A11" s="5" t="s">
        <v>1</v>
      </c>
      <c r="B11" s="43">
        <v>-782774408.75</v>
      </c>
      <c r="C11" s="43">
        <v>0</v>
      </c>
      <c r="D11" s="39">
        <v>33268983.2</v>
      </c>
      <c r="E11" s="43">
        <v>169478000</v>
      </c>
      <c r="F11" s="43">
        <f aca="true" t="shared" si="0" ref="F11:F46">IF(SUM($B11:$E11)&lt;0,SUM($B11:$E11),0)</f>
        <v>-580027425.55</v>
      </c>
      <c r="G11" s="39">
        <v>11742534667.19</v>
      </c>
      <c r="H11" s="39">
        <v>5725252489.67</v>
      </c>
      <c r="I11" s="34">
        <f aca="true" t="shared" si="1" ref="I11:I46">$G11-$H11</f>
        <v>6017282177.52</v>
      </c>
      <c r="J11" s="34">
        <f aca="true" t="shared" si="2" ref="J11:J46">-$F11/$I11*100</f>
        <v>9.639358907197801</v>
      </c>
      <c r="K11" s="33">
        <f aca="true" t="shared" si="3" ref="K11:K46">IF($J11&gt;10,1,0)</f>
        <v>0</v>
      </c>
      <c r="L11" s="33">
        <f aca="true" t="shared" si="4" ref="L11:L46">($K11-$B$4)/($B$3-$B$4)</f>
        <v>0</v>
      </c>
      <c r="M11" s="33">
        <f aca="true" t="shared" si="5" ref="M11:M46">$L11*$B$5</f>
        <v>0</v>
      </c>
    </row>
    <row r="12" spans="1:13" ht="15">
      <c r="A12" s="5" t="s">
        <v>2</v>
      </c>
      <c r="B12" s="43">
        <v>0</v>
      </c>
      <c r="C12" s="43">
        <v>0</v>
      </c>
      <c r="D12" s="43">
        <v>0</v>
      </c>
      <c r="E12" s="43">
        <v>34917028.73</v>
      </c>
      <c r="F12" s="43">
        <f t="shared" si="0"/>
        <v>0</v>
      </c>
      <c r="G12" s="39">
        <v>2344303974.69</v>
      </c>
      <c r="H12" s="39">
        <v>1064254890.95</v>
      </c>
      <c r="I12" s="34">
        <f t="shared" si="1"/>
        <v>1280049083.74</v>
      </c>
      <c r="J12" s="34">
        <f t="shared" si="2"/>
        <v>0</v>
      </c>
      <c r="K12" s="33">
        <f t="shared" si="3"/>
        <v>0</v>
      </c>
      <c r="L12" s="33">
        <f t="shared" si="4"/>
        <v>0</v>
      </c>
      <c r="M12" s="33">
        <f t="shared" si="5"/>
        <v>0</v>
      </c>
    </row>
    <row r="13" spans="1:13" ht="15">
      <c r="A13" s="5" t="s">
        <v>3</v>
      </c>
      <c r="B13" s="43">
        <v>0</v>
      </c>
      <c r="C13" s="43">
        <v>0</v>
      </c>
      <c r="D13" s="43">
        <v>0</v>
      </c>
      <c r="E13" s="43">
        <v>50000000</v>
      </c>
      <c r="F13" s="43">
        <f t="shared" si="0"/>
        <v>0</v>
      </c>
      <c r="G13" s="39">
        <v>1826294122.53</v>
      </c>
      <c r="H13" s="39">
        <v>659162920.15</v>
      </c>
      <c r="I13" s="34">
        <f t="shared" si="1"/>
        <v>1167131202.38</v>
      </c>
      <c r="J13" s="34">
        <f t="shared" si="2"/>
        <v>0</v>
      </c>
      <c r="K13" s="33">
        <f t="shared" si="3"/>
        <v>0</v>
      </c>
      <c r="L13" s="33">
        <f t="shared" si="4"/>
        <v>0</v>
      </c>
      <c r="M13" s="33">
        <f t="shared" si="5"/>
        <v>0</v>
      </c>
    </row>
    <row r="14" spans="1:13" ht="15">
      <c r="A14" s="5" t="s">
        <v>4</v>
      </c>
      <c r="B14" s="43">
        <v>0</v>
      </c>
      <c r="C14" s="43">
        <v>0</v>
      </c>
      <c r="D14" s="43">
        <v>0</v>
      </c>
      <c r="E14" s="43">
        <v>0</v>
      </c>
      <c r="F14" s="43">
        <f t="shared" si="0"/>
        <v>0</v>
      </c>
      <c r="G14" s="39">
        <v>969885566.84</v>
      </c>
      <c r="H14" s="39">
        <v>605713472.85</v>
      </c>
      <c r="I14" s="34">
        <f t="shared" si="1"/>
        <v>364172093.99</v>
      </c>
      <c r="J14" s="34">
        <f t="shared" si="2"/>
        <v>0</v>
      </c>
      <c r="K14" s="33">
        <f t="shared" si="3"/>
        <v>0</v>
      </c>
      <c r="L14" s="33">
        <f t="shared" si="4"/>
        <v>0</v>
      </c>
      <c r="M14" s="33">
        <f t="shared" si="5"/>
        <v>0</v>
      </c>
    </row>
    <row r="15" spans="1:13" ht="15">
      <c r="A15" s="5" t="s">
        <v>5</v>
      </c>
      <c r="B15" s="43">
        <v>0</v>
      </c>
      <c r="C15" s="43">
        <v>0</v>
      </c>
      <c r="D15" s="43">
        <v>0</v>
      </c>
      <c r="E15" s="43">
        <v>10832000</v>
      </c>
      <c r="F15" s="43">
        <f t="shared" si="0"/>
        <v>0</v>
      </c>
      <c r="G15" s="39">
        <v>828356998.57</v>
      </c>
      <c r="H15" s="39">
        <v>415817849.1</v>
      </c>
      <c r="I15" s="34">
        <f t="shared" si="1"/>
        <v>412539149.47</v>
      </c>
      <c r="J15" s="34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ht="15">
      <c r="A16" s="5" t="s">
        <v>6</v>
      </c>
      <c r="B16" s="43">
        <v>0</v>
      </c>
      <c r="C16" s="43">
        <v>0</v>
      </c>
      <c r="D16" s="43">
        <v>0</v>
      </c>
      <c r="E16" s="43">
        <v>15895000</v>
      </c>
      <c r="F16" s="43">
        <f t="shared" si="0"/>
        <v>0</v>
      </c>
      <c r="G16" s="39">
        <v>1242433774.39</v>
      </c>
      <c r="H16" s="39">
        <v>850923246.43</v>
      </c>
      <c r="I16" s="34">
        <f t="shared" si="1"/>
        <v>391510527.96000016</v>
      </c>
      <c r="J16" s="34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3" ht="15">
      <c r="A17" s="5" t="s">
        <v>7</v>
      </c>
      <c r="B17" s="43">
        <v>-16259854.82</v>
      </c>
      <c r="C17" s="43">
        <v>3297754.82</v>
      </c>
      <c r="D17" s="43">
        <v>0</v>
      </c>
      <c r="E17" s="43">
        <v>15929100</v>
      </c>
      <c r="F17" s="43">
        <f t="shared" si="0"/>
        <v>0</v>
      </c>
      <c r="G17" s="39">
        <v>520841561.18</v>
      </c>
      <c r="H17" s="39">
        <v>402830163.27</v>
      </c>
      <c r="I17" s="34">
        <f t="shared" si="1"/>
        <v>118011397.91000003</v>
      </c>
      <c r="J17" s="34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3" ht="15">
      <c r="A18" s="5" t="s">
        <v>8</v>
      </c>
      <c r="B18" s="43">
        <v>-119799615.91</v>
      </c>
      <c r="C18" s="43">
        <v>89999615.91</v>
      </c>
      <c r="D18" s="43">
        <v>0</v>
      </c>
      <c r="E18" s="43">
        <v>0</v>
      </c>
      <c r="F18" s="43">
        <f t="shared" si="0"/>
        <v>-29800000</v>
      </c>
      <c r="G18" s="39">
        <v>674785228.82</v>
      </c>
      <c r="H18" s="39">
        <v>342486904.63</v>
      </c>
      <c r="I18" s="34">
        <f t="shared" si="1"/>
        <v>332298324.19000006</v>
      </c>
      <c r="J18" s="34">
        <f t="shared" si="2"/>
        <v>8.967845405973545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3" ht="15">
      <c r="A19" s="5" t="s">
        <v>9</v>
      </c>
      <c r="B19" s="43">
        <v>0</v>
      </c>
      <c r="C19" s="43">
        <v>0</v>
      </c>
      <c r="D19" s="43">
        <v>0</v>
      </c>
      <c r="E19" s="43">
        <v>0</v>
      </c>
      <c r="F19" s="43">
        <f t="shared" si="0"/>
        <v>0</v>
      </c>
      <c r="G19" s="39">
        <v>571765642.26</v>
      </c>
      <c r="H19" s="39">
        <v>378652119.72</v>
      </c>
      <c r="I19" s="34">
        <f t="shared" si="1"/>
        <v>193113522.53999996</v>
      </c>
      <c r="J19" s="34">
        <f t="shared" si="2"/>
        <v>0</v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3" ht="15">
      <c r="A20" s="5" t="s">
        <v>10</v>
      </c>
      <c r="B20" s="43">
        <v>0</v>
      </c>
      <c r="C20" s="43">
        <v>0</v>
      </c>
      <c r="D20" s="43">
        <v>0</v>
      </c>
      <c r="E20" s="43">
        <v>0</v>
      </c>
      <c r="F20" s="43">
        <f t="shared" si="0"/>
        <v>0</v>
      </c>
      <c r="G20" s="39">
        <v>147426788.06</v>
      </c>
      <c r="H20" s="39">
        <v>107805796.56</v>
      </c>
      <c r="I20" s="34">
        <f t="shared" si="1"/>
        <v>39620991.5</v>
      </c>
      <c r="J20" s="34">
        <f t="shared" si="2"/>
        <v>0</v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3" ht="15">
      <c r="A21" s="5" t="s">
        <v>11</v>
      </c>
      <c r="B21" s="43">
        <v>0</v>
      </c>
      <c r="C21" s="43">
        <v>0</v>
      </c>
      <c r="D21" s="43">
        <v>0</v>
      </c>
      <c r="E21" s="43">
        <v>0</v>
      </c>
      <c r="F21" s="43">
        <f t="shared" si="0"/>
        <v>0</v>
      </c>
      <c r="G21" s="39">
        <v>637505275.42</v>
      </c>
      <c r="H21" s="39">
        <v>471052024.83</v>
      </c>
      <c r="I21" s="34">
        <f t="shared" si="1"/>
        <v>166453250.58999997</v>
      </c>
      <c r="J21" s="34">
        <f t="shared" si="2"/>
        <v>0</v>
      </c>
      <c r="K21" s="33">
        <f t="shared" si="3"/>
        <v>0</v>
      </c>
      <c r="L21" s="33">
        <f t="shared" si="4"/>
        <v>0</v>
      </c>
      <c r="M21" s="33">
        <f t="shared" si="5"/>
        <v>0</v>
      </c>
    </row>
    <row r="22" spans="1:13" ht="15">
      <c r="A22" s="5" t="s">
        <v>12</v>
      </c>
      <c r="B22" s="43">
        <v>0</v>
      </c>
      <c r="C22" s="43">
        <v>0</v>
      </c>
      <c r="D22" s="43">
        <v>0</v>
      </c>
      <c r="E22" s="43">
        <v>0</v>
      </c>
      <c r="F22" s="43">
        <f t="shared" si="0"/>
        <v>0</v>
      </c>
      <c r="G22" s="39">
        <v>203611035.32</v>
      </c>
      <c r="H22" s="39">
        <v>135124639.48</v>
      </c>
      <c r="I22" s="34">
        <f t="shared" si="1"/>
        <v>68486395.84</v>
      </c>
      <c r="J22" s="34">
        <f t="shared" si="2"/>
        <v>0</v>
      </c>
      <c r="K22" s="33">
        <f t="shared" si="3"/>
        <v>0</v>
      </c>
      <c r="L22" s="33">
        <f t="shared" si="4"/>
        <v>0</v>
      </c>
      <c r="M22" s="33">
        <f t="shared" si="5"/>
        <v>0</v>
      </c>
    </row>
    <row r="23" spans="1:13" ht="15">
      <c r="A23" s="5" t="s">
        <v>13</v>
      </c>
      <c r="B23" s="43">
        <v>0</v>
      </c>
      <c r="C23" s="43">
        <v>8536147.39</v>
      </c>
      <c r="D23" s="43">
        <v>0</v>
      </c>
      <c r="E23" s="43">
        <v>0</v>
      </c>
      <c r="F23" s="43">
        <f t="shared" si="0"/>
        <v>0</v>
      </c>
      <c r="G23" s="39">
        <v>371012945.47</v>
      </c>
      <c r="H23" s="39">
        <v>272809170.94</v>
      </c>
      <c r="I23" s="34">
        <f t="shared" si="1"/>
        <v>98203774.53000003</v>
      </c>
      <c r="J23" s="34">
        <f t="shared" si="2"/>
        <v>0</v>
      </c>
      <c r="K23" s="33">
        <f t="shared" si="3"/>
        <v>0</v>
      </c>
      <c r="L23" s="33">
        <f t="shared" si="4"/>
        <v>0</v>
      </c>
      <c r="M23" s="33">
        <f t="shared" si="5"/>
        <v>0</v>
      </c>
    </row>
    <row r="24" spans="1:13" ht="15">
      <c r="A24" s="5" t="s">
        <v>14</v>
      </c>
      <c r="B24" s="43">
        <v>0</v>
      </c>
      <c r="C24" s="43">
        <v>0</v>
      </c>
      <c r="D24" s="43">
        <v>0</v>
      </c>
      <c r="E24" s="43">
        <v>0</v>
      </c>
      <c r="F24" s="43">
        <f t="shared" si="0"/>
        <v>0</v>
      </c>
      <c r="G24" s="39">
        <v>358740795.45</v>
      </c>
      <c r="H24" s="39">
        <v>263272345.97</v>
      </c>
      <c r="I24" s="34">
        <f t="shared" si="1"/>
        <v>95468449.47999999</v>
      </c>
      <c r="J24" s="34">
        <f t="shared" si="2"/>
        <v>0</v>
      </c>
      <c r="K24" s="33">
        <f t="shared" si="3"/>
        <v>0</v>
      </c>
      <c r="L24" s="33">
        <f t="shared" si="4"/>
        <v>0</v>
      </c>
      <c r="M24" s="33">
        <f t="shared" si="5"/>
        <v>0</v>
      </c>
    </row>
    <row r="25" spans="1:13" ht="15">
      <c r="A25" s="5" t="s">
        <v>15</v>
      </c>
      <c r="B25" s="43">
        <v>0</v>
      </c>
      <c r="C25" s="43">
        <v>0</v>
      </c>
      <c r="D25" s="43">
        <v>0</v>
      </c>
      <c r="E25" s="43">
        <v>0</v>
      </c>
      <c r="F25" s="43">
        <f t="shared" si="0"/>
        <v>0</v>
      </c>
      <c r="G25" s="39">
        <v>327138633.76</v>
      </c>
      <c r="H25" s="39">
        <v>268956870.37</v>
      </c>
      <c r="I25" s="34">
        <f t="shared" si="1"/>
        <v>58181763.389999986</v>
      </c>
      <c r="J25" s="34">
        <f t="shared" si="2"/>
        <v>0</v>
      </c>
      <c r="K25" s="33">
        <f t="shared" si="3"/>
        <v>0</v>
      </c>
      <c r="L25" s="33">
        <f t="shared" si="4"/>
        <v>0</v>
      </c>
      <c r="M25" s="33">
        <f t="shared" si="5"/>
        <v>0</v>
      </c>
    </row>
    <row r="26" spans="1:13" ht="15">
      <c r="A26" s="5" t="s">
        <v>16</v>
      </c>
      <c r="B26" s="43">
        <v>0</v>
      </c>
      <c r="C26" s="43">
        <v>0</v>
      </c>
      <c r="D26" s="43">
        <v>0</v>
      </c>
      <c r="E26" s="43">
        <v>0</v>
      </c>
      <c r="F26" s="43">
        <f t="shared" si="0"/>
        <v>0</v>
      </c>
      <c r="G26" s="39">
        <v>2169903815.78</v>
      </c>
      <c r="H26" s="39">
        <v>1546853677.28</v>
      </c>
      <c r="I26" s="34">
        <f t="shared" si="1"/>
        <v>623050138.5000002</v>
      </c>
      <c r="J26" s="34">
        <f t="shared" si="2"/>
        <v>0</v>
      </c>
      <c r="K26" s="33">
        <f t="shared" si="3"/>
        <v>0</v>
      </c>
      <c r="L26" s="33">
        <f t="shared" si="4"/>
        <v>0</v>
      </c>
      <c r="M26" s="33">
        <f t="shared" si="5"/>
        <v>0</v>
      </c>
    </row>
    <row r="27" spans="1:13" ht="15">
      <c r="A27" s="5" t="s">
        <v>17</v>
      </c>
      <c r="B27" s="43">
        <v>-1633958.09</v>
      </c>
      <c r="C27" s="43">
        <v>1429838.09</v>
      </c>
      <c r="D27" s="43">
        <v>0</v>
      </c>
      <c r="E27" s="43">
        <v>5204120</v>
      </c>
      <c r="F27" s="43">
        <f t="shared" si="0"/>
        <v>0</v>
      </c>
      <c r="G27" s="39">
        <v>110807653.14</v>
      </c>
      <c r="H27" s="39">
        <v>81640429.85</v>
      </c>
      <c r="I27" s="34">
        <f t="shared" si="1"/>
        <v>29167223.290000007</v>
      </c>
      <c r="J27" s="34">
        <f t="shared" si="2"/>
        <v>0</v>
      </c>
      <c r="K27" s="33">
        <f t="shared" si="3"/>
        <v>0</v>
      </c>
      <c r="L27" s="33">
        <f t="shared" si="4"/>
        <v>0</v>
      </c>
      <c r="M27" s="33">
        <f t="shared" si="5"/>
        <v>0</v>
      </c>
    </row>
    <row r="28" spans="1:13" ht="15">
      <c r="A28" s="5" t="s">
        <v>18</v>
      </c>
      <c r="B28" s="43">
        <v>0</v>
      </c>
      <c r="C28" s="43">
        <v>0</v>
      </c>
      <c r="D28" s="43">
        <v>0</v>
      </c>
      <c r="E28" s="43">
        <v>0</v>
      </c>
      <c r="F28" s="43">
        <f t="shared" si="0"/>
        <v>0</v>
      </c>
      <c r="G28" s="39">
        <v>183607323.38</v>
      </c>
      <c r="H28" s="39">
        <v>136561699.04</v>
      </c>
      <c r="I28" s="34">
        <f t="shared" si="1"/>
        <v>47045624.34</v>
      </c>
      <c r="J28" s="34">
        <f t="shared" si="2"/>
        <v>0</v>
      </c>
      <c r="K28" s="33">
        <f t="shared" si="3"/>
        <v>0</v>
      </c>
      <c r="L28" s="33">
        <f t="shared" si="4"/>
        <v>0</v>
      </c>
      <c r="M28" s="33">
        <f t="shared" si="5"/>
        <v>0</v>
      </c>
    </row>
    <row r="29" spans="1:13" ht="15">
      <c r="A29" s="5" t="s">
        <v>19</v>
      </c>
      <c r="B29" s="43">
        <v>-66685609.44</v>
      </c>
      <c r="C29" s="43">
        <v>67485609.44</v>
      </c>
      <c r="D29" s="43">
        <v>0</v>
      </c>
      <c r="E29" s="43">
        <v>0</v>
      </c>
      <c r="F29" s="43">
        <f t="shared" si="0"/>
        <v>0</v>
      </c>
      <c r="G29" s="39">
        <v>460229832.55</v>
      </c>
      <c r="H29" s="39">
        <v>237644256.29</v>
      </c>
      <c r="I29" s="34">
        <f t="shared" si="1"/>
        <v>222585576.26000002</v>
      </c>
      <c r="J29" s="34">
        <f t="shared" si="2"/>
        <v>0</v>
      </c>
      <c r="K29" s="33">
        <f t="shared" si="3"/>
        <v>0</v>
      </c>
      <c r="L29" s="33">
        <f t="shared" si="4"/>
        <v>0</v>
      </c>
      <c r="M29" s="33">
        <f t="shared" si="5"/>
        <v>0</v>
      </c>
    </row>
    <row r="30" spans="1:13" ht="15">
      <c r="A30" s="5" t="s">
        <v>20</v>
      </c>
      <c r="B30" s="43">
        <v>0</v>
      </c>
      <c r="C30" s="43">
        <v>0</v>
      </c>
      <c r="D30" s="43">
        <v>0</v>
      </c>
      <c r="E30" s="43">
        <v>0</v>
      </c>
      <c r="F30" s="43">
        <f t="shared" si="0"/>
        <v>0</v>
      </c>
      <c r="G30" s="39">
        <v>646697191.17</v>
      </c>
      <c r="H30" s="39">
        <v>386528334.18</v>
      </c>
      <c r="I30" s="34">
        <f t="shared" si="1"/>
        <v>260168856.98999995</v>
      </c>
      <c r="J30" s="34">
        <f t="shared" si="2"/>
        <v>0</v>
      </c>
      <c r="K30" s="33">
        <f t="shared" si="3"/>
        <v>0</v>
      </c>
      <c r="L30" s="33">
        <f t="shared" si="4"/>
        <v>0</v>
      </c>
      <c r="M30" s="33">
        <f t="shared" si="5"/>
        <v>0</v>
      </c>
    </row>
    <row r="31" spans="1:13" ht="15">
      <c r="A31" s="5" t="s">
        <v>21</v>
      </c>
      <c r="B31" s="43">
        <v>-592165.77</v>
      </c>
      <c r="C31" s="43">
        <v>3687165.77</v>
      </c>
      <c r="D31" s="43">
        <v>0</v>
      </c>
      <c r="E31" s="43">
        <v>0</v>
      </c>
      <c r="F31" s="43">
        <f t="shared" si="0"/>
        <v>0</v>
      </c>
      <c r="G31" s="39">
        <v>173681675.17</v>
      </c>
      <c r="H31" s="39">
        <v>100014915.68</v>
      </c>
      <c r="I31" s="34">
        <f t="shared" si="1"/>
        <v>73666759.48999998</v>
      </c>
      <c r="J31" s="34">
        <f t="shared" si="2"/>
        <v>0</v>
      </c>
      <c r="K31" s="33">
        <f t="shared" si="3"/>
        <v>0</v>
      </c>
      <c r="L31" s="33">
        <f t="shared" si="4"/>
        <v>0</v>
      </c>
      <c r="M31" s="33">
        <f t="shared" si="5"/>
        <v>0</v>
      </c>
    </row>
    <row r="32" spans="1:13" ht="15">
      <c r="A32" s="5" t="s">
        <v>22</v>
      </c>
      <c r="B32" s="43">
        <v>0</v>
      </c>
      <c r="C32" s="43">
        <v>0</v>
      </c>
      <c r="D32" s="43">
        <v>0</v>
      </c>
      <c r="E32" s="43">
        <v>0</v>
      </c>
      <c r="F32" s="43">
        <f t="shared" si="0"/>
        <v>0</v>
      </c>
      <c r="G32" s="39">
        <v>317519182.87</v>
      </c>
      <c r="H32" s="39">
        <v>213857700.56</v>
      </c>
      <c r="I32" s="34">
        <f t="shared" si="1"/>
        <v>103661482.31</v>
      </c>
      <c r="J32" s="34">
        <f t="shared" si="2"/>
        <v>0</v>
      </c>
      <c r="K32" s="33">
        <f t="shared" si="3"/>
        <v>0</v>
      </c>
      <c r="L32" s="33">
        <f t="shared" si="4"/>
        <v>0</v>
      </c>
      <c r="M32" s="33">
        <f t="shared" si="5"/>
        <v>0</v>
      </c>
    </row>
    <row r="33" spans="1:13" ht="15">
      <c r="A33" s="5" t="s">
        <v>23</v>
      </c>
      <c r="B33" s="43">
        <v>0</v>
      </c>
      <c r="C33" s="43">
        <v>0</v>
      </c>
      <c r="D33" s="43">
        <v>0</v>
      </c>
      <c r="E33" s="43">
        <v>0</v>
      </c>
      <c r="F33" s="43">
        <f t="shared" si="0"/>
        <v>0</v>
      </c>
      <c r="G33" s="39">
        <v>438790058.55</v>
      </c>
      <c r="H33" s="39">
        <v>348477078.58</v>
      </c>
      <c r="I33" s="34">
        <f t="shared" si="1"/>
        <v>90312979.97000003</v>
      </c>
      <c r="J33" s="34">
        <f t="shared" si="2"/>
        <v>0</v>
      </c>
      <c r="K33" s="33">
        <f t="shared" si="3"/>
        <v>0</v>
      </c>
      <c r="L33" s="33">
        <f t="shared" si="4"/>
        <v>0</v>
      </c>
      <c r="M33" s="33">
        <f t="shared" si="5"/>
        <v>0</v>
      </c>
    </row>
    <row r="34" spans="1:13" ht="15">
      <c r="A34" s="5" t="s">
        <v>24</v>
      </c>
      <c r="B34" s="43">
        <v>-2100285.99</v>
      </c>
      <c r="C34" s="43">
        <v>796939.72</v>
      </c>
      <c r="D34" s="43">
        <v>1303346.27</v>
      </c>
      <c r="E34" s="43">
        <v>0</v>
      </c>
      <c r="F34" s="43">
        <f t="shared" si="0"/>
        <v>-2.3283064365386963E-10</v>
      </c>
      <c r="G34" s="39">
        <v>653433754.96</v>
      </c>
      <c r="H34" s="39">
        <v>371202391.63</v>
      </c>
      <c r="I34" s="34">
        <f t="shared" si="1"/>
        <v>282231363.33000004</v>
      </c>
      <c r="J34" s="34">
        <f t="shared" si="2"/>
        <v>8.249637492684736E-17</v>
      </c>
      <c r="K34" s="33">
        <f t="shared" si="3"/>
        <v>0</v>
      </c>
      <c r="L34" s="33">
        <f t="shared" si="4"/>
        <v>0</v>
      </c>
      <c r="M34" s="33">
        <f t="shared" si="5"/>
        <v>0</v>
      </c>
    </row>
    <row r="35" spans="1:13" ht="15">
      <c r="A35" s="5" t="s">
        <v>25</v>
      </c>
      <c r="B35" s="43">
        <v>0</v>
      </c>
      <c r="C35" s="43">
        <v>837976.46</v>
      </c>
      <c r="D35" s="43">
        <v>0</v>
      </c>
      <c r="E35" s="43">
        <v>0</v>
      </c>
      <c r="F35" s="43">
        <f t="shared" si="0"/>
        <v>0</v>
      </c>
      <c r="G35" s="39">
        <v>124450276.08</v>
      </c>
      <c r="H35" s="39">
        <v>96651636.02</v>
      </c>
      <c r="I35" s="34">
        <f t="shared" si="1"/>
        <v>27798640.060000002</v>
      </c>
      <c r="J35" s="34">
        <f t="shared" si="2"/>
        <v>0</v>
      </c>
      <c r="K35" s="33">
        <f t="shared" si="3"/>
        <v>0</v>
      </c>
      <c r="L35" s="33">
        <f t="shared" si="4"/>
        <v>0</v>
      </c>
      <c r="M35" s="33">
        <f t="shared" si="5"/>
        <v>0</v>
      </c>
    </row>
    <row r="36" spans="1:13" ht="15">
      <c r="A36" s="5" t="s">
        <v>26</v>
      </c>
      <c r="B36" s="43">
        <v>0</v>
      </c>
      <c r="C36" s="43">
        <v>0</v>
      </c>
      <c r="D36" s="43">
        <v>0</v>
      </c>
      <c r="E36" s="43">
        <v>0</v>
      </c>
      <c r="F36" s="43">
        <f t="shared" si="0"/>
        <v>0</v>
      </c>
      <c r="G36" s="39">
        <v>391077844.75</v>
      </c>
      <c r="H36" s="39">
        <v>188362487.41</v>
      </c>
      <c r="I36" s="34">
        <f t="shared" si="1"/>
        <v>202715357.34</v>
      </c>
      <c r="J36" s="34">
        <f t="shared" si="2"/>
        <v>0</v>
      </c>
      <c r="K36" s="33">
        <f t="shared" si="3"/>
        <v>0</v>
      </c>
      <c r="L36" s="33">
        <f t="shared" si="4"/>
        <v>0</v>
      </c>
      <c r="M36" s="33">
        <f t="shared" si="5"/>
        <v>0</v>
      </c>
    </row>
    <row r="37" spans="1:13" ht="15">
      <c r="A37" s="5" t="s">
        <v>27</v>
      </c>
      <c r="B37" s="43">
        <v>-4083024.1</v>
      </c>
      <c r="C37" s="43">
        <v>4083024.1</v>
      </c>
      <c r="D37" s="43">
        <v>0</v>
      </c>
      <c r="E37" s="43">
        <v>0</v>
      </c>
      <c r="F37" s="43">
        <f t="shared" si="0"/>
        <v>0</v>
      </c>
      <c r="G37" s="39">
        <v>390426393.68</v>
      </c>
      <c r="H37" s="39">
        <v>300897972.7</v>
      </c>
      <c r="I37" s="34">
        <f t="shared" si="1"/>
        <v>89528420.98000002</v>
      </c>
      <c r="J37" s="34">
        <f t="shared" si="2"/>
        <v>0</v>
      </c>
      <c r="K37" s="33">
        <f t="shared" si="3"/>
        <v>0</v>
      </c>
      <c r="L37" s="33">
        <f t="shared" si="4"/>
        <v>0</v>
      </c>
      <c r="M37" s="33">
        <f t="shared" si="5"/>
        <v>0</v>
      </c>
    </row>
    <row r="38" spans="1:13" ht="15">
      <c r="A38" s="5" t="s">
        <v>28</v>
      </c>
      <c r="B38" s="43">
        <v>0</v>
      </c>
      <c r="C38" s="43">
        <v>0</v>
      </c>
      <c r="D38" s="43">
        <v>0</v>
      </c>
      <c r="E38" s="43">
        <v>0</v>
      </c>
      <c r="F38" s="43">
        <f t="shared" si="0"/>
        <v>0</v>
      </c>
      <c r="G38" s="39">
        <v>369002973.12</v>
      </c>
      <c r="H38" s="39">
        <v>277876776.66</v>
      </c>
      <c r="I38" s="34">
        <f t="shared" si="1"/>
        <v>91126196.45999998</v>
      </c>
      <c r="J38" s="34">
        <f t="shared" si="2"/>
        <v>0</v>
      </c>
      <c r="K38" s="33">
        <f t="shared" si="3"/>
        <v>0</v>
      </c>
      <c r="L38" s="33">
        <f t="shared" si="4"/>
        <v>0</v>
      </c>
      <c r="M38" s="33">
        <f t="shared" si="5"/>
        <v>0</v>
      </c>
    </row>
    <row r="39" spans="1:13" ht="15">
      <c r="A39" s="5" t="s">
        <v>29</v>
      </c>
      <c r="B39" s="43">
        <v>-655004.3</v>
      </c>
      <c r="C39" s="43">
        <v>655004.3</v>
      </c>
      <c r="D39" s="43">
        <v>0</v>
      </c>
      <c r="E39" s="43">
        <v>0</v>
      </c>
      <c r="F39" s="43">
        <f t="shared" si="0"/>
        <v>0</v>
      </c>
      <c r="G39" s="39">
        <v>239037442.35</v>
      </c>
      <c r="H39" s="39">
        <v>168583738.7</v>
      </c>
      <c r="I39" s="34">
        <f t="shared" si="1"/>
        <v>70453703.65</v>
      </c>
      <c r="J39" s="34">
        <f t="shared" si="2"/>
        <v>0</v>
      </c>
      <c r="K39" s="33">
        <f t="shared" si="3"/>
        <v>0</v>
      </c>
      <c r="L39" s="33">
        <f t="shared" si="4"/>
        <v>0</v>
      </c>
      <c r="M39" s="33">
        <f t="shared" si="5"/>
        <v>0</v>
      </c>
    </row>
    <row r="40" spans="1:13" ht="15">
      <c r="A40" s="5" t="s">
        <v>30</v>
      </c>
      <c r="B40" s="43">
        <v>0</v>
      </c>
      <c r="C40" s="43">
        <v>0</v>
      </c>
      <c r="D40" s="43">
        <v>0</v>
      </c>
      <c r="E40" s="43">
        <v>0</v>
      </c>
      <c r="F40" s="43">
        <f t="shared" si="0"/>
        <v>0</v>
      </c>
      <c r="G40" s="39">
        <v>953995433.11</v>
      </c>
      <c r="H40" s="39">
        <v>660081847.95</v>
      </c>
      <c r="I40" s="34">
        <f t="shared" si="1"/>
        <v>293913585.15999997</v>
      </c>
      <c r="J40" s="34">
        <f t="shared" si="2"/>
        <v>0</v>
      </c>
      <c r="K40" s="33">
        <f t="shared" si="3"/>
        <v>0</v>
      </c>
      <c r="L40" s="33">
        <f t="shared" si="4"/>
        <v>0</v>
      </c>
      <c r="M40" s="33">
        <f t="shared" si="5"/>
        <v>0</v>
      </c>
    </row>
    <row r="41" spans="1:13" ht="15">
      <c r="A41" s="5" t="s">
        <v>31</v>
      </c>
      <c r="B41" s="43">
        <v>0</v>
      </c>
      <c r="C41" s="43">
        <v>0</v>
      </c>
      <c r="D41" s="43">
        <v>0</v>
      </c>
      <c r="E41" s="43">
        <v>0</v>
      </c>
      <c r="F41" s="43">
        <f t="shared" si="0"/>
        <v>0</v>
      </c>
      <c r="G41" s="39">
        <v>699904228.64</v>
      </c>
      <c r="H41" s="39">
        <v>424418186.57</v>
      </c>
      <c r="I41" s="34">
        <f t="shared" si="1"/>
        <v>275486042.07</v>
      </c>
      <c r="J41" s="34">
        <f t="shared" si="2"/>
        <v>0</v>
      </c>
      <c r="K41" s="33">
        <f t="shared" si="3"/>
        <v>0</v>
      </c>
      <c r="L41" s="33">
        <f t="shared" si="4"/>
        <v>0</v>
      </c>
      <c r="M41" s="33">
        <f t="shared" si="5"/>
        <v>0</v>
      </c>
    </row>
    <row r="42" spans="1:13" ht="15">
      <c r="A42" s="5" t="s">
        <v>32</v>
      </c>
      <c r="B42" s="43">
        <v>0</v>
      </c>
      <c r="C42" s="43">
        <v>0</v>
      </c>
      <c r="D42" s="43">
        <v>0</v>
      </c>
      <c r="E42" s="43">
        <v>0</v>
      </c>
      <c r="F42" s="43">
        <f t="shared" si="0"/>
        <v>0</v>
      </c>
      <c r="G42" s="39">
        <v>247977061.95</v>
      </c>
      <c r="H42" s="39">
        <v>140349173.87</v>
      </c>
      <c r="I42" s="34">
        <f t="shared" si="1"/>
        <v>107627888.07999998</v>
      </c>
      <c r="J42" s="34">
        <f t="shared" si="2"/>
        <v>0</v>
      </c>
      <c r="K42" s="33">
        <f t="shared" si="3"/>
        <v>0</v>
      </c>
      <c r="L42" s="33">
        <f t="shared" si="4"/>
        <v>0</v>
      </c>
      <c r="M42" s="33">
        <f t="shared" si="5"/>
        <v>0</v>
      </c>
    </row>
    <row r="43" spans="1:13" ht="15">
      <c r="A43" s="5" t="s">
        <v>33</v>
      </c>
      <c r="B43" s="43">
        <v>-352006.64</v>
      </c>
      <c r="C43" s="43">
        <v>352006.64</v>
      </c>
      <c r="D43" s="43">
        <v>0</v>
      </c>
      <c r="E43" s="43">
        <v>0</v>
      </c>
      <c r="F43" s="43">
        <f t="shared" si="0"/>
        <v>0</v>
      </c>
      <c r="G43" s="39">
        <v>379398172.47</v>
      </c>
      <c r="H43" s="39">
        <v>328643149.28</v>
      </c>
      <c r="I43" s="34">
        <f t="shared" si="1"/>
        <v>50755023.19000006</v>
      </c>
      <c r="J43" s="34">
        <f t="shared" si="2"/>
        <v>0</v>
      </c>
      <c r="K43" s="33">
        <f t="shared" si="3"/>
        <v>0</v>
      </c>
      <c r="L43" s="33">
        <f t="shared" si="4"/>
        <v>0</v>
      </c>
      <c r="M43" s="33">
        <f t="shared" si="5"/>
        <v>0</v>
      </c>
    </row>
    <row r="44" spans="1:13" ht="15">
      <c r="A44" s="5" t="s">
        <v>34</v>
      </c>
      <c r="B44" s="43">
        <v>0</v>
      </c>
      <c r="C44" s="43">
        <v>0</v>
      </c>
      <c r="D44" s="43">
        <v>0</v>
      </c>
      <c r="E44" s="43">
        <v>0</v>
      </c>
      <c r="F44" s="43">
        <f t="shared" si="0"/>
        <v>0</v>
      </c>
      <c r="G44" s="39">
        <v>183839499.23</v>
      </c>
      <c r="H44" s="39">
        <v>135703032.53</v>
      </c>
      <c r="I44" s="34">
        <f t="shared" si="1"/>
        <v>48136466.69999999</v>
      </c>
      <c r="J44" s="34">
        <f t="shared" si="2"/>
        <v>0</v>
      </c>
      <c r="K44" s="33">
        <f t="shared" si="3"/>
        <v>0</v>
      </c>
      <c r="L44" s="33">
        <f t="shared" si="4"/>
        <v>0</v>
      </c>
      <c r="M44" s="33">
        <f t="shared" si="5"/>
        <v>0</v>
      </c>
    </row>
    <row r="45" spans="1:13" ht="15">
      <c r="A45" s="5" t="s">
        <v>35</v>
      </c>
      <c r="B45" s="43">
        <v>0</v>
      </c>
      <c r="C45" s="43">
        <v>0</v>
      </c>
      <c r="D45" s="43">
        <v>0</v>
      </c>
      <c r="E45" s="43">
        <v>0</v>
      </c>
      <c r="F45" s="43">
        <f t="shared" si="0"/>
        <v>0</v>
      </c>
      <c r="G45" s="39">
        <v>257679163.21</v>
      </c>
      <c r="H45" s="39">
        <v>202872741.62</v>
      </c>
      <c r="I45" s="34">
        <f t="shared" si="1"/>
        <v>54806421.59</v>
      </c>
      <c r="J45" s="34">
        <f t="shared" si="2"/>
        <v>0</v>
      </c>
      <c r="K45" s="33">
        <f t="shared" si="3"/>
        <v>0</v>
      </c>
      <c r="L45" s="33">
        <f t="shared" si="4"/>
        <v>0</v>
      </c>
      <c r="M45" s="33">
        <f t="shared" si="5"/>
        <v>0</v>
      </c>
    </row>
    <row r="46" spans="1:13" ht="15">
      <c r="A46" s="5" t="s">
        <v>36</v>
      </c>
      <c r="B46" s="43">
        <v>0</v>
      </c>
      <c r="C46" s="43">
        <v>0</v>
      </c>
      <c r="D46" s="43">
        <v>0</v>
      </c>
      <c r="E46" s="43">
        <v>0</v>
      </c>
      <c r="F46" s="43">
        <f t="shared" si="0"/>
        <v>0</v>
      </c>
      <c r="G46" s="39">
        <v>277661574.78</v>
      </c>
      <c r="H46" s="39">
        <v>210973145.5</v>
      </c>
      <c r="I46" s="34">
        <f t="shared" si="1"/>
        <v>66688429.27999997</v>
      </c>
      <c r="J46" s="34">
        <f t="shared" si="2"/>
        <v>0</v>
      </c>
      <c r="K46" s="33">
        <f t="shared" si="3"/>
        <v>0</v>
      </c>
      <c r="L46" s="33">
        <f t="shared" si="4"/>
        <v>0</v>
      </c>
      <c r="M46" s="33">
        <f t="shared" si="5"/>
        <v>0</v>
      </c>
    </row>
    <row r="47" spans="1:13" s="18" customFormat="1" ht="15">
      <c r="A47" s="15" t="s">
        <v>71</v>
      </c>
      <c r="B47" s="44">
        <f>SUM(B$10:B$46)</f>
        <v>-994935933.81</v>
      </c>
      <c r="C47" s="44">
        <f>SUM(C$10:C$46)</f>
        <v>181161082.64</v>
      </c>
      <c r="D47" s="44">
        <f>SUM(D$10:D$46)</f>
        <v>34572329.47</v>
      </c>
      <c r="E47" s="44">
        <f>SUM(E$10:E$46)</f>
        <v>302255248.73</v>
      </c>
      <c r="F47" s="44">
        <f>SUM($F$10:$F$46)</f>
        <v>-609827425.55</v>
      </c>
      <c r="G47" s="44">
        <f>SUM(G$10:G$46)</f>
        <v>56228990378.54</v>
      </c>
      <c r="H47" s="44">
        <f>SUM(H$10:H$46)</f>
        <v>29232932624.030003</v>
      </c>
      <c r="I47" s="44">
        <f>SUM(I$10:I$46)</f>
        <v>26996057754.510014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4">
      <selection activeCell="D8" sqref="D8"/>
    </sheetView>
  </sheetViews>
  <sheetFormatPr defaultColWidth="8.7109375" defaultRowHeight="15"/>
  <cols>
    <col min="1" max="1" width="24.421875" style="1" customWidth="1"/>
    <col min="2" max="2" width="18.140625" style="1" customWidth="1"/>
    <col min="3" max="3" width="17.28125" style="1" bestFit="1" customWidth="1"/>
    <col min="4" max="4" width="18.421875" style="1" bestFit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63" t="s">
        <v>187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6" ht="15">
      <c r="A3" s="11" t="s">
        <v>97</v>
      </c>
      <c r="B3" s="37">
        <v>1</v>
      </c>
      <c r="C3" s="35"/>
      <c r="D3" s="35"/>
      <c r="E3" s="35"/>
      <c r="F3" s="35"/>
    </row>
    <row r="4" spans="1:6" ht="15">
      <c r="A4" s="12" t="s">
        <v>98</v>
      </c>
      <c r="B4" s="38">
        <v>0</v>
      </c>
      <c r="C4" s="36"/>
      <c r="D4" s="36"/>
      <c r="E4" s="36"/>
      <c r="F4" s="36"/>
    </row>
    <row r="5" spans="1:6" ht="15">
      <c r="A5" s="13" t="s">
        <v>99</v>
      </c>
      <c r="B5" s="14" t="s">
        <v>43</v>
      </c>
      <c r="C5" s="28"/>
      <c r="D5" s="28"/>
      <c r="E5" s="28"/>
      <c r="F5" s="28"/>
    </row>
    <row r="7" spans="1:11" s="8" customFormat="1" ht="24.75" customHeight="1">
      <c r="A7" s="60" t="s">
        <v>38</v>
      </c>
      <c r="B7" s="60" t="s">
        <v>299</v>
      </c>
      <c r="C7" s="60"/>
      <c r="D7" s="60"/>
      <c r="E7" s="60" t="s">
        <v>294</v>
      </c>
      <c r="F7" s="60"/>
      <c r="G7" s="60"/>
      <c r="H7" s="70" t="s">
        <v>182</v>
      </c>
      <c r="I7" s="61" t="s">
        <v>100</v>
      </c>
      <c r="J7" s="61" t="s">
        <v>101</v>
      </c>
      <c r="K7" s="61" t="s">
        <v>102</v>
      </c>
    </row>
    <row r="8" spans="1:11" s="8" customFormat="1" ht="193.5" customHeight="1">
      <c r="A8" s="60"/>
      <c r="B8" s="10" t="s">
        <v>178</v>
      </c>
      <c r="C8" s="10" t="s">
        <v>179</v>
      </c>
      <c r="D8" s="10" t="s">
        <v>180</v>
      </c>
      <c r="E8" s="10" t="s">
        <v>113</v>
      </c>
      <c r="F8" s="10" t="s">
        <v>120</v>
      </c>
      <c r="G8" s="10" t="s">
        <v>115</v>
      </c>
      <c r="H8" s="70"/>
      <c r="I8" s="61"/>
      <c r="J8" s="61"/>
      <c r="K8" s="61"/>
    </row>
    <row r="9" spans="1:11" s="7" customFormat="1" ht="15">
      <c r="A9" s="9">
        <v>1</v>
      </c>
      <c r="B9" s="9">
        <v>2</v>
      </c>
      <c r="C9" s="9">
        <v>3</v>
      </c>
      <c r="D9" s="9" t="s">
        <v>134</v>
      </c>
      <c r="E9" s="9">
        <v>5</v>
      </c>
      <c r="F9" s="9">
        <v>6</v>
      </c>
      <c r="G9" s="9" t="s">
        <v>181</v>
      </c>
      <c r="H9" s="9" t="s">
        <v>215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9">
        <v>7279672800</v>
      </c>
      <c r="C10" s="39">
        <v>300000000</v>
      </c>
      <c r="D10" s="43">
        <f>$B10-$C10</f>
        <v>6979672800</v>
      </c>
      <c r="E10" s="39">
        <v>23793232817.65</v>
      </c>
      <c r="F10" s="39">
        <v>10710623347.21</v>
      </c>
      <c r="G10" s="34">
        <f>$E10-$F10</f>
        <v>13082609470.440002</v>
      </c>
      <c r="H10" s="34">
        <f>$D10/$G10*100</f>
        <v>53.35076932297403</v>
      </c>
      <c r="I10" s="33">
        <f>IF($H10&gt;100,1,0)</f>
        <v>0</v>
      </c>
      <c r="J10" s="33">
        <f>($I10-$B$4)/($B$3-$B$4)</f>
        <v>0</v>
      </c>
      <c r="K10" s="33">
        <f>$J10*$B$5</f>
        <v>0</v>
      </c>
    </row>
    <row r="11" spans="1:11" ht="15">
      <c r="A11" s="5" t="s">
        <v>1</v>
      </c>
      <c r="B11" s="39">
        <v>5378540448.98</v>
      </c>
      <c r="C11" s="39">
        <v>169478000</v>
      </c>
      <c r="D11" s="43">
        <f aca="true" t="shared" si="0" ref="D11:D46">$B11-$C11</f>
        <v>5209062448.98</v>
      </c>
      <c r="E11" s="39">
        <v>11742534667.19</v>
      </c>
      <c r="F11" s="39">
        <v>5725252489.67</v>
      </c>
      <c r="G11" s="34">
        <f aca="true" t="shared" si="1" ref="G11:G46">$E11-$F11</f>
        <v>6017282177.52</v>
      </c>
      <c r="H11" s="34">
        <f aca="true" t="shared" si="2" ref="H11:H46">$D11/$G11*100</f>
        <v>86.56835919114059</v>
      </c>
      <c r="I11" s="33">
        <f aca="true" t="shared" si="3" ref="I11:I46">IF($H11&gt;100,1,0)</f>
        <v>0</v>
      </c>
      <c r="J11" s="33">
        <f aca="true" t="shared" si="4" ref="J11:J46">($I11-$B$4)/($B$3-$B$4)</f>
        <v>0</v>
      </c>
      <c r="K11" s="33">
        <f aca="true" t="shared" si="5" ref="K11:K46">$J11*$B$5</f>
        <v>0</v>
      </c>
    </row>
    <row r="12" spans="1:11" ht="15">
      <c r="A12" s="5" t="s">
        <v>2</v>
      </c>
      <c r="B12" s="39">
        <v>169716337.77</v>
      </c>
      <c r="C12" s="39">
        <v>49716337.77</v>
      </c>
      <c r="D12" s="43">
        <f t="shared" si="0"/>
        <v>120000000</v>
      </c>
      <c r="E12" s="39">
        <v>2344303974.69</v>
      </c>
      <c r="F12" s="39">
        <v>1064254890.95</v>
      </c>
      <c r="G12" s="34">
        <f t="shared" si="1"/>
        <v>1280049083.74</v>
      </c>
      <c r="H12" s="34">
        <f t="shared" si="2"/>
        <v>9.374640513736274</v>
      </c>
      <c r="I12" s="33">
        <f t="shared" si="3"/>
        <v>0</v>
      </c>
      <c r="J12" s="33">
        <f t="shared" si="4"/>
        <v>0</v>
      </c>
      <c r="K12" s="33">
        <f t="shared" si="5"/>
        <v>0</v>
      </c>
    </row>
    <row r="13" spans="1:11" ht="15">
      <c r="A13" s="5" t="s">
        <v>3</v>
      </c>
      <c r="B13" s="39">
        <v>130707000</v>
      </c>
      <c r="C13" s="39">
        <v>100707000</v>
      </c>
      <c r="D13" s="43">
        <f t="shared" si="0"/>
        <v>30000000</v>
      </c>
      <c r="E13" s="39">
        <v>1826294122.53</v>
      </c>
      <c r="F13" s="39">
        <v>659162920.15</v>
      </c>
      <c r="G13" s="34">
        <f t="shared" si="1"/>
        <v>1167131202.38</v>
      </c>
      <c r="H13" s="34">
        <f t="shared" si="2"/>
        <v>2.5704051043125533</v>
      </c>
      <c r="I13" s="33">
        <f t="shared" si="3"/>
        <v>0</v>
      </c>
      <c r="J13" s="33">
        <f t="shared" si="4"/>
        <v>0</v>
      </c>
      <c r="K13" s="33">
        <f t="shared" si="5"/>
        <v>0</v>
      </c>
    </row>
    <row r="14" spans="1:11" ht="15">
      <c r="A14" s="5" t="s">
        <v>4</v>
      </c>
      <c r="B14" s="39">
        <v>143000000</v>
      </c>
      <c r="C14" s="39">
        <v>0</v>
      </c>
      <c r="D14" s="43">
        <f t="shared" si="0"/>
        <v>143000000</v>
      </c>
      <c r="E14" s="39">
        <v>969885566.84</v>
      </c>
      <c r="F14" s="39">
        <v>605713472.85</v>
      </c>
      <c r="G14" s="34">
        <f t="shared" si="1"/>
        <v>364172093.99</v>
      </c>
      <c r="H14" s="34">
        <f t="shared" si="2"/>
        <v>39.267149339544595</v>
      </c>
      <c r="I14" s="33">
        <f t="shared" si="3"/>
        <v>0</v>
      </c>
      <c r="J14" s="33">
        <f t="shared" si="4"/>
        <v>0</v>
      </c>
      <c r="K14" s="33">
        <f t="shared" si="5"/>
        <v>0</v>
      </c>
    </row>
    <row r="15" spans="1:11" ht="15">
      <c r="A15" s="5" t="s">
        <v>5</v>
      </c>
      <c r="B15" s="39">
        <v>35413000</v>
      </c>
      <c r="C15" s="39">
        <v>35413000</v>
      </c>
      <c r="D15" s="43">
        <f t="shared" si="0"/>
        <v>0</v>
      </c>
      <c r="E15" s="39">
        <v>828356998.57</v>
      </c>
      <c r="F15" s="39">
        <v>415817849.1</v>
      </c>
      <c r="G15" s="34">
        <f t="shared" si="1"/>
        <v>412539149.47</v>
      </c>
      <c r="H15" s="34">
        <f t="shared" si="2"/>
        <v>0</v>
      </c>
      <c r="I15" s="33">
        <f t="shared" si="3"/>
        <v>0</v>
      </c>
      <c r="J15" s="33">
        <f t="shared" si="4"/>
        <v>0</v>
      </c>
      <c r="K15" s="33">
        <f t="shared" si="5"/>
        <v>0</v>
      </c>
    </row>
    <row r="16" spans="1:11" ht="15">
      <c r="A16" s="5" t="s">
        <v>6</v>
      </c>
      <c r="B16" s="39">
        <v>41395000</v>
      </c>
      <c r="C16" s="39">
        <v>41395000</v>
      </c>
      <c r="D16" s="43">
        <f t="shared" si="0"/>
        <v>0</v>
      </c>
      <c r="E16" s="39">
        <v>1242433774.39</v>
      </c>
      <c r="F16" s="39">
        <v>850923246.43</v>
      </c>
      <c r="G16" s="34">
        <f t="shared" si="1"/>
        <v>391510527.96000016</v>
      </c>
      <c r="H16" s="34">
        <f t="shared" si="2"/>
        <v>0</v>
      </c>
      <c r="I16" s="33">
        <f t="shared" si="3"/>
        <v>0</v>
      </c>
      <c r="J16" s="33">
        <f t="shared" si="4"/>
        <v>0</v>
      </c>
      <c r="K16" s="33">
        <f t="shared" si="5"/>
        <v>0</v>
      </c>
    </row>
    <row r="17" spans="1:11" ht="15">
      <c r="A17" s="5" t="s">
        <v>7</v>
      </c>
      <c r="B17" s="39">
        <v>109939600</v>
      </c>
      <c r="C17" s="39">
        <v>82759100</v>
      </c>
      <c r="D17" s="43">
        <f t="shared" si="0"/>
        <v>27180500</v>
      </c>
      <c r="E17" s="39">
        <v>520841561.18</v>
      </c>
      <c r="F17" s="39">
        <v>402830163.27</v>
      </c>
      <c r="G17" s="34">
        <f t="shared" si="1"/>
        <v>118011397.91000003</v>
      </c>
      <c r="H17" s="34">
        <f t="shared" si="2"/>
        <v>23.03209730701511</v>
      </c>
      <c r="I17" s="33">
        <f t="shared" si="3"/>
        <v>0</v>
      </c>
      <c r="J17" s="33">
        <f t="shared" si="4"/>
        <v>0</v>
      </c>
      <c r="K17" s="33">
        <f t="shared" si="5"/>
        <v>0</v>
      </c>
    </row>
    <row r="18" spans="1:11" ht="15">
      <c r="A18" s="5" t="s">
        <v>8</v>
      </c>
      <c r="B18" s="39">
        <v>29800000</v>
      </c>
      <c r="C18" s="39">
        <v>0</v>
      </c>
      <c r="D18" s="43">
        <f t="shared" si="0"/>
        <v>29800000</v>
      </c>
      <c r="E18" s="39">
        <v>674785228.82</v>
      </c>
      <c r="F18" s="39">
        <v>342486904.63</v>
      </c>
      <c r="G18" s="34">
        <f t="shared" si="1"/>
        <v>332298324.19000006</v>
      </c>
      <c r="H18" s="34">
        <f t="shared" si="2"/>
        <v>8.967845405973545</v>
      </c>
      <c r="I18" s="33">
        <f t="shared" si="3"/>
        <v>0</v>
      </c>
      <c r="J18" s="33">
        <f t="shared" si="4"/>
        <v>0</v>
      </c>
      <c r="K18" s="33">
        <f t="shared" si="5"/>
        <v>0</v>
      </c>
    </row>
    <row r="19" spans="1:11" ht="15">
      <c r="A19" s="5" t="s">
        <v>9</v>
      </c>
      <c r="B19" s="39">
        <v>0</v>
      </c>
      <c r="C19" s="39">
        <v>0</v>
      </c>
      <c r="D19" s="43">
        <f t="shared" si="0"/>
        <v>0</v>
      </c>
      <c r="E19" s="39">
        <v>571765642.26</v>
      </c>
      <c r="F19" s="39">
        <v>378652119.72</v>
      </c>
      <c r="G19" s="34">
        <f t="shared" si="1"/>
        <v>193113522.53999996</v>
      </c>
      <c r="H19" s="34">
        <f t="shared" si="2"/>
        <v>0</v>
      </c>
      <c r="I19" s="33">
        <f t="shared" si="3"/>
        <v>0</v>
      </c>
      <c r="J19" s="33">
        <f t="shared" si="4"/>
        <v>0</v>
      </c>
      <c r="K19" s="33">
        <f t="shared" si="5"/>
        <v>0</v>
      </c>
    </row>
    <row r="20" spans="1:11" ht="15">
      <c r="A20" s="5" t="s">
        <v>10</v>
      </c>
      <c r="B20" s="39">
        <v>0</v>
      </c>
      <c r="C20" s="39">
        <v>0</v>
      </c>
      <c r="D20" s="43">
        <f t="shared" si="0"/>
        <v>0</v>
      </c>
      <c r="E20" s="39">
        <v>147426788.06</v>
      </c>
      <c r="F20" s="39">
        <v>107805796.56</v>
      </c>
      <c r="G20" s="34">
        <f t="shared" si="1"/>
        <v>39620991.5</v>
      </c>
      <c r="H20" s="34">
        <f t="shared" si="2"/>
        <v>0</v>
      </c>
      <c r="I20" s="33">
        <f t="shared" si="3"/>
        <v>0</v>
      </c>
      <c r="J20" s="33">
        <f t="shared" si="4"/>
        <v>0</v>
      </c>
      <c r="K20" s="33">
        <f t="shared" si="5"/>
        <v>0</v>
      </c>
    </row>
    <row r="21" spans="1:11" ht="15">
      <c r="A21" s="5" t="s">
        <v>11</v>
      </c>
      <c r="B21" s="39">
        <v>27885000</v>
      </c>
      <c r="C21" s="39">
        <v>27885000</v>
      </c>
      <c r="D21" s="43">
        <f t="shared" si="0"/>
        <v>0</v>
      </c>
      <c r="E21" s="39">
        <v>637505275.42</v>
      </c>
      <c r="F21" s="39">
        <v>471052024.83</v>
      </c>
      <c r="G21" s="34">
        <f t="shared" si="1"/>
        <v>166453250.58999997</v>
      </c>
      <c r="H21" s="34">
        <f t="shared" si="2"/>
        <v>0</v>
      </c>
      <c r="I21" s="33">
        <f t="shared" si="3"/>
        <v>0</v>
      </c>
      <c r="J21" s="33">
        <f t="shared" si="4"/>
        <v>0</v>
      </c>
      <c r="K21" s="33">
        <f t="shared" si="5"/>
        <v>0</v>
      </c>
    </row>
    <row r="22" spans="1:11" ht="15">
      <c r="A22" s="5" t="s">
        <v>12</v>
      </c>
      <c r="B22" s="39">
        <v>7500000</v>
      </c>
      <c r="C22" s="39">
        <v>7500000</v>
      </c>
      <c r="D22" s="43">
        <f t="shared" si="0"/>
        <v>0</v>
      </c>
      <c r="E22" s="39">
        <v>203611035.32</v>
      </c>
      <c r="F22" s="39">
        <v>135124639.48</v>
      </c>
      <c r="G22" s="34">
        <f t="shared" si="1"/>
        <v>68486395.84</v>
      </c>
      <c r="H22" s="34">
        <f t="shared" si="2"/>
        <v>0</v>
      </c>
      <c r="I22" s="33">
        <f t="shared" si="3"/>
        <v>0</v>
      </c>
      <c r="J22" s="33">
        <f t="shared" si="4"/>
        <v>0</v>
      </c>
      <c r="K22" s="33">
        <f t="shared" si="5"/>
        <v>0</v>
      </c>
    </row>
    <row r="23" spans="1:11" ht="15">
      <c r="A23" s="5" t="s">
        <v>13</v>
      </c>
      <c r="B23" s="39">
        <v>24700000</v>
      </c>
      <c r="C23" s="39">
        <v>24700000</v>
      </c>
      <c r="D23" s="43">
        <f t="shared" si="0"/>
        <v>0</v>
      </c>
      <c r="E23" s="39">
        <v>371012945.47</v>
      </c>
      <c r="F23" s="39">
        <v>272809170.94</v>
      </c>
      <c r="G23" s="34">
        <f t="shared" si="1"/>
        <v>98203774.53000003</v>
      </c>
      <c r="H23" s="34">
        <f t="shared" si="2"/>
        <v>0</v>
      </c>
      <c r="I23" s="33">
        <f t="shared" si="3"/>
        <v>0</v>
      </c>
      <c r="J23" s="33">
        <f t="shared" si="4"/>
        <v>0</v>
      </c>
      <c r="K23" s="33">
        <f t="shared" si="5"/>
        <v>0</v>
      </c>
    </row>
    <row r="24" spans="1:11" ht="15">
      <c r="A24" s="5" t="s">
        <v>14</v>
      </c>
      <c r="B24" s="39">
        <v>0</v>
      </c>
      <c r="C24" s="39">
        <v>0</v>
      </c>
      <c r="D24" s="43">
        <f t="shared" si="0"/>
        <v>0</v>
      </c>
      <c r="E24" s="39">
        <v>358740795.45</v>
      </c>
      <c r="F24" s="39">
        <v>263272345.97</v>
      </c>
      <c r="G24" s="34">
        <f t="shared" si="1"/>
        <v>95468449.47999999</v>
      </c>
      <c r="H24" s="34">
        <f t="shared" si="2"/>
        <v>0</v>
      </c>
      <c r="I24" s="33">
        <f t="shared" si="3"/>
        <v>0</v>
      </c>
      <c r="J24" s="33">
        <f t="shared" si="4"/>
        <v>0</v>
      </c>
      <c r="K24" s="33">
        <f t="shared" si="5"/>
        <v>0</v>
      </c>
    </row>
    <row r="25" spans="1:11" ht="15">
      <c r="A25" s="5" t="s">
        <v>15</v>
      </c>
      <c r="B25" s="39">
        <v>0</v>
      </c>
      <c r="C25" s="39">
        <v>0</v>
      </c>
      <c r="D25" s="43">
        <f t="shared" si="0"/>
        <v>0</v>
      </c>
      <c r="E25" s="39">
        <v>327138633.76</v>
      </c>
      <c r="F25" s="39">
        <v>268956870.37</v>
      </c>
      <c r="G25" s="34">
        <f t="shared" si="1"/>
        <v>58181763.389999986</v>
      </c>
      <c r="H25" s="34">
        <f t="shared" si="2"/>
        <v>0</v>
      </c>
      <c r="I25" s="33">
        <f t="shared" si="3"/>
        <v>0</v>
      </c>
      <c r="J25" s="33">
        <f t="shared" si="4"/>
        <v>0</v>
      </c>
      <c r="K25" s="33">
        <f t="shared" si="5"/>
        <v>0</v>
      </c>
    </row>
    <row r="26" spans="1:11" ht="15">
      <c r="A26" s="5" t="s">
        <v>16</v>
      </c>
      <c r="B26" s="39">
        <v>0</v>
      </c>
      <c r="C26" s="39">
        <v>0</v>
      </c>
      <c r="D26" s="43">
        <f t="shared" si="0"/>
        <v>0</v>
      </c>
      <c r="E26" s="39">
        <v>2169903815.78</v>
      </c>
      <c r="F26" s="39">
        <v>1546853677.28</v>
      </c>
      <c r="G26" s="34">
        <f t="shared" si="1"/>
        <v>623050138.5000002</v>
      </c>
      <c r="H26" s="34">
        <f t="shared" si="2"/>
        <v>0</v>
      </c>
      <c r="I26" s="33">
        <f t="shared" si="3"/>
        <v>0</v>
      </c>
      <c r="J26" s="33">
        <f t="shared" si="4"/>
        <v>0</v>
      </c>
      <c r="K26" s="33">
        <f t="shared" si="5"/>
        <v>0</v>
      </c>
    </row>
    <row r="27" spans="1:11" ht="15">
      <c r="A27" s="5" t="s">
        <v>17</v>
      </c>
      <c r="B27" s="39">
        <v>9454120</v>
      </c>
      <c r="C27" s="39">
        <v>9454120</v>
      </c>
      <c r="D27" s="43">
        <f t="shared" si="0"/>
        <v>0</v>
      </c>
      <c r="E27" s="39">
        <v>110807653.14</v>
      </c>
      <c r="F27" s="39">
        <v>81640429.85</v>
      </c>
      <c r="G27" s="34">
        <f t="shared" si="1"/>
        <v>29167223.290000007</v>
      </c>
      <c r="H27" s="34">
        <f t="shared" si="2"/>
        <v>0</v>
      </c>
      <c r="I27" s="33">
        <f t="shared" si="3"/>
        <v>0</v>
      </c>
      <c r="J27" s="33">
        <f t="shared" si="4"/>
        <v>0</v>
      </c>
      <c r="K27" s="33">
        <f t="shared" si="5"/>
        <v>0</v>
      </c>
    </row>
    <row r="28" spans="1:11" ht="15">
      <c r="A28" s="5" t="s">
        <v>18</v>
      </c>
      <c r="B28" s="39">
        <v>7552700</v>
      </c>
      <c r="C28" s="39">
        <v>7552700</v>
      </c>
      <c r="D28" s="43">
        <f t="shared" si="0"/>
        <v>0</v>
      </c>
      <c r="E28" s="39">
        <v>183607323.38</v>
      </c>
      <c r="F28" s="39">
        <v>136561699.04</v>
      </c>
      <c r="G28" s="34">
        <f t="shared" si="1"/>
        <v>47045624.34</v>
      </c>
      <c r="H28" s="34">
        <f t="shared" si="2"/>
        <v>0</v>
      </c>
      <c r="I28" s="33">
        <f t="shared" si="3"/>
        <v>0</v>
      </c>
      <c r="J28" s="33">
        <f t="shared" si="4"/>
        <v>0</v>
      </c>
      <c r="K28" s="33">
        <f t="shared" si="5"/>
        <v>0</v>
      </c>
    </row>
    <row r="29" spans="1:11" ht="15">
      <c r="A29" s="5" t="s">
        <v>19</v>
      </c>
      <c r="B29" s="39">
        <v>0</v>
      </c>
      <c r="C29" s="39">
        <v>0</v>
      </c>
      <c r="D29" s="43">
        <f t="shared" si="0"/>
        <v>0</v>
      </c>
      <c r="E29" s="39">
        <v>460229832.55</v>
      </c>
      <c r="F29" s="39">
        <v>237644256.29</v>
      </c>
      <c r="G29" s="34">
        <f t="shared" si="1"/>
        <v>222585576.26000002</v>
      </c>
      <c r="H29" s="34">
        <f t="shared" si="2"/>
        <v>0</v>
      </c>
      <c r="I29" s="33">
        <f t="shared" si="3"/>
        <v>0</v>
      </c>
      <c r="J29" s="33">
        <f t="shared" si="4"/>
        <v>0</v>
      </c>
      <c r="K29" s="33">
        <f t="shared" si="5"/>
        <v>0</v>
      </c>
    </row>
    <row r="30" spans="1:11" ht="15">
      <c r="A30" s="5" t="s">
        <v>20</v>
      </c>
      <c r="B30" s="39">
        <v>0</v>
      </c>
      <c r="C30" s="39">
        <v>0</v>
      </c>
      <c r="D30" s="43">
        <f t="shared" si="0"/>
        <v>0</v>
      </c>
      <c r="E30" s="39">
        <v>646697191.17</v>
      </c>
      <c r="F30" s="39">
        <v>386528334.18</v>
      </c>
      <c r="G30" s="34">
        <f t="shared" si="1"/>
        <v>260168856.98999995</v>
      </c>
      <c r="H30" s="34">
        <f t="shared" si="2"/>
        <v>0</v>
      </c>
      <c r="I30" s="33">
        <f t="shared" si="3"/>
        <v>0</v>
      </c>
      <c r="J30" s="33">
        <f t="shared" si="4"/>
        <v>0</v>
      </c>
      <c r="K30" s="33">
        <f t="shared" si="5"/>
        <v>0</v>
      </c>
    </row>
    <row r="31" spans="1:11" ht="15">
      <c r="A31" s="5" t="s">
        <v>21</v>
      </c>
      <c r="B31" s="39">
        <v>50937000</v>
      </c>
      <c r="C31" s="39">
        <v>45937000</v>
      </c>
      <c r="D31" s="43">
        <f t="shared" si="0"/>
        <v>5000000</v>
      </c>
      <c r="E31" s="39">
        <v>173681675.17</v>
      </c>
      <c r="F31" s="39">
        <v>100014915.68</v>
      </c>
      <c r="G31" s="34">
        <f t="shared" si="1"/>
        <v>73666759.48999998</v>
      </c>
      <c r="H31" s="34">
        <f t="shared" si="2"/>
        <v>6.787321764409541</v>
      </c>
      <c r="I31" s="33">
        <f t="shared" si="3"/>
        <v>0</v>
      </c>
      <c r="J31" s="33">
        <f t="shared" si="4"/>
        <v>0</v>
      </c>
      <c r="K31" s="33">
        <f t="shared" si="5"/>
        <v>0</v>
      </c>
    </row>
    <row r="32" spans="1:11" ht="15">
      <c r="A32" s="5" t="s">
        <v>22</v>
      </c>
      <c r="B32" s="39">
        <v>0</v>
      </c>
      <c r="C32" s="39">
        <v>0</v>
      </c>
      <c r="D32" s="43">
        <f t="shared" si="0"/>
        <v>0</v>
      </c>
      <c r="E32" s="39">
        <v>317519182.87</v>
      </c>
      <c r="F32" s="39">
        <v>213857700.56</v>
      </c>
      <c r="G32" s="34">
        <f t="shared" si="1"/>
        <v>103661482.31</v>
      </c>
      <c r="H32" s="34">
        <f t="shared" si="2"/>
        <v>0</v>
      </c>
      <c r="I32" s="33">
        <f t="shared" si="3"/>
        <v>0</v>
      </c>
      <c r="J32" s="33">
        <f t="shared" si="4"/>
        <v>0</v>
      </c>
      <c r="K32" s="33">
        <f t="shared" si="5"/>
        <v>0</v>
      </c>
    </row>
    <row r="33" spans="1:11" ht="15">
      <c r="A33" s="5" t="s">
        <v>23</v>
      </c>
      <c r="B33" s="39">
        <v>59876000</v>
      </c>
      <c r="C33" s="39">
        <v>59876000</v>
      </c>
      <c r="D33" s="43">
        <f t="shared" si="0"/>
        <v>0</v>
      </c>
      <c r="E33" s="39">
        <v>438790058.55</v>
      </c>
      <c r="F33" s="39">
        <v>348477078.58</v>
      </c>
      <c r="G33" s="34">
        <f t="shared" si="1"/>
        <v>90312979.97000003</v>
      </c>
      <c r="H33" s="34">
        <f t="shared" si="2"/>
        <v>0</v>
      </c>
      <c r="I33" s="33">
        <f t="shared" si="3"/>
        <v>0</v>
      </c>
      <c r="J33" s="33">
        <f t="shared" si="4"/>
        <v>0</v>
      </c>
      <c r="K33" s="33">
        <f t="shared" si="5"/>
        <v>0</v>
      </c>
    </row>
    <row r="34" spans="1:11" ht="15">
      <c r="A34" s="5" t="s">
        <v>24</v>
      </c>
      <c r="B34" s="39">
        <v>0</v>
      </c>
      <c r="C34" s="39">
        <v>0</v>
      </c>
      <c r="D34" s="43">
        <f t="shared" si="0"/>
        <v>0</v>
      </c>
      <c r="E34" s="39">
        <v>653433754.96</v>
      </c>
      <c r="F34" s="39">
        <v>371202391.63</v>
      </c>
      <c r="G34" s="34">
        <f t="shared" si="1"/>
        <v>282231363.33000004</v>
      </c>
      <c r="H34" s="34">
        <f t="shared" si="2"/>
        <v>0</v>
      </c>
      <c r="I34" s="33">
        <f t="shared" si="3"/>
        <v>0</v>
      </c>
      <c r="J34" s="33">
        <f t="shared" si="4"/>
        <v>0</v>
      </c>
      <c r="K34" s="33">
        <f t="shared" si="5"/>
        <v>0</v>
      </c>
    </row>
    <row r="35" spans="1:11" ht="15">
      <c r="A35" s="5" t="s">
        <v>25</v>
      </c>
      <c r="B35" s="39">
        <v>19731750.67</v>
      </c>
      <c r="C35" s="39">
        <v>8808000</v>
      </c>
      <c r="D35" s="43">
        <f t="shared" si="0"/>
        <v>10923750.670000002</v>
      </c>
      <c r="E35" s="39">
        <v>124450276.08</v>
      </c>
      <c r="F35" s="39">
        <v>96651636.02</v>
      </c>
      <c r="G35" s="34">
        <f t="shared" si="1"/>
        <v>27798640.060000002</v>
      </c>
      <c r="H35" s="34">
        <f t="shared" si="2"/>
        <v>39.29598946719123</v>
      </c>
      <c r="I35" s="33">
        <f t="shared" si="3"/>
        <v>0</v>
      </c>
      <c r="J35" s="33">
        <f t="shared" si="4"/>
        <v>0</v>
      </c>
      <c r="K35" s="33">
        <f t="shared" si="5"/>
        <v>0</v>
      </c>
    </row>
    <row r="36" spans="1:11" ht="15">
      <c r="A36" s="5" t="s">
        <v>26</v>
      </c>
      <c r="B36" s="39">
        <v>11455000</v>
      </c>
      <c r="C36" s="39">
        <v>3455000</v>
      </c>
      <c r="D36" s="43">
        <f t="shared" si="0"/>
        <v>8000000</v>
      </c>
      <c r="E36" s="39">
        <v>391077844.75</v>
      </c>
      <c r="F36" s="39">
        <v>188362487.41</v>
      </c>
      <c r="G36" s="34">
        <f t="shared" si="1"/>
        <v>202715357.34</v>
      </c>
      <c r="H36" s="34">
        <f t="shared" si="2"/>
        <v>3.9464202934473143</v>
      </c>
      <c r="I36" s="33">
        <f t="shared" si="3"/>
        <v>0</v>
      </c>
      <c r="J36" s="33">
        <f t="shared" si="4"/>
        <v>0</v>
      </c>
      <c r="K36" s="33">
        <f t="shared" si="5"/>
        <v>0</v>
      </c>
    </row>
    <row r="37" spans="1:11" ht="15">
      <c r="A37" s="5" t="s">
        <v>27</v>
      </c>
      <c r="B37" s="39">
        <v>0</v>
      </c>
      <c r="C37" s="39">
        <v>0</v>
      </c>
      <c r="D37" s="43">
        <f t="shared" si="0"/>
        <v>0</v>
      </c>
      <c r="E37" s="39">
        <v>390426393.68</v>
      </c>
      <c r="F37" s="39">
        <v>300897972.7</v>
      </c>
      <c r="G37" s="34">
        <f t="shared" si="1"/>
        <v>89528420.98000002</v>
      </c>
      <c r="H37" s="34">
        <f t="shared" si="2"/>
        <v>0</v>
      </c>
      <c r="I37" s="33">
        <f t="shared" si="3"/>
        <v>0</v>
      </c>
      <c r="J37" s="33">
        <f t="shared" si="4"/>
        <v>0</v>
      </c>
      <c r="K37" s="33">
        <f t="shared" si="5"/>
        <v>0</v>
      </c>
    </row>
    <row r="38" spans="1:11" ht="15">
      <c r="A38" s="5" t="s">
        <v>28</v>
      </c>
      <c r="B38" s="39">
        <v>0</v>
      </c>
      <c r="C38" s="39">
        <v>0</v>
      </c>
      <c r="D38" s="43">
        <f t="shared" si="0"/>
        <v>0</v>
      </c>
      <c r="E38" s="39">
        <v>369002973.12</v>
      </c>
      <c r="F38" s="39">
        <v>277876776.66</v>
      </c>
      <c r="G38" s="34">
        <f t="shared" si="1"/>
        <v>91126196.45999998</v>
      </c>
      <c r="H38" s="34">
        <f t="shared" si="2"/>
        <v>0</v>
      </c>
      <c r="I38" s="33">
        <f t="shared" si="3"/>
        <v>0</v>
      </c>
      <c r="J38" s="33">
        <f t="shared" si="4"/>
        <v>0</v>
      </c>
      <c r="K38" s="33">
        <f t="shared" si="5"/>
        <v>0</v>
      </c>
    </row>
    <row r="39" spans="1:11" ht="15">
      <c r="A39" s="5" t="s">
        <v>29</v>
      </c>
      <c r="B39" s="39">
        <v>31605000</v>
      </c>
      <c r="C39" s="39">
        <v>31605000</v>
      </c>
      <c r="D39" s="43">
        <f t="shared" si="0"/>
        <v>0</v>
      </c>
      <c r="E39" s="39">
        <v>239037442.35</v>
      </c>
      <c r="F39" s="39">
        <v>168583738.7</v>
      </c>
      <c r="G39" s="34">
        <f t="shared" si="1"/>
        <v>70453703.65</v>
      </c>
      <c r="H39" s="34">
        <f t="shared" si="2"/>
        <v>0</v>
      </c>
      <c r="I39" s="33">
        <f t="shared" si="3"/>
        <v>0</v>
      </c>
      <c r="J39" s="33">
        <f t="shared" si="4"/>
        <v>0</v>
      </c>
      <c r="K39" s="33">
        <f t="shared" si="5"/>
        <v>0</v>
      </c>
    </row>
    <row r="40" spans="1:11" ht="15">
      <c r="A40" s="5" t="s">
        <v>30</v>
      </c>
      <c r="B40" s="39">
        <v>64663000</v>
      </c>
      <c r="C40" s="39">
        <v>64663000</v>
      </c>
      <c r="D40" s="43">
        <f t="shared" si="0"/>
        <v>0</v>
      </c>
      <c r="E40" s="39">
        <v>953995433.11</v>
      </c>
      <c r="F40" s="39">
        <v>660081847.95</v>
      </c>
      <c r="G40" s="34">
        <f t="shared" si="1"/>
        <v>293913585.15999997</v>
      </c>
      <c r="H40" s="34">
        <f t="shared" si="2"/>
        <v>0</v>
      </c>
      <c r="I40" s="33">
        <f t="shared" si="3"/>
        <v>0</v>
      </c>
      <c r="J40" s="33">
        <f t="shared" si="4"/>
        <v>0</v>
      </c>
      <c r="K40" s="33">
        <f t="shared" si="5"/>
        <v>0</v>
      </c>
    </row>
    <row r="41" spans="1:11" ht="15">
      <c r="A41" s="5" t="s">
        <v>31</v>
      </c>
      <c r="B41" s="39">
        <v>0</v>
      </c>
      <c r="C41" s="39">
        <v>0</v>
      </c>
      <c r="D41" s="43">
        <f t="shared" si="0"/>
        <v>0</v>
      </c>
      <c r="E41" s="39">
        <v>699904228.64</v>
      </c>
      <c r="F41" s="39">
        <v>424418186.57</v>
      </c>
      <c r="G41" s="34">
        <f t="shared" si="1"/>
        <v>275486042.07</v>
      </c>
      <c r="H41" s="34">
        <f t="shared" si="2"/>
        <v>0</v>
      </c>
      <c r="I41" s="33">
        <f t="shared" si="3"/>
        <v>0</v>
      </c>
      <c r="J41" s="33">
        <f t="shared" si="4"/>
        <v>0</v>
      </c>
      <c r="K41" s="33">
        <f t="shared" si="5"/>
        <v>0</v>
      </c>
    </row>
    <row r="42" spans="1:11" ht="15">
      <c r="A42" s="5" t="s">
        <v>32</v>
      </c>
      <c r="B42" s="39">
        <v>10000000</v>
      </c>
      <c r="C42" s="39">
        <v>0</v>
      </c>
      <c r="D42" s="43">
        <f t="shared" si="0"/>
        <v>10000000</v>
      </c>
      <c r="E42" s="39">
        <v>247977061.95</v>
      </c>
      <c r="F42" s="39">
        <v>140349173.87</v>
      </c>
      <c r="G42" s="34">
        <f t="shared" si="1"/>
        <v>107627888.07999998</v>
      </c>
      <c r="H42" s="34">
        <f t="shared" si="2"/>
        <v>9.291272158538485</v>
      </c>
      <c r="I42" s="33">
        <f t="shared" si="3"/>
        <v>0</v>
      </c>
      <c r="J42" s="33">
        <f t="shared" si="4"/>
        <v>0</v>
      </c>
      <c r="K42" s="33">
        <f t="shared" si="5"/>
        <v>0</v>
      </c>
    </row>
    <row r="43" spans="1:11" ht="15">
      <c r="A43" s="5" t="s">
        <v>33</v>
      </c>
      <c r="B43" s="39">
        <v>33713000</v>
      </c>
      <c r="C43" s="39">
        <v>33713000</v>
      </c>
      <c r="D43" s="43">
        <f t="shared" si="0"/>
        <v>0</v>
      </c>
      <c r="E43" s="39">
        <v>379398172.47</v>
      </c>
      <c r="F43" s="39">
        <v>328643149.28</v>
      </c>
      <c r="G43" s="34">
        <f t="shared" si="1"/>
        <v>50755023.19000006</v>
      </c>
      <c r="H43" s="34">
        <f t="shared" si="2"/>
        <v>0</v>
      </c>
      <c r="I43" s="33">
        <f t="shared" si="3"/>
        <v>0</v>
      </c>
      <c r="J43" s="33">
        <f t="shared" si="4"/>
        <v>0</v>
      </c>
      <c r="K43" s="33">
        <f t="shared" si="5"/>
        <v>0</v>
      </c>
    </row>
    <row r="44" spans="1:11" ht="15">
      <c r="A44" s="5" t="s">
        <v>34</v>
      </c>
      <c r="B44" s="39">
        <v>0</v>
      </c>
      <c r="C44" s="39">
        <v>0</v>
      </c>
      <c r="D44" s="43">
        <f t="shared" si="0"/>
        <v>0</v>
      </c>
      <c r="E44" s="39">
        <v>183839499.23</v>
      </c>
      <c r="F44" s="39">
        <v>135703032.53</v>
      </c>
      <c r="G44" s="34">
        <f t="shared" si="1"/>
        <v>48136466.69999999</v>
      </c>
      <c r="H44" s="34">
        <f t="shared" si="2"/>
        <v>0</v>
      </c>
      <c r="I44" s="33">
        <f t="shared" si="3"/>
        <v>0</v>
      </c>
      <c r="J44" s="33">
        <f t="shared" si="4"/>
        <v>0</v>
      </c>
      <c r="K44" s="33">
        <f t="shared" si="5"/>
        <v>0</v>
      </c>
    </row>
    <row r="45" spans="1:11" ht="15">
      <c r="A45" s="5" t="s">
        <v>35</v>
      </c>
      <c r="B45" s="39">
        <v>2837000</v>
      </c>
      <c r="C45" s="39">
        <v>2837000</v>
      </c>
      <c r="D45" s="43">
        <f t="shared" si="0"/>
        <v>0</v>
      </c>
      <c r="E45" s="39">
        <v>257679163.21</v>
      </c>
      <c r="F45" s="39">
        <v>202872741.62</v>
      </c>
      <c r="G45" s="34">
        <f t="shared" si="1"/>
        <v>54806421.59</v>
      </c>
      <c r="H45" s="34">
        <f t="shared" si="2"/>
        <v>0</v>
      </c>
      <c r="I45" s="33">
        <f t="shared" si="3"/>
        <v>0</v>
      </c>
      <c r="J45" s="33">
        <f t="shared" si="4"/>
        <v>0</v>
      </c>
      <c r="K45" s="33">
        <f t="shared" si="5"/>
        <v>0</v>
      </c>
    </row>
    <row r="46" spans="1:11" ht="15">
      <c r="A46" s="5" t="s">
        <v>36</v>
      </c>
      <c r="B46" s="39">
        <v>12470000</v>
      </c>
      <c r="C46" s="39">
        <v>12470000</v>
      </c>
      <c r="D46" s="43">
        <f t="shared" si="0"/>
        <v>0</v>
      </c>
      <c r="E46" s="39">
        <v>277661574.78</v>
      </c>
      <c r="F46" s="39">
        <v>210973145.5</v>
      </c>
      <c r="G46" s="34">
        <f t="shared" si="1"/>
        <v>66688429.27999997</v>
      </c>
      <c r="H46" s="34">
        <f t="shared" si="2"/>
        <v>0</v>
      </c>
      <c r="I46" s="33">
        <f t="shared" si="3"/>
        <v>0</v>
      </c>
      <c r="J46" s="33">
        <f t="shared" si="4"/>
        <v>0</v>
      </c>
      <c r="K46" s="33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13692563757.42</v>
      </c>
      <c r="C47" s="16">
        <f t="shared" si="6"/>
        <v>1119924257.77</v>
      </c>
      <c r="D47" s="16">
        <f t="shared" si="6"/>
        <v>12572639499.65</v>
      </c>
      <c r="E47" s="16">
        <f t="shared" si="6"/>
        <v>56228990378.54</v>
      </c>
      <c r="F47" s="16">
        <f t="shared" si="6"/>
        <v>29232932624.030003</v>
      </c>
      <c r="G47" s="16">
        <f t="shared" si="6"/>
        <v>26996057754.510014</v>
      </c>
      <c r="H47" s="46">
        <f>$D47/$G47*100</f>
        <v>46.572131434818814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9" sqref="G9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4" width="19.710937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</row>
    <row r="3" spans="1:2" ht="15">
      <c r="A3" s="11" t="s">
        <v>103</v>
      </c>
      <c r="B3" s="37">
        <v>1</v>
      </c>
    </row>
    <row r="4" spans="1:2" ht="15">
      <c r="A4" s="12" t="s">
        <v>104</v>
      </c>
      <c r="B4" s="38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295</v>
      </c>
      <c r="C7" s="3" t="s">
        <v>296</v>
      </c>
      <c r="D7" s="3" t="s">
        <v>297</v>
      </c>
      <c r="E7" s="3" t="s">
        <v>298</v>
      </c>
      <c r="F7" s="3" t="s">
        <v>185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183</v>
      </c>
      <c r="F8" s="9" t="s">
        <v>214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39">
        <v>671137479.09</v>
      </c>
      <c r="C9" s="39">
        <v>22749704733.68</v>
      </c>
      <c r="D9" s="39">
        <v>6533875538.22</v>
      </c>
      <c r="E9" s="39">
        <f>$C9-$D9</f>
        <v>16215829195.46</v>
      </c>
      <c r="F9" s="39">
        <f>$B9/$E9*100</f>
        <v>4.138779898334775</v>
      </c>
      <c r="G9" s="33">
        <f>IF($F9&gt;15,1,0)</f>
        <v>0</v>
      </c>
      <c r="H9" s="33">
        <f>($G9-$B$4)/($B$3-$B$4)</f>
        <v>0</v>
      </c>
      <c r="I9" s="33">
        <f>$H9*$B$5</f>
        <v>0</v>
      </c>
    </row>
    <row r="10" spans="1:9" ht="15">
      <c r="A10" s="5" t="s">
        <v>1</v>
      </c>
      <c r="B10" s="39">
        <v>563432928.74</v>
      </c>
      <c r="C10" s="39">
        <v>12930374122.48</v>
      </c>
      <c r="D10" s="39">
        <v>3848029899.25</v>
      </c>
      <c r="E10" s="39">
        <f aca="true" t="shared" si="0" ref="E10:E45">$C10-$D10</f>
        <v>9082344223.23</v>
      </c>
      <c r="F10" s="39">
        <f aca="true" t="shared" si="1" ref="F10:F45">$B10/$E10*100</f>
        <v>6.203606854042178</v>
      </c>
      <c r="G10" s="33">
        <f aca="true" t="shared" si="2" ref="G10:G45">IF($F10&gt;15,1,0)</f>
        <v>0</v>
      </c>
      <c r="H10" s="33">
        <f aca="true" t="shared" si="3" ref="H10:H45">($G10-$B$4)/($B$3-$B$4)</f>
        <v>0</v>
      </c>
      <c r="I10" s="33">
        <f aca="true" t="shared" si="4" ref="I10:I45">$H10*$B$5</f>
        <v>0</v>
      </c>
    </row>
    <row r="11" spans="1:9" ht="15">
      <c r="A11" s="5" t="s">
        <v>2</v>
      </c>
      <c r="B11" s="39">
        <v>18641097.88</v>
      </c>
      <c r="C11" s="39">
        <v>3233890760.64</v>
      </c>
      <c r="D11" s="39">
        <v>135418040.48</v>
      </c>
      <c r="E11" s="39">
        <f t="shared" si="0"/>
        <v>3098472720.16</v>
      </c>
      <c r="F11" s="39">
        <f t="shared" si="1"/>
        <v>0.6016221397952927</v>
      </c>
      <c r="G11" s="33">
        <f t="shared" si="2"/>
        <v>0</v>
      </c>
      <c r="H11" s="33">
        <f t="shared" si="3"/>
        <v>0</v>
      </c>
      <c r="I11" s="33">
        <f t="shared" si="4"/>
        <v>0</v>
      </c>
    </row>
    <row r="12" spans="1:9" ht="15">
      <c r="A12" s="5" t="s">
        <v>3</v>
      </c>
      <c r="B12" s="39">
        <v>2292979.08</v>
      </c>
      <c r="C12" s="39">
        <v>2341657234.62</v>
      </c>
      <c r="D12" s="39">
        <v>142588087.26</v>
      </c>
      <c r="E12" s="39">
        <f t="shared" si="0"/>
        <v>2199069147.3599997</v>
      </c>
      <c r="F12" s="39">
        <f t="shared" si="1"/>
        <v>0.10427044018841973</v>
      </c>
      <c r="G12" s="33">
        <f t="shared" si="2"/>
        <v>0</v>
      </c>
      <c r="H12" s="33">
        <f t="shared" si="3"/>
        <v>0</v>
      </c>
      <c r="I12" s="33">
        <f t="shared" si="4"/>
        <v>0</v>
      </c>
    </row>
    <row r="13" spans="1:9" ht="15">
      <c r="A13" s="5" t="s">
        <v>4</v>
      </c>
      <c r="B13" s="39">
        <v>0</v>
      </c>
      <c r="C13" s="39">
        <v>1039596894.12</v>
      </c>
      <c r="D13" s="39">
        <v>67755893.19</v>
      </c>
      <c r="E13" s="39">
        <f t="shared" si="0"/>
        <v>971841000.9300001</v>
      </c>
      <c r="F13" s="39">
        <f t="shared" si="1"/>
        <v>0</v>
      </c>
      <c r="G13" s="33">
        <f t="shared" si="2"/>
        <v>0</v>
      </c>
      <c r="H13" s="33">
        <f t="shared" si="3"/>
        <v>0</v>
      </c>
      <c r="I13" s="33">
        <f t="shared" si="4"/>
        <v>0</v>
      </c>
    </row>
    <row r="14" spans="1:9" ht="15">
      <c r="A14" s="5" t="s">
        <v>5</v>
      </c>
      <c r="B14" s="39">
        <v>948337.8</v>
      </c>
      <c r="C14" s="39">
        <v>1056522164.58</v>
      </c>
      <c r="D14" s="39">
        <v>50548692.35</v>
      </c>
      <c r="E14" s="39">
        <f t="shared" si="0"/>
        <v>1005973472.23</v>
      </c>
      <c r="F14" s="39">
        <f t="shared" si="1"/>
        <v>0.09427065684920741</v>
      </c>
      <c r="G14" s="33">
        <f t="shared" si="2"/>
        <v>0</v>
      </c>
      <c r="H14" s="33">
        <f t="shared" si="3"/>
        <v>0</v>
      </c>
      <c r="I14" s="33">
        <f t="shared" si="4"/>
        <v>0</v>
      </c>
    </row>
    <row r="15" spans="1:9" ht="15">
      <c r="A15" s="5" t="s">
        <v>6</v>
      </c>
      <c r="B15" s="39">
        <v>554456.28</v>
      </c>
      <c r="C15" s="39">
        <v>1141666013.2</v>
      </c>
      <c r="D15" s="39">
        <v>61980101.51</v>
      </c>
      <c r="E15" s="39">
        <f t="shared" si="0"/>
        <v>1079685911.69</v>
      </c>
      <c r="F15" s="39">
        <f t="shared" si="1"/>
        <v>0.05135347919212229</v>
      </c>
      <c r="G15" s="33">
        <f t="shared" si="2"/>
        <v>0</v>
      </c>
      <c r="H15" s="33">
        <f t="shared" si="3"/>
        <v>0</v>
      </c>
      <c r="I15" s="33">
        <f t="shared" si="4"/>
        <v>0</v>
      </c>
    </row>
    <row r="16" spans="1:9" ht="15">
      <c r="A16" s="5" t="s">
        <v>7</v>
      </c>
      <c r="B16" s="39">
        <v>5991092.16</v>
      </c>
      <c r="C16" s="39">
        <v>593671318</v>
      </c>
      <c r="D16" s="39">
        <v>59517391.5</v>
      </c>
      <c r="E16" s="39">
        <f t="shared" si="0"/>
        <v>534153926.5</v>
      </c>
      <c r="F16" s="39">
        <f t="shared" si="1"/>
        <v>1.1216040663140197</v>
      </c>
      <c r="G16" s="33">
        <f t="shared" si="2"/>
        <v>0</v>
      </c>
      <c r="H16" s="33">
        <f t="shared" si="3"/>
        <v>0</v>
      </c>
      <c r="I16" s="33">
        <f t="shared" si="4"/>
        <v>0</v>
      </c>
    </row>
    <row r="17" spans="1:9" ht="15">
      <c r="A17" s="5" t="s">
        <v>8</v>
      </c>
      <c r="B17" s="39">
        <v>599664.66</v>
      </c>
      <c r="C17" s="39">
        <v>908806022.73</v>
      </c>
      <c r="D17" s="39">
        <v>57078660.21</v>
      </c>
      <c r="E17" s="39">
        <f t="shared" si="0"/>
        <v>851727362.52</v>
      </c>
      <c r="F17" s="39">
        <f t="shared" si="1"/>
        <v>0.07040570567391147</v>
      </c>
      <c r="G17" s="33">
        <f t="shared" si="2"/>
        <v>0</v>
      </c>
      <c r="H17" s="33">
        <f t="shared" si="3"/>
        <v>0</v>
      </c>
      <c r="I17" s="33">
        <f t="shared" si="4"/>
        <v>0</v>
      </c>
    </row>
    <row r="18" spans="1:9" ht="15">
      <c r="A18" s="5" t="s">
        <v>9</v>
      </c>
      <c r="B18" s="39">
        <v>0</v>
      </c>
      <c r="C18" s="39">
        <v>626993999.68</v>
      </c>
      <c r="D18" s="39">
        <v>72151784.58</v>
      </c>
      <c r="E18" s="39">
        <f t="shared" si="0"/>
        <v>554842215.0999999</v>
      </c>
      <c r="F18" s="39">
        <f t="shared" si="1"/>
        <v>0</v>
      </c>
      <c r="G18" s="33">
        <f t="shared" si="2"/>
        <v>0</v>
      </c>
      <c r="H18" s="33">
        <f t="shared" si="3"/>
        <v>0</v>
      </c>
      <c r="I18" s="33">
        <f t="shared" si="4"/>
        <v>0</v>
      </c>
    </row>
    <row r="19" spans="1:9" ht="15">
      <c r="A19" s="5" t="s">
        <v>10</v>
      </c>
      <c r="B19" s="39">
        <v>0</v>
      </c>
      <c r="C19" s="39">
        <v>251166593.51</v>
      </c>
      <c r="D19" s="39">
        <v>52510492</v>
      </c>
      <c r="E19" s="39">
        <f t="shared" si="0"/>
        <v>198656101.51</v>
      </c>
      <c r="F19" s="39">
        <f t="shared" si="1"/>
        <v>0</v>
      </c>
      <c r="G19" s="33">
        <f t="shared" si="2"/>
        <v>0</v>
      </c>
      <c r="H19" s="33">
        <f t="shared" si="3"/>
        <v>0</v>
      </c>
      <c r="I19" s="33">
        <f t="shared" si="4"/>
        <v>0</v>
      </c>
    </row>
    <row r="20" spans="1:9" ht="15">
      <c r="A20" s="5" t="s">
        <v>11</v>
      </c>
      <c r="B20" s="39">
        <v>873487.29</v>
      </c>
      <c r="C20" s="39">
        <v>920213645.34</v>
      </c>
      <c r="D20" s="39">
        <v>143192891.55</v>
      </c>
      <c r="E20" s="39">
        <f t="shared" si="0"/>
        <v>777020753.79</v>
      </c>
      <c r="F20" s="39">
        <f t="shared" si="1"/>
        <v>0.11241492402094468</v>
      </c>
      <c r="G20" s="33">
        <f t="shared" si="2"/>
        <v>0</v>
      </c>
      <c r="H20" s="33">
        <f t="shared" si="3"/>
        <v>0</v>
      </c>
      <c r="I20" s="33">
        <f t="shared" si="4"/>
        <v>0</v>
      </c>
    </row>
    <row r="21" spans="1:9" ht="15">
      <c r="A21" s="5" t="s">
        <v>12</v>
      </c>
      <c r="B21" s="39">
        <v>358409.37</v>
      </c>
      <c r="C21" s="39">
        <v>194232770.06</v>
      </c>
      <c r="D21" s="39">
        <v>39779490.51</v>
      </c>
      <c r="E21" s="39">
        <f t="shared" si="0"/>
        <v>154453279.55</v>
      </c>
      <c r="F21" s="39">
        <f t="shared" si="1"/>
        <v>0.23205034625630905</v>
      </c>
      <c r="G21" s="33">
        <f t="shared" si="2"/>
        <v>0</v>
      </c>
      <c r="H21" s="33">
        <f t="shared" si="3"/>
        <v>0</v>
      </c>
      <c r="I21" s="33">
        <f t="shared" si="4"/>
        <v>0</v>
      </c>
    </row>
    <row r="22" spans="1:9" ht="15">
      <c r="A22" s="5" t="s">
        <v>13</v>
      </c>
      <c r="B22" s="39">
        <v>797474.39</v>
      </c>
      <c r="C22" s="39">
        <v>461056820.81</v>
      </c>
      <c r="D22" s="39">
        <v>56764351.6</v>
      </c>
      <c r="E22" s="39">
        <f t="shared" si="0"/>
        <v>404292469.21</v>
      </c>
      <c r="F22" s="39">
        <f t="shared" si="1"/>
        <v>0.19725185372814133</v>
      </c>
      <c r="G22" s="33">
        <f t="shared" si="2"/>
        <v>0</v>
      </c>
      <c r="H22" s="33">
        <f t="shared" si="3"/>
        <v>0</v>
      </c>
      <c r="I22" s="33">
        <f t="shared" si="4"/>
        <v>0</v>
      </c>
    </row>
    <row r="23" spans="1:9" ht="15">
      <c r="A23" s="5" t="s">
        <v>14</v>
      </c>
      <c r="B23" s="39">
        <v>2239.45</v>
      </c>
      <c r="C23" s="39">
        <v>292201882.78</v>
      </c>
      <c r="D23" s="39">
        <v>73915816.07</v>
      </c>
      <c r="E23" s="39">
        <f t="shared" si="0"/>
        <v>218286066.70999998</v>
      </c>
      <c r="F23" s="39">
        <f t="shared" si="1"/>
        <v>0.0010259243907560901</v>
      </c>
      <c r="G23" s="33">
        <f t="shared" si="2"/>
        <v>0</v>
      </c>
      <c r="H23" s="33">
        <f t="shared" si="3"/>
        <v>0</v>
      </c>
      <c r="I23" s="33">
        <f t="shared" si="4"/>
        <v>0</v>
      </c>
    </row>
    <row r="24" spans="1:9" ht="15">
      <c r="A24" s="5" t="s">
        <v>15</v>
      </c>
      <c r="B24" s="39">
        <v>0</v>
      </c>
      <c r="C24" s="39">
        <v>321888407.56</v>
      </c>
      <c r="D24" s="39">
        <v>37990105.26</v>
      </c>
      <c r="E24" s="39">
        <f t="shared" si="0"/>
        <v>283898302.3</v>
      </c>
      <c r="F24" s="39">
        <f t="shared" si="1"/>
        <v>0</v>
      </c>
      <c r="G24" s="33">
        <f t="shared" si="2"/>
        <v>0</v>
      </c>
      <c r="H24" s="33">
        <f t="shared" si="3"/>
        <v>0</v>
      </c>
      <c r="I24" s="33">
        <f t="shared" si="4"/>
        <v>0</v>
      </c>
    </row>
    <row r="25" spans="1:9" ht="15">
      <c r="A25" s="5" t="s">
        <v>16</v>
      </c>
      <c r="B25" s="39">
        <v>1446501.82</v>
      </c>
      <c r="C25" s="39">
        <v>1298759889.71</v>
      </c>
      <c r="D25" s="39">
        <v>149333572.58</v>
      </c>
      <c r="E25" s="39">
        <f t="shared" si="0"/>
        <v>1149426317.13</v>
      </c>
      <c r="F25" s="39">
        <f t="shared" si="1"/>
        <v>0.12584554559458558</v>
      </c>
      <c r="G25" s="33">
        <f t="shared" si="2"/>
        <v>0</v>
      </c>
      <c r="H25" s="33">
        <f t="shared" si="3"/>
        <v>0</v>
      </c>
      <c r="I25" s="33">
        <f t="shared" si="4"/>
        <v>0</v>
      </c>
    </row>
    <row r="26" spans="1:9" ht="15">
      <c r="A26" s="5" t="s">
        <v>17</v>
      </c>
      <c r="B26" s="39">
        <v>381556.61</v>
      </c>
      <c r="C26" s="39">
        <v>124766661.79</v>
      </c>
      <c r="D26" s="39">
        <v>36453629.18</v>
      </c>
      <c r="E26" s="39">
        <f t="shared" si="0"/>
        <v>88313032.61000001</v>
      </c>
      <c r="F26" s="39">
        <f t="shared" si="1"/>
        <v>0.4320501728040476</v>
      </c>
      <c r="G26" s="33">
        <f t="shared" si="2"/>
        <v>0</v>
      </c>
      <c r="H26" s="33">
        <f t="shared" si="3"/>
        <v>0</v>
      </c>
      <c r="I26" s="33">
        <f t="shared" si="4"/>
        <v>0</v>
      </c>
    </row>
    <row r="27" spans="1:9" ht="15">
      <c r="A27" s="5" t="s">
        <v>18</v>
      </c>
      <c r="B27" s="39">
        <v>273426.98</v>
      </c>
      <c r="C27" s="39">
        <v>290584061.95</v>
      </c>
      <c r="D27" s="39">
        <v>35706907.92</v>
      </c>
      <c r="E27" s="39">
        <f t="shared" si="0"/>
        <v>254877154.02999997</v>
      </c>
      <c r="F27" s="39">
        <f t="shared" si="1"/>
        <v>0.10727794770017585</v>
      </c>
      <c r="G27" s="33">
        <f t="shared" si="2"/>
        <v>0</v>
      </c>
      <c r="H27" s="33">
        <f t="shared" si="3"/>
        <v>0</v>
      </c>
      <c r="I27" s="33">
        <f t="shared" si="4"/>
        <v>0</v>
      </c>
    </row>
    <row r="28" spans="1:9" ht="15">
      <c r="A28" s="5" t="s">
        <v>19</v>
      </c>
      <c r="B28" s="39">
        <v>0</v>
      </c>
      <c r="C28" s="39">
        <v>598761357.36</v>
      </c>
      <c r="D28" s="39">
        <v>59666664.8</v>
      </c>
      <c r="E28" s="39">
        <f t="shared" si="0"/>
        <v>539094692.5600001</v>
      </c>
      <c r="F28" s="39">
        <f t="shared" si="1"/>
        <v>0</v>
      </c>
      <c r="G28" s="33">
        <f t="shared" si="2"/>
        <v>0</v>
      </c>
      <c r="H28" s="33">
        <f t="shared" si="3"/>
        <v>0</v>
      </c>
      <c r="I28" s="33">
        <f t="shared" si="4"/>
        <v>0</v>
      </c>
    </row>
    <row r="29" spans="1:9" ht="15">
      <c r="A29" s="5" t="s">
        <v>20</v>
      </c>
      <c r="B29" s="39">
        <v>0</v>
      </c>
      <c r="C29" s="39">
        <v>727830695.92</v>
      </c>
      <c r="D29" s="39">
        <v>87673533.87</v>
      </c>
      <c r="E29" s="39">
        <f t="shared" si="0"/>
        <v>640157162.05</v>
      </c>
      <c r="F29" s="39">
        <f t="shared" si="1"/>
        <v>0</v>
      </c>
      <c r="G29" s="33">
        <f t="shared" si="2"/>
        <v>0</v>
      </c>
      <c r="H29" s="33">
        <f t="shared" si="3"/>
        <v>0</v>
      </c>
      <c r="I29" s="33">
        <f t="shared" si="4"/>
        <v>0</v>
      </c>
    </row>
    <row r="30" spans="1:9" ht="15">
      <c r="A30" s="5" t="s">
        <v>21</v>
      </c>
      <c r="B30" s="39">
        <v>1879068.21</v>
      </c>
      <c r="C30" s="39">
        <v>241170016.3</v>
      </c>
      <c r="D30" s="39">
        <v>56552906.27</v>
      </c>
      <c r="E30" s="39">
        <f t="shared" si="0"/>
        <v>184617110.03</v>
      </c>
      <c r="F30" s="39">
        <f t="shared" si="1"/>
        <v>1.0178191012169209</v>
      </c>
      <c r="G30" s="33">
        <f t="shared" si="2"/>
        <v>0</v>
      </c>
      <c r="H30" s="33">
        <f t="shared" si="3"/>
        <v>0</v>
      </c>
      <c r="I30" s="33">
        <f t="shared" si="4"/>
        <v>0</v>
      </c>
    </row>
    <row r="31" spans="1:9" ht="15">
      <c r="A31" s="5" t="s">
        <v>22</v>
      </c>
      <c r="B31" s="39">
        <v>0</v>
      </c>
      <c r="C31" s="39">
        <v>483294468.16</v>
      </c>
      <c r="D31" s="39">
        <v>93809358.59</v>
      </c>
      <c r="E31" s="39">
        <f t="shared" si="0"/>
        <v>389485109.57000005</v>
      </c>
      <c r="F31" s="39">
        <f t="shared" si="1"/>
        <v>0</v>
      </c>
      <c r="G31" s="33">
        <f t="shared" si="2"/>
        <v>0</v>
      </c>
      <c r="H31" s="33">
        <f t="shared" si="3"/>
        <v>0</v>
      </c>
      <c r="I31" s="33">
        <f t="shared" si="4"/>
        <v>0</v>
      </c>
    </row>
    <row r="32" spans="1:9" ht="15">
      <c r="A32" s="5" t="s">
        <v>23</v>
      </c>
      <c r="B32" s="39">
        <v>1756234.03</v>
      </c>
      <c r="C32" s="39">
        <v>425725018.46</v>
      </c>
      <c r="D32" s="39">
        <v>36949798.08</v>
      </c>
      <c r="E32" s="39">
        <f t="shared" si="0"/>
        <v>388775220.38</v>
      </c>
      <c r="F32" s="39">
        <f t="shared" si="1"/>
        <v>0.4517350741344591</v>
      </c>
      <c r="G32" s="33">
        <f t="shared" si="2"/>
        <v>0</v>
      </c>
      <c r="H32" s="33">
        <f t="shared" si="3"/>
        <v>0</v>
      </c>
      <c r="I32" s="33">
        <f t="shared" si="4"/>
        <v>0</v>
      </c>
    </row>
    <row r="33" spans="1:9" ht="15">
      <c r="A33" s="5" t="s">
        <v>24</v>
      </c>
      <c r="B33" s="39">
        <v>0</v>
      </c>
      <c r="C33" s="39">
        <v>653692222.58</v>
      </c>
      <c r="D33" s="39">
        <v>66297154.87</v>
      </c>
      <c r="E33" s="39">
        <f t="shared" si="0"/>
        <v>587395067.71</v>
      </c>
      <c r="F33" s="39">
        <f t="shared" si="1"/>
        <v>0</v>
      </c>
      <c r="G33" s="33">
        <f t="shared" si="2"/>
        <v>0</v>
      </c>
      <c r="H33" s="33">
        <f t="shared" si="3"/>
        <v>0</v>
      </c>
      <c r="I33" s="33">
        <f t="shared" si="4"/>
        <v>0</v>
      </c>
    </row>
    <row r="34" spans="1:9" ht="15">
      <c r="A34" s="5" t="s">
        <v>25</v>
      </c>
      <c r="B34" s="39">
        <v>1946996.82</v>
      </c>
      <c r="C34" s="39">
        <v>151952121.7</v>
      </c>
      <c r="D34" s="39">
        <v>47603678.36</v>
      </c>
      <c r="E34" s="39">
        <f t="shared" si="0"/>
        <v>104348443.33999999</v>
      </c>
      <c r="F34" s="39">
        <f t="shared" si="1"/>
        <v>1.8658609152951837</v>
      </c>
      <c r="G34" s="33">
        <f t="shared" si="2"/>
        <v>0</v>
      </c>
      <c r="H34" s="33">
        <f t="shared" si="3"/>
        <v>0</v>
      </c>
      <c r="I34" s="33">
        <f t="shared" si="4"/>
        <v>0</v>
      </c>
    </row>
    <row r="35" spans="1:9" ht="15">
      <c r="A35" s="5" t="s">
        <v>26</v>
      </c>
      <c r="B35" s="39">
        <v>470153.04</v>
      </c>
      <c r="C35" s="39">
        <v>546144049.65</v>
      </c>
      <c r="D35" s="39">
        <v>72617497.38</v>
      </c>
      <c r="E35" s="39">
        <f t="shared" si="0"/>
        <v>473526552.27</v>
      </c>
      <c r="F35" s="39">
        <f t="shared" si="1"/>
        <v>0.09928757695765358</v>
      </c>
      <c r="G35" s="33">
        <f t="shared" si="2"/>
        <v>0</v>
      </c>
      <c r="H35" s="33">
        <f t="shared" si="3"/>
        <v>0</v>
      </c>
      <c r="I35" s="33">
        <f t="shared" si="4"/>
        <v>0</v>
      </c>
    </row>
    <row r="36" spans="1:9" ht="15">
      <c r="A36" s="5" t="s">
        <v>27</v>
      </c>
      <c r="B36" s="39">
        <v>0</v>
      </c>
      <c r="C36" s="39">
        <v>328847488.65</v>
      </c>
      <c r="D36" s="39">
        <v>148334577.62</v>
      </c>
      <c r="E36" s="39">
        <f t="shared" si="0"/>
        <v>180512911.02999997</v>
      </c>
      <c r="F36" s="39">
        <f t="shared" si="1"/>
        <v>0</v>
      </c>
      <c r="G36" s="33">
        <f t="shared" si="2"/>
        <v>0</v>
      </c>
      <c r="H36" s="33">
        <f t="shared" si="3"/>
        <v>0</v>
      </c>
      <c r="I36" s="33">
        <f t="shared" si="4"/>
        <v>0</v>
      </c>
    </row>
    <row r="37" spans="1:9" ht="15">
      <c r="A37" s="5" t="s">
        <v>28</v>
      </c>
      <c r="B37" s="39">
        <v>57150.86</v>
      </c>
      <c r="C37" s="39">
        <v>549718507.94</v>
      </c>
      <c r="D37" s="39">
        <v>108239976.68</v>
      </c>
      <c r="E37" s="39">
        <f t="shared" si="0"/>
        <v>441478531.26000005</v>
      </c>
      <c r="F37" s="39">
        <f t="shared" si="1"/>
        <v>0.012945331642036774</v>
      </c>
      <c r="G37" s="33">
        <f t="shared" si="2"/>
        <v>0</v>
      </c>
      <c r="H37" s="33">
        <f t="shared" si="3"/>
        <v>0</v>
      </c>
      <c r="I37" s="33">
        <f t="shared" si="4"/>
        <v>0</v>
      </c>
    </row>
    <row r="38" spans="1:9" ht="15">
      <c r="A38" s="5" t="s">
        <v>29</v>
      </c>
      <c r="B38" s="39">
        <v>836215.62</v>
      </c>
      <c r="C38" s="39">
        <v>294460644.62</v>
      </c>
      <c r="D38" s="39">
        <v>47838777.15</v>
      </c>
      <c r="E38" s="39">
        <f t="shared" si="0"/>
        <v>246621867.47</v>
      </c>
      <c r="F38" s="39">
        <f t="shared" si="1"/>
        <v>0.3390679133924409</v>
      </c>
      <c r="G38" s="33">
        <f t="shared" si="2"/>
        <v>0</v>
      </c>
      <c r="H38" s="33">
        <f t="shared" si="3"/>
        <v>0</v>
      </c>
      <c r="I38" s="33">
        <f t="shared" si="4"/>
        <v>0</v>
      </c>
    </row>
    <row r="39" spans="1:9" ht="15">
      <c r="A39" s="5" t="s">
        <v>30</v>
      </c>
      <c r="B39" s="39">
        <v>1755451.06</v>
      </c>
      <c r="C39" s="39">
        <v>928111494.26</v>
      </c>
      <c r="D39" s="39">
        <v>76566897.71</v>
      </c>
      <c r="E39" s="39">
        <f t="shared" si="0"/>
        <v>851544596.55</v>
      </c>
      <c r="F39" s="39">
        <f t="shared" si="1"/>
        <v>0.20614904575898224</v>
      </c>
      <c r="G39" s="33">
        <f t="shared" si="2"/>
        <v>0</v>
      </c>
      <c r="H39" s="33">
        <f t="shared" si="3"/>
        <v>0</v>
      </c>
      <c r="I39" s="33">
        <f t="shared" si="4"/>
        <v>0</v>
      </c>
    </row>
    <row r="40" spans="1:9" ht="15">
      <c r="A40" s="5" t="s">
        <v>31</v>
      </c>
      <c r="B40" s="39">
        <v>0</v>
      </c>
      <c r="C40" s="39">
        <v>712926952.91</v>
      </c>
      <c r="D40" s="39">
        <v>111435534.65</v>
      </c>
      <c r="E40" s="39">
        <f t="shared" si="0"/>
        <v>601491418.26</v>
      </c>
      <c r="F40" s="39">
        <f t="shared" si="1"/>
        <v>0</v>
      </c>
      <c r="G40" s="33">
        <f t="shared" si="2"/>
        <v>0</v>
      </c>
      <c r="H40" s="33">
        <f t="shared" si="3"/>
        <v>0</v>
      </c>
      <c r="I40" s="33">
        <f t="shared" si="4"/>
        <v>0</v>
      </c>
    </row>
    <row r="41" spans="1:9" ht="15">
      <c r="A41" s="5" t="s">
        <v>32</v>
      </c>
      <c r="B41" s="39">
        <v>1752678.83</v>
      </c>
      <c r="C41" s="39">
        <v>405087976.64</v>
      </c>
      <c r="D41" s="39">
        <v>34897788.73</v>
      </c>
      <c r="E41" s="39">
        <f t="shared" si="0"/>
        <v>370190187.90999997</v>
      </c>
      <c r="F41" s="39">
        <f t="shared" si="1"/>
        <v>0.4734536158008889</v>
      </c>
      <c r="G41" s="33">
        <f t="shared" si="2"/>
        <v>0</v>
      </c>
      <c r="H41" s="33">
        <f t="shared" si="3"/>
        <v>0</v>
      </c>
      <c r="I41" s="33">
        <f t="shared" si="4"/>
        <v>0</v>
      </c>
    </row>
    <row r="42" spans="1:9" ht="15">
      <c r="A42" s="5" t="s">
        <v>33</v>
      </c>
      <c r="B42" s="39">
        <v>900625.32</v>
      </c>
      <c r="C42" s="39">
        <v>414035204.06</v>
      </c>
      <c r="D42" s="39">
        <v>65333384.7</v>
      </c>
      <c r="E42" s="39">
        <f t="shared" si="0"/>
        <v>348701819.36</v>
      </c>
      <c r="F42" s="39">
        <f t="shared" si="1"/>
        <v>0.25827950128077587</v>
      </c>
      <c r="G42" s="33">
        <f t="shared" si="2"/>
        <v>0</v>
      </c>
      <c r="H42" s="33">
        <f t="shared" si="3"/>
        <v>0</v>
      </c>
      <c r="I42" s="33">
        <f t="shared" si="4"/>
        <v>0</v>
      </c>
    </row>
    <row r="43" spans="1:9" ht="15">
      <c r="A43" s="5" t="s">
        <v>34</v>
      </c>
      <c r="B43" s="39">
        <v>0</v>
      </c>
      <c r="C43" s="39">
        <v>213024466.2</v>
      </c>
      <c r="D43" s="39">
        <v>42908700.58</v>
      </c>
      <c r="E43" s="39">
        <f t="shared" si="0"/>
        <v>170115765.62</v>
      </c>
      <c r="F43" s="39">
        <f t="shared" si="1"/>
        <v>0</v>
      </c>
      <c r="G43" s="33">
        <f t="shared" si="2"/>
        <v>0</v>
      </c>
      <c r="H43" s="33">
        <f t="shared" si="3"/>
        <v>0</v>
      </c>
      <c r="I43" s="33">
        <f t="shared" si="4"/>
        <v>0</v>
      </c>
    </row>
    <row r="44" spans="1:9" ht="15">
      <c r="A44" s="5" t="s">
        <v>35</v>
      </c>
      <c r="B44" s="39">
        <v>115271.51</v>
      </c>
      <c r="C44" s="39">
        <v>179010846.24</v>
      </c>
      <c r="D44" s="39">
        <v>33241296.42</v>
      </c>
      <c r="E44" s="39">
        <f t="shared" si="0"/>
        <v>145769549.82</v>
      </c>
      <c r="F44" s="39">
        <f t="shared" si="1"/>
        <v>0.07907790765790265</v>
      </c>
      <c r="G44" s="33">
        <f t="shared" si="2"/>
        <v>0</v>
      </c>
      <c r="H44" s="33">
        <f t="shared" si="3"/>
        <v>0</v>
      </c>
      <c r="I44" s="33">
        <f t="shared" si="4"/>
        <v>0</v>
      </c>
    </row>
    <row r="45" spans="1:9" ht="15">
      <c r="A45" s="5" t="s">
        <v>36</v>
      </c>
      <c r="B45" s="39">
        <v>372212.25</v>
      </c>
      <c r="C45" s="39">
        <v>222294024.36</v>
      </c>
      <c r="D45" s="39">
        <v>44720655.4</v>
      </c>
      <c r="E45" s="39">
        <f t="shared" si="0"/>
        <v>177573368.96</v>
      </c>
      <c r="F45" s="39">
        <f t="shared" si="1"/>
        <v>0.20961040057974242</v>
      </c>
      <c r="G45" s="33">
        <f t="shared" si="2"/>
        <v>0</v>
      </c>
      <c r="H45" s="33">
        <f t="shared" si="3"/>
        <v>0</v>
      </c>
      <c r="I45" s="33">
        <f t="shared" si="4"/>
        <v>0</v>
      </c>
    </row>
    <row r="46" spans="1:9" s="18" customFormat="1" ht="15">
      <c r="A46" s="15" t="s">
        <v>71</v>
      </c>
      <c r="B46" s="16">
        <f>SUM(B$9:B$45)</f>
        <v>1279573189.1499994</v>
      </c>
      <c r="C46" s="16">
        <f>SUM(C$9:C$45)</f>
        <v>58853841553.25001</v>
      </c>
      <c r="D46" s="16">
        <f>SUM(D$9:D$45)</f>
        <v>12889279527.080002</v>
      </c>
      <c r="E46" s="16">
        <f>SUM(E$9:E$45)</f>
        <v>45964562026.17</v>
      </c>
      <c r="F46" s="16">
        <f>$B46/$E46*100</f>
        <v>2.783825479336608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6.140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6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8" ht="15">
      <c r="A3" s="11" t="s">
        <v>72</v>
      </c>
      <c r="B3" s="26">
        <f>MAX($J$10:$J$46)</f>
        <v>9.639358907197801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0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18.75" customHeight="1">
      <c r="A7" s="60" t="s">
        <v>38</v>
      </c>
      <c r="B7" s="60" t="s">
        <v>301</v>
      </c>
      <c r="C7" s="60"/>
      <c r="D7" s="60"/>
      <c r="E7" s="60"/>
      <c r="F7" s="60"/>
      <c r="G7" s="60" t="s">
        <v>302</v>
      </c>
      <c r="H7" s="60"/>
      <c r="I7" s="60"/>
      <c r="J7" s="61" t="s">
        <v>75</v>
      </c>
      <c r="K7" s="61" t="s">
        <v>76</v>
      </c>
      <c r="L7" s="61" t="s">
        <v>77</v>
      </c>
    </row>
    <row r="8" spans="1:12" s="8" customFormat="1" ht="196.5" customHeight="1">
      <c r="A8" s="60"/>
      <c r="B8" s="10" t="s">
        <v>114</v>
      </c>
      <c r="C8" s="10" t="s">
        <v>112</v>
      </c>
      <c r="D8" s="10" t="s">
        <v>119</v>
      </c>
      <c r="E8" s="10" t="s">
        <v>221</v>
      </c>
      <c r="F8" s="10" t="s">
        <v>222</v>
      </c>
      <c r="G8" s="10" t="s">
        <v>113</v>
      </c>
      <c r="H8" s="10" t="s">
        <v>120</v>
      </c>
      <c r="I8" s="10" t="s">
        <v>115</v>
      </c>
      <c r="J8" s="61"/>
      <c r="K8" s="61"/>
      <c r="L8" s="61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213</v>
      </c>
      <c r="K9" s="9">
        <v>11</v>
      </c>
      <c r="L9" s="9">
        <v>12</v>
      </c>
    </row>
    <row r="10" spans="1:12" ht="15">
      <c r="A10" s="5" t="s">
        <v>0</v>
      </c>
      <c r="B10" s="43">
        <v>0</v>
      </c>
      <c r="C10" s="43">
        <v>0</v>
      </c>
      <c r="D10" s="43">
        <v>0</v>
      </c>
      <c r="E10" s="55">
        <v>0</v>
      </c>
      <c r="F10" s="43">
        <f>IF(SUM($B10:$E10)&lt;0,SUM($B10:$E10),0)</f>
        <v>0</v>
      </c>
      <c r="G10" s="39">
        <v>23793232817.65</v>
      </c>
      <c r="H10" s="39">
        <v>10710623347.21</v>
      </c>
      <c r="I10" s="34">
        <f>$G10-$H10</f>
        <v>13082609470.440002</v>
      </c>
      <c r="J10" s="48">
        <f>-$F10/$I10*100</f>
        <v>0</v>
      </c>
      <c r="K10" s="48">
        <f>($J10-$B$4)/($B$3-$B$4)</f>
        <v>0</v>
      </c>
      <c r="L10" s="48">
        <f aca="true" t="shared" si="0" ref="L10:L46">$K10*$B$5</f>
        <v>0</v>
      </c>
    </row>
    <row r="11" spans="1:12" ht="15">
      <c r="A11" s="5" t="s">
        <v>1</v>
      </c>
      <c r="B11" s="43">
        <v>-782774408.75</v>
      </c>
      <c r="C11" s="43">
        <v>0</v>
      </c>
      <c r="D11" s="39">
        <v>33268983.2</v>
      </c>
      <c r="E11" s="55">
        <v>169478000</v>
      </c>
      <c r="F11" s="43">
        <f aca="true" t="shared" si="1" ref="F11:F46">IF(SUM($B11:$E11)&lt;0,SUM($B11:$E11),0)</f>
        <v>-580027425.55</v>
      </c>
      <c r="G11" s="39">
        <v>11742534667.19</v>
      </c>
      <c r="H11" s="39">
        <v>5725252489.67</v>
      </c>
      <c r="I11" s="34">
        <f aca="true" t="shared" si="2" ref="I11:I46">$G11-$H11</f>
        <v>6017282177.52</v>
      </c>
      <c r="J11" s="48">
        <f aca="true" t="shared" si="3" ref="J11:J46">-$F11/$I11*100</f>
        <v>9.639358907197801</v>
      </c>
      <c r="K11" s="48">
        <f aca="true" t="shared" si="4" ref="K11:K46">($J11-$B$4)/($B$3-$B$4)</f>
        <v>1</v>
      </c>
      <c r="L11" s="48">
        <f t="shared" si="0"/>
        <v>-1</v>
      </c>
    </row>
    <row r="12" spans="1:12" ht="15">
      <c r="A12" s="5" t="s">
        <v>2</v>
      </c>
      <c r="B12" s="43">
        <v>0</v>
      </c>
      <c r="C12" s="43">
        <v>0</v>
      </c>
      <c r="D12" s="43">
        <v>0</v>
      </c>
      <c r="E12" s="55">
        <v>42530700</v>
      </c>
      <c r="F12" s="43">
        <f t="shared" si="1"/>
        <v>0</v>
      </c>
      <c r="G12" s="39">
        <v>2344303974.69</v>
      </c>
      <c r="H12" s="39">
        <v>1064254890.95</v>
      </c>
      <c r="I12" s="34">
        <f t="shared" si="2"/>
        <v>1280049083.74</v>
      </c>
      <c r="J12" s="48">
        <f t="shared" si="3"/>
        <v>0</v>
      </c>
      <c r="K12" s="48">
        <f t="shared" si="4"/>
        <v>0</v>
      </c>
      <c r="L12" s="48">
        <f t="shared" si="0"/>
        <v>0</v>
      </c>
    </row>
    <row r="13" spans="1:12" ht="15">
      <c r="A13" s="5" t="s">
        <v>3</v>
      </c>
      <c r="B13" s="43">
        <v>0</v>
      </c>
      <c r="C13" s="43">
        <v>0</v>
      </c>
      <c r="D13" s="43">
        <v>0</v>
      </c>
      <c r="E13" s="55">
        <v>50000000</v>
      </c>
      <c r="F13" s="43">
        <f t="shared" si="1"/>
        <v>0</v>
      </c>
      <c r="G13" s="39">
        <v>1826294122.53</v>
      </c>
      <c r="H13" s="39">
        <v>659162920.15</v>
      </c>
      <c r="I13" s="34">
        <f t="shared" si="2"/>
        <v>1167131202.38</v>
      </c>
      <c r="J13" s="48">
        <f t="shared" si="3"/>
        <v>0</v>
      </c>
      <c r="K13" s="48">
        <f t="shared" si="4"/>
        <v>0</v>
      </c>
      <c r="L13" s="48">
        <f t="shared" si="0"/>
        <v>0</v>
      </c>
    </row>
    <row r="14" spans="1:12" ht="15">
      <c r="A14" s="5" t="s">
        <v>4</v>
      </c>
      <c r="B14" s="43">
        <v>0</v>
      </c>
      <c r="C14" s="43">
        <v>0</v>
      </c>
      <c r="D14" s="43">
        <v>0</v>
      </c>
      <c r="E14" s="55">
        <v>0</v>
      </c>
      <c r="F14" s="43">
        <f t="shared" si="1"/>
        <v>0</v>
      </c>
      <c r="G14" s="39">
        <v>969885566.84</v>
      </c>
      <c r="H14" s="39">
        <v>605713472.85</v>
      </c>
      <c r="I14" s="34">
        <f t="shared" si="2"/>
        <v>364172093.99</v>
      </c>
      <c r="J14" s="48">
        <f t="shared" si="3"/>
        <v>0</v>
      </c>
      <c r="K14" s="48">
        <f t="shared" si="4"/>
        <v>0</v>
      </c>
      <c r="L14" s="48">
        <f t="shared" si="0"/>
        <v>0</v>
      </c>
    </row>
    <row r="15" spans="1:12" ht="15">
      <c r="A15" s="5" t="s">
        <v>5</v>
      </c>
      <c r="B15" s="43">
        <v>0</v>
      </c>
      <c r="C15" s="43">
        <v>0</v>
      </c>
      <c r="D15" s="43">
        <v>0</v>
      </c>
      <c r="E15" s="55">
        <v>10832000</v>
      </c>
      <c r="F15" s="43">
        <f t="shared" si="1"/>
        <v>0</v>
      </c>
      <c r="G15" s="39">
        <v>828356998.57</v>
      </c>
      <c r="H15" s="39">
        <v>415817849.1</v>
      </c>
      <c r="I15" s="34">
        <f t="shared" si="2"/>
        <v>412539149.47</v>
      </c>
      <c r="J15" s="48">
        <f t="shared" si="3"/>
        <v>0</v>
      </c>
      <c r="K15" s="48">
        <f t="shared" si="4"/>
        <v>0</v>
      </c>
      <c r="L15" s="48">
        <f t="shared" si="0"/>
        <v>0</v>
      </c>
    </row>
    <row r="16" spans="1:12" ht="15">
      <c r="A16" s="5" t="s">
        <v>6</v>
      </c>
      <c r="B16" s="43">
        <v>0</v>
      </c>
      <c r="C16" s="43">
        <v>0</v>
      </c>
      <c r="D16" s="43">
        <v>0</v>
      </c>
      <c r="E16" s="55">
        <v>28395000</v>
      </c>
      <c r="F16" s="43">
        <f t="shared" si="1"/>
        <v>0</v>
      </c>
      <c r="G16" s="39">
        <v>1242433774.39</v>
      </c>
      <c r="H16" s="39">
        <v>850923246.43</v>
      </c>
      <c r="I16" s="34">
        <f t="shared" si="2"/>
        <v>391510527.96000016</v>
      </c>
      <c r="J16" s="48">
        <f t="shared" si="3"/>
        <v>0</v>
      </c>
      <c r="K16" s="48">
        <f t="shared" si="4"/>
        <v>0</v>
      </c>
      <c r="L16" s="48">
        <f t="shared" si="0"/>
        <v>0</v>
      </c>
    </row>
    <row r="17" spans="1:12" ht="15">
      <c r="A17" s="5" t="s">
        <v>7</v>
      </c>
      <c r="B17" s="43">
        <v>-16259854.82</v>
      </c>
      <c r="C17" s="43">
        <v>3297754.82</v>
      </c>
      <c r="D17" s="43">
        <v>0</v>
      </c>
      <c r="E17" s="55">
        <v>11250300</v>
      </c>
      <c r="F17" s="43">
        <f t="shared" si="1"/>
        <v>-1711800</v>
      </c>
      <c r="G17" s="39">
        <v>520841561.18</v>
      </c>
      <c r="H17" s="39">
        <v>402830163.27</v>
      </c>
      <c r="I17" s="34">
        <f t="shared" si="2"/>
        <v>118011397.91000003</v>
      </c>
      <c r="J17" s="48">
        <f t="shared" si="3"/>
        <v>1.4505378550853907</v>
      </c>
      <c r="K17" s="48">
        <f t="shared" si="4"/>
        <v>0.15048073933654035</v>
      </c>
      <c r="L17" s="48">
        <f t="shared" si="0"/>
        <v>-0.15048073933654035</v>
      </c>
    </row>
    <row r="18" spans="1:12" ht="15">
      <c r="A18" s="5" t="s">
        <v>8</v>
      </c>
      <c r="B18" s="43">
        <v>-119799615.91</v>
      </c>
      <c r="C18" s="43">
        <v>89999615.91</v>
      </c>
      <c r="D18" s="43">
        <v>0</v>
      </c>
      <c r="E18" s="55">
        <v>0</v>
      </c>
      <c r="F18" s="43">
        <f t="shared" si="1"/>
        <v>-29800000</v>
      </c>
      <c r="G18" s="39">
        <v>674785228.82</v>
      </c>
      <c r="H18" s="39">
        <v>342486904.63</v>
      </c>
      <c r="I18" s="34">
        <f t="shared" si="2"/>
        <v>332298324.19000006</v>
      </c>
      <c r="J18" s="48">
        <f t="shared" si="3"/>
        <v>8.967845405973545</v>
      </c>
      <c r="K18" s="48">
        <f t="shared" si="4"/>
        <v>0.9303362902357718</v>
      </c>
      <c r="L18" s="48">
        <f t="shared" si="0"/>
        <v>-0.9303362902357718</v>
      </c>
    </row>
    <row r="19" spans="1:12" ht="15">
      <c r="A19" s="5" t="s">
        <v>9</v>
      </c>
      <c r="B19" s="43">
        <v>0</v>
      </c>
      <c r="C19" s="43">
        <v>0</v>
      </c>
      <c r="D19" s="43">
        <v>0</v>
      </c>
      <c r="E19" s="55">
        <v>0</v>
      </c>
      <c r="F19" s="43">
        <f t="shared" si="1"/>
        <v>0</v>
      </c>
      <c r="G19" s="39">
        <v>571765642.26</v>
      </c>
      <c r="H19" s="39">
        <v>378652119.72</v>
      </c>
      <c r="I19" s="34">
        <f t="shared" si="2"/>
        <v>193113522.53999996</v>
      </c>
      <c r="J19" s="48">
        <f t="shared" si="3"/>
        <v>0</v>
      </c>
      <c r="K19" s="48">
        <f t="shared" si="4"/>
        <v>0</v>
      </c>
      <c r="L19" s="48">
        <f t="shared" si="0"/>
        <v>0</v>
      </c>
    </row>
    <row r="20" spans="1:12" ht="15">
      <c r="A20" s="5" t="s">
        <v>10</v>
      </c>
      <c r="B20" s="43">
        <v>0</v>
      </c>
      <c r="C20" s="43">
        <v>0</v>
      </c>
      <c r="D20" s="43">
        <v>0</v>
      </c>
      <c r="E20" s="55">
        <v>0</v>
      </c>
      <c r="F20" s="43">
        <f t="shared" si="1"/>
        <v>0</v>
      </c>
      <c r="G20" s="39">
        <v>147426788.06</v>
      </c>
      <c r="H20" s="39">
        <v>107805796.56</v>
      </c>
      <c r="I20" s="34">
        <f t="shared" si="2"/>
        <v>39620991.5</v>
      </c>
      <c r="J20" s="48">
        <f t="shared" si="3"/>
        <v>0</v>
      </c>
      <c r="K20" s="48">
        <f t="shared" si="4"/>
        <v>0</v>
      </c>
      <c r="L20" s="48">
        <f t="shared" si="0"/>
        <v>0</v>
      </c>
    </row>
    <row r="21" spans="1:12" ht="15">
      <c r="A21" s="5" t="s">
        <v>11</v>
      </c>
      <c r="B21" s="43">
        <v>0</v>
      </c>
      <c r="C21" s="43">
        <v>0</v>
      </c>
      <c r="D21" s="43">
        <v>0</v>
      </c>
      <c r="E21" s="55">
        <v>0</v>
      </c>
      <c r="F21" s="43">
        <f t="shared" si="1"/>
        <v>0</v>
      </c>
      <c r="G21" s="39">
        <v>637505275.42</v>
      </c>
      <c r="H21" s="39">
        <v>471052024.83</v>
      </c>
      <c r="I21" s="34">
        <f t="shared" si="2"/>
        <v>166453250.58999997</v>
      </c>
      <c r="J21" s="48">
        <f t="shared" si="3"/>
        <v>0</v>
      </c>
      <c r="K21" s="48">
        <f t="shared" si="4"/>
        <v>0</v>
      </c>
      <c r="L21" s="48">
        <f t="shared" si="0"/>
        <v>0</v>
      </c>
    </row>
    <row r="22" spans="1:12" ht="15">
      <c r="A22" s="5" t="s">
        <v>12</v>
      </c>
      <c r="B22" s="43">
        <v>0</v>
      </c>
      <c r="C22" s="43">
        <v>0</v>
      </c>
      <c r="D22" s="43">
        <v>0</v>
      </c>
      <c r="E22" s="55">
        <v>0</v>
      </c>
      <c r="F22" s="43">
        <f t="shared" si="1"/>
        <v>0</v>
      </c>
      <c r="G22" s="39">
        <v>203611035.32</v>
      </c>
      <c r="H22" s="39">
        <v>135124639.48</v>
      </c>
      <c r="I22" s="34">
        <f t="shared" si="2"/>
        <v>68486395.84</v>
      </c>
      <c r="J22" s="48">
        <f t="shared" si="3"/>
        <v>0</v>
      </c>
      <c r="K22" s="48">
        <f t="shared" si="4"/>
        <v>0</v>
      </c>
      <c r="L22" s="48">
        <f t="shared" si="0"/>
        <v>0</v>
      </c>
    </row>
    <row r="23" spans="1:12" ht="15">
      <c r="A23" s="5" t="s">
        <v>13</v>
      </c>
      <c r="B23" s="43">
        <v>0</v>
      </c>
      <c r="C23" s="43">
        <v>8536147.39</v>
      </c>
      <c r="D23" s="43">
        <v>0</v>
      </c>
      <c r="E23" s="55">
        <v>0</v>
      </c>
      <c r="F23" s="43">
        <f t="shared" si="1"/>
        <v>0</v>
      </c>
      <c r="G23" s="39">
        <v>371012945.47</v>
      </c>
      <c r="H23" s="39">
        <v>272809170.94</v>
      </c>
      <c r="I23" s="34">
        <f t="shared" si="2"/>
        <v>98203774.53000003</v>
      </c>
      <c r="J23" s="48">
        <f t="shared" si="3"/>
        <v>0</v>
      </c>
      <c r="K23" s="48">
        <f t="shared" si="4"/>
        <v>0</v>
      </c>
      <c r="L23" s="48">
        <f t="shared" si="0"/>
        <v>0</v>
      </c>
    </row>
    <row r="24" spans="1:12" ht="15">
      <c r="A24" s="5" t="s">
        <v>14</v>
      </c>
      <c r="B24" s="43">
        <v>0</v>
      </c>
      <c r="C24" s="43">
        <v>0</v>
      </c>
      <c r="D24" s="43">
        <v>0</v>
      </c>
      <c r="E24" s="55">
        <v>0</v>
      </c>
      <c r="F24" s="43">
        <f t="shared" si="1"/>
        <v>0</v>
      </c>
      <c r="G24" s="39">
        <v>358740795.45</v>
      </c>
      <c r="H24" s="39">
        <v>263272345.97</v>
      </c>
      <c r="I24" s="34">
        <f t="shared" si="2"/>
        <v>95468449.47999999</v>
      </c>
      <c r="J24" s="48">
        <f t="shared" si="3"/>
        <v>0</v>
      </c>
      <c r="K24" s="48">
        <f t="shared" si="4"/>
        <v>0</v>
      </c>
      <c r="L24" s="48">
        <f t="shared" si="0"/>
        <v>0</v>
      </c>
    </row>
    <row r="25" spans="1:12" ht="15">
      <c r="A25" s="5" t="s">
        <v>15</v>
      </c>
      <c r="B25" s="43">
        <v>0</v>
      </c>
      <c r="C25" s="43">
        <v>0</v>
      </c>
      <c r="D25" s="43">
        <v>0</v>
      </c>
      <c r="E25" s="55">
        <v>0</v>
      </c>
      <c r="F25" s="43">
        <f t="shared" si="1"/>
        <v>0</v>
      </c>
      <c r="G25" s="39">
        <v>327138633.76</v>
      </c>
      <c r="H25" s="39">
        <v>268956870.37</v>
      </c>
      <c r="I25" s="34">
        <f t="shared" si="2"/>
        <v>58181763.389999986</v>
      </c>
      <c r="J25" s="48">
        <f t="shared" si="3"/>
        <v>0</v>
      </c>
      <c r="K25" s="48">
        <f t="shared" si="4"/>
        <v>0</v>
      </c>
      <c r="L25" s="48">
        <f t="shared" si="0"/>
        <v>0</v>
      </c>
    </row>
    <row r="26" spans="1:12" ht="15">
      <c r="A26" s="5" t="s">
        <v>16</v>
      </c>
      <c r="B26" s="43">
        <v>0</v>
      </c>
      <c r="C26" s="43">
        <v>0</v>
      </c>
      <c r="D26" s="43">
        <v>0</v>
      </c>
      <c r="E26" s="55">
        <v>0</v>
      </c>
      <c r="F26" s="43">
        <f t="shared" si="1"/>
        <v>0</v>
      </c>
      <c r="G26" s="39">
        <v>2169903815.78</v>
      </c>
      <c r="H26" s="39">
        <v>1546853677.28</v>
      </c>
      <c r="I26" s="34">
        <f t="shared" si="2"/>
        <v>623050138.5000002</v>
      </c>
      <c r="J26" s="48">
        <f t="shared" si="3"/>
        <v>0</v>
      </c>
      <c r="K26" s="48">
        <f t="shared" si="4"/>
        <v>0</v>
      </c>
      <c r="L26" s="48">
        <f t="shared" si="0"/>
        <v>0</v>
      </c>
    </row>
    <row r="27" spans="1:12" ht="15">
      <c r="A27" s="5" t="s">
        <v>17</v>
      </c>
      <c r="B27" s="43">
        <v>-1633958.09</v>
      </c>
      <c r="C27" s="43">
        <v>1429838.09</v>
      </c>
      <c r="D27" s="43">
        <v>0</v>
      </c>
      <c r="E27" s="55">
        <v>5829120</v>
      </c>
      <c r="F27" s="43">
        <f t="shared" si="1"/>
        <v>0</v>
      </c>
      <c r="G27" s="39">
        <v>110807653.14</v>
      </c>
      <c r="H27" s="39">
        <v>81640429.85</v>
      </c>
      <c r="I27" s="34">
        <f t="shared" si="2"/>
        <v>29167223.290000007</v>
      </c>
      <c r="J27" s="48">
        <f t="shared" si="3"/>
        <v>0</v>
      </c>
      <c r="K27" s="48">
        <f t="shared" si="4"/>
        <v>0</v>
      </c>
      <c r="L27" s="48">
        <f t="shared" si="0"/>
        <v>0</v>
      </c>
    </row>
    <row r="28" spans="1:12" ht="15">
      <c r="A28" s="5" t="s">
        <v>18</v>
      </c>
      <c r="B28" s="43">
        <v>0</v>
      </c>
      <c r="C28" s="43">
        <v>0</v>
      </c>
      <c r="D28" s="43">
        <v>0</v>
      </c>
      <c r="E28" s="55">
        <v>0</v>
      </c>
      <c r="F28" s="43">
        <f t="shared" si="1"/>
        <v>0</v>
      </c>
      <c r="G28" s="39">
        <v>183607323.38</v>
      </c>
      <c r="H28" s="39">
        <v>136561699.04</v>
      </c>
      <c r="I28" s="34">
        <f t="shared" si="2"/>
        <v>47045624.34</v>
      </c>
      <c r="J28" s="48">
        <f t="shared" si="3"/>
        <v>0</v>
      </c>
      <c r="K28" s="48">
        <f t="shared" si="4"/>
        <v>0</v>
      </c>
      <c r="L28" s="48">
        <f t="shared" si="0"/>
        <v>0</v>
      </c>
    </row>
    <row r="29" spans="1:12" ht="15">
      <c r="A29" s="5" t="s">
        <v>19</v>
      </c>
      <c r="B29" s="43">
        <v>-66685609.44</v>
      </c>
      <c r="C29" s="43">
        <v>67485609.44</v>
      </c>
      <c r="D29" s="43">
        <v>0</v>
      </c>
      <c r="E29" s="55">
        <v>0</v>
      </c>
      <c r="F29" s="43">
        <f t="shared" si="1"/>
        <v>0</v>
      </c>
      <c r="G29" s="39">
        <v>460229832.55</v>
      </c>
      <c r="H29" s="39">
        <v>237644256.29</v>
      </c>
      <c r="I29" s="34">
        <f t="shared" si="2"/>
        <v>222585576.26000002</v>
      </c>
      <c r="J29" s="48">
        <f t="shared" si="3"/>
        <v>0</v>
      </c>
      <c r="K29" s="48">
        <f t="shared" si="4"/>
        <v>0</v>
      </c>
      <c r="L29" s="48">
        <f t="shared" si="0"/>
        <v>0</v>
      </c>
    </row>
    <row r="30" spans="1:12" ht="15">
      <c r="A30" s="5" t="s">
        <v>20</v>
      </c>
      <c r="B30" s="43">
        <v>0</v>
      </c>
      <c r="C30" s="43">
        <v>0</v>
      </c>
      <c r="D30" s="43">
        <v>0</v>
      </c>
      <c r="E30" s="55">
        <v>0</v>
      </c>
      <c r="F30" s="43">
        <f t="shared" si="1"/>
        <v>0</v>
      </c>
      <c r="G30" s="39">
        <v>646697191.17</v>
      </c>
      <c r="H30" s="39">
        <v>386528334.18</v>
      </c>
      <c r="I30" s="34">
        <f t="shared" si="2"/>
        <v>260168856.98999995</v>
      </c>
      <c r="J30" s="48">
        <f t="shared" si="3"/>
        <v>0</v>
      </c>
      <c r="K30" s="48">
        <f t="shared" si="4"/>
        <v>0</v>
      </c>
      <c r="L30" s="48">
        <f t="shared" si="0"/>
        <v>0</v>
      </c>
    </row>
    <row r="31" spans="1:12" ht="15">
      <c r="A31" s="5" t="s">
        <v>21</v>
      </c>
      <c r="B31" s="43">
        <v>-592165.77</v>
      </c>
      <c r="C31" s="43">
        <v>3687165.77</v>
      </c>
      <c r="D31" s="43">
        <v>0</v>
      </c>
      <c r="E31" s="55">
        <v>0</v>
      </c>
      <c r="F31" s="43">
        <f t="shared" si="1"/>
        <v>0</v>
      </c>
      <c r="G31" s="39">
        <v>173681675.17</v>
      </c>
      <c r="H31" s="39">
        <v>100014915.68</v>
      </c>
      <c r="I31" s="34">
        <f t="shared" si="2"/>
        <v>73666759.48999998</v>
      </c>
      <c r="J31" s="48">
        <f t="shared" si="3"/>
        <v>0</v>
      </c>
      <c r="K31" s="48">
        <f t="shared" si="4"/>
        <v>0</v>
      </c>
      <c r="L31" s="48">
        <f t="shared" si="0"/>
        <v>0</v>
      </c>
    </row>
    <row r="32" spans="1:12" ht="15">
      <c r="A32" s="5" t="s">
        <v>22</v>
      </c>
      <c r="B32" s="43">
        <v>0</v>
      </c>
      <c r="C32" s="43">
        <v>0</v>
      </c>
      <c r="D32" s="43">
        <v>0</v>
      </c>
      <c r="E32" s="55">
        <v>0</v>
      </c>
      <c r="F32" s="43">
        <f t="shared" si="1"/>
        <v>0</v>
      </c>
      <c r="G32" s="39">
        <v>317519182.87</v>
      </c>
      <c r="H32" s="39">
        <v>213857700.56</v>
      </c>
      <c r="I32" s="34">
        <f t="shared" si="2"/>
        <v>103661482.31</v>
      </c>
      <c r="J32" s="48">
        <f t="shared" si="3"/>
        <v>0</v>
      </c>
      <c r="K32" s="48">
        <f t="shared" si="4"/>
        <v>0</v>
      </c>
      <c r="L32" s="48">
        <f t="shared" si="0"/>
        <v>0</v>
      </c>
    </row>
    <row r="33" spans="1:12" ht="15">
      <c r="A33" s="5" t="s">
        <v>23</v>
      </c>
      <c r="B33" s="43">
        <v>0</v>
      </c>
      <c r="C33" s="43">
        <v>0</v>
      </c>
      <c r="D33" s="43">
        <v>0</v>
      </c>
      <c r="E33" s="55">
        <v>0</v>
      </c>
      <c r="F33" s="43">
        <f t="shared" si="1"/>
        <v>0</v>
      </c>
      <c r="G33" s="39">
        <v>438790058.55</v>
      </c>
      <c r="H33" s="39">
        <v>348477078.58</v>
      </c>
      <c r="I33" s="34">
        <f t="shared" si="2"/>
        <v>90312979.97000003</v>
      </c>
      <c r="J33" s="48">
        <f t="shared" si="3"/>
        <v>0</v>
      </c>
      <c r="K33" s="48">
        <f t="shared" si="4"/>
        <v>0</v>
      </c>
      <c r="L33" s="48">
        <f t="shared" si="0"/>
        <v>0</v>
      </c>
    </row>
    <row r="34" spans="1:12" ht="15">
      <c r="A34" s="5" t="s">
        <v>24</v>
      </c>
      <c r="B34" s="43">
        <v>-2100285.99</v>
      </c>
      <c r="C34" s="43">
        <v>796939.72</v>
      </c>
      <c r="D34" s="43">
        <v>1303346.27</v>
      </c>
      <c r="E34" s="55">
        <v>0</v>
      </c>
      <c r="F34" s="43">
        <f t="shared" si="1"/>
        <v>-2.3283064365386963E-10</v>
      </c>
      <c r="G34" s="39">
        <v>653433754.96</v>
      </c>
      <c r="H34" s="39">
        <v>371202391.63</v>
      </c>
      <c r="I34" s="34">
        <f t="shared" si="2"/>
        <v>282231363.33000004</v>
      </c>
      <c r="J34" s="48">
        <f t="shared" si="3"/>
        <v>8.249637492684736E-17</v>
      </c>
      <c r="K34" s="48">
        <f t="shared" si="4"/>
        <v>8.558284396407995E-18</v>
      </c>
      <c r="L34" s="48">
        <f t="shared" si="0"/>
        <v>-8.558284396407995E-18</v>
      </c>
    </row>
    <row r="35" spans="1:12" ht="15">
      <c r="A35" s="5" t="s">
        <v>25</v>
      </c>
      <c r="B35" s="43">
        <v>0</v>
      </c>
      <c r="C35" s="43">
        <v>837976.46</v>
      </c>
      <c r="D35" s="43">
        <v>0</v>
      </c>
      <c r="E35" s="55">
        <v>0</v>
      </c>
      <c r="F35" s="43">
        <f t="shared" si="1"/>
        <v>0</v>
      </c>
      <c r="G35" s="39">
        <v>124450276.08</v>
      </c>
      <c r="H35" s="39">
        <v>96651636.02</v>
      </c>
      <c r="I35" s="34">
        <f t="shared" si="2"/>
        <v>27798640.060000002</v>
      </c>
      <c r="J35" s="48">
        <f t="shared" si="3"/>
        <v>0</v>
      </c>
      <c r="K35" s="48">
        <f t="shared" si="4"/>
        <v>0</v>
      </c>
      <c r="L35" s="48">
        <f t="shared" si="0"/>
        <v>0</v>
      </c>
    </row>
    <row r="36" spans="1:12" ht="15">
      <c r="A36" s="5" t="s">
        <v>26</v>
      </c>
      <c r="B36" s="43">
        <v>0</v>
      </c>
      <c r="C36" s="43">
        <v>0</v>
      </c>
      <c r="D36" s="43">
        <v>0</v>
      </c>
      <c r="E36" s="55">
        <v>0</v>
      </c>
      <c r="F36" s="43">
        <f t="shared" si="1"/>
        <v>0</v>
      </c>
      <c r="G36" s="39">
        <v>391077844.75</v>
      </c>
      <c r="H36" s="39">
        <v>188362487.41</v>
      </c>
      <c r="I36" s="34">
        <f t="shared" si="2"/>
        <v>202715357.34</v>
      </c>
      <c r="J36" s="48">
        <f t="shared" si="3"/>
        <v>0</v>
      </c>
      <c r="K36" s="48">
        <f t="shared" si="4"/>
        <v>0</v>
      </c>
      <c r="L36" s="48">
        <f t="shared" si="0"/>
        <v>0</v>
      </c>
    </row>
    <row r="37" spans="1:12" ht="15">
      <c r="A37" s="5" t="s">
        <v>27</v>
      </c>
      <c r="B37" s="43">
        <v>-4083024.1</v>
      </c>
      <c r="C37" s="43">
        <v>4083024.1</v>
      </c>
      <c r="D37" s="43">
        <v>0</v>
      </c>
      <c r="E37" s="55">
        <v>0</v>
      </c>
      <c r="F37" s="43">
        <f t="shared" si="1"/>
        <v>0</v>
      </c>
      <c r="G37" s="39">
        <v>390426393.68</v>
      </c>
      <c r="H37" s="39">
        <v>300897972.7</v>
      </c>
      <c r="I37" s="34">
        <f t="shared" si="2"/>
        <v>89528420.98000002</v>
      </c>
      <c r="J37" s="48">
        <f t="shared" si="3"/>
        <v>0</v>
      </c>
      <c r="K37" s="48">
        <f t="shared" si="4"/>
        <v>0</v>
      </c>
      <c r="L37" s="48">
        <f t="shared" si="0"/>
        <v>0</v>
      </c>
    </row>
    <row r="38" spans="1:12" ht="15">
      <c r="A38" s="5" t="s">
        <v>28</v>
      </c>
      <c r="B38" s="43">
        <v>0</v>
      </c>
      <c r="C38" s="43">
        <v>0</v>
      </c>
      <c r="D38" s="43">
        <v>0</v>
      </c>
      <c r="E38" s="55">
        <v>0</v>
      </c>
      <c r="F38" s="43">
        <f t="shared" si="1"/>
        <v>0</v>
      </c>
      <c r="G38" s="39">
        <v>369002973.12</v>
      </c>
      <c r="H38" s="39">
        <v>277876776.66</v>
      </c>
      <c r="I38" s="34">
        <f t="shared" si="2"/>
        <v>91126196.45999998</v>
      </c>
      <c r="J38" s="48">
        <f t="shared" si="3"/>
        <v>0</v>
      </c>
      <c r="K38" s="48">
        <f t="shared" si="4"/>
        <v>0</v>
      </c>
      <c r="L38" s="48">
        <f t="shared" si="0"/>
        <v>0</v>
      </c>
    </row>
    <row r="39" spans="1:12" ht="15">
      <c r="A39" s="5" t="s">
        <v>29</v>
      </c>
      <c r="B39" s="43">
        <v>-655004.3</v>
      </c>
      <c r="C39" s="43">
        <v>655004.3</v>
      </c>
      <c r="D39" s="43">
        <v>0</v>
      </c>
      <c r="E39" s="55">
        <v>0</v>
      </c>
      <c r="F39" s="43">
        <f t="shared" si="1"/>
        <v>0</v>
      </c>
      <c r="G39" s="39">
        <v>239037442.35</v>
      </c>
      <c r="H39" s="39">
        <v>168583738.7</v>
      </c>
      <c r="I39" s="34">
        <f t="shared" si="2"/>
        <v>70453703.65</v>
      </c>
      <c r="J39" s="48">
        <f t="shared" si="3"/>
        <v>0</v>
      </c>
      <c r="K39" s="48">
        <f t="shared" si="4"/>
        <v>0</v>
      </c>
      <c r="L39" s="48">
        <f t="shared" si="0"/>
        <v>0</v>
      </c>
    </row>
    <row r="40" spans="1:12" ht="15">
      <c r="A40" s="5" t="s">
        <v>30</v>
      </c>
      <c r="B40" s="43">
        <v>0</v>
      </c>
      <c r="C40" s="43">
        <v>0</v>
      </c>
      <c r="D40" s="43">
        <v>0</v>
      </c>
      <c r="E40" s="55">
        <v>7330000</v>
      </c>
      <c r="F40" s="43">
        <f t="shared" si="1"/>
        <v>0</v>
      </c>
      <c r="G40" s="39">
        <v>953995433.11</v>
      </c>
      <c r="H40" s="39">
        <v>660081847.95</v>
      </c>
      <c r="I40" s="34">
        <f t="shared" si="2"/>
        <v>293913585.15999997</v>
      </c>
      <c r="J40" s="48">
        <f t="shared" si="3"/>
        <v>0</v>
      </c>
      <c r="K40" s="48">
        <f t="shared" si="4"/>
        <v>0</v>
      </c>
      <c r="L40" s="48">
        <f t="shared" si="0"/>
        <v>0</v>
      </c>
    </row>
    <row r="41" spans="1:12" ht="15">
      <c r="A41" s="5" t="s">
        <v>31</v>
      </c>
      <c r="B41" s="43">
        <v>0</v>
      </c>
      <c r="C41" s="43">
        <v>0</v>
      </c>
      <c r="D41" s="43">
        <v>0</v>
      </c>
      <c r="E41" s="55">
        <v>0</v>
      </c>
      <c r="F41" s="43">
        <f t="shared" si="1"/>
        <v>0</v>
      </c>
      <c r="G41" s="39">
        <v>699904228.64</v>
      </c>
      <c r="H41" s="39">
        <v>424418186.57</v>
      </c>
      <c r="I41" s="34">
        <f t="shared" si="2"/>
        <v>275486042.07</v>
      </c>
      <c r="J41" s="48">
        <f t="shared" si="3"/>
        <v>0</v>
      </c>
      <c r="K41" s="48">
        <f t="shared" si="4"/>
        <v>0</v>
      </c>
      <c r="L41" s="48">
        <f t="shared" si="0"/>
        <v>0</v>
      </c>
    </row>
    <row r="42" spans="1:12" ht="15">
      <c r="A42" s="5" t="s">
        <v>32</v>
      </c>
      <c r="B42" s="43">
        <v>0</v>
      </c>
      <c r="C42" s="43">
        <v>0</v>
      </c>
      <c r="D42" s="43">
        <v>0</v>
      </c>
      <c r="E42" s="55">
        <v>0</v>
      </c>
      <c r="F42" s="43">
        <f t="shared" si="1"/>
        <v>0</v>
      </c>
      <c r="G42" s="39">
        <v>247977061.95</v>
      </c>
      <c r="H42" s="39">
        <v>140349173.87</v>
      </c>
      <c r="I42" s="34">
        <f t="shared" si="2"/>
        <v>107627888.07999998</v>
      </c>
      <c r="J42" s="48">
        <f t="shared" si="3"/>
        <v>0</v>
      </c>
      <c r="K42" s="48">
        <f t="shared" si="4"/>
        <v>0</v>
      </c>
      <c r="L42" s="48">
        <f t="shared" si="0"/>
        <v>0</v>
      </c>
    </row>
    <row r="43" spans="1:12" ht="15">
      <c r="A43" s="5" t="s">
        <v>33</v>
      </c>
      <c r="B43" s="43">
        <v>-352006.64</v>
      </c>
      <c r="C43" s="43">
        <v>352006.64</v>
      </c>
      <c r="D43" s="43">
        <v>0</v>
      </c>
      <c r="E43" s="55">
        <v>0</v>
      </c>
      <c r="F43" s="43">
        <f t="shared" si="1"/>
        <v>0</v>
      </c>
      <c r="G43" s="39">
        <v>379398172.47</v>
      </c>
      <c r="H43" s="39">
        <v>328643149.28</v>
      </c>
      <c r="I43" s="34">
        <f t="shared" si="2"/>
        <v>50755023.19000006</v>
      </c>
      <c r="J43" s="48">
        <f t="shared" si="3"/>
        <v>0</v>
      </c>
      <c r="K43" s="48">
        <f t="shared" si="4"/>
        <v>0</v>
      </c>
      <c r="L43" s="48">
        <f t="shared" si="0"/>
        <v>0</v>
      </c>
    </row>
    <row r="44" spans="1:12" ht="15">
      <c r="A44" s="5" t="s">
        <v>34</v>
      </c>
      <c r="B44" s="43">
        <v>0</v>
      </c>
      <c r="C44" s="43">
        <v>0</v>
      </c>
      <c r="D44" s="43">
        <v>0</v>
      </c>
      <c r="E44" s="55">
        <v>0</v>
      </c>
      <c r="F44" s="43">
        <f t="shared" si="1"/>
        <v>0</v>
      </c>
      <c r="G44" s="39">
        <v>183839499.23</v>
      </c>
      <c r="H44" s="39">
        <v>135703032.53</v>
      </c>
      <c r="I44" s="34">
        <f t="shared" si="2"/>
        <v>48136466.69999999</v>
      </c>
      <c r="J44" s="48">
        <f t="shared" si="3"/>
        <v>0</v>
      </c>
      <c r="K44" s="48">
        <f t="shared" si="4"/>
        <v>0</v>
      </c>
      <c r="L44" s="48">
        <f t="shared" si="0"/>
        <v>0</v>
      </c>
    </row>
    <row r="45" spans="1:12" ht="15">
      <c r="A45" s="5" t="s">
        <v>35</v>
      </c>
      <c r="B45" s="43">
        <v>0</v>
      </c>
      <c r="C45" s="43">
        <v>0</v>
      </c>
      <c r="D45" s="43">
        <v>0</v>
      </c>
      <c r="E45" s="55">
        <v>0</v>
      </c>
      <c r="F45" s="43">
        <f t="shared" si="1"/>
        <v>0</v>
      </c>
      <c r="G45" s="39">
        <v>257679163.21</v>
      </c>
      <c r="H45" s="39">
        <v>202872741.62</v>
      </c>
      <c r="I45" s="34">
        <f t="shared" si="2"/>
        <v>54806421.59</v>
      </c>
      <c r="J45" s="48">
        <f t="shared" si="3"/>
        <v>0</v>
      </c>
      <c r="K45" s="48">
        <f t="shared" si="4"/>
        <v>0</v>
      </c>
      <c r="L45" s="48">
        <f t="shared" si="0"/>
        <v>0</v>
      </c>
    </row>
    <row r="46" spans="1:12" ht="15">
      <c r="A46" s="5" t="s">
        <v>36</v>
      </c>
      <c r="B46" s="43">
        <v>0</v>
      </c>
      <c r="C46" s="43">
        <v>0</v>
      </c>
      <c r="D46" s="43">
        <v>0</v>
      </c>
      <c r="E46" s="55">
        <v>0</v>
      </c>
      <c r="F46" s="43">
        <f t="shared" si="1"/>
        <v>0</v>
      </c>
      <c r="G46" s="39">
        <v>277661574.78</v>
      </c>
      <c r="H46" s="39">
        <v>210973145.5</v>
      </c>
      <c r="I46" s="34">
        <f t="shared" si="2"/>
        <v>66688429.27999997</v>
      </c>
      <c r="J46" s="48">
        <f t="shared" si="3"/>
        <v>0</v>
      </c>
      <c r="K46" s="48">
        <f t="shared" si="4"/>
        <v>0</v>
      </c>
      <c r="L46" s="48">
        <f t="shared" si="0"/>
        <v>0</v>
      </c>
    </row>
    <row r="47" spans="1:12" ht="15">
      <c r="A47" s="15" t="s">
        <v>71</v>
      </c>
      <c r="B47" s="44">
        <f>SUM(B$10:B$46)</f>
        <v>-994935933.81</v>
      </c>
      <c r="C47" s="44">
        <f>SUM(C$10:C$46)</f>
        <v>181161082.64</v>
      </c>
      <c r="D47" s="44">
        <f>SUM(D$10:D$46)</f>
        <v>34572329.47</v>
      </c>
      <c r="E47" s="44">
        <f>SUM(E$10:E$46)</f>
        <v>325645120</v>
      </c>
      <c r="F47" s="44">
        <f>SUM($F$10:$F$46)</f>
        <v>-611539225.55</v>
      </c>
      <c r="G47" s="44">
        <f>SUM(G$10:G$46)</f>
        <v>56228990378.54</v>
      </c>
      <c r="H47" s="44">
        <f>SUM(H$10:H$46)</f>
        <v>29232932624.030003</v>
      </c>
      <c r="I47" s="44">
        <f>SUM(I$10:I$46)</f>
        <v>26996057754.510014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23" right="0.15748031496062992" top="0.4330708661417323" bottom="0.31496062992125984" header="0.31496062992125984" footer="0.31496062992125984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24.7109375" style="1" customWidth="1"/>
    <col min="2" max="2" width="18.421875" style="1" bestFit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63" t="s">
        <v>223</v>
      </c>
      <c r="B1" s="63"/>
      <c r="C1" s="63"/>
      <c r="D1" s="63"/>
      <c r="E1" s="63"/>
      <c r="F1" s="63"/>
      <c r="G1" s="63"/>
      <c r="H1" s="63"/>
    </row>
    <row r="3" spans="1:5" ht="15">
      <c r="A3" s="11" t="s">
        <v>159</v>
      </c>
      <c r="B3" s="30">
        <f>MAX($F$10:$F$46)</f>
        <v>86.56835919114059</v>
      </c>
      <c r="C3" s="35"/>
      <c r="D3" s="25"/>
      <c r="E3" s="25"/>
    </row>
    <row r="4" spans="1:5" ht="15">
      <c r="A4" s="12" t="s">
        <v>160</v>
      </c>
      <c r="B4" s="31">
        <f>MIN($F$10:$F$46)</f>
        <v>0</v>
      </c>
      <c r="C4" s="51"/>
      <c r="D4" s="27"/>
      <c r="E4" s="27"/>
    </row>
    <row r="5" spans="1:5" ht="15">
      <c r="A5" s="13" t="s">
        <v>161</v>
      </c>
      <c r="B5" s="14" t="s">
        <v>43</v>
      </c>
      <c r="C5" s="28"/>
      <c r="D5" s="28"/>
      <c r="E5" s="28"/>
    </row>
    <row r="7" spans="1:8" s="8" customFormat="1" ht="18" customHeight="1">
      <c r="A7" s="60" t="s">
        <v>38</v>
      </c>
      <c r="B7" s="69" t="s">
        <v>303</v>
      </c>
      <c r="C7" s="69"/>
      <c r="D7" s="69" t="s">
        <v>113</v>
      </c>
      <c r="E7" s="69" t="s">
        <v>206</v>
      </c>
      <c r="F7" s="61" t="s">
        <v>162</v>
      </c>
      <c r="G7" s="61" t="s">
        <v>163</v>
      </c>
      <c r="H7" s="61" t="s">
        <v>164</v>
      </c>
    </row>
    <row r="8" spans="1:8" s="8" customFormat="1" ht="66" customHeight="1">
      <c r="A8" s="60"/>
      <c r="B8" s="54" t="s">
        <v>227</v>
      </c>
      <c r="C8" s="54" t="s">
        <v>228</v>
      </c>
      <c r="D8" s="69"/>
      <c r="E8" s="69"/>
      <c r="F8" s="61"/>
      <c r="G8" s="61"/>
      <c r="H8" s="61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229</v>
      </c>
      <c r="G9" s="9">
        <v>7</v>
      </c>
      <c r="H9" s="9">
        <v>8</v>
      </c>
    </row>
    <row r="10" spans="1:8" ht="15">
      <c r="A10" s="5" t="s">
        <v>0</v>
      </c>
      <c r="B10" s="39">
        <v>7279672800</v>
      </c>
      <c r="C10" s="57">
        <v>300000000</v>
      </c>
      <c r="D10" s="39">
        <v>23793232817.65</v>
      </c>
      <c r="E10" s="39">
        <v>10710623347.21</v>
      </c>
      <c r="F10" s="39">
        <f>($B10-$C10)/($D10-$E10)*100</f>
        <v>53.35076932297403</v>
      </c>
      <c r="G10" s="39">
        <f>($F10-$B$4)/($B$3-$B$4)</f>
        <v>0.6162848622922029</v>
      </c>
      <c r="H10" s="39">
        <f aca="true" t="shared" si="0" ref="H10:H46">$G10*$B$5</f>
        <v>-1.2325697245844058</v>
      </c>
    </row>
    <row r="11" spans="1:8" ht="15">
      <c r="A11" s="5" t="s">
        <v>1</v>
      </c>
      <c r="B11" s="39">
        <v>5378540448.98</v>
      </c>
      <c r="C11" s="57">
        <v>169478000</v>
      </c>
      <c r="D11" s="39">
        <v>11742534667.19</v>
      </c>
      <c r="E11" s="39">
        <v>5725252489.67</v>
      </c>
      <c r="F11" s="39">
        <f aca="true" t="shared" si="1" ref="F11:F46">($B11-$C11)/($D11-$E11)*100</f>
        <v>86.56835919114059</v>
      </c>
      <c r="G11" s="39">
        <f aca="true" t="shared" si="2" ref="G11:G46">($F11-$B$4)/($B$3-$B$4)</f>
        <v>1</v>
      </c>
      <c r="H11" s="39">
        <f t="shared" si="0"/>
        <v>-2</v>
      </c>
    </row>
    <row r="12" spans="1:8" ht="15">
      <c r="A12" s="5" t="s">
        <v>2</v>
      </c>
      <c r="B12" s="39">
        <v>169716337.77</v>
      </c>
      <c r="C12" s="57">
        <v>42530700</v>
      </c>
      <c r="D12" s="39">
        <v>2344303974.69</v>
      </c>
      <c r="E12" s="39">
        <v>1064254890.95</v>
      </c>
      <c r="F12" s="39">
        <f t="shared" si="1"/>
        <v>9.935996938366905</v>
      </c>
      <c r="G12" s="39">
        <f t="shared" si="2"/>
        <v>0.11477631124356295</v>
      </c>
      <c r="H12" s="39">
        <f t="shared" si="0"/>
        <v>-0.2295526224871259</v>
      </c>
    </row>
    <row r="13" spans="1:8" ht="15">
      <c r="A13" s="5" t="s">
        <v>3</v>
      </c>
      <c r="B13" s="39">
        <v>130707000</v>
      </c>
      <c r="C13" s="57">
        <v>100707000</v>
      </c>
      <c r="D13" s="39">
        <v>1826294122.53</v>
      </c>
      <c r="E13" s="39">
        <v>659162920.15</v>
      </c>
      <c r="F13" s="39">
        <f t="shared" si="1"/>
        <v>2.5704051043125533</v>
      </c>
      <c r="G13" s="39">
        <f t="shared" si="2"/>
        <v>0.029692200803265414</v>
      </c>
      <c r="H13" s="39">
        <f t="shared" si="0"/>
        <v>-0.05938440160653083</v>
      </c>
    </row>
    <row r="14" spans="1:8" ht="15">
      <c r="A14" s="5" t="s">
        <v>4</v>
      </c>
      <c r="B14" s="39">
        <v>143000000</v>
      </c>
      <c r="C14" s="57">
        <v>0</v>
      </c>
      <c r="D14" s="39">
        <v>969885566.84</v>
      </c>
      <c r="E14" s="39">
        <v>605713472.85</v>
      </c>
      <c r="F14" s="39">
        <f t="shared" si="1"/>
        <v>39.267149339544595</v>
      </c>
      <c r="G14" s="39">
        <f t="shared" si="2"/>
        <v>0.45359701519632356</v>
      </c>
      <c r="H14" s="39">
        <f t="shared" si="0"/>
        <v>-0.9071940303926471</v>
      </c>
    </row>
    <row r="15" spans="1:8" ht="15">
      <c r="A15" s="5" t="s">
        <v>5</v>
      </c>
      <c r="B15" s="39">
        <v>35413000</v>
      </c>
      <c r="C15" s="57">
        <v>35413000</v>
      </c>
      <c r="D15" s="39">
        <v>828356998.57</v>
      </c>
      <c r="E15" s="39">
        <v>415817849.1</v>
      </c>
      <c r="F15" s="39">
        <f t="shared" si="1"/>
        <v>0</v>
      </c>
      <c r="G15" s="39">
        <f t="shared" si="2"/>
        <v>0</v>
      </c>
      <c r="H15" s="39">
        <f t="shared" si="0"/>
        <v>0</v>
      </c>
    </row>
    <row r="16" spans="1:8" ht="15">
      <c r="A16" s="5" t="s">
        <v>6</v>
      </c>
      <c r="B16" s="39">
        <v>41395000</v>
      </c>
      <c r="C16" s="57">
        <v>28395000</v>
      </c>
      <c r="D16" s="39">
        <v>1242433774.39</v>
      </c>
      <c r="E16" s="39">
        <v>850923246.43</v>
      </c>
      <c r="F16" s="39">
        <f t="shared" si="1"/>
        <v>3.320472649289315</v>
      </c>
      <c r="G16" s="39">
        <f t="shared" si="2"/>
        <v>0.03835665455963883</v>
      </c>
      <c r="H16" s="39">
        <f t="shared" si="0"/>
        <v>-0.07671330911927766</v>
      </c>
    </row>
    <row r="17" spans="1:8" ht="15">
      <c r="A17" s="5" t="s">
        <v>7</v>
      </c>
      <c r="B17" s="39">
        <v>109939600</v>
      </c>
      <c r="C17" s="57">
        <v>57230300</v>
      </c>
      <c r="D17" s="39">
        <v>520841561.18</v>
      </c>
      <c r="E17" s="39">
        <v>402830163.27</v>
      </c>
      <c r="F17" s="39">
        <f t="shared" si="1"/>
        <v>44.664584043143115</v>
      </c>
      <c r="G17" s="39">
        <f t="shared" si="2"/>
        <v>0.515945831253714</v>
      </c>
      <c r="H17" s="39">
        <f t="shared" si="0"/>
        <v>-1.031891662507428</v>
      </c>
    </row>
    <row r="18" spans="1:8" ht="15">
      <c r="A18" s="5" t="s">
        <v>8</v>
      </c>
      <c r="B18" s="39">
        <v>29800000</v>
      </c>
      <c r="C18" s="57">
        <v>0</v>
      </c>
      <c r="D18" s="39">
        <v>674785228.82</v>
      </c>
      <c r="E18" s="39">
        <v>342486904.63</v>
      </c>
      <c r="F18" s="39">
        <f t="shared" si="1"/>
        <v>8.967845405973545</v>
      </c>
      <c r="G18" s="39">
        <f t="shared" si="2"/>
        <v>0.10359264620197763</v>
      </c>
      <c r="H18" s="39">
        <f t="shared" si="0"/>
        <v>-0.20718529240395525</v>
      </c>
    </row>
    <row r="19" spans="1:8" ht="15">
      <c r="A19" s="5" t="s">
        <v>9</v>
      </c>
      <c r="B19" s="39">
        <v>0</v>
      </c>
      <c r="C19" s="57">
        <v>0</v>
      </c>
      <c r="D19" s="39">
        <v>571765642.26</v>
      </c>
      <c r="E19" s="39">
        <v>378652119.72</v>
      </c>
      <c r="F19" s="39">
        <f t="shared" si="1"/>
        <v>0</v>
      </c>
      <c r="G19" s="39">
        <f t="shared" si="2"/>
        <v>0</v>
      </c>
      <c r="H19" s="39">
        <f t="shared" si="0"/>
        <v>0</v>
      </c>
    </row>
    <row r="20" spans="1:8" ht="15">
      <c r="A20" s="5" t="s">
        <v>10</v>
      </c>
      <c r="B20" s="39">
        <v>0</v>
      </c>
      <c r="C20" s="57">
        <v>0</v>
      </c>
      <c r="D20" s="39">
        <v>147426788.06</v>
      </c>
      <c r="E20" s="39">
        <v>107805796.56</v>
      </c>
      <c r="F20" s="39">
        <f t="shared" si="1"/>
        <v>0</v>
      </c>
      <c r="G20" s="39">
        <f t="shared" si="2"/>
        <v>0</v>
      </c>
      <c r="H20" s="39">
        <f t="shared" si="0"/>
        <v>0</v>
      </c>
    </row>
    <row r="21" spans="1:8" ht="15">
      <c r="A21" s="5" t="s">
        <v>11</v>
      </c>
      <c r="B21" s="39">
        <v>27885000</v>
      </c>
      <c r="C21" s="57">
        <v>24485000</v>
      </c>
      <c r="D21" s="39">
        <v>637505275.42</v>
      </c>
      <c r="E21" s="39">
        <v>471052024.83</v>
      </c>
      <c r="F21" s="39">
        <f t="shared" si="1"/>
        <v>2.042615561996277</v>
      </c>
      <c r="G21" s="39">
        <f t="shared" si="2"/>
        <v>0.02359540577044134</v>
      </c>
      <c r="H21" s="39">
        <f t="shared" si="0"/>
        <v>-0.04719081154088268</v>
      </c>
    </row>
    <row r="22" spans="1:8" ht="15">
      <c r="A22" s="5" t="s">
        <v>12</v>
      </c>
      <c r="B22" s="39">
        <v>7500000</v>
      </c>
      <c r="C22" s="57">
        <v>7500000</v>
      </c>
      <c r="D22" s="39">
        <v>203611035.32</v>
      </c>
      <c r="E22" s="39">
        <v>135124639.48</v>
      </c>
      <c r="F22" s="39">
        <f t="shared" si="1"/>
        <v>0</v>
      </c>
      <c r="G22" s="39">
        <f t="shared" si="2"/>
        <v>0</v>
      </c>
      <c r="H22" s="39">
        <f t="shared" si="0"/>
        <v>0</v>
      </c>
    </row>
    <row r="23" spans="1:8" ht="15">
      <c r="A23" s="5" t="s">
        <v>13</v>
      </c>
      <c r="B23" s="39">
        <v>24700000</v>
      </c>
      <c r="C23" s="57">
        <v>24700000</v>
      </c>
      <c r="D23" s="39">
        <v>371012945.47</v>
      </c>
      <c r="E23" s="39">
        <v>272809170.94</v>
      </c>
      <c r="F23" s="39">
        <f t="shared" si="1"/>
        <v>0</v>
      </c>
      <c r="G23" s="39">
        <f t="shared" si="2"/>
        <v>0</v>
      </c>
      <c r="H23" s="39">
        <f t="shared" si="0"/>
        <v>0</v>
      </c>
    </row>
    <row r="24" spans="1:8" ht="15">
      <c r="A24" s="5" t="s">
        <v>14</v>
      </c>
      <c r="B24" s="39">
        <v>0</v>
      </c>
      <c r="C24" s="57">
        <v>0</v>
      </c>
      <c r="D24" s="39">
        <v>358740795.45</v>
      </c>
      <c r="E24" s="39">
        <v>263272345.97</v>
      </c>
      <c r="F24" s="39">
        <f t="shared" si="1"/>
        <v>0</v>
      </c>
      <c r="G24" s="39">
        <f t="shared" si="2"/>
        <v>0</v>
      </c>
      <c r="H24" s="39">
        <f t="shared" si="0"/>
        <v>0</v>
      </c>
    </row>
    <row r="25" spans="1:8" ht="15">
      <c r="A25" s="5" t="s">
        <v>15</v>
      </c>
      <c r="B25" s="39">
        <v>0</v>
      </c>
      <c r="C25" s="57">
        <v>0</v>
      </c>
      <c r="D25" s="39">
        <v>327138633.76</v>
      </c>
      <c r="E25" s="39">
        <v>268956870.37</v>
      </c>
      <c r="F25" s="39">
        <f t="shared" si="1"/>
        <v>0</v>
      </c>
      <c r="G25" s="39">
        <f t="shared" si="2"/>
        <v>0</v>
      </c>
      <c r="H25" s="39">
        <f t="shared" si="0"/>
        <v>0</v>
      </c>
    </row>
    <row r="26" spans="1:8" ht="15">
      <c r="A26" s="5" t="s">
        <v>16</v>
      </c>
      <c r="B26" s="39">
        <v>0</v>
      </c>
      <c r="C26" s="57">
        <v>0</v>
      </c>
      <c r="D26" s="39">
        <v>2169903815.78</v>
      </c>
      <c r="E26" s="39">
        <v>1546853677.28</v>
      </c>
      <c r="F26" s="39">
        <f t="shared" si="1"/>
        <v>0</v>
      </c>
      <c r="G26" s="39">
        <f t="shared" si="2"/>
        <v>0</v>
      </c>
      <c r="H26" s="39">
        <f t="shared" si="0"/>
        <v>0</v>
      </c>
    </row>
    <row r="27" spans="1:8" ht="15">
      <c r="A27" s="5" t="s">
        <v>17</v>
      </c>
      <c r="B27" s="39">
        <v>9454120</v>
      </c>
      <c r="C27" s="57">
        <v>5829120</v>
      </c>
      <c r="D27" s="39">
        <v>110807653.14</v>
      </c>
      <c r="E27" s="39">
        <v>81640429.85</v>
      </c>
      <c r="F27" s="39">
        <f t="shared" si="1"/>
        <v>12.428334243399963</v>
      </c>
      <c r="G27" s="39">
        <f t="shared" si="2"/>
        <v>0.14356670681442094</v>
      </c>
      <c r="H27" s="39">
        <f t="shared" si="0"/>
        <v>-0.28713341362884187</v>
      </c>
    </row>
    <row r="28" spans="1:8" ht="15">
      <c r="A28" s="5" t="s">
        <v>18</v>
      </c>
      <c r="B28" s="39">
        <v>7552700</v>
      </c>
      <c r="C28" s="57">
        <v>4034000</v>
      </c>
      <c r="D28" s="39">
        <v>183607323.38</v>
      </c>
      <c r="E28" s="39">
        <v>136561699.04</v>
      </c>
      <c r="F28" s="39">
        <f t="shared" si="1"/>
        <v>7.479335324727035</v>
      </c>
      <c r="G28" s="39">
        <f t="shared" si="2"/>
        <v>0.08639802572915661</v>
      </c>
      <c r="H28" s="39">
        <f t="shared" si="0"/>
        <v>-0.17279605145831323</v>
      </c>
    </row>
    <row r="29" spans="1:8" ht="15">
      <c r="A29" s="5" t="s">
        <v>19</v>
      </c>
      <c r="B29" s="39">
        <v>0</v>
      </c>
      <c r="C29" s="57">
        <v>0</v>
      </c>
      <c r="D29" s="39">
        <v>460229832.55</v>
      </c>
      <c r="E29" s="39">
        <v>237644256.29</v>
      </c>
      <c r="F29" s="39">
        <f t="shared" si="1"/>
        <v>0</v>
      </c>
      <c r="G29" s="39">
        <f t="shared" si="2"/>
        <v>0</v>
      </c>
      <c r="H29" s="39">
        <f t="shared" si="0"/>
        <v>0</v>
      </c>
    </row>
    <row r="30" spans="1:8" ht="15">
      <c r="A30" s="5" t="s">
        <v>20</v>
      </c>
      <c r="B30" s="39">
        <v>0</v>
      </c>
      <c r="C30" s="57">
        <v>0</v>
      </c>
      <c r="D30" s="39">
        <v>646697191.17</v>
      </c>
      <c r="E30" s="39">
        <v>386528334.18</v>
      </c>
      <c r="F30" s="39">
        <f t="shared" si="1"/>
        <v>0</v>
      </c>
      <c r="G30" s="39">
        <f t="shared" si="2"/>
        <v>0</v>
      </c>
      <c r="H30" s="39">
        <f t="shared" si="0"/>
        <v>0</v>
      </c>
    </row>
    <row r="31" spans="1:8" ht="15">
      <c r="A31" s="5" t="s">
        <v>21</v>
      </c>
      <c r="B31" s="39">
        <v>50937000</v>
      </c>
      <c r="C31" s="57">
        <v>6993000</v>
      </c>
      <c r="D31" s="39">
        <v>173681675.17</v>
      </c>
      <c r="E31" s="39">
        <v>100014915.68</v>
      </c>
      <c r="F31" s="39">
        <f t="shared" si="1"/>
        <v>59.65241352304258</v>
      </c>
      <c r="G31" s="39">
        <f t="shared" si="2"/>
        <v>0.6890787128277628</v>
      </c>
      <c r="H31" s="39">
        <f t="shared" si="0"/>
        <v>-1.3781574256555256</v>
      </c>
    </row>
    <row r="32" spans="1:8" ht="15">
      <c r="A32" s="5" t="s">
        <v>22</v>
      </c>
      <c r="B32" s="39">
        <v>0</v>
      </c>
      <c r="C32" s="57">
        <v>0</v>
      </c>
      <c r="D32" s="39">
        <v>317519182.87</v>
      </c>
      <c r="E32" s="39">
        <v>213857700.56</v>
      </c>
      <c r="F32" s="39">
        <f t="shared" si="1"/>
        <v>0</v>
      </c>
      <c r="G32" s="39">
        <f t="shared" si="2"/>
        <v>0</v>
      </c>
      <c r="H32" s="39">
        <f t="shared" si="0"/>
        <v>0</v>
      </c>
    </row>
    <row r="33" spans="1:8" ht="15">
      <c r="A33" s="5" t="s">
        <v>23</v>
      </c>
      <c r="B33" s="39">
        <v>59876000</v>
      </c>
      <c r="C33" s="57">
        <v>11054000</v>
      </c>
      <c r="D33" s="39">
        <v>438790058.55</v>
      </c>
      <c r="E33" s="39">
        <v>348477078.58</v>
      </c>
      <c r="F33" s="39">
        <f t="shared" si="1"/>
        <v>54.058674640364636</v>
      </c>
      <c r="G33" s="39">
        <f t="shared" si="2"/>
        <v>0.6244622763497752</v>
      </c>
      <c r="H33" s="39">
        <f t="shared" si="0"/>
        <v>-1.2489245526995505</v>
      </c>
    </row>
    <row r="34" spans="1:8" ht="15">
      <c r="A34" s="5" t="s">
        <v>24</v>
      </c>
      <c r="B34" s="39">
        <v>0</v>
      </c>
      <c r="C34" s="57">
        <v>0</v>
      </c>
      <c r="D34" s="39">
        <v>653433754.96</v>
      </c>
      <c r="E34" s="39">
        <v>371202391.63</v>
      </c>
      <c r="F34" s="39">
        <f t="shared" si="1"/>
        <v>0</v>
      </c>
      <c r="G34" s="39">
        <f t="shared" si="2"/>
        <v>0</v>
      </c>
      <c r="H34" s="39">
        <f t="shared" si="0"/>
        <v>0</v>
      </c>
    </row>
    <row r="35" spans="1:8" ht="15">
      <c r="A35" s="5" t="s">
        <v>25</v>
      </c>
      <c r="B35" s="39">
        <v>19731750.67</v>
      </c>
      <c r="C35" s="57">
        <v>3108000</v>
      </c>
      <c r="D35" s="39">
        <v>124450276.08</v>
      </c>
      <c r="E35" s="39">
        <v>96651636.02</v>
      </c>
      <c r="F35" s="39">
        <f t="shared" si="1"/>
        <v>59.800589647981504</v>
      </c>
      <c r="G35" s="39">
        <f t="shared" si="2"/>
        <v>0.6907903789182769</v>
      </c>
      <c r="H35" s="39">
        <f t="shared" si="0"/>
        <v>-1.3815807578365538</v>
      </c>
    </row>
    <row r="36" spans="1:8" ht="15">
      <c r="A36" s="5" t="s">
        <v>26</v>
      </c>
      <c r="B36" s="39">
        <v>11455000</v>
      </c>
      <c r="C36" s="57">
        <v>3455000</v>
      </c>
      <c r="D36" s="39">
        <v>391077844.75</v>
      </c>
      <c r="E36" s="39">
        <v>188362487.41</v>
      </c>
      <c r="F36" s="39">
        <f t="shared" si="1"/>
        <v>3.9464202934473143</v>
      </c>
      <c r="G36" s="39">
        <f t="shared" si="2"/>
        <v>0.045587329254257035</v>
      </c>
      <c r="H36" s="39">
        <f t="shared" si="0"/>
        <v>-0.09117465850851407</v>
      </c>
    </row>
    <row r="37" spans="1:8" ht="15">
      <c r="A37" s="5" t="s">
        <v>27</v>
      </c>
      <c r="B37" s="39">
        <v>0</v>
      </c>
      <c r="C37" s="57">
        <v>0</v>
      </c>
      <c r="D37" s="39">
        <v>390426393.68</v>
      </c>
      <c r="E37" s="39">
        <v>300897972.7</v>
      </c>
      <c r="F37" s="39">
        <f t="shared" si="1"/>
        <v>0</v>
      </c>
      <c r="G37" s="39">
        <f t="shared" si="2"/>
        <v>0</v>
      </c>
      <c r="H37" s="39">
        <f t="shared" si="0"/>
        <v>0</v>
      </c>
    </row>
    <row r="38" spans="1:8" ht="15">
      <c r="A38" s="5" t="s">
        <v>28</v>
      </c>
      <c r="B38" s="39">
        <v>0</v>
      </c>
      <c r="C38" s="57">
        <v>0</v>
      </c>
      <c r="D38" s="39">
        <v>369002973.12</v>
      </c>
      <c r="E38" s="39">
        <v>277876776.66</v>
      </c>
      <c r="F38" s="39">
        <f t="shared" si="1"/>
        <v>0</v>
      </c>
      <c r="G38" s="39">
        <f t="shared" si="2"/>
        <v>0</v>
      </c>
      <c r="H38" s="39">
        <f t="shared" si="0"/>
        <v>0</v>
      </c>
    </row>
    <row r="39" spans="1:8" ht="15">
      <c r="A39" s="5" t="s">
        <v>29</v>
      </c>
      <c r="B39" s="39">
        <v>31605000</v>
      </c>
      <c r="C39" s="57">
        <v>0</v>
      </c>
      <c r="D39" s="39">
        <v>239037442.35</v>
      </c>
      <c r="E39" s="39">
        <v>168583738.7</v>
      </c>
      <c r="F39" s="39">
        <f t="shared" si="1"/>
        <v>44.859245664368984</v>
      </c>
      <c r="G39" s="39">
        <f t="shared" si="2"/>
        <v>0.5181944775610334</v>
      </c>
      <c r="H39" s="39">
        <f t="shared" si="0"/>
        <v>-1.0363889551220669</v>
      </c>
    </row>
    <row r="40" spans="1:8" ht="15">
      <c r="A40" s="5" t="s">
        <v>30</v>
      </c>
      <c r="B40" s="39">
        <v>64663000</v>
      </c>
      <c r="C40" s="57">
        <v>32588000</v>
      </c>
      <c r="D40" s="39">
        <v>953995433.11</v>
      </c>
      <c r="E40" s="39">
        <v>660081847.95</v>
      </c>
      <c r="F40" s="39">
        <f t="shared" si="1"/>
        <v>10.913071603185367</v>
      </c>
      <c r="G40" s="39">
        <f t="shared" si="2"/>
        <v>0.1260630524264599</v>
      </c>
      <c r="H40" s="39">
        <f t="shared" si="0"/>
        <v>-0.2521261048529198</v>
      </c>
    </row>
    <row r="41" spans="1:8" ht="15">
      <c r="A41" s="5" t="s">
        <v>31</v>
      </c>
      <c r="B41" s="39">
        <v>0</v>
      </c>
      <c r="C41" s="57">
        <v>0</v>
      </c>
      <c r="D41" s="39">
        <v>699904228.64</v>
      </c>
      <c r="E41" s="39">
        <v>424418186.57</v>
      </c>
      <c r="F41" s="39">
        <f t="shared" si="1"/>
        <v>0</v>
      </c>
      <c r="G41" s="39">
        <f t="shared" si="2"/>
        <v>0</v>
      </c>
      <c r="H41" s="39">
        <f t="shared" si="0"/>
        <v>0</v>
      </c>
    </row>
    <row r="42" spans="1:8" ht="15">
      <c r="A42" s="5" t="s">
        <v>32</v>
      </c>
      <c r="B42" s="39">
        <v>10000000</v>
      </c>
      <c r="C42" s="57">
        <v>0</v>
      </c>
      <c r="D42" s="39">
        <v>247977061.95</v>
      </c>
      <c r="E42" s="39">
        <v>140349173.87</v>
      </c>
      <c r="F42" s="39">
        <f t="shared" si="1"/>
        <v>9.291272158538485</v>
      </c>
      <c r="G42" s="39">
        <f t="shared" si="2"/>
        <v>0.10732873125183773</v>
      </c>
      <c r="H42" s="39">
        <f t="shared" si="0"/>
        <v>-0.21465746250367546</v>
      </c>
    </row>
    <row r="43" spans="1:8" ht="15">
      <c r="A43" s="5" t="s">
        <v>33</v>
      </c>
      <c r="B43" s="39">
        <v>33713000</v>
      </c>
      <c r="C43" s="57">
        <v>0</v>
      </c>
      <c r="D43" s="39">
        <v>379398172.47</v>
      </c>
      <c r="E43" s="39">
        <v>328643149.28</v>
      </c>
      <c r="F43" s="39">
        <f t="shared" si="1"/>
        <v>66.42298216236902</v>
      </c>
      <c r="G43" s="39">
        <f t="shared" si="2"/>
        <v>0.7672893743510707</v>
      </c>
      <c r="H43" s="39">
        <f t="shared" si="0"/>
        <v>-1.5345787487021414</v>
      </c>
    </row>
    <row r="44" spans="1:8" ht="15">
      <c r="A44" s="5" t="s">
        <v>34</v>
      </c>
      <c r="B44" s="39">
        <v>0</v>
      </c>
      <c r="C44" s="57">
        <v>0</v>
      </c>
      <c r="D44" s="39">
        <v>183839499.23</v>
      </c>
      <c r="E44" s="39">
        <v>135703032.53</v>
      </c>
      <c r="F44" s="39">
        <f t="shared" si="1"/>
        <v>0</v>
      </c>
      <c r="G44" s="39">
        <f t="shared" si="2"/>
        <v>0</v>
      </c>
      <c r="H44" s="39">
        <f t="shared" si="0"/>
        <v>0</v>
      </c>
    </row>
    <row r="45" spans="1:8" ht="15">
      <c r="A45" s="5" t="s">
        <v>35</v>
      </c>
      <c r="B45" s="39">
        <v>2837000</v>
      </c>
      <c r="C45" s="57">
        <v>2837000</v>
      </c>
      <c r="D45" s="39">
        <v>257679163.21</v>
      </c>
      <c r="E45" s="39">
        <v>202872741.62</v>
      </c>
      <c r="F45" s="39">
        <f t="shared" si="1"/>
        <v>0</v>
      </c>
      <c r="G45" s="39">
        <f t="shared" si="2"/>
        <v>0</v>
      </c>
      <c r="H45" s="39">
        <f t="shared" si="0"/>
        <v>0</v>
      </c>
    </row>
    <row r="46" spans="1:8" ht="15">
      <c r="A46" s="5" t="s">
        <v>36</v>
      </c>
      <c r="B46" s="39">
        <v>12470000</v>
      </c>
      <c r="C46" s="57">
        <v>0</v>
      </c>
      <c r="D46" s="39">
        <v>277661574.78</v>
      </c>
      <c r="E46" s="39">
        <v>210973145.5</v>
      </c>
      <c r="F46" s="39">
        <f t="shared" si="1"/>
        <v>18.69889594736607</v>
      </c>
      <c r="G46" s="39">
        <f t="shared" si="2"/>
        <v>0.21600150588599484</v>
      </c>
      <c r="H46" s="39">
        <f t="shared" si="0"/>
        <v>-0.4320030117719897</v>
      </c>
    </row>
    <row r="47" spans="1:8" s="18" customFormat="1" ht="15">
      <c r="A47" s="15" t="s">
        <v>71</v>
      </c>
      <c r="B47" s="16">
        <f>SUM(B10:B46)</f>
        <v>13692563757.42</v>
      </c>
      <c r="C47" s="16">
        <f>SUM(C10:C46)</f>
        <v>860337120</v>
      </c>
      <c r="D47" s="16">
        <f>SUM(D10:D46)</f>
        <v>56228990378.54</v>
      </c>
      <c r="E47" s="16">
        <f>SUM(E10:E46)</f>
        <v>29232932624.030003</v>
      </c>
      <c r="F47" s="16">
        <f>($B47-$C47)/($D47-$E47)*100</f>
        <v>47.533705676993634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66" t="s">
        <v>224</v>
      </c>
      <c r="B1" s="71"/>
      <c r="C1" s="71"/>
      <c r="D1" s="71"/>
      <c r="E1" s="71"/>
    </row>
    <row r="3" spans="1:2" ht="15">
      <c r="A3" s="11" t="s">
        <v>165</v>
      </c>
      <c r="B3" s="11">
        <v>1</v>
      </c>
    </row>
    <row r="4" spans="1:2" ht="15">
      <c r="A4" s="12" t="s">
        <v>166</v>
      </c>
      <c r="B4" s="12">
        <v>0</v>
      </c>
    </row>
    <row r="5" spans="1:2" ht="15">
      <c r="A5" s="13" t="s">
        <v>167</v>
      </c>
      <c r="B5" s="14" t="s">
        <v>43</v>
      </c>
    </row>
    <row r="7" spans="1:5" s="8" customFormat="1" ht="129" customHeight="1">
      <c r="A7" s="3" t="s">
        <v>38</v>
      </c>
      <c r="B7" s="3" t="s">
        <v>304</v>
      </c>
      <c r="C7" s="9" t="s">
        <v>168</v>
      </c>
      <c r="D7" s="9" t="s">
        <v>169</v>
      </c>
      <c r="E7" s="9" t="s">
        <v>170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52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52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52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52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52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52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5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5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52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52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53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5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5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5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5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5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5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52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5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5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5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5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5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5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52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5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52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5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5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5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52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5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5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5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5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5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5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0" sqref="J10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9.00390625" style="1" bestFit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59" t="s">
        <v>225</v>
      </c>
      <c r="B1" s="59"/>
      <c r="C1" s="59"/>
      <c r="D1" s="59"/>
      <c r="E1" s="59"/>
      <c r="F1" s="59"/>
      <c r="G1" s="59"/>
      <c r="H1" s="59"/>
      <c r="I1" s="59"/>
      <c r="J1" s="59"/>
    </row>
    <row r="3" spans="1:2" ht="15">
      <c r="A3" s="11" t="s">
        <v>188</v>
      </c>
      <c r="B3" s="30">
        <f>MAX($H$10:$H$46)</f>
        <v>0.31685899606983586</v>
      </c>
    </row>
    <row r="4" spans="1:2" ht="15">
      <c r="A4" s="12" t="s">
        <v>189</v>
      </c>
      <c r="B4" s="49">
        <f>MIN($H$10:$H$46)</f>
        <v>0.02472428946747546</v>
      </c>
    </row>
    <row r="5" spans="1:2" ht="15">
      <c r="A5" s="13" t="s">
        <v>190</v>
      </c>
      <c r="B5" s="14" t="s">
        <v>123</v>
      </c>
    </row>
    <row r="7" spans="1:10" s="8" customFormat="1" ht="51" customHeight="1">
      <c r="A7" s="60" t="s">
        <v>38</v>
      </c>
      <c r="B7" s="69" t="s">
        <v>207</v>
      </c>
      <c r="C7" s="69"/>
      <c r="D7" s="69"/>
      <c r="E7" s="69"/>
      <c r="F7" s="69" t="s">
        <v>285</v>
      </c>
      <c r="G7" s="69"/>
      <c r="H7" s="61" t="s">
        <v>191</v>
      </c>
      <c r="I7" s="61" t="s">
        <v>192</v>
      </c>
      <c r="J7" s="61" t="s">
        <v>193</v>
      </c>
    </row>
    <row r="8" spans="1:10" s="8" customFormat="1" ht="50.25" customHeight="1">
      <c r="A8" s="64"/>
      <c r="B8" s="58" t="s">
        <v>282</v>
      </c>
      <c r="C8" s="58" t="s">
        <v>283</v>
      </c>
      <c r="D8" s="58" t="s">
        <v>284</v>
      </c>
      <c r="E8" s="54" t="s">
        <v>208</v>
      </c>
      <c r="F8" s="54" t="s">
        <v>202</v>
      </c>
      <c r="G8" s="54" t="s">
        <v>204</v>
      </c>
      <c r="H8" s="62"/>
      <c r="I8" s="62"/>
      <c r="J8" s="72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209</v>
      </c>
      <c r="I9" s="9">
        <v>9</v>
      </c>
      <c r="J9" s="9">
        <v>10</v>
      </c>
    </row>
    <row r="10" spans="1:11" ht="15">
      <c r="A10" s="5" t="s">
        <v>0</v>
      </c>
      <c r="B10" s="43">
        <v>355814500</v>
      </c>
      <c r="C10" s="43">
        <v>375109000</v>
      </c>
      <c r="D10" s="43">
        <v>269601300</v>
      </c>
      <c r="E10" s="39">
        <f>AVERAGE($B10:$D10)</f>
        <v>333508266.6666667</v>
      </c>
      <c r="F10" s="43">
        <v>13489094079.14</v>
      </c>
      <c r="G10" s="43">
        <v>0</v>
      </c>
      <c r="H10" s="48">
        <f>$E10/($F10+$G10)</f>
        <v>0.02472428946747546</v>
      </c>
      <c r="I10" s="48">
        <f>($H10-$B$4)/($B$3-$B$4)</f>
        <v>0</v>
      </c>
      <c r="J10" s="48">
        <f>$I10*$B$5</f>
        <v>0</v>
      </c>
      <c r="K10" s="41"/>
    </row>
    <row r="11" spans="1:11" ht="15">
      <c r="A11" s="5" t="s">
        <v>1</v>
      </c>
      <c r="B11" s="43">
        <v>189366540</v>
      </c>
      <c r="C11" s="43">
        <v>187000400</v>
      </c>
      <c r="D11" s="43">
        <v>110351990</v>
      </c>
      <c r="E11" s="39">
        <f aca="true" t="shared" si="0" ref="E11:E46">AVERAGE($B11:$D11)</f>
        <v>162239643.33333334</v>
      </c>
      <c r="F11" s="43">
        <v>6017282177.52</v>
      </c>
      <c r="G11" s="43">
        <v>19621000</v>
      </c>
      <c r="H11" s="48">
        <f aca="true" t="shared" si="1" ref="H11:H46">$E11/($F11+$G11)</f>
        <v>0.026874647242558967</v>
      </c>
      <c r="I11" s="48">
        <f aca="true" t="shared" si="2" ref="I11:I46">($H11-$B$4)/($B$3-$B$4)</f>
        <v>0.007360843222268928</v>
      </c>
      <c r="J11" s="48">
        <f aca="true" t="shared" si="3" ref="J11:J46">$I11*$B$5</f>
        <v>0.007360843222268928</v>
      </c>
      <c r="K11" s="41"/>
    </row>
    <row r="12" spans="1:11" ht="15">
      <c r="A12" s="5" t="s">
        <v>2</v>
      </c>
      <c r="B12" s="43">
        <v>21062300</v>
      </c>
      <c r="C12" s="43">
        <v>77316800</v>
      </c>
      <c r="D12" s="43">
        <v>68443300</v>
      </c>
      <c r="E12" s="39">
        <f t="shared" si="0"/>
        <v>55607466.666666664</v>
      </c>
      <c r="F12" s="43">
        <v>1280049083.74</v>
      </c>
      <c r="G12" s="43">
        <v>151067000</v>
      </c>
      <c r="H12" s="48">
        <f t="shared" si="1"/>
        <v>0.03885601405676692</v>
      </c>
      <c r="I12" s="48">
        <f t="shared" si="2"/>
        <v>0.04837400099991158</v>
      </c>
      <c r="J12" s="48">
        <f t="shared" si="3"/>
        <v>0.04837400099991158</v>
      </c>
      <c r="K12" s="41"/>
    </row>
    <row r="13" spans="1:11" ht="15">
      <c r="A13" s="5" t="s">
        <v>3</v>
      </c>
      <c r="B13" s="43">
        <v>77259000</v>
      </c>
      <c r="C13" s="43">
        <v>96522000</v>
      </c>
      <c r="D13" s="43">
        <v>96713000</v>
      </c>
      <c r="E13" s="39">
        <f t="shared" si="0"/>
        <v>90164666.66666667</v>
      </c>
      <c r="F13" s="43">
        <v>1167131202.38</v>
      </c>
      <c r="G13" s="43">
        <v>2925000</v>
      </c>
      <c r="H13" s="48">
        <f t="shared" si="1"/>
        <v>0.07706011598696164</v>
      </c>
      <c r="I13" s="48">
        <f t="shared" si="2"/>
        <v>0.17914963657749564</v>
      </c>
      <c r="J13" s="48">
        <f t="shared" si="3"/>
        <v>0.17914963657749564</v>
      </c>
      <c r="K13" s="41"/>
    </row>
    <row r="14" spans="1:11" ht="15">
      <c r="A14" s="5" t="s">
        <v>4</v>
      </c>
      <c r="B14" s="43">
        <v>57258000</v>
      </c>
      <c r="C14" s="43">
        <v>61182000</v>
      </c>
      <c r="D14" s="43">
        <v>52048230</v>
      </c>
      <c r="E14" s="39">
        <f t="shared" si="0"/>
        <v>56829410</v>
      </c>
      <c r="F14" s="43">
        <v>364172093.99</v>
      </c>
      <c r="G14" s="43">
        <v>155236000</v>
      </c>
      <c r="H14" s="48">
        <f t="shared" si="1"/>
        <v>0.10941186835085037</v>
      </c>
      <c r="I14" s="48">
        <f t="shared" si="2"/>
        <v>0.28989222084676003</v>
      </c>
      <c r="J14" s="48">
        <f t="shared" si="3"/>
        <v>0.28989222084676003</v>
      </c>
      <c r="K14" s="41"/>
    </row>
    <row r="15" spans="1:11" ht="15">
      <c r="A15" s="5" t="s">
        <v>5</v>
      </c>
      <c r="B15" s="43">
        <v>15015300</v>
      </c>
      <c r="C15" s="43">
        <v>25353900</v>
      </c>
      <c r="D15" s="43">
        <v>36308540</v>
      </c>
      <c r="E15" s="39">
        <f t="shared" si="0"/>
        <v>25559246.666666668</v>
      </c>
      <c r="F15" s="43">
        <v>412539149.47</v>
      </c>
      <c r="G15" s="43">
        <v>29651000</v>
      </c>
      <c r="H15" s="48">
        <f t="shared" si="1"/>
        <v>0.05780148358641967</v>
      </c>
      <c r="I15" s="48">
        <f t="shared" si="2"/>
        <v>0.11322582826136875</v>
      </c>
      <c r="J15" s="48">
        <f t="shared" si="3"/>
        <v>0.11322582826136875</v>
      </c>
      <c r="K15" s="41"/>
    </row>
    <row r="16" spans="1:11" ht="15">
      <c r="A16" s="5" t="s">
        <v>6</v>
      </c>
      <c r="B16" s="43">
        <v>96922670</v>
      </c>
      <c r="C16" s="43">
        <v>79994120</v>
      </c>
      <c r="D16" s="43">
        <v>99566310</v>
      </c>
      <c r="E16" s="39">
        <f t="shared" si="0"/>
        <v>92161033.33333333</v>
      </c>
      <c r="F16" s="43">
        <v>391510527.96</v>
      </c>
      <c r="G16" s="43">
        <v>80599000</v>
      </c>
      <c r="H16" s="48">
        <f t="shared" si="1"/>
        <v>0.19521112766260837</v>
      </c>
      <c r="I16" s="48">
        <f t="shared" si="2"/>
        <v>0.5835898109401678</v>
      </c>
      <c r="J16" s="48">
        <f t="shared" si="3"/>
        <v>0.5835898109401678</v>
      </c>
      <c r="K16" s="41"/>
    </row>
    <row r="17" spans="1:11" ht="15">
      <c r="A17" s="5" t="s">
        <v>7</v>
      </c>
      <c r="B17" s="43">
        <v>5588880</v>
      </c>
      <c r="C17" s="43">
        <v>4986050</v>
      </c>
      <c r="D17" s="43">
        <v>2403490</v>
      </c>
      <c r="E17" s="39">
        <f t="shared" si="0"/>
        <v>4326140</v>
      </c>
      <c r="F17" s="43">
        <v>118011397.91</v>
      </c>
      <c r="G17" s="43">
        <v>53433000</v>
      </c>
      <c r="H17" s="48">
        <f t="shared" si="1"/>
        <v>0.025233487082330995</v>
      </c>
      <c r="I17" s="48">
        <f t="shared" si="2"/>
        <v>0.0017430233496652935</v>
      </c>
      <c r="J17" s="48">
        <f t="shared" si="3"/>
        <v>0.0017430233496652935</v>
      </c>
      <c r="K17" s="41"/>
    </row>
    <row r="18" spans="1:11" ht="15">
      <c r="A18" s="5" t="s">
        <v>8</v>
      </c>
      <c r="B18" s="43">
        <v>31965750</v>
      </c>
      <c r="C18" s="43">
        <v>65731420</v>
      </c>
      <c r="D18" s="43">
        <v>21115260</v>
      </c>
      <c r="E18" s="39">
        <f t="shared" si="0"/>
        <v>39604143.333333336</v>
      </c>
      <c r="F18" s="43">
        <v>332298324.19</v>
      </c>
      <c r="G18" s="43">
        <v>69999000</v>
      </c>
      <c r="H18" s="48">
        <f t="shared" si="1"/>
        <v>0.09844495837270047</v>
      </c>
      <c r="I18" s="48">
        <f t="shared" si="2"/>
        <v>0.25235162833825836</v>
      </c>
      <c r="J18" s="48">
        <f t="shared" si="3"/>
        <v>0.25235162833825836</v>
      </c>
      <c r="K18" s="41"/>
    </row>
    <row r="19" spans="1:11" ht="15">
      <c r="A19" s="5" t="s">
        <v>9</v>
      </c>
      <c r="B19" s="43">
        <v>12332400</v>
      </c>
      <c r="C19" s="43">
        <v>15046300</v>
      </c>
      <c r="D19" s="43">
        <v>9538000</v>
      </c>
      <c r="E19" s="39">
        <f t="shared" si="0"/>
        <v>12305566.666666666</v>
      </c>
      <c r="F19" s="43">
        <v>193113522.54</v>
      </c>
      <c r="G19" s="43">
        <v>39593000</v>
      </c>
      <c r="H19" s="48">
        <f t="shared" si="1"/>
        <v>0.05288019661997853</v>
      </c>
      <c r="I19" s="48">
        <f t="shared" si="2"/>
        <v>0.09637987721475191</v>
      </c>
      <c r="J19" s="48">
        <f t="shared" si="3"/>
        <v>0.09637987721475191</v>
      </c>
      <c r="K19" s="41"/>
    </row>
    <row r="20" spans="1:11" ht="15">
      <c r="A20" s="5" t="s">
        <v>10</v>
      </c>
      <c r="B20" s="43">
        <v>11857700</v>
      </c>
      <c r="C20" s="43">
        <v>14020500</v>
      </c>
      <c r="D20" s="43">
        <v>12595250</v>
      </c>
      <c r="E20" s="39">
        <f t="shared" si="0"/>
        <v>12824483.333333334</v>
      </c>
      <c r="F20" s="43">
        <v>66217699.31</v>
      </c>
      <c r="G20" s="43">
        <v>34965235.5</v>
      </c>
      <c r="H20" s="48">
        <f t="shared" si="1"/>
        <v>0.12674551649855761</v>
      </c>
      <c r="I20" s="48">
        <f t="shared" si="2"/>
        <v>0.3492266571734269</v>
      </c>
      <c r="J20" s="48">
        <f t="shared" si="3"/>
        <v>0.3492266571734269</v>
      </c>
      <c r="K20" s="41"/>
    </row>
    <row r="21" spans="1:11" ht="15">
      <c r="A21" s="5" t="s">
        <v>11</v>
      </c>
      <c r="B21" s="43">
        <v>35278860</v>
      </c>
      <c r="C21" s="43">
        <v>41041440</v>
      </c>
      <c r="D21" s="43">
        <v>54944290</v>
      </c>
      <c r="E21" s="39">
        <f t="shared" si="0"/>
        <v>43754863.333333336</v>
      </c>
      <c r="F21" s="43">
        <v>276181925.94</v>
      </c>
      <c r="G21" s="43">
        <v>87235484</v>
      </c>
      <c r="H21" s="48">
        <f t="shared" si="1"/>
        <v>0.12039836875332208</v>
      </c>
      <c r="I21" s="48">
        <f t="shared" si="2"/>
        <v>0.3274998729133322</v>
      </c>
      <c r="J21" s="48">
        <f t="shared" si="3"/>
        <v>0.3274998729133322</v>
      </c>
      <c r="K21" s="41"/>
    </row>
    <row r="22" spans="1:11" ht="15">
      <c r="A22" s="5" t="s">
        <v>12</v>
      </c>
      <c r="B22" s="43">
        <v>22673860</v>
      </c>
      <c r="C22" s="43">
        <v>27638610</v>
      </c>
      <c r="D22" s="43">
        <v>28350970</v>
      </c>
      <c r="E22" s="39">
        <f t="shared" si="0"/>
        <v>26221146.666666668</v>
      </c>
      <c r="F22" s="43">
        <v>117514627.34</v>
      </c>
      <c r="G22" s="43">
        <v>32170549.9</v>
      </c>
      <c r="H22" s="48">
        <f t="shared" si="1"/>
        <v>0.1751753055990614</v>
      </c>
      <c r="I22" s="48">
        <f t="shared" si="2"/>
        <v>0.5150056214867087</v>
      </c>
      <c r="J22" s="48">
        <f t="shared" si="3"/>
        <v>0.5150056214867087</v>
      </c>
      <c r="K22" s="41"/>
    </row>
    <row r="23" spans="1:11" ht="15">
      <c r="A23" s="5" t="s">
        <v>13</v>
      </c>
      <c r="B23" s="43">
        <v>27625600</v>
      </c>
      <c r="C23" s="43">
        <v>35074800</v>
      </c>
      <c r="D23" s="43">
        <v>23575770</v>
      </c>
      <c r="E23" s="39">
        <f t="shared" si="0"/>
        <v>28758723.333333332</v>
      </c>
      <c r="F23" s="43">
        <v>145257644.58</v>
      </c>
      <c r="G23" s="43">
        <v>69431845.3</v>
      </c>
      <c r="H23" s="48">
        <f t="shared" si="1"/>
        <v>0.13395496607406318</v>
      </c>
      <c r="I23" s="48">
        <f t="shared" si="2"/>
        <v>0.3739051681910127</v>
      </c>
      <c r="J23" s="48">
        <f t="shared" si="3"/>
        <v>0.3739051681910127</v>
      </c>
      <c r="K23" s="41"/>
    </row>
    <row r="24" spans="1:11" ht="15">
      <c r="A24" s="5" t="s">
        <v>14</v>
      </c>
      <c r="B24" s="43">
        <v>48179200</v>
      </c>
      <c r="C24" s="43">
        <v>48698600.00000001</v>
      </c>
      <c r="D24" s="43">
        <v>38307520.00000001</v>
      </c>
      <c r="E24" s="39">
        <f t="shared" si="0"/>
        <v>45061773.333333336</v>
      </c>
      <c r="F24" s="43">
        <v>160268144.31</v>
      </c>
      <c r="G24" s="43">
        <v>59311960</v>
      </c>
      <c r="H24" s="48">
        <f t="shared" si="1"/>
        <v>0.20521792479757536</v>
      </c>
      <c r="I24" s="48">
        <f t="shared" si="2"/>
        <v>0.6178438619269537</v>
      </c>
      <c r="J24" s="48">
        <f t="shared" si="3"/>
        <v>0.6178438619269537</v>
      </c>
      <c r="K24" s="41"/>
    </row>
    <row r="25" spans="1:11" ht="15">
      <c r="A25" s="5" t="s">
        <v>15</v>
      </c>
      <c r="B25" s="43">
        <v>23998700</v>
      </c>
      <c r="C25" s="43">
        <v>26120500</v>
      </c>
      <c r="D25" s="43">
        <v>24440000</v>
      </c>
      <c r="E25" s="39">
        <f t="shared" si="0"/>
        <v>24853066.666666668</v>
      </c>
      <c r="F25" s="43">
        <v>105845742.49</v>
      </c>
      <c r="G25" s="43">
        <v>75683000</v>
      </c>
      <c r="H25" s="48">
        <f t="shared" si="1"/>
        <v>0.13690981563448976</v>
      </c>
      <c r="I25" s="48">
        <f t="shared" si="2"/>
        <v>0.38401984985548393</v>
      </c>
      <c r="J25" s="48">
        <f t="shared" si="3"/>
        <v>0.38401984985548393</v>
      </c>
      <c r="K25" s="41"/>
    </row>
    <row r="26" spans="1:11" ht="15">
      <c r="A26" s="5" t="s">
        <v>16</v>
      </c>
      <c r="B26" s="43">
        <v>201765090</v>
      </c>
      <c r="C26" s="43">
        <v>163070090</v>
      </c>
      <c r="D26" s="43">
        <v>176051860</v>
      </c>
      <c r="E26" s="39">
        <f t="shared" si="0"/>
        <v>180295680</v>
      </c>
      <c r="F26" s="43">
        <v>1039992462.35</v>
      </c>
      <c r="G26" s="43">
        <v>14375454.1</v>
      </c>
      <c r="H26" s="48">
        <f t="shared" si="1"/>
        <v>0.17099882990279697</v>
      </c>
      <c r="I26" s="48">
        <f t="shared" si="2"/>
        <v>0.500709217800757</v>
      </c>
      <c r="J26" s="48">
        <f t="shared" si="3"/>
        <v>0.500709217800757</v>
      </c>
      <c r="K26" s="41"/>
    </row>
    <row r="27" spans="1:11" ht="15">
      <c r="A27" s="5" t="s">
        <v>17</v>
      </c>
      <c r="B27" s="43">
        <v>7078700</v>
      </c>
      <c r="C27" s="43">
        <v>7689799.999999999</v>
      </c>
      <c r="D27" s="43">
        <v>5938599.999999999</v>
      </c>
      <c r="E27" s="39">
        <f t="shared" si="0"/>
        <v>6902366.666666667</v>
      </c>
      <c r="F27" s="43">
        <v>50836962.91</v>
      </c>
      <c r="G27" s="43">
        <v>30931360</v>
      </c>
      <c r="H27" s="48">
        <f t="shared" si="1"/>
        <v>0.08441369984148875</v>
      </c>
      <c r="I27" s="48">
        <f t="shared" si="2"/>
        <v>0.20432153053029614</v>
      </c>
      <c r="J27" s="48">
        <f t="shared" si="3"/>
        <v>0.20432153053029614</v>
      </c>
      <c r="K27" s="41"/>
    </row>
    <row r="28" spans="1:11" ht="15">
      <c r="A28" s="5" t="s">
        <v>18</v>
      </c>
      <c r="B28" s="43">
        <v>14020300</v>
      </c>
      <c r="C28" s="43">
        <v>14648650</v>
      </c>
      <c r="D28" s="43">
        <v>7303020</v>
      </c>
      <c r="E28" s="39">
        <f t="shared" si="0"/>
        <v>11990656.666666666</v>
      </c>
      <c r="F28" s="43">
        <v>87293153.64</v>
      </c>
      <c r="G28" s="43">
        <v>32516540.5</v>
      </c>
      <c r="H28" s="48">
        <f t="shared" si="1"/>
        <v>0.10008085533258558</v>
      </c>
      <c r="I28" s="48">
        <f t="shared" si="2"/>
        <v>0.25795143186352665</v>
      </c>
      <c r="J28" s="48">
        <f t="shared" si="3"/>
        <v>0.25795143186352665</v>
      </c>
      <c r="K28" s="41"/>
    </row>
    <row r="29" spans="1:11" ht="15">
      <c r="A29" s="5" t="s">
        <v>19</v>
      </c>
      <c r="B29" s="43">
        <v>117986340.00000001</v>
      </c>
      <c r="C29" s="43">
        <v>114381790.00000001</v>
      </c>
      <c r="D29" s="43">
        <v>115051650.00000001</v>
      </c>
      <c r="E29" s="39">
        <f t="shared" si="0"/>
        <v>115806593.33333336</v>
      </c>
      <c r="F29" s="43">
        <v>330148353.25</v>
      </c>
      <c r="G29" s="43">
        <v>35334700</v>
      </c>
      <c r="H29" s="48">
        <f t="shared" si="1"/>
        <v>0.31685899606983586</v>
      </c>
      <c r="I29" s="48">
        <f t="shared" si="2"/>
        <v>1</v>
      </c>
      <c r="J29" s="48">
        <f t="shared" si="3"/>
        <v>1</v>
      </c>
      <c r="K29" s="41"/>
    </row>
    <row r="30" spans="1:11" ht="15">
      <c r="A30" s="5" t="s">
        <v>20</v>
      </c>
      <c r="B30" s="43">
        <v>121265000</v>
      </c>
      <c r="C30" s="43">
        <v>131987900</v>
      </c>
      <c r="D30" s="43">
        <v>115685459.99999999</v>
      </c>
      <c r="E30" s="39">
        <f t="shared" si="0"/>
        <v>122979453.33333333</v>
      </c>
      <c r="F30" s="43">
        <v>377046661.41</v>
      </c>
      <c r="G30" s="43">
        <v>104681171.6</v>
      </c>
      <c r="H30" s="48">
        <f t="shared" si="1"/>
        <v>0.25528824557409463</v>
      </c>
      <c r="I30" s="48">
        <f t="shared" si="2"/>
        <v>0.7892384947621155</v>
      </c>
      <c r="J30" s="48">
        <f t="shared" si="3"/>
        <v>0.7892384947621155</v>
      </c>
      <c r="K30" s="41"/>
    </row>
    <row r="31" spans="1:11" ht="15">
      <c r="A31" s="5" t="s">
        <v>21</v>
      </c>
      <c r="B31" s="43">
        <v>25722860</v>
      </c>
      <c r="C31" s="43">
        <v>24384280.000000004</v>
      </c>
      <c r="D31" s="43">
        <v>18940820</v>
      </c>
      <c r="E31" s="39">
        <f t="shared" si="0"/>
        <v>23015986.666666668</v>
      </c>
      <c r="F31" s="43">
        <v>100071931.58</v>
      </c>
      <c r="G31" s="43">
        <v>36173867.9</v>
      </c>
      <c r="H31" s="48">
        <f t="shared" si="1"/>
        <v>0.1689298808074099</v>
      </c>
      <c r="I31" s="48">
        <f t="shared" si="2"/>
        <v>0.49362704287039777</v>
      </c>
      <c r="J31" s="48">
        <f t="shared" si="3"/>
        <v>0.49362704287039777</v>
      </c>
      <c r="K31" s="41"/>
    </row>
    <row r="32" spans="1:11" ht="15">
      <c r="A32" s="5" t="s">
        <v>22</v>
      </c>
      <c r="B32" s="43">
        <v>36818600</v>
      </c>
      <c r="C32" s="43">
        <v>31112000</v>
      </c>
      <c r="D32" s="43">
        <v>29479989.999999996</v>
      </c>
      <c r="E32" s="39">
        <f t="shared" si="0"/>
        <v>32470196.666666668</v>
      </c>
      <c r="F32" s="43">
        <v>161863082.43</v>
      </c>
      <c r="G32" s="43">
        <v>83470150</v>
      </c>
      <c r="H32" s="48">
        <f t="shared" si="1"/>
        <v>0.13235139954360348</v>
      </c>
      <c r="I32" s="48">
        <f t="shared" si="2"/>
        <v>0.36841603425992386</v>
      </c>
      <c r="J32" s="48">
        <f t="shared" si="3"/>
        <v>0.36841603425992386</v>
      </c>
      <c r="K32" s="41"/>
    </row>
    <row r="33" spans="1:11" ht="15">
      <c r="A33" s="5" t="s">
        <v>23</v>
      </c>
      <c r="B33" s="43">
        <v>33549300.000000004</v>
      </c>
      <c r="C33" s="43">
        <v>34572000</v>
      </c>
      <c r="D33" s="43">
        <v>22215600</v>
      </c>
      <c r="E33" s="39">
        <f t="shared" si="0"/>
        <v>30112300</v>
      </c>
      <c r="F33" s="43">
        <v>143370852.58</v>
      </c>
      <c r="G33" s="43">
        <v>42141602.2</v>
      </c>
      <c r="H33" s="48">
        <f t="shared" si="1"/>
        <v>0.16231955981451648</v>
      </c>
      <c r="I33" s="48">
        <f t="shared" si="2"/>
        <v>0.4709993959544459</v>
      </c>
      <c r="J33" s="48">
        <f t="shared" si="3"/>
        <v>0.4709993959544459</v>
      </c>
      <c r="K33" s="41"/>
    </row>
    <row r="34" spans="1:11" ht="15">
      <c r="A34" s="5" t="s">
        <v>24</v>
      </c>
      <c r="B34" s="43">
        <v>114734400</v>
      </c>
      <c r="C34" s="43">
        <v>120851500</v>
      </c>
      <c r="D34" s="43">
        <v>92393130</v>
      </c>
      <c r="E34" s="39">
        <f t="shared" si="0"/>
        <v>109326343.33333333</v>
      </c>
      <c r="F34" s="43">
        <v>491229298.4</v>
      </c>
      <c r="G34" s="43">
        <v>45230182.9</v>
      </c>
      <c r="H34" s="48">
        <f t="shared" si="1"/>
        <v>0.20379235924473416</v>
      </c>
      <c r="I34" s="48">
        <f t="shared" si="2"/>
        <v>0.6129640392950553</v>
      </c>
      <c r="J34" s="48">
        <f t="shared" si="3"/>
        <v>0.6129640392950553</v>
      </c>
      <c r="K34" s="41"/>
    </row>
    <row r="35" spans="1:11" ht="15">
      <c r="A35" s="5" t="s">
        <v>25</v>
      </c>
      <c r="B35" s="43">
        <v>4202930</v>
      </c>
      <c r="C35" s="43">
        <v>3766730.0000000005</v>
      </c>
      <c r="D35" s="43">
        <v>4875360</v>
      </c>
      <c r="E35" s="39">
        <f t="shared" si="0"/>
        <v>4281673.333333333</v>
      </c>
      <c r="F35" s="43">
        <v>60901248.29</v>
      </c>
      <c r="G35" s="43">
        <v>35922472.1</v>
      </c>
      <c r="H35" s="48">
        <f t="shared" si="1"/>
        <v>0.04422132630399881</v>
      </c>
      <c r="I35" s="48">
        <f t="shared" si="2"/>
        <v>0.06673988538808492</v>
      </c>
      <c r="J35" s="48">
        <f t="shared" si="3"/>
        <v>0.06673988538808492</v>
      </c>
      <c r="K35" s="41"/>
    </row>
    <row r="36" spans="1:11" ht="15">
      <c r="A36" s="5" t="s">
        <v>26</v>
      </c>
      <c r="B36" s="43">
        <v>11972100</v>
      </c>
      <c r="C36" s="43">
        <v>10864740.000000002</v>
      </c>
      <c r="D36" s="43">
        <v>15796330.000000002</v>
      </c>
      <c r="E36" s="39">
        <f t="shared" si="0"/>
        <v>12877723.333333334</v>
      </c>
      <c r="F36" s="43">
        <v>291138784.59</v>
      </c>
      <c r="G36" s="43">
        <v>38840000</v>
      </c>
      <c r="H36" s="48">
        <f t="shared" si="1"/>
        <v>0.03902591298205416</v>
      </c>
      <c r="I36" s="48">
        <f t="shared" si="2"/>
        <v>0.048955578338883844</v>
      </c>
      <c r="J36" s="48">
        <f t="shared" si="3"/>
        <v>0.048955578338883844</v>
      </c>
      <c r="K36" s="41"/>
    </row>
    <row r="37" spans="1:11" ht="15">
      <c r="A37" s="5" t="s">
        <v>27</v>
      </c>
      <c r="B37" s="43">
        <v>17743260.000000004</v>
      </c>
      <c r="C37" s="43">
        <v>15489920</v>
      </c>
      <c r="D37" s="43">
        <v>40470460</v>
      </c>
      <c r="E37" s="39">
        <f t="shared" si="0"/>
        <v>24567880</v>
      </c>
      <c r="F37" s="43">
        <v>163467727.18</v>
      </c>
      <c r="G37" s="43">
        <v>42530620</v>
      </c>
      <c r="H37" s="48">
        <f t="shared" si="1"/>
        <v>0.11926251028865172</v>
      </c>
      <c r="I37" s="48">
        <f t="shared" si="2"/>
        <v>0.32361174035325113</v>
      </c>
      <c r="J37" s="48">
        <f t="shared" si="3"/>
        <v>0.32361174035325113</v>
      </c>
      <c r="K37" s="41"/>
    </row>
    <row r="38" spans="1:11" ht="15">
      <c r="A38" s="5" t="s">
        <v>28</v>
      </c>
      <c r="B38" s="43">
        <v>54434840</v>
      </c>
      <c r="C38" s="43">
        <v>56131020</v>
      </c>
      <c r="D38" s="43">
        <v>59814310</v>
      </c>
      <c r="E38" s="39">
        <f t="shared" si="0"/>
        <v>56793390</v>
      </c>
      <c r="F38" s="43">
        <v>156804189.59</v>
      </c>
      <c r="G38" s="43">
        <v>97783000</v>
      </c>
      <c r="H38" s="48">
        <f t="shared" si="1"/>
        <v>0.2230803132375314</v>
      </c>
      <c r="I38" s="48">
        <f t="shared" si="2"/>
        <v>0.6789882177198773</v>
      </c>
      <c r="J38" s="48">
        <f t="shared" si="3"/>
        <v>0.6789882177198773</v>
      </c>
      <c r="K38" s="41"/>
    </row>
    <row r="39" spans="1:11" ht="15">
      <c r="A39" s="5" t="s">
        <v>29</v>
      </c>
      <c r="B39" s="43">
        <v>7422820</v>
      </c>
      <c r="C39" s="43">
        <v>6068100</v>
      </c>
      <c r="D39" s="43">
        <v>7836730</v>
      </c>
      <c r="E39" s="39">
        <f t="shared" si="0"/>
        <v>7109216.666666667</v>
      </c>
      <c r="F39" s="43">
        <v>120106162.08</v>
      </c>
      <c r="G39" s="43">
        <v>74581000</v>
      </c>
      <c r="H39" s="48">
        <f t="shared" si="1"/>
        <v>0.03651610404462817</v>
      </c>
      <c r="I39" s="48">
        <f t="shared" si="2"/>
        <v>0.040364305611942077</v>
      </c>
      <c r="J39" s="48">
        <f t="shared" si="3"/>
        <v>0.040364305611942077</v>
      </c>
      <c r="K39" s="41"/>
    </row>
    <row r="40" spans="1:11" ht="15">
      <c r="A40" s="5" t="s">
        <v>30</v>
      </c>
      <c r="B40" s="43">
        <v>31745050</v>
      </c>
      <c r="C40" s="43">
        <v>43537590</v>
      </c>
      <c r="D40" s="43">
        <v>19189920.000000004</v>
      </c>
      <c r="E40" s="39">
        <f t="shared" si="0"/>
        <v>31490853.333333332</v>
      </c>
      <c r="F40" s="43">
        <v>422473146.86</v>
      </c>
      <c r="G40" s="43">
        <v>68864318.3</v>
      </c>
      <c r="H40" s="48">
        <f t="shared" si="1"/>
        <v>0.06409210688437648</v>
      </c>
      <c r="I40" s="48">
        <f t="shared" si="2"/>
        <v>0.13475912490769743</v>
      </c>
      <c r="J40" s="48">
        <f t="shared" si="3"/>
        <v>0.13475912490769743</v>
      </c>
      <c r="K40" s="41"/>
    </row>
    <row r="41" spans="1:11" ht="15">
      <c r="A41" s="5" t="s">
        <v>31</v>
      </c>
      <c r="B41" s="43">
        <v>83552710</v>
      </c>
      <c r="C41" s="43">
        <v>102220209.99999999</v>
      </c>
      <c r="D41" s="43">
        <v>98348950</v>
      </c>
      <c r="E41" s="39">
        <f t="shared" si="0"/>
        <v>94707290</v>
      </c>
      <c r="F41" s="43">
        <v>571495031.59</v>
      </c>
      <c r="G41" s="43">
        <v>48902000</v>
      </c>
      <c r="H41" s="48">
        <f t="shared" si="1"/>
        <v>0.1526559367269651</v>
      </c>
      <c r="I41" s="48">
        <f t="shared" si="2"/>
        <v>0.43792005663203853</v>
      </c>
      <c r="J41" s="48">
        <f t="shared" si="3"/>
        <v>0.43792005663203853</v>
      </c>
      <c r="K41" s="41"/>
    </row>
    <row r="42" spans="1:11" ht="15">
      <c r="A42" s="5" t="s">
        <v>32</v>
      </c>
      <c r="B42" s="43">
        <v>28534350</v>
      </c>
      <c r="C42" s="43">
        <v>33741660</v>
      </c>
      <c r="D42" s="43">
        <v>28488010.000000004</v>
      </c>
      <c r="E42" s="39">
        <f t="shared" si="0"/>
        <v>30254673.333333332</v>
      </c>
      <c r="F42" s="43">
        <v>178438331.69</v>
      </c>
      <c r="G42" s="43">
        <v>59572000</v>
      </c>
      <c r="H42" s="48">
        <f t="shared" si="1"/>
        <v>0.1271149580713957</v>
      </c>
      <c r="I42" s="48">
        <f t="shared" si="2"/>
        <v>0.35049128463633544</v>
      </c>
      <c r="J42" s="48">
        <f t="shared" si="3"/>
        <v>0.35049128463633544</v>
      </c>
      <c r="K42" s="41"/>
    </row>
    <row r="43" spans="1:11" ht="15">
      <c r="A43" s="5" t="s">
        <v>33</v>
      </c>
      <c r="B43" s="43">
        <v>13610600</v>
      </c>
      <c r="C43" s="43">
        <v>18707699.999999996</v>
      </c>
      <c r="D43" s="43">
        <v>15963500</v>
      </c>
      <c r="E43" s="39">
        <f t="shared" si="0"/>
        <v>16093933.333333334</v>
      </c>
      <c r="F43" s="43">
        <v>122985799.03</v>
      </c>
      <c r="G43" s="43">
        <v>44708000</v>
      </c>
      <c r="H43" s="48">
        <f t="shared" si="1"/>
        <v>0.09597214343300893</v>
      </c>
      <c r="I43" s="48">
        <f t="shared" si="2"/>
        <v>0.24388698896537683</v>
      </c>
      <c r="J43" s="48">
        <f t="shared" si="3"/>
        <v>0.24388698896537683</v>
      </c>
      <c r="K43" s="41"/>
    </row>
    <row r="44" spans="1:11" ht="15">
      <c r="A44" s="5" t="s">
        <v>34</v>
      </c>
      <c r="B44" s="43">
        <v>10970290</v>
      </c>
      <c r="C44" s="43">
        <v>12940400.000000002</v>
      </c>
      <c r="D44" s="43">
        <v>18707630</v>
      </c>
      <c r="E44" s="39">
        <f t="shared" si="0"/>
        <v>14206106.666666666</v>
      </c>
      <c r="F44" s="43">
        <v>82983585.03</v>
      </c>
      <c r="G44" s="43">
        <v>55450955.2</v>
      </c>
      <c r="H44" s="48">
        <f t="shared" si="1"/>
        <v>0.10261966878399091</v>
      </c>
      <c r="I44" s="48">
        <f t="shared" si="2"/>
        <v>0.2666419893153704</v>
      </c>
      <c r="J44" s="48">
        <f t="shared" si="3"/>
        <v>0.2666419893153704</v>
      </c>
      <c r="K44" s="41"/>
    </row>
    <row r="45" spans="1:11" ht="15">
      <c r="A45" s="5" t="s">
        <v>35</v>
      </c>
      <c r="B45" s="43">
        <v>27396000</v>
      </c>
      <c r="C45" s="43">
        <v>31530000</v>
      </c>
      <c r="D45" s="43">
        <v>25898229.999999996</v>
      </c>
      <c r="E45" s="39">
        <f t="shared" si="0"/>
        <v>28274743.333333332</v>
      </c>
      <c r="F45" s="43">
        <v>95303959.08</v>
      </c>
      <c r="G45" s="43">
        <v>46322439.3</v>
      </c>
      <c r="H45" s="48">
        <f t="shared" si="1"/>
        <v>0.19964317144794524</v>
      </c>
      <c r="I45" s="48">
        <f t="shared" si="2"/>
        <v>0.5987610442280002</v>
      </c>
      <c r="J45" s="48">
        <f t="shared" si="3"/>
        <v>0.5987610442280002</v>
      </c>
      <c r="K45" s="41"/>
    </row>
    <row r="46" spans="1:11" ht="15">
      <c r="A46" s="5" t="s">
        <v>36</v>
      </c>
      <c r="B46" s="43">
        <v>17023300</v>
      </c>
      <c r="C46" s="43">
        <v>19715800</v>
      </c>
      <c r="D46" s="43">
        <v>19214309.999999996</v>
      </c>
      <c r="E46" s="39">
        <f t="shared" si="0"/>
        <v>18651136.666666668</v>
      </c>
      <c r="F46" s="43">
        <v>136902416.8</v>
      </c>
      <c r="G46" s="43">
        <v>57122000</v>
      </c>
      <c r="H46" s="48">
        <f t="shared" si="1"/>
        <v>0.09612778110237653</v>
      </c>
      <c r="I46" s="48">
        <f t="shared" si="2"/>
        <v>0.24441974890745194</v>
      </c>
      <c r="J46" s="48">
        <f t="shared" si="3"/>
        <v>0.24441974890745194</v>
      </c>
      <c r="K46" s="41"/>
    </row>
    <row r="47" spans="1:10" s="18" customFormat="1" ht="15">
      <c r="A47" s="15" t="s">
        <v>71</v>
      </c>
      <c r="B47" s="32">
        <f aca="true" t="shared" si="4" ref="B47:G47">SUM(B$10:B$46)</f>
        <v>2013748100</v>
      </c>
      <c r="C47" s="32">
        <f t="shared" si="4"/>
        <v>2178248320</v>
      </c>
      <c r="D47" s="32">
        <f t="shared" si="4"/>
        <v>1885967090</v>
      </c>
      <c r="E47" s="32">
        <f t="shared" si="4"/>
        <v>2025987836.6666665</v>
      </c>
      <c r="F47" s="32">
        <f t="shared" si="4"/>
        <v>29821340483.170013</v>
      </c>
      <c r="G47" s="32">
        <f t="shared" si="4"/>
        <v>2056375908.8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63" t="s">
        <v>171</v>
      </c>
      <c r="B1" s="65"/>
      <c r="C1" s="65"/>
      <c r="D1" s="65"/>
      <c r="E1" s="65"/>
    </row>
    <row r="3" spans="1:2" ht="15">
      <c r="A3" s="11" t="s">
        <v>172</v>
      </c>
      <c r="B3" s="11">
        <v>1</v>
      </c>
    </row>
    <row r="4" spans="1:2" ht="15">
      <c r="A4" s="12" t="s">
        <v>173</v>
      </c>
      <c r="B4" s="12">
        <v>0</v>
      </c>
    </row>
    <row r="5" spans="1:2" ht="15">
      <c r="A5" s="13" t="s">
        <v>174</v>
      </c>
      <c r="B5" s="14" t="s">
        <v>123</v>
      </c>
    </row>
    <row r="7" spans="1:5" s="8" customFormat="1" ht="99" customHeight="1">
      <c r="A7" s="3" t="s">
        <v>38</v>
      </c>
      <c r="B7" s="3" t="s">
        <v>286</v>
      </c>
      <c r="C7" s="9" t="s">
        <v>175</v>
      </c>
      <c r="D7" s="9" t="s">
        <v>176</v>
      </c>
      <c r="E7" s="9" t="s">
        <v>177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2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66" t="s">
        <v>210</v>
      </c>
      <c r="B1" s="71"/>
      <c r="C1" s="71"/>
      <c r="D1" s="71"/>
      <c r="E1" s="71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287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42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:C46"/>
    </sheetView>
  </sheetViews>
  <sheetFormatPr defaultColWidth="8.7109375" defaultRowHeight="15"/>
  <cols>
    <col min="1" max="1" width="24.421875" style="1" customWidth="1"/>
    <col min="2" max="3" width="17.281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59" t="s">
        <v>124</v>
      </c>
      <c r="B1" s="59"/>
      <c r="C1" s="59"/>
      <c r="D1" s="59"/>
      <c r="E1" s="59"/>
      <c r="F1" s="59"/>
    </row>
    <row r="3" spans="1:2" ht="15">
      <c r="A3" s="11" t="s">
        <v>51</v>
      </c>
      <c r="B3" s="30">
        <f>MAX($D$10:$D$46)</f>
        <v>1.7963827000786707</v>
      </c>
    </row>
    <row r="4" spans="1:2" ht="15">
      <c r="A4" s="12" t="s">
        <v>52</v>
      </c>
      <c r="B4" s="31">
        <f>MIN($D$10:$D$46)</f>
        <v>0.47802764366857703</v>
      </c>
    </row>
    <row r="5" spans="1:2" ht="15">
      <c r="A5" s="13" t="s">
        <v>53</v>
      </c>
      <c r="B5" s="14" t="s">
        <v>123</v>
      </c>
    </row>
    <row r="7" spans="1:6" s="7" customFormat="1" ht="66.75" customHeight="1">
      <c r="A7" s="60" t="s">
        <v>38</v>
      </c>
      <c r="B7" s="60" t="s">
        <v>217</v>
      </c>
      <c r="C7" s="60"/>
      <c r="D7" s="61" t="s">
        <v>81</v>
      </c>
      <c r="E7" s="61" t="s">
        <v>82</v>
      </c>
      <c r="F7" s="61" t="s">
        <v>83</v>
      </c>
    </row>
    <row r="8" spans="1:6" s="8" customFormat="1" ht="35.25" customHeight="1">
      <c r="A8" s="60"/>
      <c r="B8" s="3" t="s">
        <v>268</v>
      </c>
      <c r="C8" s="3" t="s">
        <v>270</v>
      </c>
      <c r="D8" s="61"/>
      <c r="E8" s="61"/>
      <c r="F8" s="61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1420697093.24</v>
      </c>
      <c r="C10" s="43">
        <v>1526579876.69</v>
      </c>
      <c r="D10" s="39">
        <f>$C10/$B10</f>
        <v>1.074528753492785</v>
      </c>
      <c r="E10" s="39">
        <f>($D10-$B$4)/($B$3-$B$4)</f>
        <v>0.45245862025097544</v>
      </c>
      <c r="F10" s="39">
        <f>$E10*$B$5</f>
        <v>0.45245862025097544</v>
      </c>
    </row>
    <row r="11" spans="1:6" ht="15">
      <c r="A11" s="5" t="s">
        <v>1</v>
      </c>
      <c r="B11" s="43">
        <v>710503126.22</v>
      </c>
      <c r="C11" s="43">
        <v>805475320.36</v>
      </c>
      <c r="D11" s="39">
        <f aca="true" t="shared" si="0" ref="D11:D46">$C11/$B11</f>
        <v>1.1336689321062787</v>
      </c>
      <c r="E11" s="39">
        <f aca="true" t="shared" si="1" ref="E11:E46">($D11-$B$4)/($B$3-$B$4)</f>
        <v>0.4973176878640156</v>
      </c>
      <c r="F11" s="39">
        <f aca="true" t="shared" si="2" ref="F11:F46">$E11*$B$5</f>
        <v>0.4973176878640156</v>
      </c>
    </row>
    <row r="12" spans="1:6" ht="15">
      <c r="A12" s="5" t="s">
        <v>2</v>
      </c>
      <c r="B12" s="43">
        <v>140606617.06</v>
      </c>
      <c r="C12" s="43">
        <v>112207330.56</v>
      </c>
      <c r="D12" s="39">
        <f t="shared" si="0"/>
        <v>0.7980231151718743</v>
      </c>
      <c r="E12" s="39">
        <f t="shared" si="1"/>
        <v>0.24272328607336716</v>
      </c>
      <c r="F12" s="39">
        <f t="shared" si="2"/>
        <v>0.24272328607336716</v>
      </c>
    </row>
    <row r="13" spans="1:6" ht="15">
      <c r="A13" s="5" t="s">
        <v>3</v>
      </c>
      <c r="B13" s="43">
        <v>254890049.17999998</v>
      </c>
      <c r="C13" s="43">
        <v>283473996.09</v>
      </c>
      <c r="D13" s="39">
        <f t="shared" si="0"/>
        <v>1.112142262916723</v>
      </c>
      <c r="E13" s="39">
        <f t="shared" si="1"/>
        <v>0.48098925715417845</v>
      </c>
      <c r="F13" s="39">
        <f t="shared" si="2"/>
        <v>0.48098925715417845</v>
      </c>
    </row>
    <row r="14" spans="1:6" ht="15">
      <c r="A14" s="5" t="s">
        <v>4</v>
      </c>
      <c r="B14" s="43">
        <v>52297557.51</v>
      </c>
      <c r="C14" s="43">
        <v>49853681.980000004</v>
      </c>
      <c r="D14" s="39">
        <f t="shared" si="0"/>
        <v>0.9532697960218756</v>
      </c>
      <c r="E14" s="39">
        <f t="shared" si="1"/>
        <v>0.36048115417965787</v>
      </c>
      <c r="F14" s="39">
        <f t="shared" si="2"/>
        <v>0.36048115417965787</v>
      </c>
    </row>
    <row r="15" spans="1:6" ht="15">
      <c r="A15" s="5" t="s">
        <v>5</v>
      </c>
      <c r="B15" s="43">
        <v>44506275.28</v>
      </c>
      <c r="C15" s="43">
        <v>57660418.13</v>
      </c>
      <c r="D15" s="39">
        <f t="shared" si="0"/>
        <v>1.2955570370075686</v>
      </c>
      <c r="E15" s="39">
        <f t="shared" si="1"/>
        <v>0.6201132156045579</v>
      </c>
      <c r="F15" s="39">
        <f t="shared" si="2"/>
        <v>0.6201132156045579</v>
      </c>
    </row>
    <row r="16" spans="1:6" ht="15">
      <c r="A16" s="5" t="s">
        <v>6</v>
      </c>
      <c r="B16" s="43">
        <v>66165767.31</v>
      </c>
      <c r="C16" s="43">
        <v>63756602.68</v>
      </c>
      <c r="D16" s="39">
        <f t="shared" si="0"/>
        <v>0.9635889565262263</v>
      </c>
      <c r="E16" s="39">
        <f t="shared" si="1"/>
        <v>0.3683084541578975</v>
      </c>
      <c r="F16" s="39">
        <f t="shared" si="2"/>
        <v>0.3683084541578975</v>
      </c>
    </row>
    <row r="17" spans="1:6" ht="15">
      <c r="A17" s="5" t="s">
        <v>7</v>
      </c>
      <c r="B17" s="43">
        <v>11221685.39</v>
      </c>
      <c r="C17" s="43">
        <v>7222174.46</v>
      </c>
      <c r="D17" s="39">
        <f t="shared" si="0"/>
        <v>0.6435908875538346</v>
      </c>
      <c r="E17" s="39">
        <f t="shared" si="1"/>
        <v>0.12558319784966696</v>
      </c>
      <c r="F17" s="39">
        <f t="shared" si="2"/>
        <v>0.12558319784966696</v>
      </c>
    </row>
    <row r="18" spans="1:6" ht="15">
      <c r="A18" s="5" t="s">
        <v>8</v>
      </c>
      <c r="B18" s="43">
        <v>26853398.81</v>
      </c>
      <c r="C18" s="43">
        <v>27122591.490000002</v>
      </c>
      <c r="D18" s="39">
        <f t="shared" si="0"/>
        <v>1.0100245291817496</v>
      </c>
      <c r="E18" s="39">
        <f t="shared" si="1"/>
        <v>0.40353081131407065</v>
      </c>
      <c r="F18" s="39">
        <f t="shared" si="2"/>
        <v>0.40353081131407065</v>
      </c>
    </row>
    <row r="19" spans="1:6" ht="15">
      <c r="A19" s="5" t="s">
        <v>9</v>
      </c>
      <c r="B19" s="43">
        <v>38535694.03</v>
      </c>
      <c r="C19" s="43">
        <v>44391998.699999996</v>
      </c>
      <c r="D19" s="39">
        <f t="shared" si="0"/>
        <v>1.1519709146912176</v>
      </c>
      <c r="E19" s="39">
        <f t="shared" si="1"/>
        <v>0.5112001260554202</v>
      </c>
      <c r="F19" s="39">
        <f t="shared" si="2"/>
        <v>0.5112001260554202</v>
      </c>
    </row>
    <row r="20" spans="1:6" ht="15">
      <c r="A20" s="5" t="s">
        <v>10</v>
      </c>
      <c r="B20" s="43">
        <v>9651916.76</v>
      </c>
      <c r="C20" s="43">
        <v>8822430.91</v>
      </c>
      <c r="D20" s="39">
        <f t="shared" si="0"/>
        <v>0.914059987189529</v>
      </c>
      <c r="E20" s="39">
        <f t="shared" si="1"/>
        <v>0.33073969064773523</v>
      </c>
      <c r="F20" s="39">
        <f t="shared" si="2"/>
        <v>0.33073969064773523</v>
      </c>
    </row>
    <row r="21" spans="1:6" ht="15">
      <c r="A21" s="5" t="s">
        <v>11</v>
      </c>
      <c r="B21" s="43">
        <v>33015747.330000002</v>
      </c>
      <c r="C21" s="43">
        <v>32501486.6</v>
      </c>
      <c r="D21" s="39">
        <f t="shared" si="0"/>
        <v>0.9844237743625839</v>
      </c>
      <c r="E21" s="39">
        <f t="shared" si="1"/>
        <v>0.38411210108522154</v>
      </c>
      <c r="F21" s="39">
        <f t="shared" si="2"/>
        <v>0.38411210108522154</v>
      </c>
    </row>
    <row r="22" spans="1:6" ht="15">
      <c r="A22" s="5" t="s">
        <v>12</v>
      </c>
      <c r="B22" s="43">
        <v>8962658.32</v>
      </c>
      <c r="C22" s="43">
        <v>7248219.15</v>
      </c>
      <c r="D22" s="39">
        <f t="shared" si="0"/>
        <v>0.8087130950675357</v>
      </c>
      <c r="E22" s="39">
        <f t="shared" si="1"/>
        <v>0.25083186034832045</v>
      </c>
      <c r="F22" s="39">
        <f t="shared" si="2"/>
        <v>0.25083186034832045</v>
      </c>
    </row>
    <row r="23" spans="1:6" ht="15">
      <c r="A23" s="5" t="s">
        <v>13</v>
      </c>
      <c r="B23" s="43">
        <v>24553920.639999997</v>
      </c>
      <c r="C23" s="43">
        <v>24517551.09</v>
      </c>
      <c r="D23" s="39">
        <f t="shared" si="0"/>
        <v>0.9985187884846077</v>
      </c>
      <c r="E23" s="39">
        <f t="shared" si="1"/>
        <v>0.3948034653375838</v>
      </c>
      <c r="F23" s="39">
        <f t="shared" si="2"/>
        <v>0.3948034653375838</v>
      </c>
    </row>
    <row r="24" spans="1:6" ht="15">
      <c r="A24" s="5" t="s">
        <v>14</v>
      </c>
      <c r="B24" s="43">
        <v>22541889.2</v>
      </c>
      <c r="C24" s="43">
        <v>18992413.54</v>
      </c>
      <c r="D24" s="39">
        <f t="shared" si="0"/>
        <v>0.842538678612616</v>
      </c>
      <c r="E24" s="39">
        <f t="shared" si="1"/>
        <v>0.2764892759137357</v>
      </c>
      <c r="F24" s="39">
        <f t="shared" si="2"/>
        <v>0.2764892759137357</v>
      </c>
    </row>
    <row r="25" spans="1:6" ht="15">
      <c r="A25" s="5" t="s">
        <v>15</v>
      </c>
      <c r="B25" s="43">
        <v>13605559.78</v>
      </c>
      <c r="C25" s="43">
        <v>11933037.7</v>
      </c>
      <c r="D25" s="39">
        <f t="shared" si="0"/>
        <v>0.8770706897000602</v>
      </c>
      <c r="E25" s="39">
        <f t="shared" si="1"/>
        <v>0.30268253160729336</v>
      </c>
      <c r="F25" s="39">
        <f t="shared" si="2"/>
        <v>0.30268253160729336</v>
      </c>
    </row>
    <row r="26" spans="1:6" ht="15">
      <c r="A26" s="5" t="s">
        <v>16</v>
      </c>
      <c r="B26" s="43">
        <v>134131416.58000001</v>
      </c>
      <c r="C26" s="43">
        <v>151942070.22</v>
      </c>
      <c r="D26" s="39">
        <f t="shared" si="0"/>
        <v>1.1327851005687186</v>
      </c>
      <c r="E26" s="39">
        <f t="shared" si="1"/>
        <v>0.4966472830794602</v>
      </c>
      <c r="F26" s="39">
        <f t="shared" si="2"/>
        <v>0.4966472830794602</v>
      </c>
    </row>
    <row r="27" spans="1:6" ht="15">
      <c r="A27" s="5" t="s">
        <v>17</v>
      </c>
      <c r="B27" s="43">
        <v>4768296.029999999</v>
      </c>
      <c r="C27" s="43">
        <v>7424898.02</v>
      </c>
      <c r="D27" s="39">
        <f t="shared" si="0"/>
        <v>1.5571386451860039</v>
      </c>
      <c r="E27" s="39">
        <f t="shared" si="1"/>
        <v>0.8185283594662783</v>
      </c>
      <c r="F27" s="39">
        <f t="shared" si="2"/>
        <v>0.8185283594662783</v>
      </c>
    </row>
    <row r="28" spans="1:6" ht="15">
      <c r="A28" s="5" t="s">
        <v>18</v>
      </c>
      <c r="B28" s="43">
        <v>12329001.299999999</v>
      </c>
      <c r="C28" s="43">
        <v>13076003.02</v>
      </c>
      <c r="D28" s="39">
        <f t="shared" si="0"/>
        <v>1.0605889886636641</v>
      </c>
      <c r="E28" s="39">
        <f t="shared" si="1"/>
        <v>0.4418850158480166</v>
      </c>
      <c r="F28" s="39">
        <f t="shared" si="2"/>
        <v>0.4418850158480166</v>
      </c>
    </row>
    <row r="29" spans="1:6" ht="15">
      <c r="A29" s="5" t="s">
        <v>19</v>
      </c>
      <c r="B29" s="43">
        <v>95442026.14999999</v>
      </c>
      <c r="C29" s="43">
        <v>88534960.36999999</v>
      </c>
      <c r="D29" s="39">
        <f t="shared" si="0"/>
        <v>0.9276307716985742</v>
      </c>
      <c r="E29" s="39">
        <f t="shared" si="1"/>
        <v>0.34103341572813867</v>
      </c>
      <c r="F29" s="39">
        <f t="shared" si="2"/>
        <v>0.34103341572813867</v>
      </c>
    </row>
    <row r="30" spans="1:6" ht="15">
      <c r="A30" s="5" t="s">
        <v>20</v>
      </c>
      <c r="B30" s="43">
        <v>93615017.05</v>
      </c>
      <c r="C30" s="43">
        <v>119954886.19000001</v>
      </c>
      <c r="D30" s="39">
        <f t="shared" si="0"/>
        <v>1.2813637167414265</v>
      </c>
      <c r="E30" s="39">
        <f t="shared" si="1"/>
        <v>0.6093472840771356</v>
      </c>
      <c r="F30" s="39">
        <f t="shared" si="2"/>
        <v>0.6093472840771356</v>
      </c>
    </row>
    <row r="31" spans="1:6" ht="15">
      <c r="A31" s="5" t="s">
        <v>21</v>
      </c>
      <c r="B31" s="43">
        <v>17159759.82</v>
      </c>
      <c r="C31" s="43">
        <v>27438851.970000003</v>
      </c>
      <c r="D31" s="39">
        <f t="shared" si="0"/>
        <v>1.5990230782845538</v>
      </c>
      <c r="E31" s="39">
        <f t="shared" si="1"/>
        <v>0.8502985816798617</v>
      </c>
      <c r="F31" s="39">
        <f t="shared" si="2"/>
        <v>0.8502985816798617</v>
      </c>
    </row>
    <row r="32" spans="1:6" ht="15">
      <c r="A32" s="5" t="s">
        <v>22</v>
      </c>
      <c r="B32" s="43">
        <v>16047177.629999999</v>
      </c>
      <c r="C32" s="43">
        <v>7670994.51</v>
      </c>
      <c r="D32" s="39">
        <f t="shared" si="0"/>
        <v>0.47802764366857703</v>
      </c>
      <c r="E32" s="39">
        <f t="shared" si="1"/>
        <v>0</v>
      </c>
      <c r="F32" s="39">
        <f t="shared" si="2"/>
        <v>0</v>
      </c>
    </row>
    <row r="33" spans="1:6" ht="15">
      <c r="A33" s="5" t="s">
        <v>23</v>
      </c>
      <c r="B33" s="43">
        <v>53636561.94</v>
      </c>
      <c r="C33" s="43">
        <v>37170362.129999995</v>
      </c>
      <c r="D33" s="39">
        <f t="shared" si="0"/>
        <v>0.6930041894105787</v>
      </c>
      <c r="E33" s="39">
        <f t="shared" si="1"/>
        <v>0.16306422514689403</v>
      </c>
      <c r="F33" s="39">
        <f t="shared" si="2"/>
        <v>0.16306422514689403</v>
      </c>
    </row>
    <row r="34" spans="1:6" ht="15">
      <c r="A34" s="5" t="s">
        <v>24</v>
      </c>
      <c r="B34" s="43">
        <v>49579903.54000001</v>
      </c>
      <c r="C34" s="43">
        <v>59793803.98000001</v>
      </c>
      <c r="D34" s="39">
        <f t="shared" si="0"/>
        <v>1.206008880831316</v>
      </c>
      <c r="E34" s="39">
        <f t="shared" si="1"/>
        <v>0.5521890583444539</v>
      </c>
      <c r="F34" s="39">
        <f t="shared" si="2"/>
        <v>0.5521890583444539</v>
      </c>
    </row>
    <row r="35" spans="1:6" ht="15">
      <c r="A35" s="5" t="s">
        <v>25</v>
      </c>
      <c r="B35" s="43">
        <v>8985928.870000001</v>
      </c>
      <c r="C35" s="43">
        <v>5995890.88</v>
      </c>
      <c r="D35" s="39">
        <f t="shared" si="0"/>
        <v>0.6672533209135005</v>
      </c>
      <c r="E35" s="39">
        <f t="shared" si="1"/>
        <v>0.1435316505404763</v>
      </c>
      <c r="F35" s="39">
        <f t="shared" si="2"/>
        <v>0.1435316505404763</v>
      </c>
    </row>
    <row r="36" spans="1:6" ht="15">
      <c r="A36" s="5" t="s">
        <v>26</v>
      </c>
      <c r="B36" s="43">
        <v>91256904.21</v>
      </c>
      <c r="C36" s="43">
        <v>57140822.37</v>
      </c>
      <c r="D36" s="39">
        <f t="shared" si="0"/>
        <v>0.6261534167158223</v>
      </c>
      <c r="E36" s="39">
        <f t="shared" si="1"/>
        <v>0.11235650997584412</v>
      </c>
      <c r="F36" s="39">
        <f t="shared" si="2"/>
        <v>0.11235650997584412</v>
      </c>
    </row>
    <row r="37" spans="1:6" ht="15">
      <c r="A37" s="5" t="s">
        <v>27</v>
      </c>
      <c r="B37" s="43">
        <v>26786715.9</v>
      </c>
      <c r="C37" s="43">
        <v>26368847.699999996</v>
      </c>
      <c r="D37" s="39">
        <f t="shared" si="0"/>
        <v>0.984400170533783</v>
      </c>
      <c r="E37" s="39">
        <f t="shared" si="1"/>
        <v>0.38409419708531944</v>
      </c>
      <c r="F37" s="39">
        <f t="shared" si="2"/>
        <v>0.38409419708531944</v>
      </c>
    </row>
    <row r="38" spans="1:6" ht="15">
      <c r="A38" s="5" t="s">
        <v>28</v>
      </c>
      <c r="B38" s="43">
        <v>25178450.22</v>
      </c>
      <c r="C38" s="43">
        <v>45230132.39</v>
      </c>
      <c r="D38" s="39">
        <f t="shared" si="0"/>
        <v>1.7963827000786707</v>
      </c>
      <c r="E38" s="39">
        <f t="shared" si="1"/>
        <v>1</v>
      </c>
      <c r="F38" s="39">
        <f t="shared" si="2"/>
        <v>1</v>
      </c>
    </row>
    <row r="39" spans="1:6" ht="15">
      <c r="A39" s="5" t="s">
        <v>29</v>
      </c>
      <c r="B39" s="43">
        <v>11812005.469999999</v>
      </c>
      <c r="C39" s="43">
        <v>14335683.779999997</v>
      </c>
      <c r="D39" s="39">
        <f t="shared" si="0"/>
        <v>1.213653669261296</v>
      </c>
      <c r="E39" s="39">
        <f t="shared" si="1"/>
        <v>0.5579877909338345</v>
      </c>
      <c r="F39" s="39">
        <f t="shared" si="2"/>
        <v>0.5579877909338345</v>
      </c>
    </row>
    <row r="40" spans="1:6" ht="15">
      <c r="A40" s="5" t="s">
        <v>30</v>
      </c>
      <c r="B40" s="43">
        <v>95733486.78999999</v>
      </c>
      <c r="C40" s="43">
        <v>74698761.05</v>
      </c>
      <c r="D40" s="39">
        <f t="shared" si="0"/>
        <v>0.780278286675784</v>
      </c>
      <c r="E40" s="39">
        <f t="shared" si="1"/>
        <v>0.22926346096038905</v>
      </c>
      <c r="F40" s="39">
        <f t="shared" si="2"/>
        <v>0.22926346096038905</v>
      </c>
    </row>
    <row r="41" spans="1:6" ht="15">
      <c r="A41" s="5" t="s">
        <v>31</v>
      </c>
      <c r="B41" s="43">
        <v>33605018.42</v>
      </c>
      <c r="C41" s="43">
        <v>36233244.22</v>
      </c>
      <c r="D41" s="39">
        <f t="shared" si="0"/>
        <v>1.078209324784533</v>
      </c>
      <c r="E41" s="39">
        <f t="shared" si="1"/>
        <v>0.45525041087964746</v>
      </c>
      <c r="F41" s="39">
        <f t="shared" si="2"/>
        <v>0.45525041087964746</v>
      </c>
    </row>
    <row r="42" spans="1:6" ht="15">
      <c r="A42" s="5" t="s">
        <v>32</v>
      </c>
      <c r="B42" s="43">
        <v>42004623.7</v>
      </c>
      <c r="C42" s="43">
        <v>37425936.51</v>
      </c>
      <c r="D42" s="39">
        <f t="shared" si="0"/>
        <v>0.8909956384158727</v>
      </c>
      <c r="E42" s="39">
        <f t="shared" si="1"/>
        <v>0.3132448976771216</v>
      </c>
      <c r="F42" s="39">
        <f t="shared" si="2"/>
        <v>0.3132448976771216</v>
      </c>
    </row>
    <row r="43" spans="1:6" ht="15">
      <c r="A43" s="5" t="s">
        <v>33</v>
      </c>
      <c r="B43" s="43">
        <v>10022478.67</v>
      </c>
      <c r="C43" s="43">
        <v>12189996.75</v>
      </c>
      <c r="D43" s="39">
        <f t="shared" si="0"/>
        <v>1.2162656715337266</v>
      </c>
      <c r="E43" s="39">
        <f t="shared" si="1"/>
        <v>0.5599690495179546</v>
      </c>
      <c r="F43" s="39">
        <f t="shared" si="2"/>
        <v>0.5599690495179546</v>
      </c>
    </row>
    <row r="44" spans="1:6" ht="15">
      <c r="A44" s="5" t="s">
        <v>34</v>
      </c>
      <c r="B44" s="43">
        <v>10636852.03</v>
      </c>
      <c r="C44" s="43">
        <v>13224176.78</v>
      </c>
      <c r="D44" s="39">
        <f t="shared" si="0"/>
        <v>1.2432415852643952</v>
      </c>
      <c r="E44" s="39">
        <f t="shared" si="1"/>
        <v>0.580430846663956</v>
      </c>
      <c r="F44" s="39">
        <f t="shared" si="2"/>
        <v>0.580430846663956</v>
      </c>
    </row>
    <row r="45" spans="1:6" ht="15">
      <c r="A45" s="5" t="s">
        <v>35</v>
      </c>
      <c r="B45" s="43">
        <v>19615502.32</v>
      </c>
      <c r="C45" s="43">
        <v>20836549.67</v>
      </c>
      <c r="D45" s="39">
        <f t="shared" si="0"/>
        <v>1.0622490992114446</v>
      </c>
      <c r="E45" s="39">
        <f t="shared" si="1"/>
        <v>0.44314424456618984</v>
      </c>
      <c r="F45" s="39">
        <f t="shared" si="2"/>
        <v>0.44314424456618984</v>
      </c>
    </row>
    <row r="46" spans="1:6" ht="15">
      <c r="A46" s="5" t="s">
        <v>36</v>
      </c>
      <c r="B46" s="43">
        <v>21279193.970000003</v>
      </c>
      <c r="C46" s="43">
        <v>24692244.509999998</v>
      </c>
      <c r="D46" s="39">
        <f t="shared" si="0"/>
        <v>1.1603937886374742</v>
      </c>
      <c r="E46" s="39">
        <f t="shared" si="1"/>
        <v>0.5175890528512048</v>
      </c>
      <c r="F46" s="39">
        <f t="shared" si="2"/>
        <v>0.5175890528512048</v>
      </c>
    </row>
    <row r="47" spans="1:6" s="18" customFormat="1" ht="15">
      <c r="A47" s="15" t="s">
        <v>71</v>
      </c>
      <c r="B47" s="44">
        <f>SUM(B$10:B$46)</f>
        <v>3752235276.670001</v>
      </c>
      <c r="C47" s="44">
        <f>SUM(C$10:C$46)</f>
        <v>3963138247.15</v>
      </c>
      <c r="D47" s="16">
        <f>$C47/$B47</f>
        <v>1.0562072884371925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 horizontalCentered="1"/>
  <pageMargins left="0.15748031496062992" right="0.15748031496062992" top="0.32" bottom="0.15748031496062992" header="0.15748031496062992" footer="0.15748031496062992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V42"/>
  <sheetViews>
    <sheetView view="pageBreakPreview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63" t="s">
        <v>305</v>
      </c>
      <c r="B1" s="65"/>
      <c r="C1" s="65"/>
      <c r="D1" s="65"/>
      <c r="E1" s="65"/>
      <c r="F1" s="6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2" s="8" customFormat="1" ht="70.5" customHeight="1">
      <c r="A3" s="60" t="s">
        <v>38</v>
      </c>
      <c r="B3" s="60" t="s">
        <v>93</v>
      </c>
      <c r="C3" s="60"/>
      <c r="D3" s="60"/>
      <c r="E3" s="60"/>
      <c r="F3" s="60"/>
      <c r="G3" s="60" t="s">
        <v>94</v>
      </c>
      <c r="H3" s="60"/>
      <c r="I3" s="60"/>
      <c r="J3" s="60"/>
      <c r="K3" s="60"/>
      <c r="L3" s="60" t="s">
        <v>195</v>
      </c>
      <c r="M3" s="60"/>
      <c r="N3" s="60"/>
      <c r="O3" s="60"/>
      <c r="P3" s="60"/>
      <c r="Q3" s="60"/>
      <c r="R3" s="75"/>
      <c r="S3" s="60" t="s">
        <v>194</v>
      </c>
      <c r="T3" s="75"/>
      <c r="U3" s="60" t="s">
        <v>95</v>
      </c>
      <c r="V3" s="22"/>
    </row>
    <row r="4" spans="1:21" s="8" customFormat="1" ht="23.25" customHeight="1">
      <c r="A4" s="60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73"/>
    </row>
    <row r="5" spans="1:22" ht="15">
      <c r="A5" s="5" t="s">
        <v>0</v>
      </c>
      <c r="B5" s="19">
        <f>'I (1)'!$F10</f>
        <v>0.599284948822337</v>
      </c>
      <c r="C5" s="19">
        <f>'I (2)'!$F10</f>
        <v>0.45245862025097544</v>
      </c>
      <c r="D5" s="19">
        <f>'I (3)'!$G10</f>
        <v>0</v>
      </c>
      <c r="E5" s="20">
        <f>'I (4)'!$E9</f>
        <v>0</v>
      </c>
      <c r="F5" s="19">
        <f>'I (5)'!$G10</f>
        <v>1</v>
      </c>
      <c r="G5" s="20">
        <f>'II (1)'!$G9</f>
        <v>0</v>
      </c>
      <c r="H5" s="19">
        <f>'II (2)'!$F9</f>
        <v>-0.221219356703343</v>
      </c>
      <c r="I5" s="19">
        <f>'II (3)'!$F9</f>
        <v>-0.2680057417114718</v>
      </c>
      <c r="J5" s="20">
        <f>'II (4)'!$H10</f>
        <v>0</v>
      </c>
      <c r="K5" s="19">
        <f>'II (6)'!$F10</f>
        <v>1.0581462265602193</v>
      </c>
      <c r="L5" s="33">
        <f>'III (1)'!$M10</f>
        <v>0</v>
      </c>
      <c r="M5" s="33">
        <f>'III (2)'!$K10</f>
        <v>0</v>
      </c>
      <c r="N5" s="33">
        <f>'III (3)'!$I9</f>
        <v>0</v>
      </c>
      <c r="O5" s="19">
        <f>'III (4)'!$L10</f>
        <v>0</v>
      </c>
      <c r="P5" s="19">
        <f>'III (5)'!$H10</f>
        <v>-1.2325697245844058</v>
      </c>
      <c r="Q5" s="20">
        <f>'III (6)'!$E9</f>
        <v>0</v>
      </c>
      <c r="R5" s="19">
        <f>'III (7)'!$J10</f>
        <v>0</v>
      </c>
      <c r="S5" s="20">
        <f>'IV (1)'!$E9</f>
        <v>1</v>
      </c>
      <c r="T5" s="20">
        <f>'IV (2)'!$E9</f>
        <v>0</v>
      </c>
      <c r="U5" s="39">
        <f>SUM($B5:$T5)</f>
        <v>2.3880949726343106</v>
      </c>
      <c r="V5" s="1">
        <f>RANK(U5,$U$5:$U$41,0)</f>
        <v>28</v>
      </c>
    </row>
    <row r="6" spans="1:22" ht="15">
      <c r="A6" s="5" t="s">
        <v>1</v>
      </c>
      <c r="B6" s="19">
        <f>'I (1)'!$F11</f>
        <v>0</v>
      </c>
      <c r="C6" s="19">
        <f>'I (2)'!$F11</f>
        <v>0.4973176878640156</v>
      </c>
      <c r="D6" s="19">
        <f>'I (3)'!$G11</f>
        <v>0</v>
      </c>
      <c r="E6" s="20">
        <f>'I (4)'!$E10</f>
        <v>0</v>
      </c>
      <c r="F6" s="19">
        <f>'I (5)'!$G11</f>
        <v>0.7921781924963284</v>
      </c>
      <c r="G6" s="20">
        <f>'II (1)'!$G10</f>
        <v>0</v>
      </c>
      <c r="H6" s="19">
        <f>'II (2)'!$F10</f>
        <v>-0.17034952783075513</v>
      </c>
      <c r="I6" s="19">
        <f>'II (3)'!$F10</f>
        <v>-0.26895333109801534</v>
      </c>
      <c r="J6" s="20">
        <f>'II (4)'!$H11</f>
        <v>0</v>
      </c>
      <c r="K6" s="19">
        <f>'II (6)'!$F11</f>
        <v>1.759200721489516</v>
      </c>
      <c r="L6" s="33">
        <f>'III (1)'!$M11</f>
        <v>0</v>
      </c>
      <c r="M6" s="33">
        <f>'III (2)'!$K11</f>
        <v>0</v>
      </c>
      <c r="N6" s="33">
        <f>'III (3)'!$I10</f>
        <v>0</v>
      </c>
      <c r="O6" s="19">
        <f>'III (4)'!$L11</f>
        <v>-1</v>
      </c>
      <c r="P6" s="19">
        <f>'III (5)'!$H11</f>
        <v>-2</v>
      </c>
      <c r="Q6" s="20">
        <f>'III (6)'!$E10</f>
        <v>0</v>
      </c>
      <c r="R6" s="19">
        <f>'III (7)'!$J11</f>
        <v>0.007360843222268928</v>
      </c>
      <c r="S6" s="20">
        <f>'IV (1)'!$E10</f>
        <v>1</v>
      </c>
      <c r="T6" s="20">
        <f>'IV (2)'!$E10</f>
        <v>0</v>
      </c>
      <c r="U6" s="39">
        <f aca="true" t="shared" si="0" ref="U6:U41">SUM($B6:$T6)</f>
        <v>0.6167545861433583</v>
      </c>
      <c r="V6" s="1">
        <f aca="true" t="shared" si="1" ref="V6:V41">RANK(U6,$U$5:$U$41,0)</f>
        <v>37</v>
      </c>
    </row>
    <row r="7" spans="1:22" ht="15">
      <c r="A7" s="5" t="s">
        <v>2</v>
      </c>
      <c r="B7" s="19">
        <f>'I (1)'!$F12</f>
        <v>0.3918609593093338</v>
      </c>
      <c r="C7" s="19">
        <f>'I (2)'!$F12</f>
        <v>0.24272328607336716</v>
      </c>
      <c r="D7" s="19">
        <f>'I (3)'!$G12</f>
        <v>-0.0784402767403783</v>
      </c>
      <c r="E7" s="20">
        <f>'I (4)'!$E11</f>
        <v>0</v>
      </c>
      <c r="F7" s="19">
        <f>'I (5)'!$G12</f>
        <v>1</v>
      </c>
      <c r="G7" s="20">
        <f>'II (1)'!$G11</f>
        <v>0</v>
      </c>
      <c r="H7" s="19">
        <f>'II (2)'!$F11</f>
        <v>-0.4168997168031743</v>
      </c>
      <c r="I7" s="19">
        <f>'II (3)'!$F11</f>
        <v>-0.2398752912909355</v>
      </c>
      <c r="J7" s="20">
        <f>'II (4)'!$H12</f>
        <v>0</v>
      </c>
      <c r="K7" s="19">
        <f>'II (6)'!$F12</f>
        <v>1.5950453804990659</v>
      </c>
      <c r="L7" s="33">
        <f>'III (1)'!$M12</f>
        <v>0</v>
      </c>
      <c r="M7" s="33">
        <f>'III (2)'!$K12</f>
        <v>0</v>
      </c>
      <c r="N7" s="33">
        <f>'III (3)'!$I11</f>
        <v>0</v>
      </c>
      <c r="O7" s="19">
        <f>'III (4)'!$L12</f>
        <v>0</v>
      </c>
      <c r="P7" s="19">
        <f>'III (5)'!$H12</f>
        <v>-0.2295526224871259</v>
      </c>
      <c r="Q7" s="20">
        <f>'III (6)'!$E11</f>
        <v>0</v>
      </c>
      <c r="R7" s="19">
        <f>'III (7)'!$J12</f>
        <v>0.04837400099991158</v>
      </c>
      <c r="S7" s="20">
        <f>'IV (1)'!$E11</f>
        <v>1</v>
      </c>
      <c r="T7" s="20">
        <f>'IV (2)'!$E11</f>
        <v>0</v>
      </c>
      <c r="U7" s="39">
        <f t="shared" si="0"/>
        <v>3.3132357195600646</v>
      </c>
      <c r="V7" s="1">
        <f t="shared" si="1"/>
        <v>25</v>
      </c>
    </row>
    <row r="8" spans="1:22" ht="15">
      <c r="A8" s="5" t="s">
        <v>3</v>
      </c>
      <c r="B8" s="19">
        <f>'I (1)'!$F13</f>
        <v>0.4065051812855261</v>
      </c>
      <c r="C8" s="19">
        <f>'I (2)'!$F13</f>
        <v>0.48098925715417845</v>
      </c>
      <c r="D8" s="19">
        <f>'I (3)'!$G13</f>
        <v>-0.24808368978174358</v>
      </c>
      <c r="E8" s="20">
        <f>'I (4)'!$E12</f>
        <v>0</v>
      </c>
      <c r="F8" s="19">
        <f>'I (5)'!$G13</f>
        <v>1</v>
      </c>
      <c r="G8" s="20">
        <f>'II (1)'!$G12</f>
        <v>0</v>
      </c>
      <c r="H8" s="19">
        <f>'II (2)'!$F12</f>
        <v>-0.341216346604689</v>
      </c>
      <c r="I8" s="19">
        <f>'II (3)'!$F12</f>
        <v>-0.0375789890524861</v>
      </c>
      <c r="J8" s="20">
        <f>'II (4)'!$H13</f>
        <v>0</v>
      </c>
      <c r="K8" s="19">
        <f>'II (6)'!$F13</f>
        <v>1.6153005732577062</v>
      </c>
      <c r="L8" s="33">
        <f>'III (1)'!$M13</f>
        <v>0</v>
      </c>
      <c r="M8" s="33">
        <f>'III (2)'!$K13</f>
        <v>0</v>
      </c>
      <c r="N8" s="33">
        <f>'III (3)'!$I12</f>
        <v>0</v>
      </c>
      <c r="O8" s="19">
        <f>'III (4)'!$L13</f>
        <v>0</v>
      </c>
      <c r="P8" s="19">
        <f>'III (5)'!$H13</f>
        <v>-0.05938440160653083</v>
      </c>
      <c r="Q8" s="20">
        <f>'III (6)'!$E12</f>
        <v>0</v>
      </c>
      <c r="R8" s="19">
        <f>'III (7)'!$J13</f>
        <v>0.17914963657749564</v>
      </c>
      <c r="S8" s="20">
        <f>'IV (1)'!$E12</f>
        <v>1</v>
      </c>
      <c r="T8" s="20">
        <f>'IV (2)'!$E12</f>
        <v>0</v>
      </c>
      <c r="U8" s="39">
        <f t="shared" si="0"/>
        <v>3.9956812212294572</v>
      </c>
      <c r="V8" s="1">
        <f t="shared" si="1"/>
        <v>21</v>
      </c>
    </row>
    <row r="9" spans="1:22" ht="15">
      <c r="A9" s="5" t="s">
        <v>4</v>
      </c>
      <c r="B9" s="19">
        <f>'I (1)'!$F14</f>
        <v>0.26629380720655055</v>
      </c>
      <c r="C9" s="19">
        <f>'I (2)'!$F14</f>
        <v>0.36048115417965787</v>
      </c>
      <c r="D9" s="19">
        <f>'I (3)'!$G14</f>
        <v>-0.0018002404902414419</v>
      </c>
      <c r="E9" s="20">
        <f>'I (4)'!$E13</f>
        <v>0</v>
      </c>
      <c r="F9" s="19">
        <f>'I (5)'!$G14</f>
        <v>1</v>
      </c>
      <c r="G9" s="20">
        <f>'II (1)'!$G13</f>
        <v>0</v>
      </c>
      <c r="H9" s="19">
        <f>'II (2)'!$F13</f>
        <v>-0.45582424053028403</v>
      </c>
      <c r="I9" s="19">
        <f>'II (3)'!$F13</f>
        <v>-0.0006931988398332316</v>
      </c>
      <c r="J9" s="20">
        <f>'II (4)'!$H14</f>
        <v>0</v>
      </c>
      <c r="K9" s="19">
        <f>'II (6)'!$F14</f>
        <v>1.5810346602007805</v>
      </c>
      <c r="L9" s="33">
        <f>'III (1)'!$M14</f>
        <v>0</v>
      </c>
      <c r="M9" s="33">
        <f>'III (2)'!$K14</f>
        <v>0</v>
      </c>
      <c r="N9" s="33">
        <f>'III (3)'!$I13</f>
        <v>0</v>
      </c>
      <c r="O9" s="19">
        <f>'III (4)'!$L14</f>
        <v>0</v>
      </c>
      <c r="P9" s="19">
        <f>'III (5)'!$H14</f>
        <v>-0.9071940303926471</v>
      </c>
      <c r="Q9" s="20">
        <f>'III (6)'!$E13</f>
        <v>0</v>
      </c>
      <c r="R9" s="19">
        <f>'III (7)'!$J14</f>
        <v>0.28989222084676003</v>
      </c>
      <c r="S9" s="20">
        <f>'IV (1)'!$E13</f>
        <v>1</v>
      </c>
      <c r="T9" s="20">
        <f>'IV (2)'!$E13</f>
        <v>0</v>
      </c>
      <c r="U9" s="39">
        <f t="shared" si="0"/>
        <v>3.132190132180743</v>
      </c>
      <c r="V9" s="1">
        <f t="shared" si="1"/>
        <v>27</v>
      </c>
    </row>
    <row r="10" spans="1:22" ht="15">
      <c r="A10" s="5" t="s">
        <v>5</v>
      </c>
      <c r="B10" s="19">
        <f>'I (1)'!$F15</f>
        <v>0.25062651470742825</v>
      </c>
      <c r="C10" s="19">
        <f>'I (2)'!$F15</f>
        <v>0.6201132156045579</v>
      </c>
      <c r="D10" s="19">
        <f>'I (3)'!$G15</f>
        <v>0</v>
      </c>
      <c r="E10" s="20">
        <f>'I (4)'!$E14</f>
        <v>0</v>
      </c>
      <c r="F10" s="19">
        <f>'I (5)'!$G15</f>
        <v>0.9038986611830553</v>
      </c>
      <c r="G10" s="20">
        <f>'II (1)'!$G14</f>
        <v>0</v>
      </c>
      <c r="H10" s="19">
        <f>'II (2)'!$F14</f>
        <v>-0.25215206340465246</v>
      </c>
      <c r="I10" s="19">
        <f>'II (3)'!$F14</f>
        <v>0</v>
      </c>
      <c r="J10" s="20">
        <f>'II (4)'!$H15</f>
        <v>0</v>
      </c>
      <c r="K10" s="19">
        <f>'II (6)'!$F15</f>
        <v>1.7460809566953992</v>
      </c>
      <c r="L10" s="33">
        <f>'III (1)'!$M15</f>
        <v>0</v>
      </c>
      <c r="M10" s="33">
        <f>'III (2)'!$K15</f>
        <v>0</v>
      </c>
      <c r="N10" s="33">
        <f>'III (3)'!$I14</f>
        <v>0</v>
      </c>
      <c r="O10" s="19">
        <f>'III (4)'!$L15</f>
        <v>0</v>
      </c>
      <c r="P10" s="19">
        <f>'III (5)'!$H15</f>
        <v>0</v>
      </c>
      <c r="Q10" s="20">
        <f>'III (6)'!$E14</f>
        <v>0</v>
      </c>
      <c r="R10" s="19">
        <f>'III (7)'!$J15</f>
        <v>0.11322582826136875</v>
      </c>
      <c r="S10" s="20">
        <f>'IV (1)'!$E14</f>
        <v>1</v>
      </c>
      <c r="T10" s="20">
        <f>'IV (2)'!$E14</f>
        <v>0</v>
      </c>
      <c r="U10" s="39">
        <f t="shared" si="0"/>
        <v>4.381793113047157</v>
      </c>
      <c r="V10" s="1">
        <f t="shared" si="1"/>
        <v>17</v>
      </c>
    </row>
    <row r="11" spans="1:22" ht="15">
      <c r="A11" s="5" t="s">
        <v>6</v>
      </c>
      <c r="B11" s="19">
        <f>'I (1)'!$F16</f>
        <v>0.47348474374261074</v>
      </c>
      <c r="C11" s="19">
        <f>'I (2)'!$F16</f>
        <v>0.3683084541578975</v>
      </c>
      <c r="D11" s="19">
        <f>'I (3)'!$G16</f>
        <v>0</v>
      </c>
      <c r="E11" s="20">
        <f>'I (4)'!$E15</f>
        <v>0</v>
      </c>
      <c r="F11" s="19">
        <f>'I (5)'!$G16</f>
        <v>0.997996640590626</v>
      </c>
      <c r="G11" s="20">
        <f>'II (1)'!$G15</f>
        <v>0</v>
      </c>
      <c r="H11" s="19">
        <f>'II (2)'!$F15</f>
        <v>-0.3458460804361178</v>
      </c>
      <c r="I11" s="19">
        <f>'II (3)'!$F15</f>
        <v>-0.004013588544164068</v>
      </c>
      <c r="J11" s="20">
        <f>'II (4)'!$H16</f>
        <v>0</v>
      </c>
      <c r="K11" s="19">
        <f>'II (6)'!$F16</f>
        <v>1.4927071884009304</v>
      </c>
      <c r="L11" s="33">
        <f>'III (1)'!$M16</f>
        <v>0</v>
      </c>
      <c r="M11" s="33">
        <f>'III (2)'!$K16</f>
        <v>0</v>
      </c>
      <c r="N11" s="33">
        <f>'III (3)'!$I15</f>
        <v>0</v>
      </c>
      <c r="O11" s="19">
        <f>'III (4)'!$L16</f>
        <v>0</v>
      </c>
      <c r="P11" s="19">
        <f>'III (5)'!$H16</f>
        <v>-0.07671330911927766</v>
      </c>
      <c r="Q11" s="20">
        <f>'III (6)'!$E15</f>
        <v>0</v>
      </c>
      <c r="R11" s="19">
        <f>'III (7)'!$J16</f>
        <v>0.5835898109401678</v>
      </c>
      <c r="S11" s="20">
        <f>'IV (1)'!$E15</f>
        <v>1</v>
      </c>
      <c r="T11" s="20">
        <f>'IV (2)'!$E15</f>
        <v>0</v>
      </c>
      <c r="U11" s="39">
        <f t="shared" si="0"/>
        <v>4.489513859732673</v>
      </c>
      <c r="V11" s="1">
        <f t="shared" si="1"/>
        <v>13</v>
      </c>
    </row>
    <row r="12" spans="1:22" ht="15">
      <c r="A12" s="5" t="s">
        <v>7</v>
      </c>
      <c r="B12" s="19">
        <f>'I (1)'!$F17</f>
        <v>0.084036772604524</v>
      </c>
      <c r="C12" s="19">
        <f>'I (2)'!$F17</f>
        <v>0.12558319784966696</v>
      </c>
      <c r="D12" s="19">
        <f>'I (3)'!$G17</f>
        <v>0</v>
      </c>
      <c r="E12" s="20">
        <f>'I (4)'!$E16</f>
        <v>0</v>
      </c>
      <c r="F12" s="19">
        <f>'I (5)'!$G17</f>
        <v>0.9483216061878692</v>
      </c>
      <c r="G12" s="20">
        <f>'II (1)'!$G16</f>
        <v>0</v>
      </c>
      <c r="H12" s="19">
        <f>'II (2)'!$F16</f>
        <v>-0.16716013745646832</v>
      </c>
      <c r="I12" s="19">
        <f>'II (3)'!$F16</f>
        <v>-1</v>
      </c>
      <c r="J12" s="20">
        <f>'II (4)'!$H17</f>
        <v>0</v>
      </c>
      <c r="K12" s="19">
        <f>'II (6)'!$F17</f>
        <v>1.6201082135111964</v>
      </c>
      <c r="L12" s="33">
        <f>'III (1)'!$M17</f>
        <v>0</v>
      </c>
      <c r="M12" s="33">
        <f>'III (2)'!$K17</f>
        <v>0</v>
      </c>
      <c r="N12" s="33">
        <f>'III (3)'!$I16</f>
        <v>0</v>
      </c>
      <c r="O12" s="19">
        <f>'III (4)'!$L17</f>
        <v>-0.15048073933654035</v>
      </c>
      <c r="P12" s="19">
        <f>'III (5)'!$H17</f>
        <v>-1.031891662507428</v>
      </c>
      <c r="Q12" s="20">
        <f>'III (6)'!$E16</f>
        <v>0</v>
      </c>
      <c r="R12" s="19">
        <f>'III (7)'!$J17</f>
        <v>0.0017430233496652935</v>
      </c>
      <c r="S12" s="20">
        <f>'IV (1)'!$E16</f>
        <v>1</v>
      </c>
      <c r="T12" s="20">
        <f>'IV (2)'!$E16</f>
        <v>0</v>
      </c>
      <c r="U12" s="39">
        <f t="shared" si="0"/>
        <v>1.4302602742024855</v>
      </c>
      <c r="V12" s="1">
        <f t="shared" si="1"/>
        <v>33</v>
      </c>
    </row>
    <row r="13" spans="1:22" ht="15">
      <c r="A13" s="5" t="s">
        <v>8</v>
      </c>
      <c r="B13" s="19">
        <f>'I (1)'!$F18</f>
        <v>0.21609158030007117</v>
      </c>
      <c r="C13" s="19">
        <f>'I (2)'!$F18</f>
        <v>0.40353081131407065</v>
      </c>
      <c r="D13" s="19">
        <f>'I (3)'!$G18</f>
        <v>0</v>
      </c>
      <c r="E13" s="20">
        <f>'I (4)'!$E17</f>
        <v>0</v>
      </c>
      <c r="F13" s="19">
        <f>'I (5)'!$G18</f>
        <v>0.01830520996206396</v>
      </c>
      <c r="G13" s="20">
        <f>'II (1)'!$G17</f>
        <v>0</v>
      </c>
      <c r="H13" s="19">
        <f>'II (2)'!$F17</f>
        <v>-0.33392473344860724</v>
      </c>
      <c r="I13" s="19">
        <f>'II (3)'!$F17</f>
        <v>-0.14669711695192728</v>
      </c>
      <c r="J13" s="20">
        <f>'II (4)'!$H18</f>
        <v>0</v>
      </c>
      <c r="K13" s="19">
        <f>'II (6)'!$F18</f>
        <v>1.6748093730211489</v>
      </c>
      <c r="L13" s="33">
        <f>'III (1)'!$M18</f>
        <v>0</v>
      </c>
      <c r="M13" s="33">
        <f>'III (2)'!$K18</f>
        <v>0</v>
      </c>
      <c r="N13" s="33">
        <f>'III (3)'!$I17</f>
        <v>0</v>
      </c>
      <c r="O13" s="19">
        <f>'III (4)'!$L18</f>
        <v>-0.9303362902357718</v>
      </c>
      <c r="P13" s="19">
        <f>'III (5)'!$H18</f>
        <v>-0.20718529240395525</v>
      </c>
      <c r="Q13" s="20">
        <f>'III (6)'!$E17</f>
        <v>0</v>
      </c>
      <c r="R13" s="19">
        <f>'III (7)'!$J18</f>
        <v>0.25235162833825836</v>
      </c>
      <c r="S13" s="20">
        <f>'IV (1)'!$E17</f>
        <v>1</v>
      </c>
      <c r="T13" s="20">
        <f>'IV (2)'!$E17</f>
        <v>0</v>
      </c>
      <c r="U13" s="39">
        <f t="shared" si="0"/>
        <v>1.9469451698953515</v>
      </c>
      <c r="V13" s="1">
        <f t="shared" si="1"/>
        <v>31</v>
      </c>
    </row>
    <row r="14" spans="1:22" ht="15">
      <c r="A14" s="5" t="s">
        <v>9</v>
      </c>
      <c r="B14" s="19">
        <f>'I (1)'!$F19</f>
        <v>0.4999028132020223</v>
      </c>
      <c r="C14" s="19">
        <f>'I (2)'!$F19</f>
        <v>0.5112001260554202</v>
      </c>
      <c r="D14" s="19">
        <f>'I (3)'!$G19</f>
        <v>0</v>
      </c>
      <c r="E14" s="20">
        <f>'I (4)'!$E18</f>
        <v>0</v>
      </c>
      <c r="F14" s="19">
        <f>'I (5)'!$G19</f>
        <v>1</v>
      </c>
      <c r="G14" s="20">
        <f>'II (1)'!$G18</f>
        <v>0</v>
      </c>
      <c r="H14" s="19">
        <f>'II (2)'!$F18</f>
        <v>-0.2765134713250724</v>
      </c>
      <c r="I14" s="19">
        <f>'II (3)'!$F18</f>
        <v>-0.0661729857904502</v>
      </c>
      <c r="J14" s="20">
        <f>'II (4)'!$H19</f>
        <v>0</v>
      </c>
      <c r="K14" s="19">
        <f>'II (6)'!$F19</f>
        <v>1.641983170455363</v>
      </c>
      <c r="L14" s="33">
        <f>'III (1)'!$M19</f>
        <v>0</v>
      </c>
      <c r="M14" s="33">
        <f>'III (2)'!$K19</f>
        <v>0</v>
      </c>
      <c r="N14" s="33">
        <f>'III (3)'!$I18</f>
        <v>0</v>
      </c>
      <c r="O14" s="19">
        <f>'III (4)'!$L19</f>
        <v>0</v>
      </c>
      <c r="P14" s="19">
        <f>'III (5)'!$H19</f>
        <v>0</v>
      </c>
      <c r="Q14" s="20">
        <f>'III (6)'!$E18</f>
        <v>0</v>
      </c>
      <c r="R14" s="19">
        <f>'III (7)'!$J19</f>
        <v>0.09637987721475191</v>
      </c>
      <c r="S14" s="20">
        <f>'IV (1)'!$E18</f>
        <v>1</v>
      </c>
      <c r="T14" s="20">
        <f>'IV (2)'!$E18</f>
        <v>0</v>
      </c>
      <c r="U14" s="39">
        <f t="shared" si="0"/>
        <v>4.4067795298120345</v>
      </c>
      <c r="V14" s="1">
        <f t="shared" si="1"/>
        <v>16</v>
      </c>
    </row>
    <row r="15" spans="1:22" ht="15">
      <c r="A15" s="5" t="s">
        <v>10</v>
      </c>
      <c r="B15" s="19">
        <f>'I (1)'!$F20</f>
        <v>1.2335137796600646</v>
      </c>
      <c r="C15" s="19">
        <f>'I (2)'!$F20</f>
        <v>0.33073969064773523</v>
      </c>
      <c r="D15" s="19">
        <f>'I (3)'!$G20</f>
        <v>0</v>
      </c>
      <c r="E15" s="20">
        <f>'I (4)'!$E19</f>
        <v>0</v>
      </c>
      <c r="F15" s="19">
        <f>'I (5)'!$G20</f>
        <v>0.954378462399365</v>
      </c>
      <c r="G15" s="20">
        <f>'II (1)'!$G19</f>
        <v>0</v>
      </c>
      <c r="H15" s="19">
        <f>'II (2)'!$F19</f>
        <v>-0.549328745590012</v>
      </c>
      <c r="I15" s="19">
        <f>'II (3)'!$F19</f>
        <v>-0.016446383817522572</v>
      </c>
      <c r="J15" s="20">
        <f>'II (4)'!$H20</f>
        <v>0</v>
      </c>
      <c r="K15" s="19">
        <f>'II (6)'!$F20</f>
        <v>1.2069988060715564</v>
      </c>
      <c r="L15" s="33">
        <f>'III (1)'!$M20</f>
        <v>0</v>
      </c>
      <c r="M15" s="33">
        <f>'III (2)'!$K20</f>
        <v>0</v>
      </c>
      <c r="N15" s="33">
        <f>'III (3)'!$I19</f>
        <v>0</v>
      </c>
      <c r="O15" s="19">
        <f>'III (4)'!$L20</f>
        <v>0</v>
      </c>
      <c r="P15" s="19">
        <f>'III (5)'!$H20</f>
        <v>0</v>
      </c>
      <c r="Q15" s="20">
        <f>'III (6)'!$E19</f>
        <v>0</v>
      </c>
      <c r="R15" s="19">
        <f>'III (7)'!$J20</f>
        <v>0.3492266571734269</v>
      </c>
      <c r="S15" s="20">
        <f>'IV (1)'!$E19</f>
        <v>1</v>
      </c>
      <c r="T15" s="20">
        <f>'IV (2)'!$E19</f>
        <v>0</v>
      </c>
      <c r="U15" s="39">
        <f t="shared" si="0"/>
        <v>4.509082266544613</v>
      </c>
      <c r="V15" s="1">
        <f t="shared" si="1"/>
        <v>12</v>
      </c>
    </row>
    <row r="16" spans="1:22" ht="15">
      <c r="A16" s="5" t="s">
        <v>11</v>
      </c>
      <c r="B16" s="19">
        <f>'I (1)'!$F21</f>
        <v>0.7812749739426198</v>
      </c>
      <c r="C16" s="19">
        <f>'I (2)'!$F21</f>
        <v>0.38411210108522154</v>
      </c>
      <c r="D16" s="19">
        <f>'I (3)'!$G21</f>
        <v>0</v>
      </c>
      <c r="E16" s="20">
        <f>'I (4)'!$E20</f>
        <v>0</v>
      </c>
      <c r="F16" s="19">
        <f>'I (5)'!$G21</f>
        <v>0.9999999689659431</v>
      </c>
      <c r="G16" s="20">
        <f>'II (1)'!$G20</f>
        <v>0</v>
      </c>
      <c r="H16" s="19">
        <f>'II (2)'!$F20</f>
        <v>-0.2574833008774889</v>
      </c>
      <c r="I16" s="19">
        <f>'II (3)'!$F20</f>
        <v>-0.014126134606159572</v>
      </c>
      <c r="J16" s="20">
        <f>'II (4)'!$H21</f>
        <v>0</v>
      </c>
      <c r="K16" s="19">
        <f>'II (6)'!$F21</f>
        <v>1.7419523522540108</v>
      </c>
      <c r="L16" s="33">
        <f>'III (1)'!$M21</f>
        <v>0</v>
      </c>
      <c r="M16" s="33">
        <f>'III (2)'!$K21</f>
        <v>0</v>
      </c>
      <c r="N16" s="33">
        <f>'III (3)'!$I20</f>
        <v>0</v>
      </c>
      <c r="O16" s="19">
        <f>'III (4)'!$L21</f>
        <v>0</v>
      </c>
      <c r="P16" s="19">
        <f>'III (5)'!$H21</f>
        <v>-0.04719081154088268</v>
      </c>
      <c r="Q16" s="20">
        <f>'III (6)'!$E20</f>
        <v>0</v>
      </c>
      <c r="R16" s="19">
        <f>'III (7)'!$J21</f>
        <v>0.3274998729133322</v>
      </c>
      <c r="S16" s="20">
        <f>'IV (1)'!$E20</f>
        <v>1</v>
      </c>
      <c r="T16" s="20">
        <f>'IV (2)'!$E20</f>
        <v>0</v>
      </c>
      <c r="U16" s="39">
        <f t="shared" si="0"/>
        <v>4.916039022136596</v>
      </c>
      <c r="V16" s="1">
        <f t="shared" si="1"/>
        <v>7</v>
      </c>
    </row>
    <row r="17" spans="1:22" ht="15">
      <c r="A17" s="5" t="s">
        <v>12</v>
      </c>
      <c r="B17" s="19">
        <f>'I (1)'!$F22</f>
        <v>0.6944689150596819</v>
      </c>
      <c r="C17" s="19">
        <f>'I (2)'!$F22</f>
        <v>0.25083186034832045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-0.6765351198306203</v>
      </c>
      <c r="I17" s="19">
        <f>'II (3)'!$F21</f>
        <v>-0.00012859936423375662</v>
      </c>
      <c r="J17" s="20">
        <f>'II (4)'!$H22</f>
        <v>0</v>
      </c>
      <c r="K17" s="19">
        <f>'II (6)'!$F22</f>
        <v>1.9635626066121952</v>
      </c>
      <c r="L17" s="33">
        <f>'III (1)'!$M22</f>
        <v>0</v>
      </c>
      <c r="M17" s="33">
        <f>'III (2)'!$K22</f>
        <v>0</v>
      </c>
      <c r="N17" s="33">
        <f>'III (3)'!$I21</f>
        <v>0</v>
      </c>
      <c r="O17" s="19">
        <f>'III (4)'!$L22</f>
        <v>0</v>
      </c>
      <c r="P17" s="19">
        <f>'III (5)'!$H22</f>
        <v>0</v>
      </c>
      <c r="Q17" s="20">
        <f>'III (6)'!$E21</f>
        <v>0</v>
      </c>
      <c r="R17" s="19">
        <f>'III (7)'!$J22</f>
        <v>0.5150056214867087</v>
      </c>
      <c r="S17" s="20">
        <f>'IV (1)'!$E21</f>
        <v>1</v>
      </c>
      <c r="T17" s="20">
        <f>'IV (2)'!$E21</f>
        <v>0</v>
      </c>
      <c r="U17" s="39">
        <f t="shared" si="0"/>
        <v>4.747205284312052</v>
      </c>
      <c r="V17" s="1">
        <f t="shared" si="1"/>
        <v>8</v>
      </c>
    </row>
    <row r="18" spans="1:22" ht="15">
      <c r="A18" s="5" t="s">
        <v>13</v>
      </c>
      <c r="B18" s="19">
        <f>'I (1)'!$F23</f>
        <v>0.9730654441135334</v>
      </c>
      <c r="C18" s="19">
        <f>'I (2)'!$F23</f>
        <v>0.3948034653375838</v>
      </c>
      <c r="D18" s="19">
        <f>'I (3)'!$G23</f>
        <v>0</v>
      </c>
      <c r="E18" s="20">
        <f>'I (4)'!$E22</f>
        <v>0</v>
      </c>
      <c r="F18" s="19">
        <f>'I (5)'!$G23</f>
        <v>0.999999632886059</v>
      </c>
      <c r="G18" s="20">
        <f>'II (1)'!$G22</f>
        <v>0</v>
      </c>
      <c r="H18" s="19">
        <f>'II (2)'!$F22</f>
        <v>-0.2743900277690232</v>
      </c>
      <c r="I18" s="19">
        <f>'II (3)'!$F22</f>
        <v>0</v>
      </c>
      <c r="J18" s="20">
        <f>'II (4)'!$H23</f>
        <v>0</v>
      </c>
      <c r="K18" s="19">
        <f>'II (6)'!$F23</f>
        <v>1.6106891002039216</v>
      </c>
      <c r="L18" s="33">
        <f>'III (1)'!$M23</f>
        <v>0</v>
      </c>
      <c r="M18" s="33">
        <f>'III (2)'!$K23</f>
        <v>0</v>
      </c>
      <c r="N18" s="33">
        <f>'III (3)'!$I22</f>
        <v>0</v>
      </c>
      <c r="O18" s="19">
        <f>'III (4)'!$L23</f>
        <v>0</v>
      </c>
      <c r="P18" s="19">
        <f>'III (5)'!$H23</f>
        <v>0</v>
      </c>
      <c r="Q18" s="20">
        <f>'III (6)'!$E22</f>
        <v>0</v>
      </c>
      <c r="R18" s="19">
        <f>'III (7)'!$J23</f>
        <v>0.3739051681910127</v>
      </c>
      <c r="S18" s="20">
        <f>'IV (1)'!$E22</f>
        <v>1</v>
      </c>
      <c r="T18" s="20">
        <f>'IV (2)'!$E22</f>
        <v>0</v>
      </c>
      <c r="U18" s="39">
        <f t="shared" si="0"/>
        <v>5.078072782963087</v>
      </c>
      <c r="V18" s="1">
        <f t="shared" si="1"/>
        <v>4</v>
      </c>
    </row>
    <row r="19" spans="1:22" ht="15">
      <c r="A19" s="5" t="s">
        <v>14</v>
      </c>
      <c r="B19" s="19">
        <f>'I (1)'!$F24</f>
        <v>1.9068650108978598</v>
      </c>
      <c r="C19" s="19">
        <f>'I (2)'!$F24</f>
        <v>0.2764892759137357</v>
      </c>
      <c r="D19" s="19">
        <f>'I (3)'!$G24</f>
        <v>0</v>
      </c>
      <c r="E19" s="20">
        <f>'I (4)'!$E23</f>
        <v>0</v>
      </c>
      <c r="F19" s="19">
        <f>'I (5)'!$G24</f>
        <v>0.019981149956259138</v>
      </c>
      <c r="G19" s="20">
        <f>'II (1)'!$G23</f>
        <v>0</v>
      </c>
      <c r="H19" s="19">
        <f>'II (2)'!$F23</f>
        <v>-0.2445579434570723</v>
      </c>
      <c r="I19" s="19">
        <f>'II (3)'!$F23</f>
        <v>-0.010891445565801152</v>
      </c>
      <c r="J19" s="20">
        <f>'II (4)'!$H24</f>
        <v>0</v>
      </c>
      <c r="K19" s="19">
        <f>'II (6)'!$F24</f>
        <v>1.018386971116489</v>
      </c>
      <c r="L19" s="33">
        <f>'III (1)'!$M24</f>
        <v>0</v>
      </c>
      <c r="M19" s="33">
        <f>'III (2)'!$K24</f>
        <v>0</v>
      </c>
      <c r="N19" s="33">
        <f>'III (3)'!$I23</f>
        <v>0</v>
      </c>
      <c r="O19" s="19">
        <f>'III (4)'!$L24</f>
        <v>0</v>
      </c>
      <c r="P19" s="19">
        <f>'III (5)'!$H24</f>
        <v>0</v>
      </c>
      <c r="Q19" s="20">
        <f>'III (6)'!$E23</f>
        <v>0</v>
      </c>
      <c r="R19" s="19">
        <f>'III (7)'!$J24</f>
        <v>0.6178438619269537</v>
      </c>
      <c r="S19" s="20">
        <f>'IV (1)'!$E23</f>
        <v>1</v>
      </c>
      <c r="T19" s="20">
        <f>'IV (2)'!$E23</f>
        <v>0</v>
      </c>
      <c r="U19" s="39">
        <f t="shared" si="0"/>
        <v>4.584116880788423</v>
      </c>
      <c r="V19" s="1">
        <f t="shared" si="1"/>
        <v>9</v>
      </c>
    </row>
    <row r="20" spans="1:22" ht="15">
      <c r="A20" s="5" t="s">
        <v>15</v>
      </c>
      <c r="B20" s="19">
        <f>'I (1)'!$F25</f>
        <v>0.7718137312938775</v>
      </c>
      <c r="C20" s="19">
        <f>'I (2)'!$F25</f>
        <v>0.30268253160729336</v>
      </c>
      <c r="D20" s="19">
        <f>'I (3)'!$G25</f>
        <v>0</v>
      </c>
      <c r="E20" s="20">
        <f>'I (4)'!$E24</f>
        <v>0</v>
      </c>
      <c r="F20" s="19">
        <f>'I (5)'!$G25</f>
        <v>1</v>
      </c>
      <c r="G20" s="20">
        <f>'II (1)'!$G24</f>
        <v>0</v>
      </c>
      <c r="H20" s="19">
        <f>'II (2)'!$F24</f>
        <v>-0.3670731556787796</v>
      </c>
      <c r="I20" s="19">
        <f>'II (3)'!$F24</f>
        <v>-0.015519072182033734</v>
      </c>
      <c r="J20" s="20">
        <f>'II (4)'!$H25</f>
        <v>0</v>
      </c>
      <c r="K20" s="19">
        <f>'II (6)'!$F25</f>
        <v>1.359512250953395</v>
      </c>
      <c r="L20" s="33">
        <f>'III (1)'!$M25</f>
        <v>0</v>
      </c>
      <c r="M20" s="33">
        <f>'III (2)'!$K25</f>
        <v>0</v>
      </c>
      <c r="N20" s="33">
        <f>'III (3)'!$I24</f>
        <v>0</v>
      </c>
      <c r="O20" s="19">
        <f>'III (4)'!$L25</f>
        <v>0</v>
      </c>
      <c r="P20" s="19">
        <f>'III (5)'!$H25</f>
        <v>0</v>
      </c>
      <c r="Q20" s="20">
        <f>'III (6)'!$E24</f>
        <v>0</v>
      </c>
      <c r="R20" s="19">
        <f>'III (7)'!$J25</f>
        <v>0.38401984985548393</v>
      </c>
      <c r="S20" s="20">
        <f>'IV (1)'!$E24</f>
        <v>1</v>
      </c>
      <c r="T20" s="20">
        <f>'IV (2)'!$E24</f>
        <v>0</v>
      </c>
      <c r="U20" s="39">
        <f t="shared" si="0"/>
        <v>4.435436135849237</v>
      </c>
      <c r="V20" s="1">
        <f t="shared" si="1"/>
        <v>15</v>
      </c>
    </row>
    <row r="21" spans="1:22" ht="15">
      <c r="A21" s="5" t="s">
        <v>16</v>
      </c>
      <c r="B21" s="19">
        <f>'I (1)'!$F26</f>
        <v>0.35801352821363536</v>
      </c>
      <c r="C21" s="19">
        <f>'I (2)'!$F26</f>
        <v>0.4966472830794602</v>
      </c>
      <c r="D21" s="19">
        <f>'I (3)'!$G26</f>
        <v>0</v>
      </c>
      <c r="E21" s="20">
        <f>'I (4)'!$E25</f>
        <v>0</v>
      </c>
      <c r="F21" s="19">
        <f>'I (5)'!$G26</f>
        <v>0.983891571505083</v>
      </c>
      <c r="G21" s="20">
        <f>'II (1)'!$G25</f>
        <v>0</v>
      </c>
      <c r="H21" s="19">
        <f>'II (2)'!$F25</f>
        <v>0</v>
      </c>
      <c r="I21" s="19">
        <f>'II (3)'!$F25</f>
        <v>-0.0712040259848038</v>
      </c>
      <c r="J21" s="20">
        <f>'II (4)'!$H26</f>
        <v>0</v>
      </c>
      <c r="K21" s="19">
        <f>'II (6)'!$F26</f>
        <v>1.1746980287477027</v>
      </c>
      <c r="L21" s="33">
        <f>'III (1)'!$M26</f>
        <v>0</v>
      </c>
      <c r="M21" s="33">
        <f>'III (2)'!$K26</f>
        <v>0</v>
      </c>
      <c r="N21" s="33">
        <f>'III (3)'!$I25</f>
        <v>0</v>
      </c>
      <c r="O21" s="19">
        <f>'III (4)'!$L26</f>
        <v>0</v>
      </c>
      <c r="P21" s="19">
        <f>'III (5)'!$H26</f>
        <v>0</v>
      </c>
      <c r="Q21" s="20">
        <f>'III (6)'!$E25</f>
        <v>0</v>
      </c>
      <c r="R21" s="19">
        <f>'III (7)'!$J26</f>
        <v>0.500709217800757</v>
      </c>
      <c r="S21" s="20">
        <f>'IV (1)'!$E25</f>
        <v>1</v>
      </c>
      <c r="T21" s="20">
        <f>'IV (2)'!$E25</f>
        <v>0</v>
      </c>
      <c r="U21" s="39">
        <f t="shared" si="0"/>
        <v>4.442755603361834</v>
      </c>
      <c r="V21" s="1">
        <f t="shared" si="1"/>
        <v>14</v>
      </c>
    </row>
    <row r="22" spans="1:22" ht="15">
      <c r="A22" s="5" t="s">
        <v>17</v>
      </c>
      <c r="B22" s="19">
        <f>'I (1)'!$F27</f>
        <v>0.5799592183236434</v>
      </c>
      <c r="C22" s="19">
        <f>'I (2)'!$F27</f>
        <v>0.8185283594662783</v>
      </c>
      <c r="D22" s="19">
        <f>'I (3)'!$G27</f>
        <v>0</v>
      </c>
      <c r="E22" s="20">
        <f>'I (4)'!$E26</f>
        <v>0</v>
      </c>
      <c r="F22" s="19">
        <f>'I (5)'!$G27</f>
        <v>0</v>
      </c>
      <c r="G22" s="20">
        <f>'II (1)'!$G26</f>
        <v>0</v>
      </c>
      <c r="H22" s="19">
        <f>'II (2)'!$F26</f>
        <v>-0.6779125359363826</v>
      </c>
      <c r="I22" s="19">
        <f>'II (3)'!$F26</f>
        <v>-0.4340988820126487</v>
      </c>
      <c r="J22" s="20">
        <f>'II (4)'!$H27</f>
        <v>0</v>
      </c>
      <c r="K22" s="19">
        <f>'II (6)'!$F27</f>
        <v>0.7126964641855427</v>
      </c>
      <c r="L22" s="33">
        <f>'III (1)'!$M27</f>
        <v>0</v>
      </c>
      <c r="M22" s="33">
        <f>'III (2)'!$K27</f>
        <v>0</v>
      </c>
      <c r="N22" s="33">
        <f>'III (3)'!$I26</f>
        <v>0</v>
      </c>
      <c r="O22" s="19">
        <f>'III (4)'!$L27</f>
        <v>0</v>
      </c>
      <c r="P22" s="19">
        <f>'III (5)'!$H27</f>
        <v>-0.28713341362884187</v>
      </c>
      <c r="Q22" s="20">
        <f>'III (6)'!$E26</f>
        <v>0</v>
      </c>
      <c r="R22" s="19">
        <f>'III (7)'!$J27</f>
        <v>0.20432153053029614</v>
      </c>
      <c r="S22" s="20">
        <f>'IV (1)'!$E26</f>
        <v>1</v>
      </c>
      <c r="T22" s="20">
        <f>'IV (2)'!$E26</f>
        <v>0</v>
      </c>
      <c r="U22" s="39">
        <f t="shared" si="0"/>
        <v>1.9163607409278873</v>
      </c>
      <c r="V22" s="1">
        <f t="shared" si="1"/>
        <v>32</v>
      </c>
    </row>
    <row r="23" spans="1:22" ht="15">
      <c r="A23" s="5" t="s">
        <v>18</v>
      </c>
      <c r="B23" s="19">
        <f>'I (1)'!$F28</f>
        <v>0.5710036884771117</v>
      </c>
      <c r="C23" s="19">
        <f>'I (2)'!$F28</f>
        <v>0.4418850158480166</v>
      </c>
      <c r="D23" s="19">
        <f>'I (3)'!$G28</f>
        <v>0</v>
      </c>
      <c r="E23" s="20">
        <f>'I (4)'!$E27</f>
        <v>0</v>
      </c>
      <c r="F23" s="19">
        <f>'I (5)'!$G28</f>
        <v>0.6492005515310842</v>
      </c>
      <c r="G23" s="20">
        <f>'II (1)'!$G27</f>
        <v>0</v>
      </c>
      <c r="H23" s="19">
        <f>'II (2)'!$F27</f>
        <v>-0.6205460392315719</v>
      </c>
      <c r="I23" s="19">
        <f>'II (3)'!$F27</f>
        <v>-0.4273917166377256</v>
      </c>
      <c r="J23" s="20">
        <f>'II (4)'!$H28</f>
        <v>0</v>
      </c>
      <c r="K23" s="19">
        <f>'II (6)'!$F28</f>
        <v>1.719351517233415</v>
      </c>
      <c r="L23" s="33">
        <f>'III (1)'!$M28</f>
        <v>0</v>
      </c>
      <c r="M23" s="33">
        <f>'III (2)'!$K28</f>
        <v>0</v>
      </c>
      <c r="N23" s="33">
        <f>'III (3)'!$I27</f>
        <v>0</v>
      </c>
      <c r="O23" s="19">
        <f>'III (4)'!$L28</f>
        <v>0</v>
      </c>
      <c r="P23" s="19">
        <f>'III (5)'!$H28</f>
        <v>-0.17279605145831323</v>
      </c>
      <c r="Q23" s="20">
        <f>'III (6)'!$E27</f>
        <v>0</v>
      </c>
      <c r="R23" s="19">
        <f>'III (7)'!$J28</f>
        <v>0.25795143186352665</v>
      </c>
      <c r="S23" s="20">
        <f>'IV (1)'!$E27</f>
        <v>1</v>
      </c>
      <c r="T23" s="20">
        <f>'IV (2)'!$E27</f>
        <v>0</v>
      </c>
      <c r="U23" s="39">
        <f t="shared" si="0"/>
        <v>3.418658397625544</v>
      </c>
      <c r="V23" s="1">
        <f t="shared" si="1"/>
        <v>23</v>
      </c>
    </row>
    <row r="24" spans="1:22" ht="15">
      <c r="A24" s="5" t="s">
        <v>19</v>
      </c>
      <c r="B24" s="19">
        <f>'I (1)'!$F29</f>
        <v>1.0166855133268569</v>
      </c>
      <c r="C24" s="19">
        <f>'I (2)'!$F29</f>
        <v>0.34103341572813867</v>
      </c>
      <c r="D24" s="19">
        <f>'I (3)'!$G29</f>
        <v>0</v>
      </c>
      <c r="E24" s="20">
        <f>'I (4)'!$E28</f>
        <v>0</v>
      </c>
      <c r="F24" s="19">
        <f>'I (5)'!$G29</f>
        <v>0.9999964601135942</v>
      </c>
      <c r="G24" s="20">
        <f>'II (1)'!$G28</f>
        <v>0</v>
      </c>
      <c r="H24" s="19">
        <f>'II (2)'!$F28</f>
        <v>-0.30017538781300823</v>
      </c>
      <c r="I24" s="19">
        <f>'II (3)'!$F28</f>
        <v>-0.009035882159445348</v>
      </c>
      <c r="J24" s="20">
        <f>'II (4)'!$H29</f>
        <v>0</v>
      </c>
      <c r="K24" s="19">
        <f>'II (6)'!$F29</f>
        <v>0.936519841364834</v>
      </c>
      <c r="L24" s="33">
        <f>'III (1)'!$M29</f>
        <v>0</v>
      </c>
      <c r="M24" s="33">
        <f>'III (2)'!$K29</f>
        <v>0</v>
      </c>
      <c r="N24" s="33">
        <f>'III (3)'!$I28</f>
        <v>0</v>
      </c>
      <c r="O24" s="19">
        <f>'III (4)'!$L29</f>
        <v>0</v>
      </c>
      <c r="P24" s="19">
        <f>'III (5)'!$H29</f>
        <v>0</v>
      </c>
      <c r="Q24" s="20">
        <f>'III (6)'!$E28</f>
        <v>0</v>
      </c>
      <c r="R24" s="19">
        <f>'III (7)'!$J29</f>
        <v>1</v>
      </c>
      <c r="S24" s="20">
        <f>'IV (1)'!$E28</f>
        <v>1</v>
      </c>
      <c r="T24" s="20">
        <f>'IV (2)'!$E28</f>
        <v>0</v>
      </c>
      <c r="U24" s="39">
        <f t="shared" si="0"/>
        <v>4.985023960560969</v>
      </c>
      <c r="V24" s="1">
        <f t="shared" si="1"/>
        <v>5</v>
      </c>
    </row>
    <row r="25" spans="1:22" ht="15">
      <c r="A25" s="5" t="s">
        <v>20</v>
      </c>
      <c r="B25" s="19">
        <f>'I (1)'!$F30</f>
        <v>0.5369057377459712</v>
      </c>
      <c r="C25" s="19">
        <f>'I (2)'!$F30</f>
        <v>0.6093472840771356</v>
      </c>
      <c r="D25" s="19">
        <f>'I (3)'!$G30</f>
        <v>0</v>
      </c>
      <c r="E25" s="20">
        <f>'I (4)'!$E29</f>
        <v>0</v>
      </c>
      <c r="F25" s="19">
        <f>'I (5)'!$G30</f>
        <v>1</v>
      </c>
      <c r="G25" s="20">
        <f>'II (1)'!$G29</f>
        <v>0</v>
      </c>
      <c r="H25" s="19">
        <f>'II (2)'!$F29</f>
        <v>-0.25091800252594954</v>
      </c>
      <c r="I25" s="19">
        <f>'II (3)'!$F29</f>
        <v>-0.001609750889368847</v>
      </c>
      <c r="J25" s="20">
        <f>'II (4)'!$H30</f>
        <v>0</v>
      </c>
      <c r="K25" s="19">
        <f>'II (6)'!$F30</f>
        <v>1.8622441886528345</v>
      </c>
      <c r="L25" s="33">
        <f>'III (1)'!$M30</f>
        <v>0</v>
      </c>
      <c r="M25" s="33">
        <f>'III (2)'!$K30</f>
        <v>0</v>
      </c>
      <c r="N25" s="33">
        <f>'III (3)'!$I29</f>
        <v>0</v>
      </c>
      <c r="O25" s="19">
        <f>'III (4)'!$L30</f>
        <v>0</v>
      </c>
      <c r="P25" s="19">
        <f>'III (5)'!$H30</f>
        <v>0</v>
      </c>
      <c r="Q25" s="20">
        <f>'III (6)'!$E29</f>
        <v>0</v>
      </c>
      <c r="R25" s="19">
        <f>'III (7)'!$J30</f>
        <v>0.7892384947621155</v>
      </c>
      <c r="S25" s="20">
        <f>'IV (1)'!$E29</f>
        <v>1</v>
      </c>
      <c r="T25" s="20">
        <f>'IV (2)'!$E29</f>
        <v>0</v>
      </c>
      <c r="U25" s="39">
        <f t="shared" si="0"/>
        <v>5.545207951822738</v>
      </c>
      <c r="V25" s="1">
        <f t="shared" si="1"/>
        <v>3</v>
      </c>
    </row>
    <row r="26" spans="1:22" ht="15">
      <c r="A26" s="5" t="s">
        <v>21</v>
      </c>
      <c r="B26" s="19">
        <f>'I (1)'!$F31</f>
        <v>0.4130149030262021</v>
      </c>
      <c r="C26" s="19">
        <f>'I (2)'!$F31</f>
        <v>0.8502985816798617</v>
      </c>
      <c r="D26" s="19">
        <f>'I (3)'!$G31</f>
        <v>-1</v>
      </c>
      <c r="E26" s="20">
        <f>'I (4)'!$E30</f>
        <v>-1</v>
      </c>
      <c r="F26" s="19">
        <f>'I (5)'!$G31</f>
        <v>1</v>
      </c>
      <c r="G26" s="20">
        <f>'II (1)'!$G30</f>
        <v>0</v>
      </c>
      <c r="H26" s="19">
        <f>'II (2)'!$F30</f>
        <v>-0.5954734661265443</v>
      </c>
      <c r="I26" s="19">
        <f>'II (3)'!$F30</f>
        <v>-0.17014971268331353</v>
      </c>
      <c r="J26" s="20">
        <f>'II (4)'!$H31</f>
        <v>0</v>
      </c>
      <c r="K26" s="19">
        <f>'II (6)'!$F31</f>
        <v>1.4819734012210148</v>
      </c>
      <c r="L26" s="33">
        <f>'III (1)'!$M31</f>
        <v>0</v>
      </c>
      <c r="M26" s="33">
        <f>'III (2)'!$K31</f>
        <v>0</v>
      </c>
      <c r="N26" s="33">
        <f>'III (3)'!$I30</f>
        <v>0</v>
      </c>
      <c r="O26" s="19">
        <f>'III (4)'!$L31</f>
        <v>0</v>
      </c>
      <c r="P26" s="19">
        <f>'III (5)'!$H31</f>
        <v>-1.3781574256555256</v>
      </c>
      <c r="Q26" s="20">
        <f>'III (6)'!$E30</f>
        <v>0</v>
      </c>
      <c r="R26" s="19">
        <f>'III (7)'!$J31</f>
        <v>0.49362704287039777</v>
      </c>
      <c r="S26" s="20">
        <f>'IV (1)'!$E30</f>
        <v>1</v>
      </c>
      <c r="T26" s="20">
        <f>'IV (2)'!$E30</f>
        <v>0</v>
      </c>
      <c r="U26" s="39">
        <f t="shared" si="0"/>
        <v>1.095133324332093</v>
      </c>
      <c r="V26" s="1">
        <f t="shared" si="1"/>
        <v>36</v>
      </c>
    </row>
    <row r="27" spans="1:22" ht="15">
      <c r="A27" s="5" t="s">
        <v>22</v>
      </c>
      <c r="B27" s="19">
        <f>'I (1)'!$F32</f>
        <v>0.4776756499514593</v>
      </c>
      <c r="C27" s="19">
        <f>'I (2)'!$F32</f>
        <v>0</v>
      </c>
      <c r="D27" s="19">
        <f>'I (3)'!$G32</f>
        <v>0</v>
      </c>
      <c r="E27" s="20">
        <f>'I (4)'!$E31</f>
        <v>0</v>
      </c>
      <c r="F27" s="19">
        <f>'I (5)'!$G32</f>
        <v>1</v>
      </c>
      <c r="G27" s="20">
        <f>'II (1)'!$G31</f>
        <v>0</v>
      </c>
      <c r="H27" s="19">
        <f>'II (2)'!$F31</f>
        <v>-0.2919077791258019</v>
      </c>
      <c r="I27" s="19">
        <f>'II (3)'!$F31</f>
        <v>-0.03010019344543455</v>
      </c>
      <c r="J27" s="20">
        <f>'II (4)'!$H32</f>
        <v>0</v>
      </c>
      <c r="K27" s="19">
        <f>'II (6)'!$F32</f>
        <v>1.9873866424612687</v>
      </c>
      <c r="L27" s="33">
        <f>'III (1)'!$M32</f>
        <v>0</v>
      </c>
      <c r="M27" s="33">
        <f>'III (2)'!$K32</f>
        <v>0</v>
      </c>
      <c r="N27" s="33">
        <f>'III (3)'!$I31</f>
        <v>0</v>
      </c>
      <c r="O27" s="19">
        <f>'III (4)'!$L32</f>
        <v>0</v>
      </c>
      <c r="P27" s="19">
        <f>'III (5)'!$H32</f>
        <v>0</v>
      </c>
      <c r="Q27" s="20">
        <f>'III (6)'!$E31</f>
        <v>0</v>
      </c>
      <c r="R27" s="19">
        <f>'III (7)'!$J32</f>
        <v>0.36841603425992386</v>
      </c>
      <c r="S27" s="20">
        <f>'IV (1)'!$E31</f>
        <v>1</v>
      </c>
      <c r="T27" s="20">
        <f>'IV (2)'!$E31</f>
        <v>0</v>
      </c>
      <c r="U27" s="39">
        <f t="shared" si="0"/>
        <v>4.511470354101416</v>
      </c>
      <c r="V27" s="1">
        <f t="shared" si="1"/>
        <v>11</v>
      </c>
    </row>
    <row r="28" spans="1:22" ht="15">
      <c r="A28" s="5" t="s">
        <v>23</v>
      </c>
      <c r="B28" s="19">
        <f>'I (1)'!$F33</f>
        <v>1.5095514181676097</v>
      </c>
      <c r="C28" s="19">
        <f>'I (2)'!$F33</f>
        <v>0.16306422514689403</v>
      </c>
      <c r="D28" s="19">
        <f>'I (3)'!$G33</f>
        <v>-0.5142723427483039</v>
      </c>
      <c r="E28" s="20">
        <f>'I (4)'!$E32</f>
        <v>0</v>
      </c>
      <c r="F28" s="19">
        <f>'I (5)'!$G33</f>
        <v>0.9999147972741631</v>
      </c>
      <c r="G28" s="20">
        <f>'II (1)'!$G32</f>
        <v>0</v>
      </c>
      <c r="H28" s="19">
        <f>'II (2)'!$F32</f>
        <v>-0.21523086072440403</v>
      </c>
      <c r="I28" s="19">
        <f>'II (3)'!$F32</f>
        <v>-0.0958474694209252</v>
      </c>
      <c r="J28" s="20">
        <f>'II (4)'!$H33</f>
        <v>0</v>
      </c>
      <c r="K28" s="19">
        <f>'II (6)'!$F33</f>
        <v>2</v>
      </c>
      <c r="L28" s="33">
        <f>'III (1)'!$M33</f>
        <v>0</v>
      </c>
      <c r="M28" s="33">
        <f>'III (2)'!$K33</f>
        <v>0</v>
      </c>
      <c r="N28" s="33">
        <f>'III (3)'!$I32</f>
        <v>0</v>
      </c>
      <c r="O28" s="19">
        <f>'III (4)'!$L33</f>
        <v>0</v>
      </c>
      <c r="P28" s="19">
        <f>'III (5)'!$H33</f>
        <v>-1.2489245526995505</v>
      </c>
      <c r="Q28" s="20">
        <f>'III (6)'!$E32</f>
        <v>0</v>
      </c>
      <c r="R28" s="19">
        <f>'III (7)'!$J33</f>
        <v>0.4709993959544459</v>
      </c>
      <c r="S28" s="20">
        <f>'IV (1)'!$E32</f>
        <v>1</v>
      </c>
      <c r="T28" s="20">
        <f>'IV (2)'!$E32</f>
        <v>0</v>
      </c>
      <c r="U28" s="39">
        <f t="shared" si="0"/>
        <v>4.069254610949929</v>
      </c>
      <c r="V28" s="1">
        <f t="shared" si="1"/>
        <v>20</v>
      </c>
    </row>
    <row r="29" spans="1:22" ht="15">
      <c r="A29" s="5" t="s">
        <v>24</v>
      </c>
      <c r="B29" s="19">
        <f>'I (1)'!$F34</f>
        <v>0.1421854110292176</v>
      </c>
      <c r="C29" s="19">
        <f>'I (2)'!$F34</f>
        <v>0.5521890583444539</v>
      </c>
      <c r="D29" s="19">
        <f>'I (3)'!$G34</f>
        <v>0</v>
      </c>
      <c r="E29" s="20">
        <f>'I (4)'!$E33</f>
        <v>0</v>
      </c>
      <c r="F29" s="19">
        <f>'I (5)'!$G34</f>
        <v>1</v>
      </c>
      <c r="G29" s="20">
        <f>'II (1)'!$G33</f>
        <v>0</v>
      </c>
      <c r="H29" s="19">
        <f>'II (2)'!$F33</f>
        <v>-0.39824528088871597</v>
      </c>
      <c r="I29" s="19">
        <f>'II (3)'!$F33</f>
        <v>-0.10522751297139944</v>
      </c>
      <c r="J29" s="20">
        <f>'II (4)'!$H34</f>
        <v>0</v>
      </c>
      <c r="K29" s="19">
        <f>'II (6)'!$F34</f>
        <v>0.4412253990192685</v>
      </c>
      <c r="L29" s="33">
        <f>'III (1)'!$M34</f>
        <v>0</v>
      </c>
      <c r="M29" s="33">
        <f>'III (2)'!$K34</f>
        <v>0</v>
      </c>
      <c r="N29" s="33">
        <f>'III (3)'!$I33</f>
        <v>0</v>
      </c>
      <c r="O29" s="19">
        <f>'III (4)'!$L34</f>
        <v>-8.558284396407995E-18</v>
      </c>
      <c r="P29" s="19">
        <f>'III (5)'!$H34</f>
        <v>0</v>
      </c>
      <c r="Q29" s="20">
        <f>'III (6)'!$E33</f>
        <v>0</v>
      </c>
      <c r="R29" s="19">
        <f>'III (7)'!$J34</f>
        <v>0.6129640392950553</v>
      </c>
      <c r="S29" s="20">
        <f>'IV (1)'!$E33</f>
        <v>1</v>
      </c>
      <c r="T29" s="20">
        <f>'IV (2)'!$E33</f>
        <v>0</v>
      </c>
      <c r="U29" s="39">
        <f t="shared" si="0"/>
        <v>3.24509111382788</v>
      </c>
      <c r="V29" s="1">
        <f t="shared" si="1"/>
        <v>26</v>
      </c>
    </row>
    <row r="30" spans="1:22" ht="15">
      <c r="A30" s="5" t="s">
        <v>25</v>
      </c>
      <c r="B30" s="19">
        <f>'I (1)'!$F35</f>
        <v>0.5290122642369974</v>
      </c>
      <c r="C30" s="19">
        <f>'I (2)'!$F35</f>
        <v>0.1435316505404763</v>
      </c>
      <c r="D30" s="19">
        <f>'I (3)'!$G35</f>
        <v>-0.41266419712512087</v>
      </c>
      <c r="E30" s="20">
        <f>'I (4)'!$E34</f>
        <v>0</v>
      </c>
      <c r="F30" s="19">
        <f>'I (5)'!$G35</f>
        <v>0.8392804083491358</v>
      </c>
      <c r="G30" s="20">
        <f>'II (1)'!$G34</f>
        <v>0</v>
      </c>
      <c r="H30" s="19">
        <f>'II (2)'!$F34</f>
        <v>-0.48525001716985744</v>
      </c>
      <c r="I30" s="19">
        <f>'II (3)'!$F34</f>
        <v>-0.3194864488416595</v>
      </c>
      <c r="J30" s="20">
        <f>'II (4)'!$H35</f>
        <v>0</v>
      </c>
      <c r="K30" s="19">
        <f>'II (6)'!$F35</f>
        <v>1.1865837521755747</v>
      </c>
      <c r="L30" s="33">
        <f>'III (1)'!$M35</f>
        <v>0</v>
      </c>
      <c r="M30" s="33">
        <f>'III (2)'!$K35</f>
        <v>0</v>
      </c>
      <c r="N30" s="33">
        <f>'III (3)'!$I34</f>
        <v>0</v>
      </c>
      <c r="O30" s="19">
        <f>'III (4)'!$L35</f>
        <v>0</v>
      </c>
      <c r="P30" s="19">
        <f>'III (5)'!$H35</f>
        <v>-1.3815807578365538</v>
      </c>
      <c r="Q30" s="20">
        <f>'III (6)'!$E34</f>
        <v>0</v>
      </c>
      <c r="R30" s="19">
        <f>'III (7)'!$J35</f>
        <v>0.06673988538808492</v>
      </c>
      <c r="S30" s="20">
        <f>'IV (1)'!$E34</f>
        <v>1</v>
      </c>
      <c r="T30" s="20">
        <f>'IV (2)'!$E34</f>
        <v>0</v>
      </c>
      <c r="U30" s="39">
        <f t="shared" si="0"/>
        <v>1.1661665397170775</v>
      </c>
      <c r="V30" s="1">
        <f t="shared" si="1"/>
        <v>35</v>
      </c>
    </row>
    <row r="31" spans="1:22" ht="15">
      <c r="A31" s="5" t="s">
        <v>26</v>
      </c>
      <c r="B31" s="19">
        <f>'I (1)'!$F36</f>
        <v>0.5117555374953672</v>
      </c>
      <c r="C31" s="19">
        <f>'I (2)'!$F36</f>
        <v>0.11235650997584412</v>
      </c>
      <c r="D31" s="19">
        <f>'I (3)'!$G36</f>
        <v>0</v>
      </c>
      <c r="E31" s="20">
        <f>'I (4)'!$E35</f>
        <v>0</v>
      </c>
      <c r="F31" s="19">
        <f>'I (5)'!$G36</f>
        <v>1</v>
      </c>
      <c r="G31" s="20">
        <f>'II (1)'!$G35</f>
        <v>0</v>
      </c>
      <c r="H31" s="19">
        <f>'II (2)'!$F35</f>
        <v>-0.5581563711137227</v>
      </c>
      <c r="I31" s="19">
        <f>'II (3)'!$F35</f>
        <v>-0.049283866908743</v>
      </c>
      <c r="J31" s="20">
        <f>'II (4)'!$H36</f>
        <v>0</v>
      </c>
      <c r="K31" s="19">
        <f>'II (6)'!$F36</f>
        <v>1.47245865023064</v>
      </c>
      <c r="L31" s="33">
        <f>'III (1)'!$M36</f>
        <v>0</v>
      </c>
      <c r="M31" s="33">
        <f>'III (2)'!$K36</f>
        <v>0</v>
      </c>
      <c r="N31" s="33">
        <f>'III (3)'!$I35</f>
        <v>0</v>
      </c>
      <c r="O31" s="19">
        <f>'III (4)'!$L36</f>
        <v>0</v>
      </c>
      <c r="P31" s="19">
        <f>'III (5)'!$H36</f>
        <v>-0.09117465850851407</v>
      </c>
      <c r="Q31" s="20">
        <f>'III (6)'!$E35</f>
        <v>0</v>
      </c>
      <c r="R31" s="19">
        <f>'III (7)'!$J36</f>
        <v>0.048955578338883844</v>
      </c>
      <c r="S31" s="20">
        <f>'IV (1)'!$E35</f>
        <v>1</v>
      </c>
      <c r="T31" s="20">
        <f>'IV (2)'!$E35</f>
        <v>0</v>
      </c>
      <c r="U31" s="39">
        <f t="shared" si="0"/>
        <v>3.4469113795097552</v>
      </c>
      <c r="V31" s="1">
        <f t="shared" si="1"/>
        <v>22</v>
      </c>
    </row>
    <row r="32" spans="1:22" ht="15">
      <c r="A32" s="5" t="s">
        <v>27</v>
      </c>
      <c r="B32" s="19">
        <f>'I (1)'!$F37</f>
        <v>1.7448208996014307</v>
      </c>
      <c r="C32" s="19">
        <f>'I (2)'!$F37</f>
        <v>0.38409419708531944</v>
      </c>
      <c r="D32" s="19">
        <f>'I (3)'!$G37</f>
        <v>0</v>
      </c>
      <c r="E32" s="20">
        <f>'I (4)'!$E36</f>
        <v>0</v>
      </c>
      <c r="F32" s="19">
        <f>'I (5)'!$G37</f>
        <v>0.99991513667632</v>
      </c>
      <c r="G32" s="20">
        <f>'II (1)'!$G36</f>
        <v>0</v>
      </c>
      <c r="H32" s="19">
        <f>'II (2)'!$F36</f>
        <v>-0.15716781564199306</v>
      </c>
      <c r="I32" s="19">
        <f>'II (3)'!$F36</f>
        <v>-0.024764335741567146</v>
      </c>
      <c r="J32" s="20">
        <f>'II (4)'!$H37</f>
        <v>0</v>
      </c>
      <c r="K32" s="19">
        <f>'II (6)'!$F37</f>
        <v>0</v>
      </c>
      <c r="L32" s="33">
        <f>'III (1)'!$M37</f>
        <v>0</v>
      </c>
      <c r="M32" s="33">
        <f>'III (2)'!$K37</f>
        <v>0</v>
      </c>
      <c r="N32" s="33">
        <f>'III (3)'!$I36</f>
        <v>0</v>
      </c>
      <c r="O32" s="19">
        <f>'III (4)'!$L37</f>
        <v>0</v>
      </c>
      <c r="P32" s="19">
        <f>'III (5)'!$H37</f>
        <v>0</v>
      </c>
      <c r="Q32" s="20">
        <f>'III (6)'!$E36</f>
        <v>0</v>
      </c>
      <c r="R32" s="19">
        <f>'III (7)'!$J37</f>
        <v>0.32361174035325113</v>
      </c>
      <c r="S32" s="20">
        <f>'IV (1)'!$E36</f>
        <v>1</v>
      </c>
      <c r="T32" s="20">
        <f>'IV (2)'!$E36</f>
        <v>0</v>
      </c>
      <c r="U32" s="39">
        <f t="shared" si="0"/>
        <v>4.2705098223327616</v>
      </c>
      <c r="V32" s="1">
        <f t="shared" si="1"/>
        <v>19</v>
      </c>
    </row>
    <row r="33" spans="1:22" ht="15">
      <c r="A33" s="5" t="s">
        <v>28</v>
      </c>
      <c r="B33" s="19">
        <f>'I (1)'!$F38</f>
        <v>1.456470434848815</v>
      </c>
      <c r="C33" s="19">
        <f>'I (2)'!$F38</f>
        <v>1</v>
      </c>
      <c r="D33" s="19">
        <f>'I (3)'!$G38</f>
        <v>0</v>
      </c>
      <c r="E33" s="20">
        <f>'I (4)'!$E37</f>
        <v>0</v>
      </c>
      <c r="F33" s="19">
        <f>'I (5)'!$G38</f>
        <v>1</v>
      </c>
      <c r="G33" s="20">
        <f>'II (1)'!$G37</f>
        <v>0</v>
      </c>
      <c r="H33" s="19">
        <f>'II (2)'!$F37</f>
        <v>-0.45234179709827504</v>
      </c>
      <c r="I33" s="19">
        <f>'II (3)'!$F37</f>
        <v>0</v>
      </c>
      <c r="J33" s="20">
        <f>'II (4)'!$H38</f>
        <v>0</v>
      </c>
      <c r="K33" s="19">
        <f>'II (6)'!$F38</f>
        <v>1.7209722638072373</v>
      </c>
      <c r="L33" s="33">
        <f>'III (1)'!$M38</f>
        <v>0</v>
      </c>
      <c r="M33" s="33">
        <f>'III (2)'!$K38</f>
        <v>0</v>
      </c>
      <c r="N33" s="33">
        <f>'III (3)'!$I37</f>
        <v>0</v>
      </c>
      <c r="O33" s="19">
        <f>'III (4)'!$L38</f>
        <v>0</v>
      </c>
      <c r="P33" s="19">
        <f>'III (5)'!$H38</f>
        <v>0</v>
      </c>
      <c r="Q33" s="20">
        <f>'III (6)'!$E37</f>
        <v>0</v>
      </c>
      <c r="R33" s="19">
        <f>'III (7)'!$J38</f>
        <v>0.6789882177198773</v>
      </c>
      <c r="S33" s="20">
        <f>'IV (1)'!$E37</f>
        <v>1</v>
      </c>
      <c r="T33" s="20">
        <f>'IV (2)'!$E37</f>
        <v>0</v>
      </c>
      <c r="U33" s="39">
        <f t="shared" si="0"/>
        <v>6.404089119277654</v>
      </c>
      <c r="V33" s="1">
        <f t="shared" si="1"/>
        <v>1</v>
      </c>
    </row>
    <row r="34" spans="1:22" ht="15">
      <c r="A34" s="5" t="s">
        <v>29</v>
      </c>
      <c r="B34" s="19">
        <f>'I (1)'!$F39</f>
        <v>0.26842017307423816</v>
      </c>
      <c r="C34" s="19">
        <f>'I (2)'!$F39</f>
        <v>0.5579877909338345</v>
      </c>
      <c r="D34" s="19">
        <f>'I (3)'!$G39</f>
        <v>0</v>
      </c>
      <c r="E34" s="20">
        <f>'I (4)'!$E38</f>
        <v>0</v>
      </c>
      <c r="F34" s="19">
        <f>'I (5)'!$G39</f>
        <v>1</v>
      </c>
      <c r="G34" s="20">
        <f>'II (1)'!$G38</f>
        <v>0</v>
      </c>
      <c r="H34" s="19">
        <f>'II (2)'!$F38</f>
        <v>-0.5279214572872902</v>
      </c>
      <c r="I34" s="19">
        <f>'II (3)'!$F38</f>
        <v>-0.02855495434187488</v>
      </c>
      <c r="J34" s="20">
        <f>'II (4)'!$H39</f>
        <v>0</v>
      </c>
      <c r="K34" s="19">
        <f>'II (6)'!$F39</f>
        <v>0.14617326451594698</v>
      </c>
      <c r="L34" s="33">
        <f>'III (1)'!$M39</f>
        <v>0</v>
      </c>
      <c r="M34" s="33">
        <f>'III (2)'!$K39</f>
        <v>0</v>
      </c>
      <c r="N34" s="33">
        <f>'III (3)'!$I38</f>
        <v>0</v>
      </c>
      <c r="O34" s="19">
        <f>'III (4)'!$L39</f>
        <v>0</v>
      </c>
      <c r="P34" s="19">
        <f>'III (5)'!$H39</f>
        <v>-1.0363889551220669</v>
      </c>
      <c r="Q34" s="20">
        <f>'III (6)'!$E38</f>
        <v>0</v>
      </c>
      <c r="R34" s="19">
        <f>'III (7)'!$J39</f>
        <v>0.040364305611942077</v>
      </c>
      <c r="S34" s="20">
        <f>'IV (1)'!$E38</f>
        <v>1</v>
      </c>
      <c r="T34" s="20">
        <f>'IV (2)'!$E38</f>
        <v>0</v>
      </c>
      <c r="U34" s="39">
        <f t="shared" si="0"/>
        <v>1.4200801673847296</v>
      </c>
      <c r="V34" s="1">
        <f t="shared" si="1"/>
        <v>34</v>
      </c>
    </row>
    <row r="35" spans="1:22" ht="15">
      <c r="A35" s="5" t="s">
        <v>30</v>
      </c>
      <c r="B35" s="19">
        <f>'I (1)'!$F40</f>
        <v>1.001260885066021</v>
      </c>
      <c r="C35" s="19">
        <f>'I (2)'!$F40</f>
        <v>0.22926346096038905</v>
      </c>
      <c r="D35" s="19">
        <f>'I (3)'!$G40</f>
        <v>0</v>
      </c>
      <c r="E35" s="20">
        <f>'I (4)'!$E39</f>
        <v>0</v>
      </c>
      <c r="F35" s="19">
        <f>'I (5)'!$G40</f>
        <v>0.9877419022443725</v>
      </c>
      <c r="G35" s="20">
        <f>'II (1)'!$G39</f>
        <v>0</v>
      </c>
      <c r="H35" s="19">
        <f>'II (2)'!$F39</f>
        <v>-0.12238417525857097</v>
      </c>
      <c r="I35" s="19">
        <f>'II (3)'!$F39</f>
        <v>-0.02246175530388955</v>
      </c>
      <c r="J35" s="20">
        <f>'II (4)'!$H40</f>
        <v>0</v>
      </c>
      <c r="K35" s="19">
        <f>'II (6)'!$F40</f>
        <v>1.9851131334650778</v>
      </c>
      <c r="L35" s="33">
        <f>'III (1)'!$M40</f>
        <v>0</v>
      </c>
      <c r="M35" s="33">
        <f>'III (2)'!$K40</f>
        <v>0</v>
      </c>
      <c r="N35" s="33">
        <f>'III (3)'!$I39</f>
        <v>0</v>
      </c>
      <c r="O35" s="19">
        <f>'III (4)'!$L40</f>
        <v>0</v>
      </c>
      <c r="P35" s="19">
        <f>'III (5)'!$H40</f>
        <v>-0.2521261048529198</v>
      </c>
      <c r="Q35" s="20">
        <f>'III (6)'!$E39</f>
        <v>0</v>
      </c>
      <c r="R35" s="19">
        <f>'III (7)'!$J40</f>
        <v>0.13475912490769743</v>
      </c>
      <c r="S35" s="20">
        <f>'IV (1)'!$E39</f>
        <v>1</v>
      </c>
      <c r="T35" s="20">
        <f>'IV (2)'!$E39</f>
        <v>0</v>
      </c>
      <c r="U35" s="39">
        <f t="shared" si="0"/>
        <v>4.941166471228177</v>
      </c>
      <c r="V35" s="1">
        <f t="shared" si="1"/>
        <v>6</v>
      </c>
    </row>
    <row r="36" spans="1:22" ht="15">
      <c r="A36" s="5" t="s">
        <v>31</v>
      </c>
      <c r="B36" s="19">
        <f>'I (1)'!$F41</f>
        <v>0.4354067000516134</v>
      </c>
      <c r="C36" s="19">
        <f>'I (2)'!$F41</f>
        <v>0.45525041087964746</v>
      </c>
      <c r="D36" s="19">
        <f>'I (3)'!$G41</f>
        <v>0</v>
      </c>
      <c r="E36" s="20">
        <f>'I (4)'!$E40</f>
        <v>0</v>
      </c>
      <c r="F36" s="19">
        <f>'I (5)'!$G41</f>
        <v>0.9961271865364517</v>
      </c>
      <c r="G36" s="20">
        <f>'II (1)'!$G40</f>
        <v>0</v>
      </c>
      <c r="H36" s="19">
        <f>'II (2)'!$F40</f>
        <v>-0.6877004386397364</v>
      </c>
      <c r="I36" s="19">
        <f>'II (3)'!$F40</f>
        <v>-0.7719162323517554</v>
      </c>
      <c r="J36" s="20">
        <f>'II (4)'!$H41</f>
        <v>0</v>
      </c>
      <c r="K36" s="19">
        <f>'II (6)'!$F41</f>
        <v>1.5261495341907962</v>
      </c>
      <c r="L36" s="33">
        <f>'III (1)'!$M41</f>
        <v>0</v>
      </c>
      <c r="M36" s="33">
        <f>'III (2)'!$K41</f>
        <v>0</v>
      </c>
      <c r="N36" s="33">
        <f>'III (3)'!$I40</f>
        <v>0</v>
      </c>
      <c r="O36" s="19">
        <f>'III (4)'!$L41</f>
        <v>0</v>
      </c>
      <c r="P36" s="19">
        <f>'III (5)'!$H41</f>
        <v>0</v>
      </c>
      <c r="Q36" s="20">
        <f>'III (6)'!$E40</f>
        <v>0</v>
      </c>
      <c r="R36" s="19">
        <f>'III (7)'!$J41</f>
        <v>0.43792005663203853</v>
      </c>
      <c r="S36" s="20">
        <f>'IV (1)'!$E40</f>
        <v>1</v>
      </c>
      <c r="T36" s="20">
        <f>'IV (2)'!$E40</f>
        <v>0</v>
      </c>
      <c r="U36" s="39">
        <f t="shared" si="0"/>
        <v>3.3912372172990555</v>
      </c>
      <c r="V36" s="1">
        <f t="shared" si="1"/>
        <v>24</v>
      </c>
    </row>
    <row r="37" spans="1:22" ht="15">
      <c r="A37" s="5" t="s">
        <v>32</v>
      </c>
      <c r="B37" s="19">
        <f>'I (1)'!$F42</f>
        <v>0.6004930271422646</v>
      </c>
      <c r="C37" s="19">
        <f>'I (2)'!$F42</f>
        <v>0.3132448976771216</v>
      </c>
      <c r="D37" s="19">
        <f>'I (3)'!$G42</f>
        <v>0</v>
      </c>
      <c r="E37" s="20">
        <f>'I (4)'!$E41</f>
        <v>0</v>
      </c>
      <c r="F37" s="19">
        <f>'I (5)'!$G42</f>
        <v>0.8666804958879973</v>
      </c>
      <c r="G37" s="20">
        <f>'II (1)'!$G41</f>
        <v>0</v>
      </c>
      <c r="H37" s="19">
        <f>'II (2)'!$F41</f>
        <v>-1</v>
      </c>
      <c r="I37" s="19">
        <f>'II (3)'!$F41</f>
        <v>-0.17999011316904878</v>
      </c>
      <c r="J37" s="20">
        <f>'II (4)'!$H42</f>
        <v>0</v>
      </c>
      <c r="K37" s="19">
        <f>'II (6)'!$F42</f>
        <v>0.2711447150849461</v>
      </c>
      <c r="L37" s="33">
        <f>'III (1)'!$M42</f>
        <v>0</v>
      </c>
      <c r="M37" s="33">
        <f>'III (2)'!$K42</f>
        <v>0</v>
      </c>
      <c r="N37" s="33">
        <f>'III (3)'!$I41</f>
        <v>0</v>
      </c>
      <c r="O37" s="19">
        <f>'III (4)'!$L42</f>
        <v>0</v>
      </c>
      <c r="P37" s="19">
        <f>'III (5)'!$H42</f>
        <v>-0.21465746250367546</v>
      </c>
      <c r="Q37" s="20">
        <f>'III (6)'!$E41</f>
        <v>0</v>
      </c>
      <c r="R37" s="19">
        <f>'III (7)'!$J42</f>
        <v>0.35049128463633544</v>
      </c>
      <c r="S37" s="20">
        <f>'IV (1)'!$E41</f>
        <v>1</v>
      </c>
      <c r="T37" s="20">
        <f>'IV (2)'!$E41</f>
        <v>0</v>
      </c>
      <c r="U37" s="39">
        <f t="shared" si="0"/>
        <v>2.0074068447559412</v>
      </c>
      <c r="V37" s="1">
        <f t="shared" si="1"/>
        <v>30</v>
      </c>
    </row>
    <row r="38" spans="1:22" ht="15">
      <c r="A38" s="5" t="s">
        <v>33</v>
      </c>
      <c r="B38" s="19">
        <f>'I (1)'!$F43</f>
        <v>2</v>
      </c>
      <c r="C38" s="19">
        <f>'I (2)'!$F43</f>
        <v>0.5599690495179546</v>
      </c>
      <c r="D38" s="19">
        <f>'I (3)'!$G43</f>
        <v>0</v>
      </c>
      <c r="E38" s="20">
        <f>'I (4)'!$E42</f>
        <v>0</v>
      </c>
      <c r="F38" s="19">
        <f>'I (5)'!$G43</f>
        <v>1</v>
      </c>
      <c r="G38" s="20">
        <f>'II (1)'!$G42</f>
        <v>0</v>
      </c>
      <c r="H38" s="19">
        <f>'II (2)'!$F42</f>
        <v>-0.19175130789178127</v>
      </c>
      <c r="I38" s="19">
        <f>'II (3)'!$F42</f>
        <v>-0.022385103843280015</v>
      </c>
      <c r="J38" s="20">
        <f>'II (4)'!$H43</f>
        <v>0</v>
      </c>
      <c r="K38" s="19">
        <f>'II (6)'!$F43</f>
        <v>1.306001800463326</v>
      </c>
      <c r="L38" s="33">
        <f>'III (1)'!$M43</f>
        <v>0</v>
      </c>
      <c r="M38" s="33">
        <f>'III (2)'!$K43</f>
        <v>0</v>
      </c>
      <c r="N38" s="33">
        <f>'III (3)'!$I42</f>
        <v>0</v>
      </c>
      <c r="O38" s="19">
        <f>'III (4)'!$L43</f>
        <v>0</v>
      </c>
      <c r="P38" s="19">
        <f>'III (5)'!$H43</f>
        <v>-1.5345787487021414</v>
      </c>
      <c r="Q38" s="20">
        <f>'III (6)'!$E42</f>
        <v>0</v>
      </c>
      <c r="R38" s="19">
        <f>'III (7)'!$J43</f>
        <v>0.24388698896537683</v>
      </c>
      <c r="S38" s="20">
        <f>'IV (1)'!$E42</f>
        <v>1</v>
      </c>
      <c r="T38" s="20">
        <f>'IV (2)'!$E42</f>
        <v>0</v>
      </c>
      <c r="U38" s="39">
        <f t="shared" si="0"/>
        <v>4.361142678509454</v>
      </c>
      <c r="V38" s="1">
        <f t="shared" si="1"/>
        <v>18</v>
      </c>
    </row>
    <row r="39" spans="1:22" ht="15">
      <c r="A39" s="5" t="s">
        <v>34</v>
      </c>
      <c r="B39" s="19">
        <f>'I (1)'!$F44</f>
        <v>0.5244269319362678</v>
      </c>
      <c r="C39" s="19">
        <f>'I (2)'!$F44</f>
        <v>0.580430846663956</v>
      </c>
      <c r="D39" s="19">
        <f>'I (3)'!$G44</f>
        <v>0</v>
      </c>
      <c r="E39" s="20">
        <f>'I (4)'!$E43</f>
        <v>0</v>
      </c>
      <c r="F39" s="19">
        <f>'I (5)'!$G44</f>
        <v>1</v>
      </c>
      <c r="G39" s="20">
        <f>'II (1)'!$G43</f>
        <v>0</v>
      </c>
      <c r="H39" s="19">
        <f>'II (2)'!$F43</f>
        <v>-0.6597567741546895</v>
      </c>
      <c r="I39" s="19">
        <f>'II (3)'!$F43</f>
        <v>-0.018214043946644234</v>
      </c>
      <c r="J39" s="20">
        <f>'II (4)'!$H44</f>
        <v>0</v>
      </c>
      <c r="K39" s="19">
        <f>'II (6)'!$F44</f>
        <v>1.8224330947184817</v>
      </c>
      <c r="L39" s="33">
        <f>'III (1)'!$M44</f>
        <v>0</v>
      </c>
      <c r="M39" s="33">
        <f>'III (2)'!$K44</f>
        <v>0</v>
      </c>
      <c r="N39" s="33">
        <f>'III (3)'!$I43</f>
        <v>0</v>
      </c>
      <c r="O39" s="19">
        <f>'III (4)'!$L44</f>
        <v>0</v>
      </c>
      <c r="P39" s="19">
        <f>'III (5)'!$H44</f>
        <v>0</v>
      </c>
      <c r="Q39" s="20">
        <f>'III (6)'!$E43</f>
        <v>0</v>
      </c>
      <c r="R39" s="19">
        <f>'III (7)'!$J44</f>
        <v>0.2666419893153704</v>
      </c>
      <c r="S39" s="20">
        <f>'IV (1)'!$E43</f>
        <v>1</v>
      </c>
      <c r="T39" s="20">
        <f>'IV (2)'!$E43</f>
        <v>0</v>
      </c>
      <c r="U39" s="39">
        <f t="shared" si="0"/>
        <v>4.515962044532742</v>
      </c>
      <c r="V39" s="1">
        <f t="shared" si="1"/>
        <v>10</v>
      </c>
    </row>
    <row r="40" spans="1:22" ht="15">
      <c r="A40" s="5" t="s">
        <v>35</v>
      </c>
      <c r="B40" s="19">
        <f>'I (1)'!$F45</f>
        <v>1.3425621163079113</v>
      </c>
      <c r="C40" s="19">
        <f>'I (2)'!$F45</f>
        <v>0.44314424456618984</v>
      </c>
      <c r="D40" s="19">
        <f>'I (3)'!$G45</f>
        <v>0</v>
      </c>
      <c r="E40" s="20">
        <f>'I (4)'!$E44</f>
        <v>0</v>
      </c>
      <c r="F40" s="19">
        <f>'I (5)'!$G45</f>
        <v>1</v>
      </c>
      <c r="G40" s="20">
        <f>'II (1)'!$G44</f>
        <v>0</v>
      </c>
      <c r="H40" s="19">
        <f>'II (2)'!$F44</f>
        <v>-0.3615580468405596</v>
      </c>
      <c r="I40" s="19">
        <f>'II (3)'!$F44</f>
        <v>-0.023791811426000998</v>
      </c>
      <c r="J40" s="20">
        <f>'II (4)'!$H45</f>
        <v>0</v>
      </c>
      <c r="K40" s="19">
        <f>'II (6)'!$F45</f>
        <v>1.5536681438174742</v>
      </c>
      <c r="L40" s="33">
        <f>'III (1)'!$M45</f>
        <v>0</v>
      </c>
      <c r="M40" s="33">
        <f>'III (2)'!$K45</f>
        <v>0</v>
      </c>
      <c r="N40" s="33">
        <f>'III (3)'!$I44</f>
        <v>0</v>
      </c>
      <c r="O40" s="19">
        <f>'III (4)'!$L45</f>
        <v>0</v>
      </c>
      <c r="P40" s="19">
        <f>'III (5)'!$H45</f>
        <v>0</v>
      </c>
      <c r="Q40" s="20">
        <f>'III (6)'!$E44</f>
        <v>0</v>
      </c>
      <c r="R40" s="19">
        <f>'III (7)'!$J45</f>
        <v>0.5987610442280002</v>
      </c>
      <c r="S40" s="20">
        <f>'IV (1)'!$E44</f>
        <v>1</v>
      </c>
      <c r="T40" s="20">
        <f>'IV (2)'!$E44</f>
        <v>0</v>
      </c>
      <c r="U40" s="39">
        <f t="shared" si="0"/>
        <v>5.552785690653015</v>
      </c>
      <c r="V40" s="1">
        <f t="shared" si="1"/>
        <v>2</v>
      </c>
    </row>
    <row r="41" spans="1:22" ht="15">
      <c r="A41" s="5" t="s">
        <v>36</v>
      </c>
      <c r="B41" s="19">
        <f>'I (1)'!$F46</f>
        <v>0.47897818244770074</v>
      </c>
      <c r="C41" s="19">
        <f>'I (2)'!$F46</f>
        <v>0.5175890528512048</v>
      </c>
      <c r="D41" s="19">
        <f>'I (3)'!$G46</f>
        <v>-0.016494006920963897</v>
      </c>
      <c r="E41" s="20">
        <f>'I (4)'!$E45</f>
        <v>0</v>
      </c>
      <c r="F41" s="19">
        <f>'I (5)'!$G46</f>
        <v>0.17167269176236952</v>
      </c>
      <c r="G41" s="20">
        <f>'II (1)'!$G45</f>
        <v>0</v>
      </c>
      <c r="H41" s="19">
        <f>'II (2)'!$F45</f>
        <v>-0.6070150165296047</v>
      </c>
      <c r="I41" s="19">
        <f>'II (3)'!$F45</f>
        <v>-0.05372499593451947</v>
      </c>
      <c r="J41" s="20">
        <f>'II (4)'!$H46</f>
        <v>0</v>
      </c>
      <c r="K41" s="19">
        <f>'II (6)'!$F46</f>
        <v>0.8941748271001182</v>
      </c>
      <c r="L41" s="33">
        <f>'III (1)'!$M46</f>
        <v>0</v>
      </c>
      <c r="M41" s="33">
        <f>'III (2)'!$K46</f>
        <v>0</v>
      </c>
      <c r="N41" s="33">
        <f>'III (3)'!$I45</f>
        <v>0</v>
      </c>
      <c r="O41" s="19">
        <f>'III (4)'!$L46</f>
        <v>0</v>
      </c>
      <c r="P41" s="19">
        <f>'III (5)'!$H46</f>
        <v>-0.4320030117719897</v>
      </c>
      <c r="Q41" s="20">
        <f>'III (6)'!$E45</f>
        <v>0</v>
      </c>
      <c r="R41" s="19">
        <f>'III (7)'!$J46</f>
        <v>0.24441974890745194</v>
      </c>
      <c r="S41" s="20">
        <f>'IV (1)'!$E45</f>
        <v>1</v>
      </c>
      <c r="T41" s="20">
        <f>'IV (2)'!$E45</f>
        <v>0</v>
      </c>
      <c r="U41" s="39">
        <f t="shared" si="0"/>
        <v>2.1975974719117675</v>
      </c>
      <c r="V41" s="1">
        <f t="shared" si="1"/>
        <v>29</v>
      </c>
    </row>
    <row r="42" ht="15">
      <c r="A42" s="6"/>
    </row>
  </sheetData>
  <sheetProtection/>
  <mergeCells count="7">
    <mergeCell ref="U3:U4"/>
    <mergeCell ref="A1:U1"/>
    <mergeCell ref="A3:A4"/>
    <mergeCell ref="L3:R3"/>
    <mergeCell ref="S3:T3"/>
    <mergeCell ref="B3:F3"/>
    <mergeCell ref="G3:K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63" t="s">
        <v>306</v>
      </c>
      <c r="B1" s="65"/>
      <c r="C1" s="65"/>
      <c r="D1" s="65"/>
      <c r="E1" s="65"/>
      <c r="F1" s="6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2" s="8" customFormat="1" ht="70.5" customHeight="1">
      <c r="A3" s="60" t="s">
        <v>38</v>
      </c>
      <c r="B3" s="60" t="s">
        <v>93</v>
      </c>
      <c r="C3" s="60"/>
      <c r="D3" s="60"/>
      <c r="E3" s="60"/>
      <c r="F3" s="60"/>
      <c r="G3" s="60" t="s">
        <v>94</v>
      </c>
      <c r="H3" s="60"/>
      <c r="I3" s="60"/>
      <c r="J3" s="60"/>
      <c r="K3" s="60"/>
      <c r="L3" s="60" t="s">
        <v>195</v>
      </c>
      <c r="M3" s="60"/>
      <c r="N3" s="60"/>
      <c r="O3" s="60"/>
      <c r="P3" s="60"/>
      <c r="Q3" s="60"/>
      <c r="R3" s="75"/>
      <c r="S3" s="60" t="s">
        <v>194</v>
      </c>
      <c r="T3" s="75"/>
      <c r="U3" s="60" t="s">
        <v>95</v>
      </c>
      <c r="V3" s="22"/>
    </row>
    <row r="4" spans="1:21" s="8" customFormat="1" ht="23.25" customHeight="1">
      <c r="A4" s="60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73"/>
    </row>
    <row r="5" spans="1:22" ht="15">
      <c r="A5" s="5" t="s">
        <v>237</v>
      </c>
      <c r="B5" s="19">
        <f>'I (1)'!$F38</f>
        <v>1.456470434848815</v>
      </c>
      <c r="C5" s="19">
        <f>'I (2)'!$F38</f>
        <v>1</v>
      </c>
      <c r="D5" s="19">
        <f>'I (3)'!$G38</f>
        <v>0</v>
      </c>
      <c r="E5" s="20">
        <f>'I (4)'!$E37</f>
        <v>0</v>
      </c>
      <c r="F5" s="19">
        <f>'I (5)'!$G38</f>
        <v>1</v>
      </c>
      <c r="G5" s="20">
        <f>'II (1)'!$G37</f>
        <v>0</v>
      </c>
      <c r="H5" s="19">
        <f>'II (2)'!$F37</f>
        <v>-0.45234179709827504</v>
      </c>
      <c r="I5" s="19">
        <f>'II (3)'!$F37</f>
        <v>0</v>
      </c>
      <c r="J5" s="20">
        <f>'II (4)'!$H38</f>
        <v>0</v>
      </c>
      <c r="K5" s="19">
        <f>'II (6)'!$F38</f>
        <v>1.7209722638072373</v>
      </c>
      <c r="L5" s="33">
        <f>'III (1)'!$M38</f>
        <v>0</v>
      </c>
      <c r="M5" s="33">
        <f>'III (2)'!$K38</f>
        <v>0</v>
      </c>
      <c r="N5" s="33">
        <f>'III (3)'!$I37</f>
        <v>0</v>
      </c>
      <c r="O5" s="19">
        <f>'III (4)'!$L38</f>
        <v>0</v>
      </c>
      <c r="P5" s="19">
        <f>'III (5)'!$H38</f>
        <v>0</v>
      </c>
      <c r="Q5" s="20">
        <f>'III (6)'!$E37</f>
        <v>0</v>
      </c>
      <c r="R5" s="19">
        <f>'III (7)'!$J38</f>
        <v>0.6789882177198773</v>
      </c>
      <c r="S5" s="20">
        <f>'IV (1)'!$E37</f>
        <v>1</v>
      </c>
      <c r="T5" s="20">
        <f>'IV (2)'!$E37</f>
        <v>0</v>
      </c>
      <c r="U5" s="39">
        <f aca="true" t="shared" si="0" ref="U5:U41">SUM($B5:$T5)</f>
        <v>6.404089119277654</v>
      </c>
      <c r="V5" s="1">
        <f aca="true" t="shared" si="1" ref="V5:V41">RANK(U5,$U$5:$U$41,0)</f>
        <v>1</v>
      </c>
    </row>
    <row r="6" spans="1:22" ht="15">
      <c r="A6" s="5" t="s">
        <v>253</v>
      </c>
      <c r="B6" s="19">
        <f>'I (1)'!$F45</f>
        <v>1.3425621163079113</v>
      </c>
      <c r="C6" s="19">
        <f>'I (2)'!$F45</f>
        <v>0.44314424456618984</v>
      </c>
      <c r="D6" s="19">
        <f>'I (3)'!$G45</f>
        <v>0</v>
      </c>
      <c r="E6" s="20">
        <f>'I (4)'!$E44</f>
        <v>0</v>
      </c>
      <c r="F6" s="19">
        <f>'I (5)'!$G45</f>
        <v>1</v>
      </c>
      <c r="G6" s="20">
        <f>'II (1)'!$G44</f>
        <v>0</v>
      </c>
      <c r="H6" s="19">
        <f>'II (2)'!$F44</f>
        <v>-0.3615580468405596</v>
      </c>
      <c r="I6" s="19">
        <f>'II (3)'!$F44</f>
        <v>-0.023791811426000998</v>
      </c>
      <c r="J6" s="20">
        <f>'II (4)'!$H45</f>
        <v>0</v>
      </c>
      <c r="K6" s="19">
        <f>'II (6)'!$F45</f>
        <v>1.5536681438174742</v>
      </c>
      <c r="L6" s="33">
        <f>'III (1)'!$M45</f>
        <v>0</v>
      </c>
      <c r="M6" s="33">
        <f>'III (2)'!$K45</f>
        <v>0</v>
      </c>
      <c r="N6" s="33">
        <f>'III (3)'!$I44</f>
        <v>0</v>
      </c>
      <c r="O6" s="19">
        <f>'III (4)'!$L45</f>
        <v>0</v>
      </c>
      <c r="P6" s="19">
        <f>'III (5)'!$H45</f>
        <v>0</v>
      </c>
      <c r="Q6" s="20">
        <f>'III (6)'!$E44</f>
        <v>0</v>
      </c>
      <c r="R6" s="19">
        <f>'III (7)'!$J45</f>
        <v>0.5987610442280002</v>
      </c>
      <c r="S6" s="20">
        <f>'IV (1)'!$E44</f>
        <v>1</v>
      </c>
      <c r="T6" s="20">
        <f>'IV (2)'!$E44</f>
        <v>0</v>
      </c>
      <c r="U6" s="39">
        <f t="shared" si="0"/>
        <v>5.552785690653015</v>
      </c>
      <c r="V6" s="1">
        <f t="shared" si="1"/>
        <v>2</v>
      </c>
    </row>
    <row r="7" spans="1:22" ht="15">
      <c r="A7" s="5" t="s">
        <v>232</v>
      </c>
      <c r="B7" s="19">
        <f>'I (1)'!$F30</f>
        <v>0.5369057377459712</v>
      </c>
      <c r="C7" s="19">
        <f>'I (2)'!$F30</f>
        <v>0.6093472840771356</v>
      </c>
      <c r="D7" s="19">
        <f>'I (3)'!$G30</f>
        <v>0</v>
      </c>
      <c r="E7" s="20">
        <f>'I (4)'!$E29</f>
        <v>0</v>
      </c>
      <c r="F7" s="19">
        <f>'I (5)'!$G30</f>
        <v>1</v>
      </c>
      <c r="G7" s="20">
        <f>'II (1)'!$G29</f>
        <v>0</v>
      </c>
      <c r="H7" s="19">
        <f>'II (2)'!$F29</f>
        <v>-0.25091800252594954</v>
      </c>
      <c r="I7" s="19">
        <f>'II (3)'!$F29</f>
        <v>-0.001609750889368847</v>
      </c>
      <c r="J7" s="20">
        <f>'II (4)'!$H30</f>
        <v>0</v>
      </c>
      <c r="K7" s="19">
        <f>'II (6)'!$F30</f>
        <v>1.8622441886528345</v>
      </c>
      <c r="L7" s="33">
        <f>'III (1)'!$M30</f>
        <v>0</v>
      </c>
      <c r="M7" s="33">
        <f>'III (2)'!$K30</f>
        <v>0</v>
      </c>
      <c r="N7" s="33">
        <f>'III (3)'!$I29</f>
        <v>0</v>
      </c>
      <c r="O7" s="19">
        <f>'III (4)'!$L30</f>
        <v>0</v>
      </c>
      <c r="P7" s="19">
        <f>'III (5)'!$H30</f>
        <v>0</v>
      </c>
      <c r="Q7" s="20">
        <f>'III (6)'!$E29</f>
        <v>0</v>
      </c>
      <c r="R7" s="19">
        <f>'III (7)'!$J30</f>
        <v>0.7892384947621155</v>
      </c>
      <c r="S7" s="20">
        <f>'IV (1)'!$E29</f>
        <v>1</v>
      </c>
      <c r="T7" s="20">
        <f>'IV (2)'!$E29</f>
        <v>0</v>
      </c>
      <c r="U7" s="39">
        <f t="shared" si="0"/>
        <v>5.545207951822738</v>
      </c>
      <c r="V7" s="1">
        <f t="shared" si="1"/>
        <v>3</v>
      </c>
    </row>
    <row r="8" spans="1:22" ht="15">
      <c r="A8" s="5" t="s">
        <v>234</v>
      </c>
      <c r="B8" s="19">
        <f>'I (1)'!$F23</f>
        <v>0.9730654441135334</v>
      </c>
      <c r="C8" s="19">
        <f>'I (2)'!$F23</f>
        <v>0.3948034653375838</v>
      </c>
      <c r="D8" s="19">
        <f>'I (3)'!$G23</f>
        <v>0</v>
      </c>
      <c r="E8" s="20">
        <f>'I (4)'!$E22</f>
        <v>0</v>
      </c>
      <c r="F8" s="19">
        <f>'I (5)'!$G23</f>
        <v>0.999999632886059</v>
      </c>
      <c r="G8" s="20">
        <f>'II (1)'!$G22</f>
        <v>0</v>
      </c>
      <c r="H8" s="19">
        <f>'II (2)'!$F22</f>
        <v>-0.2743900277690232</v>
      </c>
      <c r="I8" s="19">
        <f>'II (3)'!$F22</f>
        <v>0</v>
      </c>
      <c r="J8" s="20">
        <f>'II (4)'!$H23</f>
        <v>0</v>
      </c>
      <c r="K8" s="19">
        <f>'II (6)'!$F23</f>
        <v>1.6106891002039216</v>
      </c>
      <c r="L8" s="33">
        <f>'III (1)'!$M23</f>
        <v>0</v>
      </c>
      <c r="M8" s="33">
        <f>'III (2)'!$K23</f>
        <v>0</v>
      </c>
      <c r="N8" s="33">
        <f>'III (3)'!$I22</f>
        <v>0</v>
      </c>
      <c r="O8" s="19">
        <f>'III (4)'!$L23</f>
        <v>0</v>
      </c>
      <c r="P8" s="19">
        <f>'III (5)'!$H23</f>
        <v>0</v>
      </c>
      <c r="Q8" s="20">
        <f>'III (6)'!$E22</f>
        <v>0</v>
      </c>
      <c r="R8" s="19">
        <f>'III (7)'!$J23</f>
        <v>0.3739051681910127</v>
      </c>
      <c r="S8" s="20">
        <f>'IV (1)'!$E22</f>
        <v>1</v>
      </c>
      <c r="T8" s="20">
        <f>'IV (2)'!$E22</f>
        <v>0</v>
      </c>
      <c r="U8" s="39">
        <f t="shared" si="0"/>
        <v>5.078072782963087</v>
      </c>
      <c r="V8" s="1">
        <f t="shared" si="1"/>
        <v>4</v>
      </c>
    </row>
    <row r="9" spans="1:22" ht="15">
      <c r="A9" s="5" t="s">
        <v>256</v>
      </c>
      <c r="B9" s="19">
        <f>'I (1)'!$F29</f>
        <v>1.0166855133268569</v>
      </c>
      <c r="C9" s="19">
        <f>'I (2)'!$F29</f>
        <v>0.34103341572813867</v>
      </c>
      <c r="D9" s="19">
        <f>'I (3)'!$G29</f>
        <v>0</v>
      </c>
      <c r="E9" s="20">
        <f>'I (4)'!$E28</f>
        <v>0</v>
      </c>
      <c r="F9" s="19">
        <f>'I (5)'!$G29</f>
        <v>0.9999964601135942</v>
      </c>
      <c r="G9" s="20">
        <f>'II (1)'!$G28</f>
        <v>0</v>
      </c>
      <c r="H9" s="19">
        <f>'II (2)'!$F28</f>
        <v>-0.30017538781300823</v>
      </c>
      <c r="I9" s="19">
        <f>'II (3)'!$F28</f>
        <v>-0.009035882159445348</v>
      </c>
      <c r="J9" s="20">
        <f>'II (4)'!$H29</f>
        <v>0</v>
      </c>
      <c r="K9" s="19">
        <f>'II (6)'!$F29</f>
        <v>0.936519841364834</v>
      </c>
      <c r="L9" s="33">
        <f>'III (1)'!$M29</f>
        <v>0</v>
      </c>
      <c r="M9" s="33">
        <f>'III (2)'!$K29</f>
        <v>0</v>
      </c>
      <c r="N9" s="33">
        <f>'III (3)'!$I28</f>
        <v>0</v>
      </c>
      <c r="O9" s="19">
        <f>'III (4)'!$L29</f>
        <v>0</v>
      </c>
      <c r="P9" s="19">
        <f>'III (5)'!$H29</f>
        <v>0</v>
      </c>
      <c r="Q9" s="20">
        <f>'III (6)'!$E28</f>
        <v>0</v>
      </c>
      <c r="R9" s="19">
        <f>'III (7)'!$J29</f>
        <v>1</v>
      </c>
      <c r="S9" s="20">
        <f>'IV (1)'!$E28</f>
        <v>1</v>
      </c>
      <c r="T9" s="20">
        <f>'IV (2)'!$E28</f>
        <v>0</v>
      </c>
      <c r="U9" s="39">
        <f t="shared" si="0"/>
        <v>4.985023960560969</v>
      </c>
      <c r="V9" s="1">
        <f t="shared" si="1"/>
        <v>5</v>
      </c>
    </row>
    <row r="10" spans="1:22" ht="15">
      <c r="A10" s="5" t="s">
        <v>240</v>
      </c>
      <c r="B10" s="19">
        <f>'I (1)'!$F40</f>
        <v>1.001260885066021</v>
      </c>
      <c r="C10" s="19">
        <f>'I (2)'!$F40</f>
        <v>0.22926346096038905</v>
      </c>
      <c r="D10" s="19">
        <f>'I (3)'!$G40</f>
        <v>0</v>
      </c>
      <c r="E10" s="20">
        <f>'I (4)'!$E39</f>
        <v>0</v>
      </c>
      <c r="F10" s="19">
        <f>'I (5)'!$G40</f>
        <v>0.9877419022443725</v>
      </c>
      <c r="G10" s="20">
        <f>'II (1)'!$G39</f>
        <v>0</v>
      </c>
      <c r="H10" s="19">
        <f>'II (2)'!$F39</f>
        <v>-0.12238417525857097</v>
      </c>
      <c r="I10" s="19">
        <f>'II (3)'!$F39</f>
        <v>-0.02246175530388955</v>
      </c>
      <c r="J10" s="20">
        <f>'II (4)'!$H40</f>
        <v>0</v>
      </c>
      <c r="K10" s="19">
        <f>'II (6)'!$F40</f>
        <v>1.9851131334650778</v>
      </c>
      <c r="L10" s="33">
        <f>'III (1)'!$M40</f>
        <v>0</v>
      </c>
      <c r="M10" s="33">
        <f>'III (2)'!$K40</f>
        <v>0</v>
      </c>
      <c r="N10" s="33">
        <f>'III (3)'!$I39</f>
        <v>0</v>
      </c>
      <c r="O10" s="19">
        <f>'III (4)'!$L40</f>
        <v>0</v>
      </c>
      <c r="P10" s="19">
        <f>'III (5)'!$H40</f>
        <v>-0.2521261048529198</v>
      </c>
      <c r="Q10" s="20">
        <f>'III (6)'!$E39</f>
        <v>0</v>
      </c>
      <c r="R10" s="19">
        <f>'III (7)'!$J40</f>
        <v>0.13475912490769743</v>
      </c>
      <c r="S10" s="20">
        <f>'IV (1)'!$E39</f>
        <v>1</v>
      </c>
      <c r="T10" s="20">
        <f>'IV (2)'!$E39</f>
        <v>0</v>
      </c>
      <c r="U10" s="39">
        <f t="shared" si="0"/>
        <v>4.941166471228177</v>
      </c>
      <c r="V10" s="1">
        <f t="shared" si="1"/>
        <v>6</v>
      </c>
    </row>
    <row r="11" spans="1:22" ht="15">
      <c r="A11" s="5" t="s">
        <v>230</v>
      </c>
      <c r="B11" s="19">
        <f>'I (1)'!$F21</f>
        <v>0.7812749739426198</v>
      </c>
      <c r="C11" s="19">
        <f>'I (2)'!$F21</f>
        <v>0.38411210108522154</v>
      </c>
      <c r="D11" s="19">
        <f>'I (3)'!$G21</f>
        <v>0</v>
      </c>
      <c r="E11" s="20">
        <f>'I (4)'!$E20</f>
        <v>0</v>
      </c>
      <c r="F11" s="19">
        <f>'I (5)'!$G21</f>
        <v>0.9999999689659431</v>
      </c>
      <c r="G11" s="20">
        <f>'II (1)'!$G20</f>
        <v>0</v>
      </c>
      <c r="H11" s="19">
        <f>'II (2)'!$F20</f>
        <v>-0.2574833008774889</v>
      </c>
      <c r="I11" s="19">
        <f>'II (3)'!$F20</f>
        <v>-0.014126134606159572</v>
      </c>
      <c r="J11" s="20">
        <f>'II (4)'!$H21</f>
        <v>0</v>
      </c>
      <c r="K11" s="19">
        <f>'II (6)'!$F21</f>
        <v>1.7419523522540108</v>
      </c>
      <c r="L11" s="33">
        <f>'III (1)'!$M21</f>
        <v>0</v>
      </c>
      <c r="M11" s="33">
        <f>'III (2)'!$K21</f>
        <v>0</v>
      </c>
      <c r="N11" s="33">
        <f>'III (3)'!$I20</f>
        <v>0</v>
      </c>
      <c r="O11" s="19">
        <f>'III (4)'!$L21</f>
        <v>0</v>
      </c>
      <c r="P11" s="19">
        <f>'III (5)'!$H21</f>
        <v>-0.04719081154088268</v>
      </c>
      <c r="Q11" s="20">
        <f>'III (6)'!$E20</f>
        <v>0</v>
      </c>
      <c r="R11" s="19">
        <f>'III (7)'!$J21</f>
        <v>0.3274998729133322</v>
      </c>
      <c r="S11" s="20">
        <f>'IV (1)'!$E20</f>
        <v>1</v>
      </c>
      <c r="T11" s="20">
        <f>'IV (2)'!$E20</f>
        <v>0</v>
      </c>
      <c r="U11" s="39">
        <f t="shared" si="0"/>
        <v>4.916039022136596</v>
      </c>
      <c r="V11" s="1">
        <f t="shared" si="1"/>
        <v>7</v>
      </c>
    </row>
    <row r="12" spans="1:22" ht="15">
      <c r="A12" s="5" t="s">
        <v>236</v>
      </c>
      <c r="B12" s="19">
        <f>'I (1)'!$F22</f>
        <v>0.6944689150596819</v>
      </c>
      <c r="C12" s="19">
        <f>'I (2)'!$F22</f>
        <v>0.25083186034832045</v>
      </c>
      <c r="D12" s="19">
        <f>'I (3)'!$G22</f>
        <v>0</v>
      </c>
      <c r="E12" s="20">
        <f>'I (4)'!$E21</f>
        <v>0</v>
      </c>
      <c r="F12" s="19">
        <f>'I (5)'!$G22</f>
        <v>1</v>
      </c>
      <c r="G12" s="20">
        <f>'II (1)'!$G21</f>
        <v>0</v>
      </c>
      <c r="H12" s="19">
        <f>'II (2)'!$F21</f>
        <v>-0.6765351198306203</v>
      </c>
      <c r="I12" s="19">
        <f>'II (3)'!$F21</f>
        <v>-0.00012859936423375662</v>
      </c>
      <c r="J12" s="20">
        <f>'II (4)'!$H22</f>
        <v>0</v>
      </c>
      <c r="K12" s="19">
        <f>'II (6)'!$F22</f>
        <v>1.9635626066121952</v>
      </c>
      <c r="L12" s="33">
        <f>'III (1)'!$M22</f>
        <v>0</v>
      </c>
      <c r="M12" s="33">
        <f>'III (2)'!$K22</f>
        <v>0</v>
      </c>
      <c r="N12" s="33">
        <f>'III (3)'!$I21</f>
        <v>0</v>
      </c>
      <c r="O12" s="19">
        <f>'III (4)'!$L22</f>
        <v>0</v>
      </c>
      <c r="P12" s="19">
        <f>'III (5)'!$H22</f>
        <v>0</v>
      </c>
      <c r="Q12" s="20">
        <f>'III (6)'!$E21</f>
        <v>0</v>
      </c>
      <c r="R12" s="19">
        <f>'III (7)'!$J22</f>
        <v>0.5150056214867087</v>
      </c>
      <c r="S12" s="20">
        <f>'IV (1)'!$E21</f>
        <v>1</v>
      </c>
      <c r="T12" s="20">
        <f>'IV (2)'!$E21</f>
        <v>0</v>
      </c>
      <c r="U12" s="39">
        <f t="shared" si="0"/>
        <v>4.747205284312052</v>
      </c>
      <c r="V12" s="1">
        <f t="shared" si="1"/>
        <v>8</v>
      </c>
    </row>
    <row r="13" spans="1:22" ht="15">
      <c r="A13" s="5" t="s">
        <v>255</v>
      </c>
      <c r="B13" s="19">
        <f>'I (1)'!$F24</f>
        <v>1.9068650108978598</v>
      </c>
      <c r="C13" s="19">
        <f>'I (2)'!$F24</f>
        <v>0.2764892759137357</v>
      </c>
      <c r="D13" s="19">
        <f>'I (3)'!$G24</f>
        <v>0</v>
      </c>
      <c r="E13" s="20">
        <f>'I (4)'!$E23</f>
        <v>0</v>
      </c>
      <c r="F13" s="19">
        <f>'I (5)'!$G24</f>
        <v>0.019981149956259138</v>
      </c>
      <c r="G13" s="20">
        <f>'II (1)'!$G23</f>
        <v>0</v>
      </c>
      <c r="H13" s="19">
        <f>'II (2)'!$F23</f>
        <v>-0.2445579434570723</v>
      </c>
      <c r="I13" s="19">
        <f>'II (3)'!$F23</f>
        <v>-0.010891445565801152</v>
      </c>
      <c r="J13" s="20">
        <f>'II (4)'!$H24</f>
        <v>0</v>
      </c>
      <c r="K13" s="19">
        <f>'II (6)'!$F24</f>
        <v>1.018386971116489</v>
      </c>
      <c r="L13" s="33">
        <f>'III (1)'!$M24</f>
        <v>0</v>
      </c>
      <c r="M13" s="33">
        <f>'III (2)'!$K24</f>
        <v>0</v>
      </c>
      <c r="N13" s="33">
        <f>'III (3)'!$I23</f>
        <v>0</v>
      </c>
      <c r="O13" s="19">
        <f>'III (4)'!$L24</f>
        <v>0</v>
      </c>
      <c r="P13" s="19">
        <f>'III (5)'!$H24</f>
        <v>0</v>
      </c>
      <c r="Q13" s="20">
        <f>'III (6)'!$E23</f>
        <v>0</v>
      </c>
      <c r="R13" s="19">
        <f>'III (7)'!$J24</f>
        <v>0.6178438619269537</v>
      </c>
      <c r="S13" s="20">
        <f>'IV (1)'!$E23</f>
        <v>1</v>
      </c>
      <c r="T13" s="20">
        <f>'IV (2)'!$E23</f>
        <v>0</v>
      </c>
      <c r="U13" s="39">
        <f t="shared" si="0"/>
        <v>4.584116880788423</v>
      </c>
      <c r="V13" s="1">
        <f t="shared" si="1"/>
        <v>9</v>
      </c>
    </row>
    <row r="14" spans="1:22" ht="15">
      <c r="A14" s="5" t="s">
        <v>252</v>
      </c>
      <c r="B14" s="19">
        <f>'I (1)'!$F44</f>
        <v>0.5244269319362678</v>
      </c>
      <c r="C14" s="19">
        <f>'I (2)'!$F44</f>
        <v>0.580430846663956</v>
      </c>
      <c r="D14" s="19">
        <f>'I (3)'!$G44</f>
        <v>0</v>
      </c>
      <c r="E14" s="20">
        <f>'I (4)'!$E43</f>
        <v>0</v>
      </c>
      <c r="F14" s="19">
        <f>'I (5)'!$G44</f>
        <v>1</v>
      </c>
      <c r="G14" s="20">
        <f>'II (1)'!$G43</f>
        <v>0</v>
      </c>
      <c r="H14" s="19">
        <f>'II (2)'!$F43</f>
        <v>-0.6597567741546895</v>
      </c>
      <c r="I14" s="19">
        <f>'II (3)'!$F43</f>
        <v>-0.018214043946644234</v>
      </c>
      <c r="J14" s="20">
        <f>'II (4)'!$H44</f>
        <v>0</v>
      </c>
      <c r="K14" s="19">
        <f>'II (6)'!$F44</f>
        <v>1.8224330947184817</v>
      </c>
      <c r="L14" s="33">
        <f>'III (1)'!$M44</f>
        <v>0</v>
      </c>
      <c r="M14" s="33">
        <f>'III (2)'!$K44</f>
        <v>0</v>
      </c>
      <c r="N14" s="33">
        <f>'III (3)'!$I43</f>
        <v>0</v>
      </c>
      <c r="O14" s="19">
        <f>'III (4)'!$L44</f>
        <v>0</v>
      </c>
      <c r="P14" s="19">
        <f>'III (5)'!$H44</f>
        <v>0</v>
      </c>
      <c r="Q14" s="20">
        <f>'III (6)'!$E43</f>
        <v>0</v>
      </c>
      <c r="R14" s="19">
        <f>'III (7)'!$J44</f>
        <v>0.2666419893153704</v>
      </c>
      <c r="S14" s="20">
        <f>'IV (1)'!$E43</f>
        <v>1</v>
      </c>
      <c r="T14" s="20">
        <f>'IV (2)'!$E43</f>
        <v>0</v>
      </c>
      <c r="U14" s="39">
        <f t="shared" si="0"/>
        <v>4.515962044532742</v>
      </c>
      <c r="V14" s="1">
        <f t="shared" si="1"/>
        <v>10</v>
      </c>
    </row>
    <row r="15" spans="1:22" ht="15">
      <c r="A15" s="5" t="s">
        <v>239</v>
      </c>
      <c r="B15" s="19">
        <f>'I (1)'!$F32</f>
        <v>0.4776756499514593</v>
      </c>
      <c r="C15" s="19">
        <f>'I (2)'!$F32</f>
        <v>0</v>
      </c>
      <c r="D15" s="19">
        <f>'I (3)'!$G32</f>
        <v>0</v>
      </c>
      <c r="E15" s="20">
        <f>'I (4)'!$E31</f>
        <v>0</v>
      </c>
      <c r="F15" s="19">
        <f>'I (5)'!$G32</f>
        <v>1</v>
      </c>
      <c r="G15" s="20">
        <f>'II (1)'!$G31</f>
        <v>0</v>
      </c>
      <c r="H15" s="19">
        <f>'II (2)'!$F31</f>
        <v>-0.2919077791258019</v>
      </c>
      <c r="I15" s="19">
        <f>'II (3)'!$F31</f>
        <v>-0.03010019344543455</v>
      </c>
      <c r="J15" s="20">
        <f>'II (4)'!$H32</f>
        <v>0</v>
      </c>
      <c r="K15" s="19">
        <f>'II (6)'!$F32</f>
        <v>1.9873866424612687</v>
      </c>
      <c r="L15" s="33">
        <f>'III (1)'!$M32</f>
        <v>0</v>
      </c>
      <c r="M15" s="33">
        <f>'III (2)'!$K32</f>
        <v>0</v>
      </c>
      <c r="N15" s="33">
        <f>'III (3)'!$I31</f>
        <v>0</v>
      </c>
      <c r="O15" s="19">
        <f>'III (4)'!$L32</f>
        <v>0</v>
      </c>
      <c r="P15" s="19">
        <f>'III (5)'!$H32</f>
        <v>0</v>
      </c>
      <c r="Q15" s="20">
        <f>'III (6)'!$E31</f>
        <v>0</v>
      </c>
      <c r="R15" s="19">
        <f>'III (7)'!$J32</f>
        <v>0.36841603425992386</v>
      </c>
      <c r="S15" s="20">
        <f>'IV (1)'!$E31</f>
        <v>1</v>
      </c>
      <c r="T15" s="20">
        <f>'IV (2)'!$E31</f>
        <v>0</v>
      </c>
      <c r="U15" s="39">
        <f t="shared" si="0"/>
        <v>4.511470354101416</v>
      </c>
      <c r="V15" s="1">
        <f t="shared" si="1"/>
        <v>11</v>
      </c>
    </row>
    <row r="16" spans="1:22" ht="15">
      <c r="A16" s="5" t="s">
        <v>250</v>
      </c>
      <c r="B16" s="19">
        <f>'I (1)'!$F20</f>
        <v>1.2335137796600646</v>
      </c>
      <c r="C16" s="19">
        <f>'I (2)'!$F20</f>
        <v>0.33073969064773523</v>
      </c>
      <c r="D16" s="19">
        <f>'I (3)'!$G20</f>
        <v>0</v>
      </c>
      <c r="E16" s="20">
        <f>'I (4)'!$E19</f>
        <v>0</v>
      </c>
      <c r="F16" s="19">
        <f>'I (5)'!$G20</f>
        <v>0.954378462399365</v>
      </c>
      <c r="G16" s="20">
        <f>'II (1)'!$G19</f>
        <v>0</v>
      </c>
      <c r="H16" s="19">
        <f>'II (2)'!$F19</f>
        <v>-0.549328745590012</v>
      </c>
      <c r="I16" s="19">
        <f>'II (3)'!$F19</f>
        <v>-0.016446383817522572</v>
      </c>
      <c r="J16" s="20">
        <f>'II (4)'!$H20</f>
        <v>0</v>
      </c>
      <c r="K16" s="19">
        <f>'II (6)'!$F20</f>
        <v>1.2069988060715564</v>
      </c>
      <c r="L16" s="33">
        <f>'III (1)'!$M20</f>
        <v>0</v>
      </c>
      <c r="M16" s="33">
        <f>'III (2)'!$K20</f>
        <v>0</v>
      </c>
      <c r="N16" s="33">
        <f>'III (3)'!$I19</f>
        <v>0</v>
      </c>
      <c r="O16" s="19">
        <f>'III (4)'!$L20</f>
        <v>0</v>
      </c>
      <c r="P16" s="19">
        <f>'III (5)'!$H20</f>
        <v>0</v>
      </c>
      <c r="Q16" s="20">
        <f>'III (6)'!$E19</f>
        <v>0</v>
      </c>
      <c r="R16" s="19">
        <f>'III (7)'!$J20</f>
        <v>0.3492266571734269</v>
      </c>
      <c r="S16" s="20">
        <f>'IV (1)'!$E19</f>
        <v>1</v>
      </c>
      <c r="T16" s="20">
        <f>'IV (2)'!$E19</f>
        <v>0</v>
      </c>
      <c r="U16" s="39">
        <f t="shared" si="0"/>
        <v>4.509082266544613</v>
      </c>
      <c r="V16" s="1">
        <f t="shared" si="1"/>
        <v>12</v>
      </c>
    </row>
    <row r="17" spans="1:22" ht="15">
      <c r="A17" s="5" t="s">
        <v>242</v>
      </c>
      <c r="B17" s="19">
        <f>'I (1)'!$F16</f>
        <v>0.47348474374261074</v>
      </c>
      <c r="C17" s="19">
        <f>'I (2)'!$F16</f>
        <v>0.3683084541578975</v>
      </c>
      <c r="D17" s="19">
        <f>'I (3)'!$G16</f>
        <v>0</v>
      </c>
      <c r="E17" s="20">
        <f>'I (4)'!$E15</f>
        <v>0</v>
      </c>
      <c r="F17" s="19">
        <f>'I (5)'!$G16</f>
        <v>0.997996640590626</v>
      </c>
      <c r="G17" s="20">
        <f>'II (1)'!$G15</f>
        <v>0</v>
      </c>
      <c r="H17" s="19">
        <f>'II (2)'!$F15</f>
        <v>-0.3458460804361178</v>
      </c>
      <c r="I17" s="19">
        <f>'II (3)'!$F15</f>
        <v>-0.004013588544164068</v>
      </c>
      <c r="J17" s="20">
        <f>'II (4)'!$H16</f>
        <v>0</v>
      </c>
      <c r="K17" s="19">
        <f>'II (6)'!$F16</f>
        <v>1.4927071884009304</v>
      </c>
      <c r="L17" s="33">
        <f>'III (1)'!$M16</f>
        <v>0</v>
      </c>
      <c r="M17" s="33">
        <f>'III (2)'!$K16</f>
        <v>0</v>
      </c>
      <c r="N17" s="33">
        <f>'III (3)'!$I15</f>
        <v>0</v>
      </c>
      <c r="O17" s="19">
        <f>'III (4)'!$L16</f>
        <v>0</v>
      </c>
      <c r="P17" s="19">
        <f>'III (5)'!$H16</f>
        <v>-0.07671330911927766</v>
      </c>
      <c r="Q17" s="20">
        <f>'III (6)'!$E15</f>
        <v>0</v>
      </c>
      <c r="R17" s="19">
        <f>'III (7)'!$J16</f>
        <v>0.5835898109401678</v>
      </c>
      <c r="S17" s="20">
        <f>'IV (1)'!$E15</f>
        <v>1</v>
      </c>
      <c r="T17" s="20">
        <f>'IV (2)'!$E15</f>
        <v>0</v>
      </c>
      <c r="U17" s="39">
        <f t="shared" si="0"/>
        <v>4.489513859732673</v>
      </c>
      <c r="V17" s="1">
        <f t="shared" si="1"/>
        <v>13</v>
      </c>
    </row>
    <row r="18" spans="1:22" ht="15">
      <c r="A18" s="5" t="s">
        <v>246</v>
      </c>
      <c r="B18" s="19">
        <f>'I (1)'!$F26</f>
        <v>0.35801352821363536</v>
      </c>
      <c r="C18" s="19">
        <f>'I (2)'!$F26</f>
        <v>0.4966472830794602</v>
      </c>
      <c r="D18" s="19">
        <f>'I (3)'!$G26</f>
        <v>0</v>
      </c>
      <c r="E18" s="20">
        <f>'I (4)'!$E25</f>
        <v>0</v>
      </c>
      <c r="F18" s="19">
        <f>'I (5)'!$G26</f>
        <v>0.983891571505083</v>
      </c>
      <c r="G18" s="20">
        <f>'II (1)'!$G25</f>
        <v>0</v>
      </c>
      <c r="H18" s="19">
        <f>'II (2)'!$F25</f>
        <v>0</v>
      </c>
      <c r="I18" s="19">
        <f>'II (3)'!$F25</f>
        <v>-0.0712040259848038</v>
      </c>
      <c r="J18" s="20">
        <f>'II (4)'!$H26</f>
        <v>0</v>
      </c>
      <c r="K18" s="19">
        <f>'II (6)'!$F26</f>
        <v>1.1746980287477027</v>
      </c>
      <c r="L18" s="33">
        <f>'III (1)'!$M26</f>
        <v>0</v>
      </c>
      <c r="M18" s="33">
        <f>'III (2)'!$K26</f>
        <v>0</v>
      </c>
      <c r="N18" s="33">
        <f>'III (3)'!$I25</f>
        <v>0</v>
      </c>
      <c r="O18" s="19">
        <f>'III (4)'!$L26</f>
        <v>0</v>
      </c>
      <c r="P18" s="19">
        <f>'III (5)'!$H26</f>
        <v>0</v>
      </c>
      <c r="Q18" s="20">
        <f>'III (6)'!$E25</f>
        <v>0</v>
      </c>
      <c r="R18" s="19">
        <f>'III (7)'!$J26</f>
        <v>0.500709217800757</v>
      </c>
      <c r="S18" s="20">
        <f>'IV (1)'!$E25</f>
        <v>1</v>
      </c>
      <c r="T18" s="20">
        <f>'IV (2)'!$E25</f>
        <v>0</v>
      </c>
      <c r="U18" s="39">
        <f t="shared" si="0"/>
        <v>4.442755603361834</v>
      </c>
      <c r="V18" s="1">
        <f t="shared" si="1"/>
        <v>14</v>
      </c>
    </row>
    <row r="19" spans="1:22" ht="15">
      <c r="A19" s="5" t="s">
        <v>238</v>
      </c>
      <c r="B19" s="19">
        <f>'I (1)'!$F25</f>
        <v>0.7718137312938775</v>
      </c>
      <c r="C19" s="19">
        <f>'I (2)'!$F25</f>
        <v>0.30268253160729336</v>
      </c>
      <c r="D19" s="19">
        <f>'I (3)'!$G25</f>
        <v>0</v>
      </c>
      <c r="E19" s="20">
        <f>'I (4)'!$E24</f>
        <v>0</v>
      </c>
      <c r="F19" s="19">
        <f>'I (5)'!$G25</f>
        <v>1</v>
      </c>
      <c r="G19" s="20">
        <f>'II (1)'!$G24</f>
        <v>0</v>
      </c>
      <c r="H19" s="19">
        <f>'II (2)'!$F24</f>
        <v>-0.3670731556787796</v>
      </c>
      <c r="I19" s="19">
        <f>'II (3)'!$F24</f>
        <v>-0.015519072182033734</v>
      </c>
      <c r="J19" s="20">
        <f>'II (4)'!$H25</f>
        <v>0</v>
      </c>
      <c r="K19" s="19">
        <f>'II (6)'!$F25</f>
        <v>1.359512250953395</v>
      </c>
      <c r="L19" s="33">
        <f>'III (1)'!$M25</f>
        <v>0</v>
      </c>
      <c r="M19" s="33">
        <f>'III (2)'!$K25</f>
        <v>0</v>
      </c>
      <c r="N19" s="33">
        <f>'III (3)'!$I24</f>
        <v>0</v>
      </c>
      <c r="O19" s="19">
        <f>'III (4)'!$L25</f>
        <v>0</v>
      </c>
      <c r="P19" s="19">
        <f>'III (5)'!$H25</f>
        <v>0</v>
      </c>
      <c r="Q19" s="20">
        <f>'III (6)'!$E24</f>
        <v>0</v>
      </c>
      <c r="R19" s="19">
        <f>'III (7)'!$J25</f>
        <v>0.38401984985548393</v>
      </c>
      <c r="S19" s="20">
        <f>'IV (1)'!$E24</f>
        <v>1</v>
      </c>
      <c r="T19" s="20">
        <f>'IV (2)'!$E24</f>
        <v>0</v>
      </c>
      <c r="U19" s="39">
        <f t="shared" si="0"/>
        <v>4.435436135849237</v>
      </c>
      <c r="V19" s="1">
        <f t="shared" si="1"/>
        <v>15</v>
      </c>
    </row>
    <row r="20" spans="1:22" ht="15">
      <c r="A20" s="5" t="s">
        <v>231</v>
      </c>
      <c r="B20" s="19">
        <f>'I (1)'!$F19</f>
        <v>0.4999028132020223</v>
      </c>
      <c r="C20" s="19">
        <f>'I (2)'!$F19</f>
        <v>0.5112001260554202</v>
      </c>
      <c r="D20" s="19">
        <f>'I (3)'!$G19</f>
        <v>0</v>
      </c>
      <c r="E20" s="20">
        <f>'I (4)'!$E18</f>
        <v>0</v>
      </c>
      <c r="F20" s="19">
        <f>'I (5)'!$G19</f>
        <v>1</v>
      </c>
      <c r="G20" s="20">
        <f>'II (1)'!$G18</f>
        <v>0</v>
      </c>
      <c r="H20" s="19">
        <f>'II (2)'!$F18</f>
        <v>-0.2765134713250724</v>
      </c>
      <c r="I20" s="19">
        <f>'II (3)'!$F18</f>
        <v>-0.0661729857904502</v>
      </c>
      <c r="J20" s="20">
        <f>'II (4)'!$H19</f>
        <v>0</v>
      </c>
      <c r="K20" s="19">
        <f>'II (6)'!$F19</f>
        <v>1.641983170455363</v>
      </c>
      <c r="L20" s="33">
        <f>'III (1)'!$M19</f>
        <v>0</v>
      </c>
      <c r="M20" s="33">
        <f>'III (2)'!$K19</f>
        <v>0</v>
      </c>
      <c r="N20" s="33">
        <f>'III (3)'!$I18</f>
        <v>0</v>
      </c>
      <c r="O20" s="19">
        <f>'III (4)'!$L19</f>
        <v>0</v>
      </c>
      <c r="P20" s="19">
        <f>'III (5)'!$H19</f>
        <v>0</v>
      </c>
      <c r="Q20" s="20">
        <f>'III (6)'!$E18</f>
        <v>0</v>
      </c>
      <c r="R20" s="19">
        <f>'III (7)'!$J19</f>
        <v>0.09637987721475191</v>
      </c>
      <c r="S20" s="20">
        <f>'IV (1)'!$E18</f>
        <v>1</v>
      </c>
      <c r="T20" s="20">
        <f>'IV (2)'!$E18</f>
        <v>0</v>
      </c>
      <c r="U20" s="39">
        <f t="shared" si="0"/>
        <v>4.4067795298120345</v>
      </c>
      <c r="V20" s="1">
        <f t="shared" si="1"/>
        <v>16</v>
      </c>
    </row>
    <row r="21" spans="1:22" ht="15">
      <c r="A21" s="5" t="s">
        <v>233</v>
      </c>
      <c r="B21" s="19">
        <f>'I (1)'!$F15</f>
        <v>0.25062651470742825</v>
      </c>
      <c r="C21" s="19">
        <f>'I (2)'!$F15</f>
        <v>0.6201132156045579</v>
      </c>
      <c r="D21" s="19">
        <f>'I (3)'!$G15</f>
        <v>0</v>
      </c>
      <c r="E21" s="20">
        <f>'I (4)'!$E14</f>
        <v>0</v>
      </c>
      <c r="F21" s="19">
        <f>'I (5)'!$G15</f>
        <v>0.9038986611830553</v>
      </c>
      <c r="G21" s="20">
        <f>'II (1)'!$G14</f>
        <v>0</v>
      </c>
      <c r="H21" s="19">
        <f>'II (2)'!$F14</f>
        <v>-0.25215206340465246</v>
      </c>
      <c r="I21" s="19">
        <f>'II (3)'!$F14</f>
        <v>0</v>
      </c>
      <c r="J21" s="20">
        <f>'II (4)'!$H15</f>
        <v>0</v>
      </c>
      <c r="K21" s="19">
        <f>'II (6)'!$F15</f>
        <v>1.7460809566953992</v>
      </c>
      <c r="L21" s="33">
        <f>'III (1)'!$M15</f>
        <v>0</v>
      </c>
      <c r="M21" s="33">
        <f>'III (2)'!$K15</f>
        <v>0</v>
      </c>
      <c r="N21" s="33">
        <f>'III (3)'!$I14</f>
        <v>0</v>
      </c>
      <c r="O21" s="19">
        <f>'III (4)'!$L15</f>
        <v>0</v>
      </c>
      <c r="P21" s="19">
        <f>'III (5)'!$H15</f>
        <v>0</v>
      </c>
      <c r="Q21" s="20">
        <f>'III (6)'!$E14</f>
        <v>0</v>
      </c>
      <c r="R21" s="19">
        <f>'III (7)'!$J15</f>
        <v>0.11322582826136875</v>
      </c>
      <c r="S21" s="20">
        <f>'IV (1)'!$E14</f>
        <v>1</v>
      </c>
      <c r="T21" s="20">
        <f>'IV (2)'!$E14</f>
        <v>0</v>
      </c>
      <c r="U21" s="39">
        <f t="shared" si="0"/>
        <v>4.381793113047157</v>
      </c>
      <c r="V21" s="1">
        <f t="shared" si="1"/>
        <v>17</v>
      </c>
    </row>
    <row r="22" spans="1:22" ht="15">
      <c r="A22" s="5" t="s">
        <v>258</v>
      </c>
      <c r="B22" s="19">
        <f>'I (1)'!$F43</f>
        <v>2</v>
      </c>
      <c r="C22" s="19">
        <f>'I (2)'!$F43</f>
        <v>0.5599690495179546</v>
      </c>
      <c r="D22" s="19">
        <f>'I (3)'!$G43</f>
        <v>0</v>
      </c>
      <c r="E22" s="20">
        <f>'I (4)'!$E42</f>
        <v>0</v>
      </c>
      <c r="F22" s="19">
        <f>'I (5)'!$G43</f>
        <v>1</v>
      </c>
      <c r="G22" s="20">
        <f>'II (1)'!$G42</f>
        <v>0</v>
      </c>
      <c r="H22" s="19">
        <f>'II (2)'!$F42</f>
        <v>-0.19175130789178127</v>
      </c>
      <c r="I22" s="19">
        <f>'II (3)'!$F42</f>
        <v>-0.022385103843280015</v>
      </c>
      <c r="J22" s="20">
        <f>'II (4)'!$H43</f>
        <v>0</v>
      </c>
      <c r="K22" s="19">
        <f>'II (6)'!$F43</f>
        <v>1.306001800463326</v>
      </c>
      <c r="L22" s="33">
        <f>'III (1)'!$M43</f>
        <v>0</v>
      </c>
      <c r="M22" s="33">
        <f>'III (2)'!$K43</f>
        <v>0</v>
      </c>
      <c r="N22" s="33">
        <f>'III (3)'!$I42</f>
        <v>0</v>
      </c>
      <c r="O22" s="19">
        <f>'III (4)'!$L43</f>
        <v>0</v>
      </c>
      <c r="P22" s="19">
        <f>'III (5)'!$H43</f>
        <v>-1.5345787487021414</v>
      </c>
      <c r="Q22" s="20">
        <f>'III (6)'!$E42</f>
        <v>0</v>
      </c>
      <c r="R22" s="19">
        <f>'III (7)'!$J43</f>
        <v>0.24388698896537683</v>
      </c>
      <c r="S22" s="20">
        <f>'IV (1)'!$E42</f>
        <v>1</v>
      </c>
      <c r="T22" s="20">
        <f>'IV (2)'!$E42</f>
        <v>0</v>
      </c>
      <c r="U22" s="39">
        <f t="shared" si="0"/>
        <v>4.361142678509454</v>
      </c>
      <c r="V22" s="1">
        <f t="shared" si="1"/>
        <v>18</v>
      </c>
    </row>
    <row r="23" spans="1:22" ht="15">
      <c r="A23" s="5" t="s">
        <v>257</v>
      </c>
      <c r="B23" s="19">
        <f>'I (1)'!$F37</f>
        <v>1.7448208996014307</v>
      </c>
      <c r="C23" s="19">
        <f>'I (2)'!$F37</f>
        <v>0.38409419708531944</v>
      </c>
      <c r="D23" s="19">
        <f>'I (3)'!$G37</f>
        <v>0</v>
      </c>
      <c r="E23" s="20">
        <f>'I (4)'!$E36</f>
        <v>0</v>
      </c>
      <c r="F23" s="19">
        <f>'I (5)'!$G37</f>
        <v>0.99991513667632</v>
      </c>
      <c r="G23" s="20">
        <f>'II (1)'!$G36</f>
        <v>0</v>
      </c>
      <c r="H23" s="19">
        <f>'II (2)'!$F36</f>
        <v>-0.15716781564199306</v>
      </c>
      <c r="I23" s="19">
        <f>'II (3)'!$F36</f>
        <v>-0.024764335741567146</v>
      </c>
      <c r="J23" s="20">
        <f>'II (4)'!$H37</f>
        <v>0</v>
      </c>
      <c r="K23" s="19">
        <f>'II (6)'!$F37</f>
        <v>0</v>
      </c>
      <c r="L23" s="33">
        <f>'III (1)'!$M37</f>
        <v>0</v>
      </c>
      <c r="M23" s="33">
        <f>'III (2)'!$K37</f>
        <v>0</v>
      </c>
      <c r="N23" s="33">
        <f>'III (3)'!$I36</f>
        <v>0</v>
      </c>
      <c r="O23" s="19">
        <f>'III (4)'!$L37</f>
        <v>0</v>
      </c>
      <c r="P23" s="19">
        <f>'III (5)'!$H37</f>
        <v>0</v>
      </c>
      <c r="Q23" s="20">
        <f>'III (6)'!$E36</f>
        <v>0</v>
      </c>
      <c r="R23" s="19">
        <f>'III (7)'!$J37</f>
        <v>0.32361174035325113</v>
      </c>
      <c r="S23" s="20">
        <f>'IV (1)'!$E36</f>
        <v>1</v>
      </c>
      <c r="T23" s="20">
        <f>'IV (2)'!$E36</f>
        <v>0</v>
      </c>
      <c r="U23" s="39">
        <f t="shared" si="0"/>
        <v>4.2705098223327616</v>
      </c>
      <c r="V23" s="1">
        <f t="shared" si="1"/>
        <v>19</v>
      </c>
    </row>
    <row r="24" spans="1:22" ht="15">
      <c r="A24" s="5" t="s">
        <v>244</v>
      </c>
      <c r="B24" s="19">
        <f>'I (1)'!$F33</f>
        <v>1.5095514181676097</v>
      </c>
      <c r="C24" s="19">
        <f>'I (2)'!$F33</f>
        <v>0.16306422514689403</v>
      </c>
      <c r="D24" s="19">
        <f>'I (3)'!$G33</f>
        <v>-0.5142723427483039</v>
      </c>
      <c r="E24" s="20">
        <f>'I (4)'!$E32</f>
        <v>0</v>
      </c>
      <c r="F24" s="19">
        <f>'I (5)'!$G33</f>
        <v>0.9999147972741631</v>
      </c>
      <c r="G24" s="20">
        <f>'II (1)'!$G32</f>
        <v>0</v>
      </c>
      <c r="H24" s="19">
        <f>'II (2)'!$F32</f>
        <v>-0.21523086072440403</v>
      </c>
      <c r="I24" s="19">
        <f>'II (3)'!$F32</f>
        <v>-0.0958474694209252</v>
      </c>
      <c r="J24" s="20">
        <f>'II (4)'!$H33</f>
        <v>0</v>
      </c>
      <c r="K24" s="19">
        <f>'II (6)'!$F33</f>
        <v>2</v>
      </c>
      <c r="L24" s="33">
        <f>'III (1)'!$M33</f>
        <v>0</v>
      </c>
      <c r="M24" s="33">
        <f>'III (2)'!$K33</f>
        <v>0</v>
      </c>
      <c r="N24" s="33">
        <f>'III (3)'!$I32</f>
        <v>0</v>
      </c>
      <c r="O24" s="19">
        <f>'III (4)'!$L33</f>
        <v>0</v>
      </c>
      <c r="P24" s="19">
        <f>'III (5)'!$H33</f>
        <v>-1.2489245526995505</v>
      </c>
      <c r="Q24" s="20">
        <f>'III (6)'!$E32</f>
        <v>0</v>
      </c>
      <c r="R24" s="19">
        <f>'III (7)'!$J33</f>
        <v>0.4709993959544459</v>
      </c>
      <c r="S24" s="20">
        <f>'IV (1)'!$E32</f>
        <v>1</v>
      </c>
      <c r="T24" s="20">
        <f>'IV (2)'!$E32</f>
        <v>0</v>
      </c>
      <c r="U24" s="39">
        <f t="shared" si="0"/>
        <v>4.069254610949929</v>
      </c>
      <c r="V24" s="1">
        <f t="shared" si="1"/>
        <v>20</v>
      </c>
    </row>
    <row r="25" spans="1:22" ht="15">
      <c r="A25" s="5" t="s">
        <v>243</v>
      </c>
      <c r="B25" s="19">
        <f>'I (1)'!$F13</f>
        <v>0.4065051812855261</v>
      </c>
      <c r="C25" s="19">
        <f>'I (2)'!$F13</f>
        <v>0.48098925715417845</v>
      </c>
      <c r="D25" s="19">
        <f>'I (3)'!$G13</f>
        <v>-0.24808368978174358</v>
      </c>
      <c r="E25" s="20">
        <f>'I (4)'!$E12</f>
        <v>0</v>
      </c>
      <c r="F25" s="19">
        <f>'I (5)'!$G13</f>
        <v>1</v>
      </c>
      <c r="G25" s="20">
        <f>'II (1)'!$G12</f>
        <v>0</v>
      </c>
      <c r="H25" s="19">
        <f>'II (2)'!$F12</f>
        <v>-0.341216346604689</v>
      </c>
      <c r="I25" s="19">
        <f>'II (3)'!$F12</f>
        <v>-0.0375789890524861</v>
      </c>
      <c r="J25" s="20">
        <f>'II (4)'!$H13</f>
        <v>0</v>
      </c>
      <c r="K25" s="19">
        <f>'II (6)'!$F13</f>
        <v>1.6153005732577062</v>
      </c>
      <c r="L25" s="33">
        <f>'III (1)'!$M13</f>
        <v>0</v>
      </c>
      <c r="M25" s="33">
        <f>'III (2)'!$K13</f>
        <v>0</v>
      </c>
      <c r="N25" s="33">
        <f>'III (3)'!$I12</f>
        <v>0</v>
      </c>
      <c r="O25" s="19">
        <f>'III (4)'!$L13</f>
        <v>0</v>
      </c>
      <c r="P25" s="19">
        <f>'III (5)'!$H13</f>
        <v>-0.05938440160653083</v>
      </c>
      <c r="Q25" s="20">
        <f>'III (6)'!$E12</f>
        <v>0</v>
      </c>
      <c r="R25" s="19">
        <f>'III (7)'!$J13</f>
        <v>0.17914963657749564</v>
      </c>
      <c r="S25" s="20">
        <f>'IV (1)'!$E12</f>
        <v>1</v>
      </c>
      <c r="T25" s="20">
        <f>'IV (2)'!$E12</f>
        <v>0</v>
      </c>
      <c r="U25" s="39">
        <f t="shared" si="0"/>
        <v>3.9956812212294572</v>
      </c>
      <c r="V25" s="1">
        <f t="shared" si="1"/>
        <v>21</v>
      </c>
    </row>
    <row r="26" spans="1:22" ht="15">
      <c r="A26" s="5" t="s">
        <v>247</v>
      </c>
      <c r="B26" s="19">
        <f>'I (1)'!$F36</f>
        <v>0.5117555374953672</v>
      </c>
      <c r="C26" s="19">
        <f>'I (2)'!$F36</f>
        <v>0.11235650997584412</v>
      </c>
      <c r="D26" s="19">
        <f>'I (3)'!$G36</f>
        <v>0</v>
      </c>
      <c r="E26" s="20">
        <f>'I (4)'!$E35</f>
        <v>0</v>
      </c>
      <c r="F26" s="19">
        <f>'I (5)'!$G36</f>
        <v>1</v>
      </c>
      <c r="G26" s="20">
        <f>'II (1)'!$G35</f>
        <v>0</v>
      </c>
      <c r="H26" s="19">
        <f>'II (2)'!$F35</f>
        <v>-0.5581563711137227</v>
      </c>
      <c r="I26" s="19">
        <f>'II (3)'!$F35</f>
        <v>-0.049283866908743</v>
      </c>
      <c r="J26" s="20">
        <f>'II (4)'!$H36</f>
        <v>0</v>
      </c>
      <c r="K26" s="19">
        <f>'II (6)'!$F36</f>
        <v>1.47245865023064</v>
      </c>
      <c r="L26" s="33">
        <f>'III (1)'!$M36</f>
        <v>0</v>
      </c>
      <c r="M26" s="33">
        <f>'III (2)'!$K36</f>
        <v>0</v>
      </c>
      <c r="N26" s="33">
        <f>'III (3)'!$I35</f>
        <v>0</v>
      </c>
      <c r="O26" s="19">
        <f>'III (4)'!$L36</f>
        <v>0</v>
      </c>
      <c r="P26" s="19">
        <f>'III (5)'!$H36</f>
        <v>-0.09117465850851407</v>
      </c>
      <c r="Q26" s="20">
        <f>'III (6)'!$E35</f>
        <v>0</v>
      </c>
      <c r="R26" s="19">
        <f>'III (7)'!$J36</f>
        <v>0.048955578338883844</v>
      </c>
      <c r="S26" s="20">
        <f>'IV (1)'!$E35</f>
        <v>1</v>
      </c>
      <c r="T26" s="20">
        <f>'IV (2)'!$E35</f>
        <v>0</v>
      </c>
      <c r="U26" s="39">
        <f t="shared" si="0"/>
        <v>3.4469113795097552</v>
      </c>
      <c r="V26" s="1">
        <f t="shared" si="1"/>
        <v>22</v>
      </c>
    </row>
    <row r="27" spans="1:22" ht="15">
      <c r="A27" s="5" t="s">
        <v>251</v>
      </c>
      <c r="B27" s="19">
        <f>'I (1)'!$F28</f>
        <v>0.5710036884771117</v>
      </c>
      <c r="C27" s="19">
        <f>'I (2)'!$F28</f>
        <v>0.4418850158480166</v>
      </c>
      <c r="D27" s="19">
        <f>'I (3)'!$G28</f>
        <v>0</v>
      </c>
      <c r="E27" s="20">
        <f>'I (4)'!$E27</f>
        <v>0</v>
      </c>
      <c r="F27" s="19">
        <f>'I (5)'!$G28</f>
        <v>0.6492005515310842</v>
      </c>
      <c r="G27" s="20">
        <f>'II (1)'!$G27</f>
        <v>0</v>
      </c>
      <c r="H27" s="19">
        <f>'II (2)'!$F27</f>
        <v>-0.6205460392315719</v>
      </c>
      <c r="I27" s="19">
        <f>'II (3)'!$F27</f>
        <v>-0.4273917166377256</v>
      </c>
      <c r="J27" s="20">
        <f>'II (4)'!$H28</f>
        <v>0</v>
      </c>
      <c r="K27" s="19">
        <f>'II (6)'!$F28</f>
        <v>1.719351517233415</v>
      </c>
      <c r="L27" s="33">
        <f>'III (1)'!$M28</f>
        <v>0</v>
      </c>
      <c r="M27" s="33">
        <f>'III (2)'!$K28</f>
        <v>0</v>
      </c>
      <c r="N27" s="33">
        <f>'III (3)'!$I27</f>
        <v>0</v>
      </c>
      <c r="O27" s="19">
        <f>'III (4)'!$L28</f>
        <v>0</v>
      </c>
      <c r="P27" s="19">
        <f>'III (5)'!$H28</f>
        <v>-0.17279605145831323</v>
      </c>
      <c r="Q27" s="20">
        <f>'III (6)'!$E27</f>
        <v>0</v>
      </c>
      <c r="R27" s="19">
        <f>'III (7)'!$J28</f>
        <v>0.25795143186352665</v>
      </c>
      <c r="S27" s="20">
        <f>'IV (1)'!$E27</f>
        <v>1</v>
      </c>
      <c r="T27" s="20">
        <f>'IV (2)'!$E27</f>
        <v>0</v>
      </c>
      <c r="U27" s="39">
        <f t="shared" si="0"/>
        <v>3.418658397625544</v>
      </c>
      <c r="V27" s="1">
        <f t="shared" si="1"/>
        <v>23</v>
      </c>
    </row>
    <row r="28" spans="1:22" ht="15">
      <c r="A28" s="5" t="s">
        <v>241</v>
      </c>
      <c r="B28" s="19">
        <f>'I (1)'!$F41</f>
        <v>0.4354067000516134</v>
      </c>
      <c r="C28" s="19">
        <f>'I (2)'!$F41</f>
        <v>0.45525041087964746</v>
      </c>
      <c r="D28" s="19">
        <f>'I (3)'!$G41</f>
        <v>0</v>
      </c>
      <c r="E28" s="20">
        <f>'I (4)'!$E40</f>
        <v>0</v>
      </c>
      <c r="F28" s="19">
        <f>'I (5)'!$G41</f>
        <v>0.9961271865364517</v>
      </c>
      <c r="G28" s="20">
        <f>'II (1)'!$G40</f>
        <v>0</v>
      </c>
      <c r="H28" s="19">
        <f>'II (2)'!$F40</f>
        <v>-0.6877004386397364</v>
      </c>
      <c r="I28" s="19">
        <f>'II (3)'!$F40</f>
        <v>-0.7719162323517554</v>
      </c>
      <c r="J28" s="20">
        <f>'II (4)'!$H41</f>
        <v>0</v>
      </c>
      <c r="K28" s="19">
        <f>'II (6)'!$F41</f>
        <v>1.5261495341907962</v>
      </c>
      <c r="L28" s="33">
        <f>'III (1)'!$M41</f>
        <v>0</v>
      </c>
      <c r="M28" s="33">
        <f>'III (2)'!$K41</f>
        <v>0</v>
      </c>
      <c r="N28" s="33">
        <f>'III (3)'!$I40</f>
        <v>0</v>
      </c>
      <c r="O28" s="19">
        <f>'III (4)'!$L41</f>
        <v>0</v>
      </c>
      <c r="P28" s="19">
        <f>'III (5)'!$H41</f>
        <v>0</v>
      </c>
      <c r="Q28" s="20">
        <f>'III (6)'!$E40</f>
        <v>0</v>
      </c>
      <c r="R28" s="19">
        <f>'III (7)'!$J41</f>
        <v>0.43792005663203853</v>
      </c>
      <c r="S28" s="20">
        <f>'IV (1)'!$E40</f>
        <v>1</v>
      </c>
      <c r="T28" s="20">
        <f>'IV (2)'!$E40</f>
        <v>0</v>
      </c>
      <c r="U28" s="39">
        <f t="shared" si="0"/>
        <v>3.3912372172990555</v>
      </c>
      <c r="V28" s="1">
        <f t="shared" si="1"/>
        <v>24</v>
      </c>
    </row>
    <row r="29" spans="1:22" ht="15">
      <c r="A29" s="5" t="s">
        <v>249</v>
      </c>
      <c r="B29" s="19">
        <f>'I (1)'!$F12</f>
        <v>0.3918609593093338</v>
      </c>
      <c r="C29" s="19">
        <f>'I (2)'!$F12</f>
        <v>0.24272328607336716</v>
      </c>
      <c r="D29" s="19">
        <f>'I (3)'!$G12</f>
        <v>-0.0784402767403783</v>
      </c>
      <c r="E29" s="20">
        <f>'I (4)'!$E11</f>
        <v>0</v>
      </c>
      <c r="F29" s="19">
        <f>'I (5)'!$G12</f>
        <v>1</v>
      </c>
      <c r="G29" s="20">
        <f>'II (1)'!$G11</f>
        <v>0</v>
      </c>
      <c r="H29" s="19">
        <f>'II (2)'!$F11</f>
        <v>-0.4168997168031743</v>
      </c>
      <c r="I29" s="19">
        <f>'II (3)'!$F11</f>
        <v>-0.2398752912909355</v>
      </c>
      <c r="J29" s="20">
        <f>'II (4)'!$H12</f>
        <v>0</v>
      </c>
      <c r="K29" s="19">
        <f>'II (6)'!$F12</f>
        <v>1.5950453804990659</v>
      </c>
      <c r="L29" s="33">
        <f>'III (1)'!$M12</f>
        <v>0</v>
      </c>
      <c r="M29" s="33">
        <f>'III (2)'!$K12</f>
        <v>0</v>
      </c>
      <c r="N29" s="33">
        <f>'III (3)'!$I11</f>
        <v>0</v>
      </c>
      <c r="O29" s="19">
        <f>'III (4)'!$L12</f>
        <v>0</v>
      </c>
      <c r="P29" s="19">
        <f>'III (5)'!$H12</f>
        <v>-0.2295526224871259</v>
      </c>
      <c r="Q29" s="20">
        <f>'III (6)'!$E11</f>
        <v>0</v>
      </c>
      <c r="R29" s="19">
        <f>'III (7)'!$J12</f>
        <v>0.04837400099991158</v>
      </c>
      <c r="S29" s="20">
        <f>'IV (1)'!$E11</f>
        <v>1</v>
      </c>
      <c r="T29" s="20">
        <f>'IV (2)'!$E11</f>
        <v>0</v>
      </c>
      <c r="U29" s="39">
        <f t="shared" si="0"/>
        <v>3.3132357195600646</v>
      </c>
      <c r="V29" s="1">
        <f t="shared" si="1"/>
        <v>25</v>
      </c>
    </row>
    <row r="30" spans="1:22" ht="15">
      <c r="A30" s="5" t="s">
        <v>248</v>
      </c>
      <c r="B30" s="19">
        <f>'I (1)'!$F34</f>
        <v>0.1421854110292176</v>
      </c>
      <c r="C30" s="19">
        <f>'I (2)'!$F34</f>
        <v>0.5521890583444539</v>
      </c>
      <c r="D30" s="19">
        <f>'I (3)'!$G34</f>
        <v>0</v>
      </c>
      <c r="E30" s="20">
        <f>'I (4)'!$E33</f>
        <v>0</v>
      </c>
      <c r="F30" s="19">
        <f>'I (5)'!$G34</f>
        <v>1</v>
      </c>
      <c r="G30" s="20">
        <f>'II (1)'!$G33</f>
        <v>0</v>
      </c>
      <c r="H30" s="19">
        <f>'II (2)'!$F33</f>
        <v>-0.39824528088871597</v>
      </c>
      <c r="I30" s="19">
        <f>'II (3)'!$F33</f>
        <v>-0.10522751297139944</v>
      </c>
      <c r="J30" s="20">
        <f>'II (4)'!$H34</f>
        <v>0</v>
      </c>
      <c r="K30" s="19">
        <f>'II (6)'!$F34</f>
        <v>0.4412253990192685</v>
      </c>
      <c r="L30" s="33">
        <f>'III (1)'!$M34</f>
        <v>0</v>
      </c>
      <c r="M30" s="33">
        <f>'III (2)'!$K34</f>
        <v>0</v>
      </c>
      <c r="N30" s="33">
        <f>'III (3)'!$I33</f>
        <v>0</v>
      </c>
      <c r="O30" s="19">
        <f>'III (4)'!$L34</f>
        <v>-8.558284396407995E-18</v>
      </c>
      <c r="P30" s="19">
        <f>'III (5)'!$H34</f>
        <v>0</v>
      </c>
      <c r="Q30" s="20">
        <f>'III (6)'!$E33</f>
        <v>0</v>
      </c>
      <c r="R30" s="19">
        <f>'III (7)'!$J34</f>
        <v>0.6129640392950553</v>
      </c>
      <c r="S30" s="20">
        <f>'IV (1)'!$E33</f>
        <v>1</v>
      </c>
      <c r="T30" s="20">
        <f>'IV (2)'!$E33</f>
        <v>0</v>
      </c>
      <c r="U30" s="39">
        <f t="shared" si="0"/>
        <v>3.24509111382788</v>
      </c>
      <c r="V30" s="1">
        <f t="shared" si="1"/>
        <v>26</v>
      </c>
    </row>
    <row r="31" spans="1:22" ht="15">
      <c r="A31" s="5" t="s">
        <v>245</v>
      </c>
      <c r="B31" s="19">
        <f>'I (1)'!$F14</f>
        <v>0.26629380720655055</v>
      </c>
      <c r="C31" s="19">
        <f>'I (2)'!$F14</f>
        <v>0.36048115417965787</v>
      </c>
      <c r="D31" s="19">
        <f>'I (3)'!$G14</f>
        <v>-0.0018002404902414419</v>
      </c>
      <c r="E31" s="20">
        <f>'I (4)'!$E13</f>
        <v>0</v>
      </c>
      <c r="F31" s="19">
        <f>'I (5)'!$G14</f>
        <v>1</v>
      </c>
      <c r="G31" s="20">
        <f>'II (1)'!$G13</f>
        <v>0</v>
      </c>
      <c r="H31" s="19">
        <f>'II (2)'!$F13</f>
        <v>-0.45582424053028403</v>
      </c>
      <c r="I31" s="19">
        <f>'II (3)'!$F13</f>
        <v>-0.0006931988398332316</v>
      </c>
      <c r="J31" s="20">
        <f>'II (4)'!$H14</f>
        <v>0</v>
      </c>
      <c r="K31" s="19">
        <f>'II (6)'!$F14</f>
        <v>1.5810346602007805</v>
      </c>
      <c r="L31" s="33">
        <f>'III (1)'!$M14</f>
        <v>0</v>
      </c>
      <c r="M31" s="33">
        <f>'III (2)'!$K14</f>
        <v>0</v>
      </c>
      <c r="N31" s="33">
        <f>'III (3)'!$I13</f>
        <v>0</v>
      </c>
      <c r="O31" s="19">
        <f>'III (4)'!$L14</f>
        <v>0</v>
      </c>
      <c r="P31" s="19">
        <f>'III (5)'!$H14</f>
        <v>-0.9071940303926471</v>
      </c>
      <c r="Q31" s="20">
        <f>'III (6)'!$E13</f>
        <v>0</v>
      </c>
      <c r="R31" s="19">
        <f>'III (7)'!$J14</f>
        <v>0.28989222084676003</v>
      </c>
      <c r="S31" s="20">
        <f>'IV (1)'!$E13</f>
        <v>1</v>
      </c>
      <c r="T31" s="20">
        <f>'IV (2)'!$E13</f>
        <v>0</v>
      </c>
      <c r="U31" s="39">
        <f t="shared" si="0"/>
        <v>3.132190132180743</v>
      </c>
      <c r="V31" s="1">
        <f t="shared" si="1"/>
        <v>27</v>
      </c>
    </row>
    <row r="32" spans="1:22" ht="15">
      <c r="A32" s="5" t="s">
        <v>259</v>
      </c>
      <c r="B32" s="19">
        <f>'I (1)'!$F10</f>
        <v>0.599284948822337</v>
      </c>
      <c r="C32" s="19">
        <f>'I (2)'!$F10</f>
        <v>0.45245862025097544</v>
      </c>
      <c r="D32" s="19">
        <f>'I (3)'!$G10</f>
        <v>0</v>
      </c>
      <c r="E32" s="20">
        <f>'I (4)'!$E9</f>
        <v>0</v>
      </c>
      <c r="F32" s="19">
        <f>'I (5)'!$G10</f>
        <v>1</v>
      </c>
      <c r="G32" s="20">
        <f>'II (1)'!$G9</f>
        <v>0</v>
      </c>
      <c r="H32" s="19">
        <f>'II (2)'!$F9</f>
        <v>-0.221219356703343</v>
      </c>
      <c r="I32" s="19">
        <f>'II (3)'!$F9</f>
        <v>-0.2680057417114718</v>
      </c>
      <c r="J32" s="20">
        <f>'II (4)'!$H10</f>
        <v>0</v>
      </c>
      <c r="K32" s="19">
        <f>'II (6)'!$F10</f>
        <v>1.0581462265602193</v>
      </c>
      <c r="L32" s="33">
        <f>'III (1)'!$M10</f>
        <v>0</v>
      </c>
      <c r="M32" s="33">
        <f>'III (2)'!$K10</f>
        <v>0</v>
      </c>
      <c r="N32" s="33">
        <f>'III (3)'!$I9</f>
        <v>0</v>
      </c>
      <c r="O32" s="19">
        <f>'III (4)'!$L10</f>
        <v>0</v>
      </c>
      <c r="P32" s="19">
        <f>'III (5)'!$H10</f>
        <v>-1.2325697245844058</v>
      </c>
      <c r="Q32" s="20">
        <f>'III (6)'!$E9</f>
        <v>0</v>
      </c>
      <c r="R32" s="19">
        <f>'III (7)'!$J10</f>
        <v>0</v>
      </c>
      <c r="S32" s="20">
        <f>'IV (1)'!$E9</f>
        <v>1</v>
      </c>
      <c r="T32" s="20">
        <f>'IV (2)'!$E9</f>
        <v>0</v>
      </c>
      <c r="U32" s="39">
        <f t="shared" si="0"/>
        <v>2.3880949726343106</v>
      </c>
      <c r="V32" s="1">
        <f t="shared" si="1"/>
        <v>28</v>
      </c>
    </row>
    <row r="33" spans="1:22" ht="15">
      <c r="A33" s="5" t="s">
        <v>254</v>
      </c>
      <c r="B33" s="19">
        <f>'I (1)'!$F46</f>
        <v>0.47897818244770074</v>
      </c>
      <c r="C33" s="19">
        <f>'I (2)'!$F46</f>
        <v>0.5175890528512048</v>
      </c>
      <c r="D33" s="19">
        <f>'I (3)'!$G46</f>
        <v>-0.016494006920963897</v>
      </c>
      <c r="E33" s="20">
        <f>'I (4)'!$E45</f>
        <v>0</v>
      </c>
      <c r="F33" s="19">
        <f>'I (5)'!$G46</f>
        <v>0.17167269176236952</v>
      </c>
      <c r="G33" s="20">
        <f>'II (1)'!$G45</f>
        <v>0</v>
      </c>
      <c r="H33" s="19">
        <f>'II (2)'!$F45</f>
        <v>-0.6070150165296047</v>
      </c>
      <c r="I33" s="19">
        <f>'II (3)'!$F45</f>
        <v>-0.05372499593451947</v>
      </c>
      <c r="J33" s="20">
        <f>'II (4)'!$H46</f>
        <v>0</v>
      </c>
      <c r="K33" s="19">
        <f>'II (6)'!$F46</f>
        <v>0.8941748271001182</v>
      </c>
      <c r="L33" s="33">
        <f>'III (1)'!$M46</f>
        <v>0</v>
      </c>
      <c r="M33" s="33">
        <f>'III (2)'!$K46</f>
        <v>0</v>
      </c>
      <c r="N33" s="33">
        <f>'III (3)'!$I45</f>
        <v>0</v>
      </c>
      <c r="O33" s="19">
        <f>'III (4)'!$L46</f>
        <v>0</v>
      </c>
      <c r="P33" s="19">
        <f>'III (5)'!$H46</f>
        <v>-0.4320030117719897</v>
      </c>
      <c r="Q33" s="20">
        <f>'III (6)'!$E45</f>
        <v>0</v>
      </c>
      <c r="R33" s="19">
        <f>'III (7)'!$J46</f>
        <v>0.24441974890745194</v>
      </c>
      <c r="S33" s="20">
        <f>'IV (1)'!$E45</f>
        <v>1</v>
      </c>
      <c r="T33" s="20">
        <f>'IV (2)'!$E45</f>
        <v>0</v>
      </c>
      <c r="U33" s="39">
        <f t="shared" si="0"/>
        <v>2.1975974719117675</v>
      </c>
      <c r="V33" s="1">
        <f t="shared" si="1"/>
        <v>29</v>
      </c>
    </row>
    <row r="34" spans="1:22" ht="15">
      <c r="A34" s="5" t="s">
        <v>262</v>
      </c>
      <c r="B34" s="19">
        <f>'I (1)'!$F42</f>
        <v>0.6004930271422646</v>
      </c>
      <c r="C34" s="19">
        <f>'I (2)'!$F42</f>
        <v>0.3132448976771216</v>
      </c>
      <c r="D34" s="19">
        <f>'I (3)'!$G42</f>
        <v>0</v>
      </c>
      <c r="E34" s="20">
        <f>'I (4)'!$E41</f>
        <v>0</v>
      </c>
      <c r="F34" s="19">
        <f>'I (5)'!$G42</f>
        <v>0.8666804958879973</v>
      </c>
      <c r="G34" s="20">
        <f>'II (1)'!$G41</f>
        <v>0</v>
      </c>
      <c r="H34" s="19">
        <f>'II (2)'!$F41</f>
        <v>-1</v>
      </c>
      <c r="I34" s="19">
        <f>'II (3)'!$F41</f>
        <v>-0.17999011316904878</v>
      </c>
      <c r="J34" s="20">
        <f>'II (4)'!$H42</f>
        <v>0</v>
      </c>
      <c r="K34" s="19">
        <f>'II (6)'!$F42</f>
        <v>0.2711447150849461</v>
      </c>
      <c r="L34" s="33">
        <f>'III (1)'!$M42</f>
        <v>0</v>
      </c>
      <c r="M34" s="33">
        <f>'III (2)'!$K42</f>
        <v>0</v>
      </c>
      <c r="N34" s="33">
        <f>'III (3)'!$I41</f>
        <v>0</v>
      </c>
      <c r="O34" s="19">
        <f>'III (4)'!$L42</f>
        <v>0</v>
      </c>
      <c r="P34" s="19">
        <f>'III (5)'!$H42</f>
        <v>-0.21465746250367546</v>
      </c>
      <c r="Q34" s="20">
        <f>'III (6)'!$E41</f>
        <v>0</v>
      </c>
      <c r="R34" s="19">
        <f>'III (7)'!$J42</f>
        <v>0.35049128463633544</v>
      </c>
      <c r="S34" s="20">
        <f>'IV (1)'!$E41</f>
        <v>1</v>
      </c>
      <c r="T34" s="20">
        <f>'IV (2)'!$E41</f>
        <v>0</v>
      </c>
      <c r="U34" s="39">
        <f t="shared" si="0"/>
        <v>2.0074068447559412</v>
      </c>
      <c r="V34" s="1">
        <f t="shared" si="1"/>
        <v>30</v>
      </c>
    </row>
    <row r="35" spans="1:22" ht="15">
      <c r="A35" s="5" t="s">
        <v>235</v>
      </c>
      <c r="B35" s="19">
        <f>'I (1)'!$F18</f>
        <v>0.21609158030007117</v>
      </c>
      <c r="C35" s="19">
        <f>'I (2)'!$F18</f>
        <v>0.40353081131407065</v>
      </c>
      <c r="D35" s="19">
        <f>'I (3)'!$G18</f>
        <v>0</v>
      </c>
      <c r="E35" s="20">
        <f>'I (4)'!$E17</f>
        <v>0</v>
      </c>
      <c r="F35" s="19">
        <f>'I (5)'!$G18</f>
        <v>0.01830520996206396</v>
      </c>
      <c r="G35" s="20">
        <f>'II (1)'!$G17</f>
        <v>0</v>
      </c>
      <c r="H35" s="19">
        <f>'II (2)'!$F17</f>
        <v>-0.33392473344860724</v>
      </c>
      <c r="I35" s="19">
        <f>'II (3)'!$F17</f>
        <v>-0.14669711695192728</v>
      </c>
      <c r="J35" s="20">
        <f>'II (4)'!$H18</f>
        <v>0</v>
      </c>
      <c r="K35" s="19">
        <f>'II (6)'!$F18</f>
        <v>1.6748093730211489</v>
      </c>
      <c r="L35" s="33">
        <f>'III (1)'!$M18</f>
        <v>0</v>
      </c>
      <c r="M35" s="33">
        <f>'III (2)'!$K18</f>
        <v>0</v>
      </c>
      <c r="N35" s="33">
        <f>'III (3)'!$I17</f>
        <v>0</v>
      </c>
      <c r="O35" s="19">
        <f>'III (4)'!$L18</f>
        <v>-0.9303362902357718</v>
      </c>
      <c r="P35" s="19">
        <f>'III (5)'!$H18</f>
        <v>-0.20718529240395525</v>
      </c>
      <c r="Q35" s="20">
        <f>'III (6)'!$E17</f>
        <v>0</v>
      </c>
      <c r="R35" s="19">
        <f>'III (7)'!$J18</f>
        <v>0.25235162833825836</v>
      </c>
      <c r="S35" s="20">
        <f>'IV (1)'!$E17</f>
        <v>1</v>
      </c>
      <c r="T35" s="20">
        <f>'IV (2)'!$E17</f>
        <v>0</v>
      </c>
      <c r="U35" s="39">
        <f t="shared" si="0"/>
        <v>1.9469451698953515</v>
      </c>
      <c r="V35" s="1">
        <f t="shared" si="1"/>
        <v>31</v>
      </c>
    </row>
    <row r="36" spans="1:22" ht="15">
      <c r="A36" s="5" t="s">
        <v>264</v>
      </c>
      <c r="B36" s="19">
        <f>'I (1)'!$F27</f>
        <v>0.5799592183236434</v>
      </c>
      <c r="C36" s="19">
        <f>'I (2)'!$F27</f>
        <v>0.8185283594662783</v>
      </c>
      <c r="D36" s="19">
        <f>'I (3)'!$G27</f>
        <v>0</v>
      </c>
      <c r="E36" s="20">
        <f>'I (4)'!$E26</f>
        <v>0</v>
      </c>
      <c r="F36" s="19">
        <f>'I (5)'!$G27</f>
        <v>0</v>
      </c>
      <c r="G36" s="20">
        <f>'II (1)'!$G26</f>
        <v>0</v>
      </c>
      <c r="H36" s="19">
        <f>'II (2)'!$F26</f>
        <v>-0.6779125359363826</v>
      </c>
      <c r="I36" s="19">
        <f>'II (3)'!$F26</f>
        <v>-0.4340988820126487</v>
      </c>
      <c r="J36" s="20">
        <f>'II (4)'!$H27</f>
        <v>0</v>
      </c>
      <c r="K36" s="19">
        <f>'II (6)'!$F27</f>
        <v>0.7126964641855427</v>
      </c>
      <c r="L36" s="33">
        <f>'III (1)'!$M27</f>
        <v>0</v>
      </c>
      <c r="M36" s="33">
        <f>'III (2)'!$K27</f>
        <v>0</v>
      </c>
      <c r="N36" s="33">
        <f>'III (3)'!$I26</f>
        <v>0</v>
      </c>
      <c r="O36" s="19">
        <f>'III (4)'!$L27</f>
        <v>0</v>
      </c>
      <c r="P36" s="19">
        <f>'III (5)'!$H27</f>
        <v>-0.28713341362884187</v>
      </c>
      <c r="Q36" s="20">
        <f>'III (6)'!$E26</f>
        <v>0</v>
      </c>
      <c r="R36" s="19">
        <f>'III (7)'!$J27</f>
        <v>0.20432153053029614</v>
      </c>
      <c r="S36" s="20">
        <f>'IV (1)'!$E26</f>
        <v>1</v>
      </c>
      <c r="T36" s="20">
        <f>'IV (2)'!$E26</f>
        <v>0</v>
      </c>
      <c r="U36" s="39">
        <f t="shared" si="0"/>
        <v>1.9163607409278873</v>
      </c>
      <c r="V36" s="1">
        <f t="shared" si="1"/>
        <v>32</v>
      </c>
    </row>
    <row r="37" spans="1:22" ht="15">
      <c r="A37" s="5" t="s">
        <v>265</v>
      </c>
      <c r="B37" s="19">
        <f>'I (1)'!$F17</f>
        <v>0.084036772604524</v>
      </c>
      <c r="C37" s="19">
        <f>'I (2)'!$F17</f>
        <v>0.12558319784966696</v>
      </c>
      <c r="D37" s="19">
        <f>'I (3)'!$G17</f>
        <v>0</v>
      </c>
      <c r="E37" s="20">
        <f>'I (4)'!$E16</f>
        <v>0</v>
      </c>
      <c r="F37" s="19">
        <f>'I (5)'!$G17</f>
        <v>0.9483216061878692</v>
      </c>
      <c r="G37" s="20">
        <f>'II (1)'!$G16</f>
        <v>0</v>
      </c>
      <c r="H37" s="19">
        <f>'II (2)'!$F16</f>
        <v>-0.16716013745646832</v>
      </c>
      <c r="I37" s="19">
        <f>'II (3)'!$F16</f>
        <v>-1</v>
      </c>
      <c r="J37" s="20">
        <f>'II (4)'!$H17</f>
        <v>0</v>
      </c>
      <c r="K37" s="19">
        <f>'II (6)'!$F17</f>
        <v>1.6201082135111964</v>
      </c>
      <c r="L37" s="33">
        <f>'III (1)'!$M17</f>
        <v>0</v>
      </c>
      <c r="M37" s="33">
        <f>'III (2)'!$K17</f>
        <v>0</v>
      </c>
      <c r="N37" s="33">
        <f>'III (3)'!$I16</f>
        <v>0</v>
      </c>
      <c r="O37" s="19">
        <f>'III (4)'!$L17</f>
        <v>-0.15048073933654035</v>
      </c>
      <c r="P37" s="19">
        <f>'III (5)'!$H17</f>
        <v>-1.031891662507428</v>
      </c>
      <c r="Q37" s="20">
        <f>'III (6)'!$E16</f>
        <v>0</v>
      </c>
      <c r="R37" s="19">
        <f>'III (7)'!$J17</f>
        <v>0.0017430233496652935</v>
      </c>
      <c r="S37" s="20">
        <f>'IV (1)'!$E16</f>
        <v>1</v>
      </c>
      <c r="T37" s="20">
        <f>'IV (2)'!$E16</f>
        <v>0</v>
      </c>
      <c r="U37" s="39">
        <f t="shared" si="0"/>
        <v>1.4302602742024855</v>
      </c>
      <c r="V37" s="1">
        <f t="shared" si="1"/>
        <v>33</v>
      </c>
    </row>
    <row r="38" spans="1:22" ht="15">
      <c r="A38" s="5" t="s">
        <v>260</v>
      </c>
      <c r="B38" s="19">
        <f>'I (1)'!$F39</f>
        <v>0.26842017307423816</v>
      </c>
      <c r="C38" s="19">
        <f>'I (2)'!$F39</f>
        <v>0.5579877909338345</v>
      </c>
      <c r="D38" s="19">
        <f>'I (3)'!$G39</f>
        <v>0</v>
      </c>
      <c r="E38" s="20">
        <f>'I (4)'!$E38</f>
        <v>0</v>
      </c>
      <c r="F38" s="19">
        <f>'I (5)'!$G39</f>
        <v>1</v>
      </c>
      <c r="G38" s="20">
        <f>'II (1)'!$G38</f>
        <v>0</v>
      </c>
      <c r="H38" s="19">
        <f>'II (2)'!$F38</f>
        <v>-0.5279214572872902</v>
      </c>
      <c r="I38" s="19">
        <f>'II (3)'!$F38</f>
        <v>-0.02855495434187488</v>
      </c>
      <c r="J38" s="20">
        <f>'II (4)'!$H39</f>
        <v>0</v>
      </c>
      <c r="K38" s="19">
        <f>'II (6)'!$F39</f>
        <v>0.14617326451594698</v>
      </c>
      <c r="L38" s="33">
        <f>'III (1)'!$M39</f>
        <v>0</v>
      </c>
      <c r="M38" s="33">
        <f>'III (2)'!$K39</f>
        <v>0</v>
      </c>
      <c r="N38" s="33">
        <f>'III (3)'!$I38</f>
        <v>0</v>
      </c>
      <c r="O38" s="19">
        <f>'III (4)'!$L39</f>
        <v>0</v>
      </c>
      <c r="P38" s="19">
        <f>'III (5)'!$H39</f>
        <v>-1.0363889551220669</v>
      </c>
      <c r="Q38" s="20">
        <f>'III (6)'!$E38</f>
        <v>0</v>
      </c>
      <c r="R38" s="19">
        <f>'III (7)'!$J39</f>
        <v>0.040364305611942077</v>
      </c>
      <c r="S38" s="20">
        <f>'IV (1)'!$E38</f>
        <v>1</v>
      </c>
      <c r="T38" s="20">
        <f>'IV (2)'!$E38</f>
        <v>0</v>
      </c>
      <c r="U38" s="39">
        <f t="shared" si="0"/>
        <v>1.4200801673847296</v>
      </c>
      <c r="V38" s="1">
        <f t="shared" si="1"/>
        <v>34</v>
      </c>
    </row>
    <row r="39" spans="1:22" ht="15">
      <c r="A39" s="5" t="s">
        <v>261</v>
      </c>
      <c r="B39" s="19">
        <f>'I (1)'!$F35</f>
        <v>0.5290122642369974</v>
      </c>
      <c r="C39" s="19">
        <f>'I (2)'!$F35</f>
        <v>0.1435316505404763</v>
      </c>
      <c r="D39" s="19">
        <f>'I (3)'!$G35</f>
        <v>-0.41266419712512087</v>
      </c>
      <c r="E39" s="20">
        <f>'I (4)'!$E34</f>
        <v>0</v>
      </c>
      <c r="F39" s="19">
        <f>'I (5)'!$G35</f>
        <v>0.8392804083491358</v>
      </c>
      <c r="G39" s="20">
        <f>'II (1)'!$G34</f>
        <v>0</v>
      </c>
      <c r="H39" s="19">
        <f>'II (2)'!$F34</f>
        <v>-0.48525001716985744</v>
      </c>
      <c r="I39" s="19">
        <f>'II (3)'!$F34</f>
        <v>-0.3194864488416595</v>
      </c>
      <c r="J39" s="20">
        <f>'II (4)'!$H35</f>
        <v>0</v>
      </c>
      <c r="K39" s="19">
        <f>'II (6)'!$F35</f>
        <v>1.1865837521755747</v>
      </c>
      <c r="L39" s="33">
        <f>'III (1)'!$M35</f>
        <v>0</v>
      </c>
      <c r="M39" s="33">
        <f>'III (2)'!$K35</f>
        <v>0</v>
      </c>
      <c r="N39" s="33">
        <f>'III (3)'!$I34</f>
        <v>0</v>
      </c>
      <c r="O39" s="19">
        <f>'III (4)'!$L35</f>
        <v>0</v>
      </c>
      <c r="P39" s="19">
        <f>'III (5)'!$H35</f>
        <v>-1.3815807578365538</v>
      </c>
      <c r="Q39" s="20">
        <f>'III (6)'!$E34</f>
        <v>0</v>
      </c>
      <c r="R39" s="19">
        <f>'III (7)'!$J35</f>
        <v>0.06673988538808492</v>
      </c>
      <c r="S39" s="20">
        <f>'IV (1)'!$E34</f>
        <v>1</v>
      </c>
      <c r="T39" s="20">
        <f>'IV (2)'!$E34</f>
        <v>0</v>
      </c>
      <c r="U39" s="39">
        <f t="shared" si="0"/>
        <v>1.1661665397170775</v>
      </c>
      <c r="V39" s="1">
        <f t="shared" si="1"/>
        <v>35</v>
      </c>
    </row>
    <row r="40" spans="1:22" ht="15">
      <c r="A40" s="5" t="s">
        <v>263</v>
      </c>
      <c r="B40" s="19">
        <f>'I (1)'!$F31</f>
        <v>0.4130149030262021</v>
      </c>
      <c r="C40" s="19">
        <f>'I (2)'!$F31</f>
        <v>0.8502985816798617</v>
      </c>
      <c r="D40" s="19">
        <f>'I (3)'!$G31</f>
        <v>-1</v>
      </c>
      <c r="E40" s="20">
        <f>'I (4)'!$E30</f>
        <v>-1</v>
      </c>
      <c r="F40" s="19">
        <f>'I (5)'!$G31</f>
        <v>1</v>
      </c>
      <c r="G40" s="20">
        <f>'II (1)'!$G30</f>
        <v>0</v>
      </c>
      <c r="H40" s="19">
        <f>'II (2)'!$F30</f>
        <v>-0.5954734661265443</v>
      </c>
      <c r="I40" s="19">
        <f>'II (3)'!$F30</f>
        <v>-0.17014971268331353</v>
      </c>
      <c r="J40" s="20">
        <f>'II (4)'!$H31</f>
        <v>0</v>
      </c>
      <c r="K40" s="19">
        <f>'II (6)'!$F31</f>
        <v>1.4819734012210148</v>
      </c>
      <c r="L40" s="33">
        <f>'III (1)'!$M31</f>
        <v>0</v>
      </c>
      <c r="M40" s="33">
        <f>'III (2)'!$K31</f>
        <v>0</v>
      </c>
      <c r="N40" s="33">
        <f>'III (3)'!$I30</f>
        <v>0</v>
      </c>
      <c r="O40" s="19">
        <f>'III (4)'!$L31</f>
        <v>0</v>
      </c>
      <c r="P40" s="19">
        <f>'III (5)'!$H31</f>
        <v>-1.3781574256555256</v>
      </c>
      <c r="Q40" s="20">
        <f>'III (6)'!$E30</f>
        <v>0</v>
      </c>
      <c r="R40" s="19">
        <f>'III (7)'!$J31</f>
        <v>0.49362704287039777</v>
      </c>
      <c r="S40" s="20">
        <f>'IV (1)'!$E30</f>
        <v>1</v>
      </c>
      <c r="T40" s="20">
        <f>'IV (2)'!$E30</f>
        <v>0</v>
      </c>
      <c r="U40" s="39">
        <f t="shared" si="0"/>
        <v>1.095133324332093</v>
      </c>
      <c r="V40" s="1">
        <f t="shared" si="1"/>
        <v>36</v>
      </c>
    </row>
    <row r="41" spans="1:22" ht="15">
      <c r="A41" s="5" t="s">
        <v>266</v>
      </c>
      <c r="B41" s="19">
        <f>'I (1)'!$F11</f>
        <v>0</v>
      </c>
      <c r="C41" s="19">
        <f>'I (2)'!$F11</f>
        <v>0.4973176878640156</v>
      </c>
      <c r="D41" s="19">
        <f>'I (3)'!$G11</f>
        <v>0</v>
      </c>
      <c r="E41" s="20">
        <f>'I (4)'!$E10</f>
        <v>0</v>
      </c>
      <c r="F41" s="19">
        <f>'I (5)'!$G11</f>
        <v>0.7921781924963284</v>
      </c>
      <c r="G41" s="20">
        <f>'II (1)'!$G10</f>
        <v>0</v>
      </c>
      <c r="H41" s="19">
        <f>'II (2)'!$F10</f>
        <v>-0.17034952783075513</v>
      </c>
      <c r="I41" s="19">
        <f>'II (3)'!$F10</f>
        <v>-0.26895333109801534</v>
      </c>
      <c r="J41" s="20">
        <f>'II (4)'!$H11</f>
        <v>0</v>
      </c>
      <c r="K41" s="19">
        <f>'II (6)'!$F11</f>
        <v>1.759200721489516</v>
      </c>
      <c r="L41" s="33">
        <f>'III (1)'!$M11</f>
        <v>0</v>
      </c>
      <c r="M41" s="33">
        <f>'III (2)'!$K11</f>
        <v>0</v>
      </c>
      <c r="N41" s="33">
        <f>'III (3)'!$I10</f>
        <v>0</v>
      </c>
      <c r="O41" s="19">
        <f>'III (4)'!$L11</f>
        <v>-1</v>
      </c>
      <c r="P41" s="19">
        <f>'III (5)'!$H11</f>
        <v>-2</v>
      </c>
      <c r="Q41" s="20">
        <f>'III (6)'!$E10</f>
        <v>0</v>
      </c>
      <c r="R41" s="19">
        <f>'III (7)'!$J11</f>
        <v>0.007360843222268928</v>
      </c>
      <c r="S41" s="20">
        <f>'IV (1)'!$E10</f>
        <v>1</v>
      </c>
      <c r="T41" s="20">
        <f>'IV (2)'!$E10</f>
        <v>0</v>
      </c>
      <c r="U41" s="39">
        <f t="shared" si="0"/>
        <v>0.6167545861433583</v>
      </c>
      <c r="V41" s="1">
        <f t="shared" si="1"/>
        <v>37</v>
      </c>
    </row>
    <row r="42" ht="15">
      <c r="A42" s="6"/>
    </row>
  </sheetData>
  <sheetProtection/>
  <mergeCells count="7">
    <mergeCell ref="A1:U1"/>
    <mergeCell ref="A3:A4"/>
    <mergeCell ref="B3:F3"/>
    <mergeCell ref="G3:K3"/>
    <mergeCell ref="L3:R3"/>
    <mergeCell ref="S3:T3"/>
    <mergeCell ref="U3:U4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10" sqref="G10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20.281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63" t="s">
        <v>125</v>
      </c>
      <c r="B1" s="63"/>
      <c r="C1" s="63"/>
      <c r="D1" s="63"/>
      <c r="E1" s="63"/>
      <c r="F1" s="63"/>
      <c r="G1" s="63"/>
    </row>
    <row r="3" spans="1:2" ht="15">
      <c r="A3" s="11" t="s">
        <v>44</v>
      </c>
      <c r="B3" s="30">
        <f>MAX($E$10:$E$46)</f>
        <v>5.238141917585963</v>
      </c>
    </row>
    <row r="4" spans="1:2" ht="15">
      <c r="A4" s="12" t="s">
        <v>63</v>
      </c>
      <c r="B4" s="31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9"/>
      <c r="B6" s="28"/>
    </row>
    <row r="7" spans="1:7" s="7" customFormat="1" ht="33" customHeight="1">
      <c r="A7" s="60" t="s">
        <v>38</v>
      </c>
      <c r="B7" s="60" t="s">
        <v>203</v>
      </c>
      <c r="C7" s="60"/>
      <c r="D7" s="60"/>
      <c r="E7" s="61" t="s">
        <v>68</v>
      </c>
      <c r="F7" s="61" t="s">
        <v>69</v>
      </c>
      <c r="G7" s="61" t="s">
        <v>70</v>
      </c>
    </row>
    <row r="8" spans="1:7" s="8" customFormat="1" ht="50.25" customHeight="1">
      <c r="A8" s="64"/>
      <c r="B8" s="3" t="s">
        <v>271</v>
      </c>
      <c r="C8" s="3" t="s">
        <v>272</v>
      </c>
      <c r="D8" s="3" t="s">
        <v>42</v>
      </c>
      <c r="E8" s="62"/>
      <c r="F8" s="62"/>
      <c r="G8" s="62"/>
    </row>
    <row r="9" spans="1:7" s="7" customFormat="1" ht="15">
      <c r="A9" s="9">
        <v>1</v>
      </c>
      <c r="B9" s="9">
        <v>2</v>
      </c>
      <c r="C9" s="9">
        <v>3</v>
      </c>
      <c r="D9" s="9" t="s">
        <v>211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43">
        <v>13978624000</v>
      </c>
      <c r="C10" s="43">
        <v>13166068556.119999</v>
      </c>
      <c r="D10" s="39">
        <f>$C10/$B10*100</f>
        <v>94.18715716310845</v>
      </c>
      <c r="E10" s="39">
        <f>IF(ABS($D10-$D$47)&gt;5,ABS($D10-$D$47)-5,0)</f>
        <v>0</v>
      </c>
      <c r="F10" s="39">
        <f>($E10-$B$4)/($B$3-$B$4)</f>
        <v>0</v>
      </c>
      <c r="G10" s="39">
        <f>$F10*$B$5</f>
        <v>0</v>
      </c>
    </row>
    <row r="11" spans="1:7" ht="15">
      <c r="A11" s="5" t="s">
        <v>1</v>
      </c>
      <c r="B11" s="43">
        <v>5981305000</v>
      </c>
      <c r="C11" s="43">
        <v>5884236469.290001</v>
      </c>
      <c r="D11" s="39">
        <f aca="true" t="shared" si="0" ref="D11:D47">$C11/$B11*100</f>
        <v>98.37713457665177</v>
      </c>
      <c r="E11" s="39">
        <f aca="true" t="shared" si="1" ref="E11:E46">IF(ABS($D11-$D$47)&gt;5,ABS($D11-$D$47)-5,0)</f>
        <v>0</v>
      </c>
      <c r="F11" s="39">
        <f aca="true" t="shared" si="2" ref="F11:F46">($E11-$B$4)/($B$3-$B$4)</f>
        <v>0</v>
      </c>
      <c r="G11" s="39">
        <f aca="true" t="shared" si="3" ref="G11:G46">$F11*$B$5</f>
        <v>0</v>
      </c>
    </row>
    <row r="12" spans="1:7" ht="15">
      <c r="A12" s="5" t="s">
        <v>2</v>
      </c>
      <c r="B12" s="43">
        <v>1232496500</v>
      </c>
      <c r="C12" s="43">
        <v>1264735788.35</v>
      </c>
      <c r="D12" s="39">
        <f t="shared" si="0"/>
        <v>102.61577118880257</v>
      </c>
      <c r="E12" s="39">
        <f t="shared" si="1"/>
        <v>0.4108813016208188</v>
      </c>
      <c r="F12" s="39">
        <f t="shared" si="2"/>
        <v>0.0784402767403783</v>
      </c>
      <c r="G12" s="39">
        <f t="shared" si="3"/>
        <v>-0.0784402767403783</v>
      </c>
    </row>
    <row r="13" spans="1:7" ht="15">
      <c r="A13" s="5" t="s">
        <v>3</v>
      </c>
      <c r="B13" s="43">
        <v>1094885000</v>
      </c>
      <c r="C13" s="43">
        <v>1133254012.66</v>
      </c>
      <c r="D13" s="39">
        <f t="shared" si="0"/>
        <v>103.5043874616969</v>
      </c>
      <c r="E13" s="39">
        <f t="shared" si="1"/>
        <v>1.2994975745151436</v>
      </c>
      <c r="F13" s="39">
        <f t="shared" si="2"/>
        <v>0.24808368978174358</v>
      </c>
      <c r="G13" s="39">
        <f t="shared" si="3"/>
        <v>-0.24808368978174358</v>
      </c>
    </row>
    <row r="14" spans="1:7" ht="15">
      <c r="A14" s="5" t="s">
        <v>4</v>
      </c>
      <c r="B14" s="43">
        <v>343040000</v>
      </c>
      <c r="C14" s="43">
        <v>350636002.65000004</v>
      </c>
      <c r="D14" s="39">
        <f t="shared" si="0"/>
        <v>102.21431980235542</v>
      </c>
      <c r="E14" s="39">
        <f t="shared" si="1"/>
        <v>0.009429915173669201</v>
      </c>
      <c r="F14" s="39">
        <f t="shared" si="2"/>
        <v>0.0018002404902414419</v>
      </c>
      <c r="G14" s="39">
        <f t="shared" si="3"/>
        <v>-0.0018002404902414419</v>
      </c>
    </row>
    <row r="15" spans="1:7" ht="15">
      <c r="A15" s="5" t="s">
        <v>5</v>
      </c>
      <c r="B15" s="43">
        <v>380576200</v>
      </c>
      <c r="C15" s="43">
        <v>386759964.96000004</v>
      </c>
      <c r="D15" s="39">
        <f t="shared" si="0"/>
        <v>101.62484279363765</v>
      </c>
      <c r="E15" s="39">
        <f t="shared" si="1"/>
        <v>0</v>
      </c>
      <c r="F15" s="39">
        <f t="shared" si="2"/>
        <v>0</v>
      </c>
      <c r="G15" s="39">
        <f t="shared" si="3"/>
        <v>0</v>
      </c>
    </row>
    <row r="16" spans="1:7" ht="15">
      <c r="A16" s="5" t="s">
        <v>6</v>
      </c>
      <c r="B16" s="43">
        <v>375047791.32</v>
      </c>
      <c r="C16" s="43">
        <v>378327589.76</v>
      </c>
      <c r="D16" s="39">
        <f t="shared" si="0"/>
        <v>100.87450146778802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43">
        <v>117587460</v>
      </c>
      <c r="C17" s="43">
        <v>115795612.09</v>
      </c>
      <c r="D17" s="39">
        <f t="shared" si="0"/>
        <v>98.47615731303321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43">
        <v>317255000</v>
      </c>
      <c r="C18" s="43">
        <v>317402672.42</v>
      </c>
      <c r="D18" s="39">
        <f t="shared" si="0"/>
        <v>100.04654691651827</v>
      </c>
      <c r="E18" s="39">
        <f t="shared" si="1"/>
        <v>0</v>
      </c>
      <c r="F18" s="39">
        <f t="shared" si="2"/>
        <v>0</v>
      </c>
      <c r="G18" s="39">
        <f t="shared" si="3"/>
        <v>0</v>
      </c>
    </row>
    <row r="19" spans="1:7" ht="15">
      <c r="A19" s="5" t="s">
        <v>9</v>
      </c>
      <c r="B19" s="43">
        <v>189033000</v>
      </c>
      <c r="C19" s="43">
        <v>189340893.95999998</v>
      </c>
      <c r="D19" s="39">
        <f t="shared" si="0"/>
        <v>100.16287841805398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43">
        <v>62434544.19</v>
      </c>
      <c r="C20" s="43">
        <v>62434525.22</v>
      </c>
      <c r="D20" s="39">
        <f t="shared" si="0"/>
        <v>99.99996961617924</v>
      </c>
      <c r="E20" s="39">
        <f t="shared" si="1"/>
        <v>0</v>
      </c>
      <c r="F20" s="39">
        <f t="shared" si="2"/>
        <v>0</v>
      </c>
      <c r="G20" s="39">
        <f t="shared" si="3"/>
        <v>0</v>
      </c>
    </row>
    <row r="21" spans="1:7" ht="15">
      <c r="A21" s="5" t="s">
        <v>11</v>
      </c>
      <c r="B21" s="43">
        <v>266117387.73000002</v>
      </c>
      <c r="C21" s="43">
        <v>269499070.62</v>
      </c>
      <c r="D21" s="39">
        <f t="shared" si="0"/>
        <v>101.27074856658034</v>
      </c>
      <c r="E21" s="39">
        <f t="shared" si="1"/>
        <v>0</v>
      </c>
      <c r="F21" s="39">
        <f t="shared" si="2"/>
        <v>0</v>
      </c>
      <c r="G21" s="39">
        <f t="shared" si="3"/>
        <v>0</v>
      </c>
    </row>
    <row r="22" spans="1:7" ht="15">
      <c r="A22" s="5" t="s">
        <v>12</v>
      </c>
      <c r="B22" s="43">
        <v>109823215.38</v>
      </c>
      <c r="C22" s="43">
        <v>111720829.47</v>
      </c>
      <c r="D22" s="39">
        <f t="shared" si="0"/>
        <v>101.72788065204071</v>
      </c>
      <c r="E22" s="39">
        <f t="shared" si="1"/>
        <v>0</v>
      </c>
      <c r="F22" s="39">
        <f t="shared" si="2"/>
        <v>0</v>
      </c>
      <c r="G22" s="39">
        <f t="shared" si="3"/>
        <v>0</v>
      </c>
    </row>
    <row r="23" spans="1:7" ht="15">
      <c r="A23" s="5" t="s">
        <v>13</v>
      </c>
      <c r="B23" s="43">
        <v>144226731.5</v>
      </c>
      <c r="C23" s="43">
        <v>143217596.23000002</v>
      </c>
      <c r="D23" s="39">
        <f t="shared" si="0"/>
        <v>99.30031329178392</v>
      </c>
      <c r="E23" s="39">
        <f t="shared" si="1"/>
        <v>0</v>
      </c>
      <c r="F23" s="39">
        <f t="shared" si="2"/>
        <v>0</v>
      </c>
      <c r="G23" s="39">
        <f t="shared" si="3"/>
        <v>0</v>
      </c>
    </row>
    <row r="24" spans="1:7" ht="15">
      <c r="A24" s="5" t="s">
        <v>14</v>
      </c>
      <c r="B24" s="43">
        <v>158269850.06</v>
      </c>
      <c r="C24" s="43">
        <v>159268821.66</v>
      </c>
      <c r="D24" s="39">
        <f t="shared" si="0"/>
        <v>100.63118250230305</v>
      </c>
      <c r="E24" s="39">
        <f t="shared" si="1"/>
        <v>0</v>
      </c>
      <c r="F24" s="39">
        <f t="shared" si="2"/>
        <v>0</v>
      </c>
      <c r="G24" s="39">
        <f t="shared" si="3"/>
        <v>0</v>
      </c>
    </row>
    <row r="25" spans="1:7" ht="15">
      <c r="A25" s="5" t="s">
        <v>15</v>
      </c>
      <c r="B25" s="43">
        <v>104838090</v>
      </c>
      <c r="C25" s="43">
        <v>104950167.89999999</v>
      </c>
      <c r="D25" s="39">
        <f t="shared" si="0"/>
        <v>100.1069057057411</v>
      </c>
      <c r="E25" s="39">
        <f t="shared" si="1"/>
        <v>0</v>
      </c>
      <c r="F25" s="39">
        <f t="shared" si="2"/>
        <v>0</v>
      </c>
      <c r="G25" s="39">
        <f t="shared" si="3"/>
        <v>0</v>
      </c>
    </row>
    <row r="26" spans="1:7" ht="15">
      <c r="A26" s="5" t="s">
        <v>16</v>
      </c>
      <c r="B26" s="43">
        <v>1040282388.54</v>
      </c>
      <c r="C26" s="43">
        <v>1024229827.65</v>
      </c>
      <c r="D26" s="39">
        <f t="shared" si="0"/>
        <v>98.45690352284737</v>
      </c>
      <c r="E26" s="39">
        <f t="shared" si="1"/>
        <v>0</v>
      </c>
      <c r="F26" s="39">
        <f t="shared" si="2"/>
        <v>0</v>
      </c>
      <c r="G26" s="39">
        <f t="shared" si="3"/>
        <v>0</v>
      </c>
    </row>
    <row r="27" spans="1:7" ht="15">
      <c r="A27" s="5" t="s">
        <v>17</v>
      </c>
      <c r="B27" s="43">
        <v>50912923.16</v>
      </c>
      <c r="C27" s="43">
        <v>50156446.56999999</v>
      </c>
      <c r="D27" s="39">
        <f t="shared" si="0"/>
        <v>98.51417568851294</v>
      </c>
      <c r="E27" s="39">
        <f t="shared" si="1"/>
        <v>0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43">
        <v>85790596.15</v>
      </c>
      <c r="C28" s="43">
        <v>85717324.07000001</v>
      </c>
      <c r="D28" s="39">
        <f t="shared" si="0"/>
        <v>99.9145919444692</v>
      </c>
      <c r="E28" s="39">
        <f t="shared" si="1"/>
        <v>0</v>
      </c>
      <c r="F28" s="39">
        <f t="shared" si="2"/>
        <v>0</v>
      </c>
      <c r="G28" s="39">
        <f t="shared" si="3"/>
        <v>0</v>
      </c>
    </row>
    <row r="29" spans="1:7" ht="15">
      <c r="A29" s="5" t="s">
        <v>19</v>
      </c>
      <c r="B29" s="43">
        <v>308739682.49</v>
      </c>
      <c r="C29" s="43">
        <v>308753904.96</v>
      </c>
      <c r="D29" s="39">
        <f t="shared" si="0"/>
        <v>100.00460662195583</v>
      </c>
      <c r="E29" s="39">
        <f t="shared" si="1"/>
        <v>0</v>
      </c>
      <c r="F29" s="39">
        <f t="shared" si="2"/>
        <v>0</v>
      </c>
      <c r="G29" s="39">
        <f t="shared" si="3"/>
        <v>0</v>
      </c>
    </row>
    <row r="30" spans="1:7" ht="15">
      <c r="A30" s="5" t="s">
        <v>20</v>
      </c>
      <c r="B30" s="43">
        <v>367417369.44</v>
      </c>
      <c r="C30" s="43">
        <v>369707663.84000003</v>
      </c>
      <c r="D30" s="39">
        <f t="shared" si="0"/>
        <v>100.62334951760468</v>
      </c>
      <c r="E30" s="39">
        <f t="shared" si="1"/>
        <v>0</v>
      </c>
      <c r="F30" s="39">
        <f t="shared" si="2"/>
        <v>0</v>
      </c>
      <c r="G30" s="39">
        <f t="shared" si="3"/>
        <v>0</v>
      </c>
    </row>
    <row r="31" spans="1:7" ht="15">
      <c r="A31" s="5" t="s">
        <v>21</v>
      </c>
      <c r="B31" s="43">
        <v>114655049.14</v>
      </c>
      <c r="C31" s="43">
        <v>99711767.62</v>
      </c>
      <c r="D31" s="39">
        <f t="shared" si="0"/>
        <v>86.96674796959579</v>
      </c>
      <c r="E31" s="39">
        <f t="shared" si="1"/>
        <v>5.238141917585963</v>
      </c>
      <c r="F31" s="39">
        <f t="shared" si="2"/>
        <v>1</v>
      </c>
      <c r="G31" s="39">
        <f t="shared" si="3"/>
        <v>-1</v>
      </c>
    </row>
    <row r="32" spans="1:7" ht="15">
      <c r="A32" s="5" t="s">
        <v>22</v>
      </c>
      <c r="B32" s="43">
        <v>141394776.24</v>
      </c>
      <c r="C32" s="43">
        <v>142019882.62</v>
      </c>
      <c r="D32" s="39">
        <f t="shared" si="0"/>
        <v>100.44210005250758</v>
      </c>
      <c r="E32" s="39">
        <f t="shared" si="1"/>
        <v>0</v>
      </c>
      <c r="F32" s="39">
        <f t="shared" si="2"/>
        <v>0</v>
      </c>
      <c r="G32" s="39">
        <f t="shared" si="3"/>
        <v>0</v>
      </c>
    </row>
    <row r="33" spans="1:7" ht="15">
      <c r="A33" s="5" t="s">
        <v>23</v>
      </c>
      <c r="B33" s="43">
        <v>135097823</v>
      </c>
      <c r="C33" s="43">
        <v>141715888.97</v>
      </c>
      <c r="D33" s="39">
        <f t="shared" si="0"/>
        <v>104.89872140278678</v>
      </c>
      <c r="E33" s="39">
        <f t="shared" si="1"/>
        <v>2.6938315156050265</v>
      </c>
      <c r="F33" s="39">
        <f t="shared" si="2"/>
        <v>0.5142723427483039</v>
      </c>
      <c r="G33" s="39">
        <f t="shared" si="3"/>
        <v>-0.5142723427483039</v>
      </c>
    </row>
    <row r="34" spans="1:7" ht="15">
      <c r="A34" s="5" t="s">
        <v>24</v>
      </c>
      <c r="B34" s="43">
        <v>481602304.94</v>
      </c>
      <c r="C34" s="43">
        <v>480830077.08</v>
      </c>
      <c r="D34" s="39">
        <f t="shared" si="0"/>
        <v>99.8396544509694</v>
      </c>
      <c r="E34" s="39">
        <f t="shared" si="1"/>
        <v>0</v>
      </c>
      <c r="F34" s="39">
        <f t="shared" si="2"/>
        <v>0</v>
      </c>
      <c r="G34" s="39">
        <f t="shared" si="3"/>
        <v>0</v>
      </c>
    </row>
    <row r="35" spans="1:7" ht="15">
      <c r="A35" s="5" t="s">
        <v>25</v>
      </c>
      <c r="B35" s="43">
        <v>55994985.919999994</v>
      </c>
      <c r="C35" s="43">
        <v>58439997.75</v>
      </c>
      <c r="D35" s="39">
        <f t="shared" si="0"/>
        <v>104.3664835160298</v>
      </c>
      <c r="E35" s="39">
        <f t="shared" si="1"/>
        <v>2.1615936288480526</v>
      </c>
      <c r="F35" s="39">
        <f t="shared" si="2"/>
        <v>0.41266419712512087</v>
      </c>
      <c r="G35" s="39">
        <f t="shared" si="3"/>
        <v>-0.41266419712512087</v>
      </c>
    </row>
    <row r="36" spans="1:7" ht="15">
      <c r="A36" s="5" t="s">
        <v>26</v>
      </c>
      <c r="B36" s="43">
        <v>243164381.73</v>
      </c>
      <c r="C36" s="43">
        <v>242965646.11999997</v>
      </c>
      <c r="D36" s="39">
        <f t="shared" si="0"/>
        <v>99.91827108535135</v>
      </c>
      <c r="E36" s="39">
        <f t="shared" si="1"/>
        <v>0</v>
      </c>
      <c r="F36" s="39">
        <f t="shared" si="2"/>
        <v>0</v>
      </c>
      <c r="G36" s="39">
        <f t="shared" si="3"/>
        <v>0</v>
      </c>
    </row>
    <row r="37" spans="1:7" ht="15">
      <c r="A37" s="5" t="s">
        <v>27</v>
      </c>
      <c r="B37" s="43">
        <v>159714531.33</v>
      </c>
      <c r="C37" s="43">
        <v>157942240.92000002</v>
      </c>
      <c r="D37" s="39">
        <f t="shared" si="0"/>
        <v>98.89033865908036</v>
      </c>
      <c r="E37" s="39">
        <f t="shared" si="1"/>
        <v>0</v>
      </c>
      <c r="F37" s="39">
        <f t="shared" si="2"/>
        <v>0</v>
      </c>
      <c r="G37" s="39">
        <f t="shared" si="3"/>
        <v>0</v>
      </c>
    </row>
    <row r="38" spans="1:7" ht="15">
      <c r="A38" s="5" t="s">
        <v>28</v>
      </c>
      <c r="B38" s="43">
        <v>154630000</v>
      </c>
      <c r="C38" s="43">
        <v>153822065.20000002</v>
      </c>
      <c r="D38" s="39">
        <f t="shared" si="0"/>
        <v>99.47750449460003</v>
      </c>
      <c r="E38" s="39">
        <f t="shared" si="1"/>
        <v>0</v>
      </c>
      <c r="F38" s="39">
        <f t="shared" si="2"/>
        <v>0</v>
      </c>
      <c r="G38" s="39">
        <f t="shared" si="3"/>
        <v>0</v>
      </c>
    </row>
    <row r="39" spans="1:7" ht="15">
      <c r="A39" s="5" t="s">
        <v>29</v>
      </c>
      <c r="B39" s="43">
        <v>118388804.04</v>
      </c>
      <c r="C39" s="43">
        <v>118293386.37</v>
      </c>
      <c r="D39" s="39">
        <f t="shared" si="0"/>
        <v>99.91940313041108</v>
      </c>
      <c r="E39" s="39">
        <f t="shared" si="1"/>
        <v>0</v>
      </c>
      <c r="F39" s="39">
        <f t="shared" si="2"/>
        <v>0</v>
      </c>
      <c r="G39" s="39">
        <f t="shared" si="3"/>
        <v>0</v>
      </c>
    </row>
    <row r="40" spans="1:7" ht="15">
      <c r="A40" s="5" t="s">
        <v>30</v>
      </c>
      <c r="B40" s="43">
        <v>410010584.24</v>
      </c>
      <c r="C40" s="43">
        <v>411404746.24</v>
      </c>
      <c r="D40" s="39">
        <f t="shared" si="0"/>
        <v>100.34003073422708</v>
      </c>
      <c r="E40" s="39">
        <f t="shared" si="1"/>
        <v>0</v>
      </c>
      <c r="F40" s="39">
        <f t="shared" si="2"/>
        <v>0</v>
      </c>
      <c r="G40" s="39">
        <f t="shared" si="3"/>
        <v>0</v>
      </c>
    </row>
    <row r="41" spans="1:7" ht="15">
      <c r="A41" s="5" t="s">
        <v>31</v>
      </c>
      <c r="B41" s="43">
        <v>560102440.54</v>
      </c>
      <c r="C41" s="43">
        <v>561352892.87</v>
      </c>
      <c r="D41" s="39">
        <f t="shared" si="0"/>
        <v>100.22325421913794</v>
      </c>
      <c r="E41" s="39">
        <f t="shared" si="1"/>
        <v>0</v>
      </c>
      <c r="F41" s="39">
        <f t="shared" si="2"/>
        <v>0</v>
      </c>
      <c r="G41" s="39">
        <f t="shared" si="3"/>
        <v>0</v>
      </c>
    </row>
    <row r="42" spans="1:7" ht="15">
      <c r="A42" s="5" t="s">
        <v>32</v>
      </c>
      <c r="B42" s="43">
        <v>168327592.92</v>
      </c>
      <c r="C42" s="43">
        <v>168661711.60999998</v>
      </c>
      <c r="D42" s="39">
        <f t="shared" si="0"/>
        <v>100.19849311940128</v>
      </c>
      <c r="E42" s="39">
        <f t="shared" si="1"/>
        <v>0</v>
      </c>
      <c r="F42" s="39">
        <f t="shared" si="2"/>
        <v>0</v>
      </c>
      <c r="G42" s="39">
        <f t="shared" si="3"/>
        <v>0</v>
      </c>
    </row>
    <row r="43" spans="1:7" ht="15">
      <c r="A43" s="5" t="s">
        <v>33</v>
      </c>
      <c r="B43" s="43">
        <v>118798248.54</v>
      </c>
      <c r="C43" s="43">
        <v>118798248.54</v>
      </c>
      <c r="D43" s="39">
        <f t="shared" si="0"/>
        <v>100</v>
      </c>
      <c r="E43" s="39">
        <f t="shared" si="1"/>
        <v>0</v>
      </c>
      <c r="F43" s="39">
        <f t="shared" si="2"/>
        <v>0</v>
      </c>
      <c r="G43" s="39">
        <f t="shared" si="3"/>
        <v>0</v>
      </c>
    </row>
    <row r="44" spans="1:7" ht="15">
      <c r="A44" s="5" t="s">
        <v>34</v>
      </c>
      <c r="B44" s="43">
        <v>80034543.22</v>
      </c>
      <c r="C44" s="43">
        <v>81365424.14</v>
      </c>
      <c r="D44" s="39">
        <f t="shared" si="0"/>
        <v>101.66288313327615</v>
      </c>
      <c r="E44" s="39">
        <f t="shared" si="1"/>
        <v>0</v>
      </c>
      <c r="F44" s="39">
        <f t="shared" si="2"/>
        <v>0</v>
      </c>
      <c r="G44" s="39">
        <f t="shared" si="3"/>
        <v>0</v>
      </c>
    </row>
    <row r="45" spans="1:7" ht="15">
      <c r="A45" s="5" t="s">
        <v>35</v>
      </c>
      <c r="B45" s="43">
        <v>94530545.6</v>
      </c>
      <c r="C45" s="43">
        <v>93500822.51</v>
      </c>
      <c r="D45" s="39">
        <f t="shared" si="0"/>
        <v>98.9106980357892</v>
      </c>
      <c r="E45" s="39">
        <f t="shared" si="1"/>
        <v>0</v>
      </c>
      <c r="F45" s="39">
        <f t="shared" si="2"/>
        <v>0</v>
      </c>
      <c r="G45" s="39">
        <f t="shared" si="3"/>
        <v>0</v>
      </c>
    </row>
    <row r="46" spans="1:7" ht="15">
      <c r="A46" s="5" t="s">
        <v>36</v>
      </c>
      <c r="B46" s="43">
        <v>131745984.16999999</v>
      </c>
      <c r="C46" s="43">
        <v>134764663.88000003</v>
      </c>
      <c r="D46" s="39">
        <f t="shared" si="0"/>
        <v>102.2912878362234</v>
      </c>
      <c r="E46" s="39">
        <f t="shared" si="1"/>
        <v>0.08639794904165399</v>
      </c>
      <c r="F46" s="39">
        <f t="shared" si="2"/>
        <v>0.016494006920963897</v>
      </c>
      <c r="G46" s="39">
        <f t="shared" si="3"/>
        <v>-0.016494006920963897</v>
      </c>
    </row>
    <row r="47" spans="1:7" ht="15">
      <c r="A47" s="15" t="s">
        <v>109</v>
      </c>
      <c r="B47" s="44">
        <f>AVERAGE(B$10:B$46)</f>
        <v>807483657.4467568</v>
      </c>
      <c r="C47" s="44">
        <f>AVERAGE(C$10:C$46)</f>
        <v>784913600.078108</v>
      </c>
      <c r="D47" s="44">
        <f t="shared" si="0"/>
        <v>97.20488988718175</v>
      </c>
      <c r="E47" s="24"/>
      <c r="F47" s="24"/>
      <c r="G47" s="24"/>
    </row>
    <row r="48" ht="15">
      <c r="A48" s="6" t="s">
        <v>39</v>
      </c>
    </row>
    <row r="49" ht="15">
      <c r="D49" s="21"/>
    </row>
    <row r="50" spans="2:4" ht="15">
      <c r="B50" s="21">
        <f>SUM(B$10:B$46)</f>
        <v>29876895325.530003</v>
      </c>
      <c r="C50" s="21">
        <f>SUM(C$10:C$46)</f>
        <v>29041803202.889996</v>
      </c>
      <c r="D50" s="21">
        <f>C50/B50*100</f>
        <v>97.20488988718176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18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63" t="s">
        <v>199</v>
      </c>
      <c r="B1" s="65"/>
      <c r="C1" s="65"/>
      <c r="D1" s="65"/>
      <c r="E1" s="65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273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>IF(B10="+",1,0)</f>
        <v>0</v>
      </c>
      <c r="D10" s="20">
        <f>(C10-$B$4)/($B$3-$B$4)</f>
        <v>0</v>
      </c>
      <c r="E10" s="20">
        <f>D10*$B$5</f>
        <v>0</v>
      </c>
    </row>
    <row r="11" spans="1:5" ht="15">
      <c r="A11" s="5" t="s">
        <v>2</v>
      </c>
      <c r="B11" s="19"/>
      <c r="C11" s="20">
        <f>IF(B11="+",1,0)</f>
        <v>0</v>
      </c>
      <c r="D11" s="20">
        <f>(C11-$B$4)/($B$3-$B$4)</f>
        <v>0</v>
      </c>
      <c r="E11" s="20">
        <f>D11*$B$5</f>
        <v>0</v>
      </c>
    </row>
    <row r="12" spans="1:5" ht="15">
      <c r="A12" s="5" t="s">
        <v>3</v>
      </c>
      <c r="B12" s="19"/>
      <c r="C12" s="20">
        <f>IF(B12="+",1,0)</f>
        <v>0</v>
      </c>
      <c r="D12" s="20">
        <f>(C12-$B$4)/($B$3-$B$4)</f>
        <v>0</v>
      </c>
      <c r="E12" s="20">
        <f>D12*$B$5</f>
        <v>0</v>
      </c>
    </row>
    <row r="13" spans="1:5" ht="15">
      <c r="A13" s="5" t="s">
        <v>4</v>
      </c>
      <c r="B13" s="19"/>
      <c r="C13" s="20">
        <f aca="true" t="shared" si="0" ref="C13:C45">IF(B13="+",1,0)</f>
        <v>0</v>
      </c>
      <c r="D13" s="20">
        <f aca="true" t="shared" si="1" ref="D13:D45">(C13-$B$4)/($B$3-$B$4)</f>
        <v>0</v>
      </c>
      <c r="E13" s="20">
        <f aca="true" t="shared" si="2" ref="E13:E45">D13*$B$5</f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 t="s">
        <v>37</v>
      </c>
      <c r="C30" s="20">
        <f t="shared" si="0"/>
        <v>1</v>
      </c>
      <c r="D30" s="20">
        <f t="shared" si="1"/>
        <v>1</v>
      </c>
      <c r="E30" s="20">
        <f t="shared" si="2"/>
        <v>-1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10" sqref="G10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66" t="s">
        <v>218</v>
      </c>
      <c r="B1" s="66"/>
      <c r="C1" s="66"/>
      <c r="D1" s="66"/>
      <c r="E1" s="66"/>
      <c r="F1" s="66"/>
      <c r="G1" s="66"/>
    </row>
    <row r="3" spans="1:2" ht="15">
      <c r="A3" s="11" t="s">
        <v>126</v>
      </c>
      <c r="B3" s="30">
        <f>MAX($E$10:$E$46)</f>
        <v>100</v>
      </c>
    </row>
    <row r="4" spans="1:2" ht="15">
      <c r="A4" s="12" t="s">
        <v>127</v>
      </c>
      <c r="B4" s="31">
        <f>MIN($E$10:$E$46)</f>
        <v>13.209561901471261</v>
      </c>
    </row>
    <row r="5" spans="1:2" ht="15">
      <c r="A5" s="13" t="s">
        <v>128</v>
      </c>
      <c r="B5" s="14" t="s">
        <v>123</v>
      </c>
    </row>
    <row r="6" spans="1:2" ht="15">
      <c r="A6" s="29"/>
      <c r="B6" s="28"/>
    </row>
    <row r="7" spans="1:7" s="7" customFormat="1" ht="22.5" customHeight="1">
      <c r="A7" s="60" t="s">
        <v>38</v>
      </c>
      <c r="B7" s="60" t="s">
        <v>205</v>
      </c>
      <c r="C7" s="60"/>
      <c r="D7" s="60" t="s">
        <v>212</v>
      </c>
      <c r="E7" s="61" t="s">
        <v>129</v>
      </c>
      <c r="F7" s="61" t="s">
        <v>130</v>
      </c>
      <c r="G7" s="61" t="s">
        <v>131</v>
      </c>
    </row>
    <row r="8" spans="1:7" s="8" customFormat="1" ht="50.25" customHeight="1">
      <c r="A8" s="64"/>
      <c r="B8" s="3" t="s">
        <v>271</v>
      </c>
      <c r="C8" s="3" t="s">
        <v>274</v>
      </c>
      <c r="D8" s="60"/>
      <c r="E8" s="62"/>
      <c r="F8" s="62"/>
      <c r="G8" s="62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43">
        <v>231600000</v>
      </c>
      <c r="C10" s="43">
        <v>323025523.02</v>
      </c>
      <c r="D10" s="39">
        <f>$C10/$B10*100</f>
        <v>139.47561443005182</v>
      </c>
      <c r="E10" s="39">
        <f>IF($D10&gt;=100,100,$C10/$B10*100)</f>
        <v>100</v>
      </c>
      <c r="F10" s="39">
        <f>($E10-$B$4)/($B$3-$B$4)</f>
        <v>1</v>
      </c>
      <c r="G10" s="39">
        <f>$F10*$B$5</f>
        <v>1</v>
      </c>
    </row>
    <row r="11" spans="1:7" ht="15">
      <c r="A11" s="5" t="s">
        <v>1</v>
      </c>
      <c r="B11" s="43">
        <v>162324000</v>
      </c>
      <c r="C11" s="43">
        <v>133045708.23</v>
      </c>
      <c r="D11" s="39">
        <f aca="true" t="shared" si="0" ref="D11:D46">$C11/$B11*100</f>
        <v>81.96305428032824</v>
      </c>
      <c r="E11" s="39">
        <f aca="true" t="shared" si="1" ref="E11:E46">IF($D11&gt;=100,100,$C11/$B11*100)</f>
        <v>81.96305428032824</v>
      </c>
      <c r="F11" s="39">
        <f aca="true" t="shared" si="2" ref="F11:F46">($E11-$B$4)/($B$3-$B$4)</f>
        <v>0.7921781924963284</v>
      </c>
      <c r="G11" s="39">
        <f aca="true" t="shared" si="3" ref="G11:G46">$F11*$B$5</f>
        <v>0.7921781924963284</v>
      </c>
    </row>
    <row r="12" spans="1:7" ht="15">
      <c r="A12" s="5" t="s">
        <v>2</v>
      </c>
      <c r="B12" s="43">
        <v>11792200</v>
      </c>
      <c r="C12" s="43">
        <v>15313295.39</v>
      </c>
      <c r="D12" s="39">
        <f t="shared" si="0"/>
        <v>129.85952909550383</v>
      </c>
      <c r="E12" s="39">
        <f t="shared" si="1"/>
        <v>100</v>
      </c>
      <c r="F12" s="39">
        <f t="shared" si="2"/>
        <v>1</v>
      </c>
      <c r="G12" s="39">
        <f t="shared" si="3"/>
        <v>1</v>
      </c>
    </row>
    <row r="13" spans="1:7" ht="15">
      <c r="A13" s="5" t="s">
        <v>3</v>
      </c>
      <c r="B13" s="43">
        <v>30281000</v>
      </c>
      <c r="C13" s="43">
        <v>33877189.72</v>
      </c>
      <c r="D13" s="39">
        <f t="shared" si="0"/>
        <v>111.87605997159935</v>
      </c>
      <c r="E13" s="39">
        <f t="shared" si="1"/>
        <v>100</v>
      </c>
      <c r="F13" s="39">
        <f t="shared" si="2"/>
        <v>1</v>
      </c>
      <c r="G13" s="39">
        <f t="shared" si="3"/>
        <v>1</v>
      </c>
    </row>
    <row r="14" spans="1:7" ht="15">
      <c r="A14" s="5" t="s">
        <v>4</v>
      </c>
      <c r="B14" s="43">
        <v>13300000</v>
      </c>
      <c r="C14" s="43">
        <v>13536091.34</v>
      </c>
      <c r="D14" s="39">
        <f t="shared" si="0"/>
        <v>101.77512285714285</v>
      </c>
      <c r="E14" s="39">
        <f t="shared" si="1"/>
        <v>100</v>
      </c>
      <c r="F14" s="39">
        <f t="shared" si="2"/>
        <v>1</v>
      </c>
      <c r="G14" s="39">
        <f t="shared" si="3"/>
        <v>1</v>
      </c>
    </row>
    <row r="15" spans="1:7" ht="15">
      <c r="A15" s="5" t="s">
        <v>5</v>
      </c>
      <c r="B15" s="43">
        <v>28125000</v>
      </c>
      <c r="C15" s="43">
        <v>25779184.51</v>
      </c>
      <c r="D15" s="39">
        <f t="shared" si="0"/>
        <v>91.65932270222223</v>
      </c>
      <c r="E15" s="39">
        <f t="shared" si="1"/>
        <v>91.65932270222223</v>
      </c>
      <c r="F15" s="39">
        <f t="shared" si="2"/>
        <v>0.9038986611830553</v>
      </c>
      <c r="G15" s="39">
        <f t="shared" si="3"/>
        <v>0.9038986611830553</v>
      </c>
    </row>
    <row r="16" spans="1:7" ht="15">
      <c r="A16" s="5" t="s">
        <v>6</v>
      </c>
      <c r="B16" s="43">
        <v>13205899.62</v>
      </c>
      <c r="C16" s="43">
        <v>13182938.2</v>
      </c>
      <c r="D16" s="39">
        <f t="shared" si="0"/>
        <v>99.82612755919162</v>
      </c>
      <c r="E16" s="39">
        <f t="shared" si="1"/>
        <v>99.82612755919162</v>
      </c>
      <c r="F16" s="39">
        <f t="shared" si="2"/>
        <v>0.997996640590626</v>
      </c>
      <c r="G16" s="39">
        <f t="shared" si="3"/>
        <v>0.997996640590626</v>
      </c>
    </row>
    <row r="17" spans="1:7" ht="15">
      <c r="A17" s="5" t="s">
        <v>7</v>
      </c>
      <c r="B17" s="43">
        <v>2319834.83</v>
      </c>
      <c r="C17" s="43">
        <v>2215785.82</v>
      </c>
      <c r="D17" s="39">
        <f t="shared" si="0"/>
        <v>95.51480956081687</v>
      </c>
      <c r="E17" s="39">
        <f t="shared" si="1"/>
        <v>95.51480956081687</v>
      </c>
      <c r="F17" s="39">
        <f t="shared" si="2"/>
        <v>0.9483216061878692</v>
      </c>
      <c r="G17" s="39">
        <f t="shared" si="3"/>
        <v>0.9483216061878692</v>
      </c>
    </row>
    <row r="18" spans="1:7" ht="15">
      <c r="A18" s="5" t="s">
        <v>8</v>
      </c>
      <c r="B18" s="43">
        <v>100658000</v>
      </c>
      <c r="C18" s="43">
        <v>14895651.77</v>
      </c>
      <c r="D18" s="39">
        <f t="shared" si="0"/>
        <v>14.798279093564345</v>
      </c>
      <c r="E18" s="39">
        <f t="shared" si="1"/>
        <v>14.798279093564345</v>
      </c>
      <c r="F18" s="39">
        <f t="shared" si="2"/>
        <v>0.01830520996206396</v>
      </c>
      <c r="G18" s="39">
        <f t="shared" si="3"/>
        <v>0.01830520996206396</v>
      </c>
    </row>
    <row r="19" spans="1:7" ht="15">
      <c r="A19" s="5" t="s">
        <v>9</v>
      </c>
      <c r="B19" s="43">
        <v>3670000</v>
      </c>
      <c r="C19" s="43">
        <v>3772628.58</v>
      </c>
      <c r="D19" s="39">
        <f t="shared" si="0"/>
        <v>102.7964190735695</v>
      </c>
      <c r="E19" s="39">
        <f t="shared" si="1"/>
        <v>100</v>
      </c>
      <c r="F19" s="39">
        <f t="shared" si="2"/>
        <v>1</v>
      </c>
      <c r="G19" s="39">
        <f t="shared" si="3"/>
        <v>1</v>
      </c>
    </row>
    <row r="20" spans="1:7" ht="15">
      <c r="A20" s="5" t="s">
        <v>10</v>
      </c>
      <c r="B20" s="43">
        <v>3939145.06</v>
      </c>
      <c r="C20" s="43">
        <v>3783174.09</v>
      </c>
      <c r="D20" s="39">
        <f t="shared" si="0"/>
        <v>96.04048676491239</v>
      </c>
      <c r="E20" s="39">
        <f t="shared" si="1"/>
        <v>96.04048676491239</v>
      </c>
      <c r="F20" s="39">
        <f t="shared" si="2"/>
        <v>0.954378462399365</v>
      </c>
      <c r="G20" s="39">
        <f t="shared" si="3"/>
        <v>0.954378462399365</v>
      </c>
    </row>
    <row r="21" spans="1:7" ht="15">
      <c r="A21" s="5" t="s">
        <v>11</v>
      </c>
      <c r="B21" s="43">
        <v>6682855.5</v>
      </c>
      <c r="C21" s="43">
        <v>6682855.32</v>
      </c>
      <c r="D21" s="39">
        <f t="shared" si="0"/>
        <v>99.9999973065406</v>
      </c>
      <c r="E21" s="39">
        <f t="shared" si="1"/>
        <v>99.9999973065406</v>
      </c>
      <c r="F21" s="39">
        <f t="shared" si="2"/>
        <v>0.9999999689659431</v>
      </c>
      <c r="G21" s="39">
        <f t="shared" si="3"/>
        <v>0.9999999689659431</v>
      </c>
    </row>
    <row r="22" spans="1:7" ht="15">
      <c r="A22" s="5" t="s">
        <v>12</v>
      </c>
      <c r="B22" s="43">
        <v>5793797</v>
      </c>
      <c r="C22" s="43">
        <v>5793797.87</v>
      </c>
      <c r="D22" s="39">
        <f t="shared" si="0"/>
        <v>100.00001501605942</v>
      </c>
      <c r="E22" s="39">
        <f t="shared" si="1"/>
        <v>100</v>
      </c>
      <c r="F22" s="39">
        <f t="shared" si="2"/>
        <v>1</v>
      </c>
      <c r="G22" s="39">
        <f t="shared" si="3"/>
        <v>1</v>
      </c>
    </row>
    <row r="23" spans="1:7" ht="15">
      <c r="A23" s="5" t="s">
        <v>13</v>
      </c>
      <c r="B23" s="43">
        <v>2040049</v>
      </c>
      <c r="C23" s="43">
        <v>2040048.35</v>
      </c>
      <c r="D23" s="39">
        <f t="shared" si="0"/>
        <v>99.99996813802022</v>
      </c>
      <c r="E23" s="39">
        <f t="shared" si="1"/>
        <v>99.99996813802022</v>
      </c>
      <c r="F23" s="39">
        <f t="shared" si="2"/>
        <v>0.999999632886059</v>
      </c>
      <c r="G23" s="39">
        <f t="shared" si="3"/>
        <v>0.999999632886059</v>
      </c>
    </row>
    <row r="24" spans="1:7" ht="15">
      <c r="A24" s="5" t="s">
        <v>14</v>
      </c>
      <c r="B24" s="43">
        <v>6687234.97</v>
      </c>
      <c r="C24" s="43">
        <v>999322.65</v>
      </c>
      <c r="D24" s="39">
        <f t="shared" si="0"/>
        <v>14.94373465988739</v>
      </c>
      <c r="E24" s="39">
        <f t="shared" si="1"/>
        <v>14.94373465988739</v>
      </c>
      <c r="F24" s="39">
        <f t="shared" si="2"/>
        <v>0.019981149956259138</v>
      </c>
      <c r="G24" s="39">
        <f t="shared" si="3"/>
        <v>0.019981149956259138</v>
      </c>
    </row>
    <row r="25" spans="1:7" ht="15">
      <c r="A25" s="5" t="s">
        <v>15</v>
      </c>
      <c r="B25" s="43">
        <v>893500</v>
      </c>
      <c r="C25" s="43">
        <v>895574.59</v>
      </c>
      <c r="D25" s="39">
        <f t="shared" si="0"/>
        <v>100.23218690542808</v>
      </c>
      <c r="E25" s="39">
        <f t="shared" si="1"/>
        <v>100</v>
      </c>
      <c r="F25" s="39">
        <f t="shared" si="2"/>
        <v>1</v>
      </c>
      <c r="G25" s="39">
        <f t="shared" si="3"/>
        <v>1</v>
      </c>
    </row>
    <row r="26" spans="1:7" ht="15">
      <c r="A26" s="5" t="s">
        <v>16</v>
      </c>
      <c r="B26" s="43">
        <v>15986130</v>
      </c>
      <c r="C26" s="43">
        <v>15762634.7</v>
      </c>
      <c r="D26" s="39">
        <f t="shared" si="0"/>
        <v>98.60194243384733</v>
      </c>
      <c r="E26" s="39">
        <f t="shared" si="1"/>
        <v>98.60194243384733</v>
      </c>
      <c r="F26" s="39">
        <f t="shared" si="2"/>
        <v>0.983891571505083</v>
      </c>
      <c r="G26" s="39">
        <f t="shared" si="3"/>
        <v>0.983891571505083</v>
      </c>
    </row>
    <row r="27" spans="1:7" ht="15">
      <c r="A27" s="5" t="s">
        <v>17</v>
      </c>
      <c r="B27" s="43">
        <v>5151695</v>
      </c>
      <c r="C27" s="43">
        <v>680516.34</v>
      </c>
      <c r="D27" s="39">
        <f t="shared" si="0"/>
        <v>13.209561901471261</v>
      </c>
      <c r="E27" s="39">
        <f t="shared" si="1"/>
        <v>13.209561901471261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43">
        <v>2265621.57</v>
      </c>
      <c r="C28" s="43">
        <v>1575829.57</v>
      </c>
      <c r="D28" s="39">
        <f t="shared" si="0"/>
        <v>69.55396218266054</v>
      </c>
      <c r="E28" s="39">
        <f t="shared" si="1"/>
        <v>69.55396218266054</v>
      </c>
      <c r="F28" s="39">
        <f t="shared" si="2"/>
        <v>0.6492005515310842</v>
      </c>
      <c r="G28" s="39">
        <f t="shared" si="3"/>
        <v>0.6492005515310842</v>
      </c>
    </row>
    <row r="29" spans="1:7" ht="15">
      <c r="A29" s="5" t="s">
        <v>19</v>
      </c>
      <c r="B29" s="43">
        <v>21394514.02</v>
      </c>
      <c r="C29" s="43">
        <v>21394448.29</v>
      </c>
      <c r="D29" s="39">
        <f t="shared" si="0"/>
        <v>99.99969277170803</v>
      </c>
      <c r="E29" s="39">
        <f t="shared" si="1"/>
        <v>99.99969277170803</v>
      </c>
      <c r="F29" s="39">
        <f t="shared" si="2"/>
        <v>0.9999964601135942</v>
      </c>
      <c r="G29" s="39">
        <f t="shared" si="3"/>
        <v>0.9999964601135942</v>
      </c>
    </row>
    <row r="30" spans="1:7" ht="15">
      <c r="A30" s="5" t="s">
        <v>20</v>
      </c>
      <c r="B30" s="43">
        <v>6548575</v>
      </c>
      <c r="C30" s="43">
        <v>7338997.57</v>
      </c>
      <c r="D30" s="39">
        <f t="shared" si="0"/>
        <v>112.0701461004875</v>
      </c>
      <c r="E30" s="39">
        <f t="shared" si="1"/>
        <v>100</v>
      </c>
      <c r="F30" s="39">
        <f t="shared" si="2"/>
        <v>1</v>
      </c>
      <c r="G30" s="39">
        <f t="shared" si="3"/>
        <v>1</v>
      </c>
    </row>
    <row r="31" spans="1:7" ht="15">
      <c r="A31" s="5" t="s">
        <v>21</v>
      </c>
      <c r="B31" s="43">
        <v>360163.96</v>
      </c>
      <c r="C31" s="43">
        <v>360163.96</v>
      </c>
      <c r="D31" s="39">
        <f t="shared" si="0"/>
        <v>100</v>
      </c>
      <c r="E31" s="39">
        <f t="shared" si="1"/>
        <v>100</v>
      </c>
      <c r="F31" s="39">
        <f t="shared" si="2"/>
        <v>1</v>
      </c>
      <c r="G31" s="39">
        <f t="shared" si="3"/>
        <v>1</v>
      </c>
    </row>
    <row r="32" spans="1:7" ht="15">
      <c r="A32" s="5" t="s">
        <v>22</v>
      </c>
      <c r="B32" s="43">
        <v>19843199.81</v>
      </c>
      <c r="C32" s="43">
        <v>19843199.81</v>
      </c>
      <c r="D32" s="39">
        <f t="shared" si="0"/>
        <v>100</v>
      </c>
      <c r="E32" s="39">
        <f t="shared" si="1"/>
        <v>100</v>
      </c>
      <c r="F32" s="39">
        <f t="shared" si="2"/>
        <v>1</v>
      </c>
      <c r="G32" s="39">
        <f t="shared" si="3"/>
        <v>1</v>
      </c>
    </row>
    <row r="33" spans="1:7" ht="15">
      <c r="A33" s="5" t="s">
        <v>23</v>
      </c>
      <c r="B33" s="43">
        <v>1655086</v>
      </c>
      <c r="C33" s="43">
        <v>1654963.61</v>
      </c>
      <c r="D33" s="39">
        <f t="shared" si="0"/>
        <v>99.99260521809742</v>
      </c>
      <c r="E33" s="39">
        <f t="shared" si="1"/>
        <v>99.99260521809742</v>
      </c>
      <c r="F33" s="39">
        <f t="shared" si="2"/>
        <v>0.9999147972741631</v>
      </c>
      <c r="G33" s="39">
        <f t="shared" si="3"/>
        <v>0.9999147972741631</v>
      </c>
    </row>
    <row r="34" spans="1:7" ht="15">
      <c r="A34" s="5" t="s">
        <v>24</v>
      </c>
      <c r="B34" s="43">
        <v>9105533.8</v>
      </c>
      <c r="C34" s="43">
        <v>10399221.32</v>
      </c>
      <c r="D34" s="39">
        <f t="shared" si="0"/>
        <v>114.20770652677166</v>
      </c>
      <c r="E34" s="39">
        <f t="shared" si="1"/>
        <v>100</v>
      </c>
      <c r="F34" s="39">
        <f t="shared" si="2"/>
        <v>1</v>
      </c>
      <c r="G34" s="39">
        <f t="shared" si="3"/>
        <v>1</v>
      </c>
    </row>
    <row r="35" spans="1:7" ht="15">
      <c r="A35" s="5" t="s">
        <v>25</v>
      </c>
      <c r="B35" s="43">
        <v>2860220.52</v>
      </c>
      <c r="C35" s="43">
        <v>2461250.54</v>
      </c>
      <c r="D35" s="39">
        <f t="shared" si="0"/>
        <v>86.05107622960485</v>
      </c>
      <c r="E35" s="39">
        <f t="shared" si="1"/>
        <v>86.05107622960485</v>
      </c>
      <c r="F35" s="39">
        <f t="shared" si="2"/>
        <v>0.8392804083491358</v>
      </c>
      <c r="G35" s="39">
        <f t="shared" si="3"/>
        <v>0.8392804083491358</v>
      </c>
    </row>
    <row r="36" spans="1:7" ht="15">
      <c r="A36" s="5" t="s">
        <v>26</v>
      </c>
      <c r="B36" s="43">
        <v>48173132.46</v>
      </c>
      <c r="C36" s="43">
        <v>48173138.47</v>
      </c>
      <c r="D36" s="39">
        <f t="shared" si="0"/>
        <v>100.00001247583393</v>
      </c>
      <c r="E36" s="39">
        <f t="shared" si="1"/>
        <v>100</v>
      </c>
      <c r="F36" s="39">
        <f t="shared" si="2"/>
        <v>1</v>
      </c>
      <c r="G36" s="39">
        <f t="shared" si="3"/>
        <v>1</v>
      </c>
    </row>
    <row r="37" spans="1:7" ht="15">
      <c r="A37" s="5" t="s">
        <v>27</v>
      </c>
      <c r="B37" s="43">
        <v>5525893.26</v>
      </c>
      <c r="C37" s="43">
        <v>5525486.26</v>
      </c>
      <c r="D37" s="39">
        <f t="shared" si="0"/>
        <v>99.99263467495932</v>
      </c>
      <c r="E37" s="39">
        <f t="shared" si="1"/>
        <v>99.99263467495932</v>
      </c>
      <c r="F37" s="39">
        <f t="shared" si="2"/>
        <v>0.99991513667632</v>
      </c>
      <c r="G37" s="39">
        <f t="shared" si="3"/>
        <v>0.99991513667632</v>
      </c>
    </row>
    <row r="38" spans="1:7" ht="15">
      <c r="A38" s="5" t="s">
        <v>28</v>
      </c>
      <c r="B38" s="43">
        <v>2967600</v>
      </c>
      <c r="C38" s="43">
        <v>2982124.39</v>
      </c>
      <c r="D38" s="39">
        <f t="shared" si="0"/>
        <v>100.48943220110527</v>
      </c>
      <c r="E38" s="39">
        <f t="shared" si="1"/>
        <v>100</v>
      </c>
      <c r="F38" s="39">
        <f t="shared" si="2"/>
        <v>1</v>
      </c>
      <c r="G38" s="39">
        <f t="shared" si="3"/>
        <v>1</v>
      </c>
    </row>
    <row r="39" spans="1:7" ht="15">
      <c r="A39" s="5" t="s">
        <v>29</v>
      </c>
      <c r="B39" s="43">
        <v>1812775.71</v>
      </c>
      <c r="C39" s="43">
        <v>1812775.71</v>
      </c>
      <c r="D39" s="39">
        <f t="shared" si="0"/>
        <v>100</v>
      </c>
      <c r="E39" s="39">
        <f t="shared" si="1"/>
        <v>100</v>
      </c>
      <c r="F39" s="39">
        <f t="shared" si="2"/>
        <v>1</v>
      </c>
      <c r="G39" s="39">
        <f t="shared" si="3"/>
        <v>1</v>
      </c>
    </row>
    <row r="40" spans="1:7" ht="15">
      <c r="A40" s="5" t="s">
        <v>30</v>
      </c>
      <c r="B40" s="43">
        <v>11187422</v>
      </c>
      <c r="C40" s="43">
        <v>11068400.62</v>
      </c>
      <c r="D40" s="39">
        <f t="shared" si="0"/>
        <v>98.9361143255345</v>
      </c>
      <c r="E40" s="39">
        <f t="shared" si="1"/>
        <v>98.9361143255345</v>
      </c>
      <c r="F40" s="39">
        <f t="shared" si="2"/>
        <v>0.9877419022443725</v>
      </c>
      <c r="G40" s="39">
        <f t="shared" si="3"/>
        <v>0.9877419022443725</v>
      </c>
    </row>
    <row r="41" spans="1:7" ht="15">
      <c r="A41" s="5" t="s">
        <v>31</v>
      </c>
      <c r="B41" s="43">
        <v>10176343.77</v>
      </c>
      <c r="C41" s="43">
        <v>10142138.72</v>
      </c>
      <c r="D41" s="39">
        <f t="shared" si="0"/>
        <v>99.66387682282476</v>
      </c>
      <c r="E41" s="39">
        <f t="shared" si="1"/>
        <v>99.66387682282476</v>
      </c>
      <c r="F41" s="39">
        <f t="shared" si="2"/>
        <v>0.9961271865364517</v>
      </c>
      <c r="G41" s="39">
        <f t="shared" si="3"/>
        <v>0.9961271865364517</v>
      </c>
    </row>
    <row r="42" spans="1:7" ht="15">
      <c r="A42" s="5" t="s">
        <v>32</v>
      </c>
      <c r="B42" s="43">
        <v>11055880.31</v>
      </c>
      <c r="C42" s="43">
        <v>9776620.08</v>
      </c>
      <c r="D42" s="39">
        <f t="shared" si="0"/>
        <v>88.42914183104068</v>
      </c>
      <c r="E42" s="39">
        <f t="shared" si="1"/>
        <v>88.42914183104068</v>
      </c>
      <c r="F42" s="39">
        <f t="shared" si="2"/>
        <v>0.8666804958879973</v>
      </c>
      <c r="G42" s="39">
        <f t="shared" si="3"/>
        <v>0.8666804958879973</v>
      </c>
    </row>
    <row r="43" spans="1:7" ht="15">
      <c r="A43" s="5" t="s">
        <v>33</v>
      </c>
      <c r="B43" s="43">
        <v>4187550.49</v>
      </c>
      <c r="C43" s="43">
        <v>4187550.49</v>
      </c>
      <c r="D43" s="39">
        <f t="shared" si="0"/>
        <v>100</v>
      </c>
      <c r="E43" s="39">
        <f t="shared" si="1"/>
        <v>100</v>
      </c>
      <c r="F43" s="39">
        <f t="shared" si="2"/>
        <v>1</v>
      </c>
      <c r="G43" s="39">
        <f t="shared" si="3"/>
        <v>1</v>
      </c>
    </row>
    <row r="44" spans="1:7" ht="15">
      <c r="A44" s="5" t="s">
        <v>34</v>
      </c>
      <c r="B44" s="43">
        <v>1618160.89</v>
      </c>
      <c r="C44" s="43">
        <v>1618160.89</v>
      </c>
      <c r="D44" s="39">
        <f t="shared" si="0"/>
        <v>100</v>
      </c>
      <c r="E44" s="39">
        <f t="shared" si="1"/>
        <v>100</v>
      </c>
      <c r="F44" s="39">
        <f t="shared" si="2"/>
        <v>1</v>
      </c>
      <c r="G44" s="39">
        <f t="shared" si="3"/>
        <v>1</v>
      </c>
    </row>
    <row r="45" spans="1:7" ht="15">
      <c r="A45" s="5" t="s">
        <v>35</v>
      </c>
      <c r="B45" s="43">
        <v>1650000</v>
      </c>
      <c r="C45" s="43">
        <v>1803136.57</v>
      </c>
      <c r="D45" s="39">
        <f t="shared" si="0"/>
        <v>109.28100424242425</v>
      </c>
      <c r="E45" s="39">
        <f t="shared" si="1"/>
        <v>100</v>
      </c>
      <c r="F45" s="39">
        <f t="shared" si="2"/>
        <v>1</v>
      </c>
      <c r="G45" s="39">
        <f t="shared" si="3"/>
        <v>1</v>
      </c>
    </row>
    <row r="46" spans="1:7" ht="15">
      <c r="A46" s="5" t="s">
        <v>36</v>
      </c>
      <c r="B46" s="43">
        <v>7605196.03</v>
      </c>
      <c r="C46" s="43">
        <v>2137752.92</v>
      </c>
      <c r="D46" s="39">
        <f t="shared" si="0"/>
        <v>28.109110029081</v>
      </c>
      <c r="E46" s="39">
        <f t="shared" si="1"/>
        <v>28.109110029081</v>
      </c>
      <c r="F46" s="39">
        <f t="shared" si="2"/>
        <v>0.17167269176236952</v>
      </c>
      <c r="G46" s="39">
        <f t="shared" si="3"/>
        <v>0.17167269176236952</v>
      </c>
    </row>
    <row r="47" spans="1:7" ht="15">
      <c r="A47" s="15" t="s">
        <v>109</v>
      </c>
      <c r="B47" s="44">
        <f>AVERAGE(B$10:B$46)</f>
        <v>22011978.66432432</v>
      </c>
      <c r="C47" s="44">
        <f>AVERAGE(C$10:C$46)</f>
        <v>21068575.142702717</v>
      </c>
      <c r="D47" s="16">
        <f>$C47/$B47*100</f>
        <v>95.71413576213112</v>
      </c>
      <c r="E47" s="16"/>
      <c r="F47" s="24"/>
      <c r="G47" s="24"/>
    </row>
    <row r="48" ht="15">
      <c r="A48" s="6" t="s">
        <v>39</v>
      </c>
    </row>
    <row r="49" ht="15">
      <c r="E49" s="21"/>
    </row>
    <row r="50" spans="2:4" ht="15">
      <c r="B50" s="21">
        <f>SUM(B$10:B$46)</f>
        <v>814443210.5799999</v>
      </c>
      <c r="C50" s="21">
        <f>SUM(C$10:C$46)</f>
        <v>779537280.2800006</v>
      </c>
      <c r="D50" s="21">
        <f>$C$50/$B$50*100</f>
        <v>95.71413576213111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9" sqref="G9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9" width="8.7109375" style="1" customWidth="1"/>
    <col min="10" max="10" width="16.00390625" style="1" bestFit="1" customWidth="1"/>
    <col min="11" max="16384" width="8.7109375" style="1" customWidth="1"/>
  </cols>
  <sheetData>
    <row r="1" spans="1:7" ht="17.25" customHeight="1">
      <c r="A1" s="63" t="s">
        <v>133</v>
      </c>
      <c r="B1" s="63"/>
      <c r="C1" s="63"/>
      <c r="D1" s="65"/>
      <c r="E1" s="65"/>
      <c r="F1" s="65"/>
      <c r="G1" s="65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275</v>
      </c>
      <c r="C7" s="3" t="s">
        <v>276</v>
      </c>
      <c r="D7" s="3" t="s">
        <v>132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134</v>
      </c>
      <c r="E8" s="9">
        <v>5</v>
      </c>
      <c r="F8" s="9">
        <v>6</v>
      </c>
      <c r="G8" s="9">
        <v>7</v>
      </c>
    </row>
    <row r="9" spans="1:10" ht="15">
      <c r="A9" s="5" t="s">
        <v>289</v>
      </c>
      <c r="B9" s="45" t="s">
        <v>288</v>
      </c>
      <c r="C9" s="45">
        <v>968255673.48</v>
      </c>
      <c r="D9" s="45">
        <v>0</v>
      </c>
      <c r="E9" s="20">
        <f aca="true" t="shared" si="0" ref="E9:E45">IF($D9&lt;0,1,0)</f>
        <v>0</v>
      </c>
      <c r="F9" s="20">
        <f aca="true" t="shared" si="1" ref="F9:F45">($E9-$B$4)/($B$3-$B$4)</f>
        <v>0</v>
      </c>
      <c r="G9" s="20">
        <f aca="true" t="shared" si="2" ref="G9:G45">$F9*$B$5</f>
        <v>0</v>
      </c>
      <c r="J9" s="56"/>
    </row>
    <row r="10" spans="1:10" ht="15">
      <c r="A10" s="5" t="s">
        <v>290</v>
      </c>
      <c r="B10" s="45" t="s">
        <v>288</v>
      </c>
      <c r="C10" s="45">
        <v>670857870.82</v>
      </c>
      <c r="D10" s="45">
        <v>0</v>
      </c>
      <c r="E10" s="20">
        <f t="shared" si="0"/>
        <v>0</v>
      </c>
      <c r="F10" s="20">
        <f t="shared" si="1"/>
        <v>0</v>
      </c>
      <c r="G10" s="20">
        <f t="shared" si="2"/>
        <v>0</v>
      </c>
      <c r="J10" s="56"/>
    </row>
    <row r="11" spans="1:10" ht="15">
      <c r="A11" s="5" t="s">
        <v>2</v>
      </c>
      <c r="B11" s="45">
        <v>321304302.34</v>
      </c>
      <c r="C11" s="45">
        <v>260153804.56</v>
      </c>
      <c r="D11" s="45">
        <f aca="true" t="shared" si="3" ref="D11:D45">$B11-$C11</f>
        <v>61150497.77999997</v>
      </c>
      <c r="E11" s="20">
        <f t="shared" si="0"/>
        <v>0</v>
      </c>
      <c r="F11" s="20">
        <f t="shared" si="1"/>
        <v>0</v>
      </c>
      <c r="G11" s="20">
        <f t="shared" si="2"/>
        <v>0</v>
      </c>
      <c r="J11" s="56"/>
    </row>
    <row r="12" spans="1:10" ht="15">
      <c r="A12" s="5" t="s">
        <v>291</v>
      </c>
      <c r="B12" s="45" t="s">
        <v>288</v>
      </c>
      <c r="C12" s="45">
        <v>175044378.26</v>
      </c>
      <c r="D12" s="45">
        <v>0</v>
      </c>
      <c r="E12" s="20">
        <f t="shared" si="0"/>
        <v>0</v>
      </c>
      <c r="F12" s="20">
        <f t="shared" si="1"/>
        <v>0</v>
      </c>
      <c r="G12" s="20">
        <f t="shared" si="2"/>
        <v>0</v>
      </c>
      <c r="J12" s="56"/>
    </row>
    <row r="13" spans="1:10" ht="15">
      <c r="A13" s="5" t="s">
        <v>4</v>
      </c>
      <c r="B13" s="45">
        <v>135657957.86</v>
      </c>
      <c r="C13" s="45">
        <v>121590436.73</v>
      </c>
      <c r="D13" s="45">
        <f t="shared" si="3"/>
        <v>14067521.13000001</v>
      </c>
      <c r="E13" s="20">
        <f t="shared" si="0"/>
        <v>0</v>
      </c>
      <c r="F13" s="20">
        <f t="shared" si="1"/>
        <v>0</v>
      </c>
      <c r="G13" s="20">
        <f t="shared" si="2"/>
        <v>0</v>
      </c>
      <c r="J13" s="56"/>
    </row>
    <row r="14" spans="1:10" ht="15">
      <c r="A14" s="5" t="s">
        <v>292</v>
      </c>
      <c r="B14" s="45" t="s">
        <v>288</v>
      </c>
      <c r="C14" s="45">
        <v>68151525.68</v>
      </c>
      <c r="D14" s="45">
        <v>0</v>
      </c>
      <c r="E14" s="20">
        <f t="shared" si="0"/>
        <v>0</v>
      </c>
      <c r="F14" s="20">
        <f t="shared" si="1"/>
        <v>0</v>
      </c>
      <c r="G14" s="20">
        <f t="shared" si="2"/>
        <v>0</v>
      </c>
      <c r="J14" s="56"/>
    </row>
    <row r="15" spans="1:10" ht="15">
      <c r="A15" s="5" t="s">
        <v>6</v>
      </c>
      <c r="B15" s="45">
        <v>113670750.35</v>
      </c>
      <c r="C15" s="45">
        <v>99329623.87</v>
      </c>
      <c r="D15" s="45">
        <f t="shared" si="3"/>
        <v>14341126.47999999</v>
      </c>
      <c r="E15" s="20">
        <f t="shared" si="0"/>
        <v>0</v>
      </c>
      <c r="F15" s="20">
        <f t="shared" si="1"/>
        <v>0</v>
      </c>
      <c r="G15" s="20">
        <f t="shared" si="2"/>
        <v>0</v>
      </c>
      <c r="J15" s="56"/>
    </row>
    <row r="16" spans="1:10" ht="15">
      <c r="A16" s="5" t="s">
        <v>7</v>
      </c>
      <c r="B16" s="45">
        <v>49699184.72</v>
      </c>
      <c r="C16" s="45">
        <v>44950230.12</v>
      </c>
      <c r="D16" s="45">
        <f t="shared" si="3"/>
        <v>4748954.6000000015</v>
      </c>
      <c r="E16" s="20">
        <f t="shared" si="0"/>
        <v>0</v>
      </c>
      <c r="F16" s="20">
        <f t="shared" si="1"/>
        <v>0</v>
      </c>
      <c r="G16" s="20">
        <f t="shared" si="2"/>
        <v>0</v>
      </c>
      <c r="J16" s="56"/>
    </row>
    <row r="17" spans="1:10" ht="15">
      <c r="A17" s="5" t="s">
        <v>8</v>
      </c>
      <c r="B17" s="45">
        <v>102572965.25</v>
      </c>
      <c r="C17" s="45">
        <v>82291209.78</v>
      </c>
      <c r="D17" s="45">
        <f t="shared" si="3"/>
        <v>20281755.47</v>
      </c>
      <c r="E17" s="20">
        <f t="shared" si="0"/>
        <v>0</v>
      </c>
      <c r="F17" s="20">
        <f t="shared" si="1"/>
        <v>0</v>
      </c>
      <c r="G17" s="20">
        <f t="shared" si="2"/>
        <v>0</v>
      </c>
      <c r="J17" s="56"/>
    </row>
    <row r="18" spans="1:10" ht="15">
      <c r="A18" s="5" t="s">
        <v>9</v>
      </c>
      <c r="B18" s="45">
        <v>58582662.21</v>
      </c>
      <c r="C18" s="45">
        <v>49069566.22</v>
      </c>
      <c r="D18" s="45">
        <f t="shared" si="3"/>
        <v>9513095.990000002</v>
      </c>
      <c r="E18" s="20">
        <f t="shared" si="0"/>
        <v>0</v>
      </c>
      <c r="F18" s="20">
        <f t="shared" si="1"/>
        <v>0</v>
      </c>
      <c r="G18" s="20">
        <f t="shared" si="2"/>
        <v>0</v>
      </c>
      <c r="J18" s="56"/>
    </row>
    <row r="19" spans="1:10" ht="15">
      <c r="A19" s="5" t="s">
        <v>10</v>
      </c>
      <c r="B19" s="45">
        <v>36074582.02</v>
      </c>
      <c r="C19" s="45">
        <v>25628392.94</v>
      </c>
      <c r="D19" s="45">
        <f t="shared" si="3"/>
        <v>10446189.080000002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J19" s="56"/>
    </row>
    <row r="20" spans="1:10" ht="15">
      <c r="A20" s="5" t="s">
        <v>11</v>
      </c>
      <c r="B20" s="45">
        <v>95733017.63</v>
      </c>
      <c r="C20" s="45">
        <v>50979339.32</v>
      </c>
      <c r="D20" s="45">
        <f t="shared" si="3"/>
        <v>44753678.309999995</v>
      </c>
      <c r="E20" s="20">
        <f t="shared" si="0"/>
        <v>0</v>
      </c>
      <c r="F20" s="20">
        <f t="shared" si="1"/>
        <v>0</v>
      </c>
      <c r="G20" s="20">
        <f t="shared" si="2"/>
        <v>0</v>
      </c>
      <c r="J20" s="56"/>
    </row>
    <row r="21" spans="1:10" ht="15">
      <c r="A21" s="5" t="s">
        <v>12</v>
      </c>
      <c r="B21" s="45">
        <v>37700857.26</v>
      </c>
      <c r="C21" s="45">
        <v>31023657.28</v>
      </c>
      <c r="D21" s="45">
        <f t="shared" si="3"/>
        <v>6677199.979999997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J21" s="56"/>
    </row>
    <row r="22" spans="1:10" ht="15">
      <c r="A22" s="5" t="s">
        <v>13</v>
      </c>
      <c r="B22" s="45">
        <v>52691002.16</v>
      </c>
      <c r="C22" s="45">
        <v>33281982.52</v>
      </c>
      <c r="D22" s="45">
        <f t="shared" si="3"/>
        <v>19409019.639999997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J22" s="56"/>
    </row>
    <row r="23" spans="1:10" ht="15">
      <c r="A23" s="5" t="s">
        <v>14</v>
      </c>
      <c r="B23" s="45">
        <v>55488583.37</v>
      </c>
      <c r="C23" s="45">
        <v>31214277.94</v>
      </c>
      <c r="D23" s="45">
        <f t="shared" si="3"/>
        <v>24274305.429999996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J23" s="56"/>
    </row>
    <row r="24" spans="1:10" ht="15">
      <c r="A24" s="5" t="s">
        <v>15</v>
      </c>
      <c r="B24" s="45">
        <v>53910929.72</v>
      </c>
      <c r="C24" s="45">
        <v>31529844.78</v>
      </c>
      <c r="D24" s="45">
        <f t="shared" si="3"/>
        <v>22381084.939999998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J24" s="56"/>
    </row>
    <row r="25" spans="1:10" ht="15">
      <c r="A25" s="5" t="s">
        <v>16</v>
      </c>
      <c r="B25" s="45">
        <v>123404538.81</v>
      </c>
      <c r="C25" s="45">
        <v>104059559.61</v>
      </c>
      <c r="D25" s="45">
        <f t="shared" si="3"/>
        <v>19344979.200000003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J25" s="56"/>
    </row>
    <row r="26" spans="1:10" ht="15">
      <c r="A26" s="5" t="s">
        <v>17</v>
      </c>
      <c r="B26" s="45">
        <v>27124545.4</v>
      </c>
      <c r="C26" s="45">
        <v>21088950.11</v>
      </c>
      <c r="D26" s="45">
        <f t="shared" si="3"/>
        <v>6035595.289999999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J26" s="56"/>
    </row>
    <row r="27" spans="1:10" ht="15">
      <c r="A27" s="5" t="s">
        <v>18</v>
      </c>
      <c r="B27" s="45">
        <v>34852828.61</v>
      </c>
      <c r="C27" s="45">
        <v>27055141.93</v>
      </c>
      <c r="D27" s="45">
        <f t="shared" si="3"/>
        <v>7797686.68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J27" s="56"/>
    </row>
    <row r="28" spans="1:10" ht="15">
      <c r="A28" s="5" t="s">
        <v>19</v>
      </c>
      <c r="B28" s="45">
        <v>87320813.85</v>
      </c>
      <c r="C28" s="45">
        <v>56910217.47</v>
      </c>
      <c r="D28" s="45">
        <f t="shared" si="3"/>
        <v>30410596.379999995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J28" s="56"/>
    </row>
    <row r="29" spans="1:10" ht="15">
      <c r="A29" s="5" t="s">
        <v>20</v>
      </c>
      <c r="B29" s="45">
        <v>114257228.46</v>
      </c>
      <c r="C29" s="45">
        <v>68345362.24</v>
      </c>
      <c r="D29" s="45">
        <f t="shared" si="3"/>
        <v>45911866.22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J29" s="56"/>
    </row>
    <row r="30" spans="1:10" ht="15">
      <c r="A30" s="5" t="s">
        <v>21</v>
      </c>
      <c r="B30" s="45">
        <v>43333261.71</v>
      </c>
      <c r="C30" s="45">
        <v>30342161</v>
      </c>
      <c r="D30" s="45">
        <f t="shared" si="3"/>
        <v>12991100.71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J30" s="56"/>
    </row>
    <row r="31" spans="1:10" ht="15">
      <c r="A31" s="5" t="s">
        <v>22</v>
      </c>
      <c r="B31" s="45">
        <v>57831274.93</v>
      </c>
      <c r="C31" s="45">
        <v>38533439.33</v>
      </c>
      <c r="D31" s="45">
        <f t="shared" si="3"/>
        <v>19297835.6</v>
      </c>
      <c r="E31" s="20">
        <f t="shared" si="0"/>
        <v>0</v>
      </c>
      <c r="F31" s="20">
        <f t="shared" si="1"/>
        <v>0</v>
      </c>
      <c r="G31" s="20">
        <f t="shared" si="2"/>
        <v>0</v>
      </c>
      <c r="J31" s="56"/>
    </row>
    <row r="32" spans="1:10" ht="15">
      <c r="A32" s="5" t="s">
        <v>23</v>
      </c>
      <c r="B32" s="45">
        <v>52494340.42</v>
      </c>
      <c r="C32" s="45">
        <v>31725954.42</v>
      </c>
      <c r="D32" s="45">
        <f t="shared" si="3"/>
        <v>20768386</v>
      </c>
      <c r="E32" s="20">
        <f t="shared" si="0"/>
        <v>0</v>
      </c>
      <c r="F32" s="20">
        <f t="shared" si="1"/>
        <v>0</v>
      </c>
      <c r="G32" s="20">
        <f t="shared" si="2"/>
        <v>0</v>
      </c>
      <c r="J32" s="56"/>
    </row>
    <row r="33" spans="1:10" ht="15">
      <c r="A33" s="5" t="s">
        <v>24</v>
      </c>
      <c r="B33" s="45">
        <v>96711967.29</v>
      </c>
      <c r="C33" s="45">
        <v>73687849.22</v>
      </c>
      <c r="D33" s="45">
        <f t="shared" si="3"/>
        <v>23024118.070000008</v>
      </c>
      <c r="E33" s="20">
        <f t="shared" si="0"/>
        <v>0</v>
      </c>
      <c r="F33" s="20">
        <f t="shared" si="1"/>
        <v>0</v>
      </c>
      <c r="G33" s="20">
        <f t="shared" si="2"/>
        <v>0</v>
      </c>
      <c r="J33" s="56"/>
    </row>
    <row r="34" spans="1:10" ht="15">
      <c r="A34" s="5" t="s">
        <v>25</v>
      </c>
      <c r="B34" s="45">
        <v>28193955.33</v>
      </c>
      <c r="C34" s="45">
        <v>25502945.18</v>
      </c>
      <c r="D34" s="45">
        <f t="shared" si="3"/>
        <v>2691010.1499999985</v>
      </c>
      <c r="E34" s="20">
        <f t="shared" si="0"/>
        <v>0</v>
      </c>
      <c r="F34" s="20">
        <f t="shared" si="1"/>
        <v>0</v>
      </c>
      <c r="G34" s="20">
        <f t="shared" si="2"/>
        <v>0</v>
      </c>
      <c r="J34" s="56"/>
    </row>
    <row r="35" spans="1:10" ht="15">
      <c r="A35" s="5" t="s">
        <v>26</v>
      </c>
      <c r="B35" s="45">
        <v>82788243.78</v>
      </c>
      <c r="C35" s="45">
        <v>54449278.9</v>
      </c>
      <c r="D35" s="45">
        <f t="shared" si="3"/>
        <v>28338964.880000003</v>
      </c>
      <c r="E35" s="20">
        <f t="shared" si="0"/>
        <v>0</v>
      </c>
      <c r="F35" s="20">
        <f t="shared" si="1"/>
        <v>0</v>
      </c>
      <c r="G35" s="20">
        <f t="shared" si="2"/>
        <v>0</v>
      </c>
      <c r="J35" s="56"/>
    </row>
    <row r="36" spans="1:10" ht="15">
      <c r="A36" s="5" t="s">
        <v>27</v>
      </c>
      <c r="B36" s="45">
        <v>49642726.24</v>
      </c>
      <c r="C36" s="45">
        <v>26787403.49</v>
      </c>
      <c r="D36" s="45">
        <f t="shared" si="3"/>
        <v>22855322.750000004</v>
      </c>
      <c r="E36" s="20">
        <f t="shared" si="0"/>
        <v>0</v>
      </c>
      <c r="F36" s="20">
        <f t="shared" si="1"/>
        <v>0</v>
      </c>
      <c r="G36" s="20">
        <f t="shared" si="2"/>
        <v>0</v>
      </c>
      <c r="J36" s="56"/>
    </row>
    <row r="37" spans="1:10" ht="15">
      <c r="A37" s="5" t="s">
        <v>28</v>
      </c>
      <c r="B37" s="45">
        <v>81077104.02</v>
      </c>
      <c r="C37" s="45">
        <v>40543714.88</v>
      </c>
      <c r="D37" s="45">
        <f t="shared" si="3"/>
        <v>40533389.13999999</v>
      </c>
      <c r="E37" s="20">
        <f t="shared" si="0"/>
        <v>0</v>
      </c>
      <c r="F37" s="20">
        <f t="shared" si="1"/>
        <v>0</v>
      </c>
      <c r="G37" s="20">
        <f t="shared" si="2"/>
        <v>0</v>
      </c>
      <c r="J37" s="56"/>
    </row>
    <row r="38" spans="1:10" ht="15">
      <c r="A38" s="5" t="s">
        <v>29</v>
      </c>
      <c r="B38" s="45">
        <v>69661047.4</v>
      </c>
      <c r="C38" s="45">
        <v>36378318.41</v>
      </c>
      <c r="D38" s="45">
        <f t="shared" si="3"/>
        <v>33282728.99000001</v>
      </c>
      <c r="E38" s="20">
        <f t="shared" si="0"/>
        <v>0</v>
      </c>
      <c r="F38" s="20">
        <f t="shared" si="1"/>
        <v>0</v>
      </c>
      <c r="G38" s="20">
        <f t="shared" si="2"/>
        <v>0</v>
      </c>
      <c r="J38" s="56"/>
    </row>
    <row r="39" spans="1:10" ht="15">
      <c r="A39" s="5" t="s">
        <v>30</v>
      </c>
      <c r="B39" s="45">
        <v>105864875.54</v>
      </c>
      <c r="C39" s="45">
        <v>62640325.1</v>
      </c>
      <c r="D39" s="45">
        <f t="shared" si="3"/>
        <v>43224550.440000005</v>
      </c>
      <c r="E39" s="20">
        <f t="shared" si="0"/>
        <v>0</v>
      </c>
      <c r="F39" s="20">
        <f t="shared" si="1"/>
        <v>0</v>
      </c>
      <c r="G39" s="20">
        <f t="shared" si="2"/>
        <v>0</v>
      </c>
      <c r="J39" s="56"/>
    </row>
    <row r="40" spans="1:10" ht="15">
      <c r="A40" s="5" t="s">
        <v>31</v>
      </c>
      <c r="B40" s="45">
        <v>117184132.94</v>
      </c>
      <c r="C40" s="45">
        <v>102345538.22</v>
      </c>
      <c r="D40" s="45">
        <f t="shared" si="3"/>
        <v>14838594.719999999</v>
      </c>
      <c r="E40" s="20">
        <f t="shared" si="0"/>
        <v>0</v>
      </c>
      <c r="F40" s="20">
        <f t="shared" si="1"/>
        <v>0</v>
      </c>
      <c r="G40" s="20">
        <f t="shared" si="2"/>
        <v>0</v>
      </c>
      <c r="J40" s="56"/>
    </row>
    <row r="41" spans="1:10" ht="15">
      <c r="A41" s="5" t="s">
        <v>32</v>
      </c>
      <c r="B41" s="45">
        <v>60277375.51</v>
      </c>
      <c r="C41" s="45">
        <v>54990342.87</v>
      </c>
      <c r="D41" s="45">
        <f t="shared" si="3"/>
        <v>5287032.640000001</v>
      </c>
      <c r="E41" s="20">
        <f t="shared" si="0"/>
        <v>0</v>
      </c>
      <c r="F41" s="20">
        <f t="shared" si="1"/>
        <v>0</v>
      </c>
      <c r="G41" s="20">
        <f t="shared" si="2"/>
        <v>0</v>
      </c>
      <c r="J41" s="56"/>
    </row>
    <row r="42" spans="1:10" ht="15">
      <c r="A42" s="5" t="s">
        <v>33</v>
      </c>
      <c r="B42" s="45">
        <v>39427063.36</v>
      </c>
      <c r="C42" s="45">
        <v>28959694.42</v>
      </c>
      <c r="D42" s="45">
        <f t="shared" si="3"/>
        <v>10467368.939999998</v>
      </c>
      <c r="E42" s="20">
        <f t="shared" si="0"/>
        <v>0</v>
      </c>
      <c r="F42" s="20">
        <f t="shared" si="1"/>
        <v>0</v>
      </c>
      <c r="G42" s="20">
        <f t="shared" si="2"/>
        <v>0</v>
      </c>
      <c r="J42" s="56"/>
    </row>
    <row r="43" spans="1:10" ht="15">
      <c r="A43" s="5" t="s">
        <v>34</v>
      </c>
      <c r="B43" s="45">
        <v>41898880.75</v>
      </c>
      <c r="C43" s="45">
        <v>28695284.32</v>
      </c>
      <c r="D43" s="45">
        <f t="shared" si="3"/>
        <v>13203596.43</v>
      </c>
      <c r="E43" s="20">
        <f t="shared" si="0"/>
        <v>0</v>
      </c>
      <c r="F43" s="20">
        <f t="shared" si="1"/>
        <v>0</v>
      </c>
      <c r="G43" s="20">
        <f t="shared" si="2"/>
        <v>0</v>
      </c>
      <c r="J43" s="56"/>
    </row>
    <row r="44" spans="1:10" ht="15">
      <c r="A44" s="5" t="s">
        <v>35</v>
      </c>
      <c r="B44" s="45">
        <v>47206764.83</v>
      </c>
      <c r="C44" s="45">
        <v>26717655.1</v>
      </c>
      <c r="D44" s="45">
        <f t="shared" si="3"/>
        <v>20489109.729999997</v>
      </c>
      <c r="E44" s="20">
        <f t="shared" si="0"/>
        <v>0</v>
      </c>
      <c r="F44" s="20">
        <f t="shared" si="1"/>
        <v>0</v>
      </c>
      <c r="G44" s="20">
        <f t="shared" si="2"/>
        <v>0</v>
      </c>
      <c r="J44" s="56"/>
    </row>
    <row r="45" spans="1:10" ht="15">
      <c r="A45" s="5" t="s">
        <v>36</v>
      </c>
      <c r="B45" s="45">
        <v>54698585.55</v>
      </c>
      <c r="C45" s="45">
        <v>36393967.57</v>
      </c>
      <c r="D45" s="45">
        <f t="shared" si="3"/>
        <v>18304617.979999997</v>
      </c>
      <c r="E45" s="20">
        <f t="shared" si="0"/>
        <v>0</v>
      </c>
      <c r="F45" s="20">
        <f t="shared" si="1"/>
        <v>0</v>
      </c>
      <c r="G45" s="20">
        <f t="shared" si="2"/>
        <v>0</v>
      </c>
      <c r="J45" s="56"/>
    </row>
    <row r="46" spans="1:7" ht="39.75" customHeight="1">
      <c r="A46" s="67" t="s">
        <v>293</v>
      </c>
      <c r="B46" s="67"/>
      <c r="C46" s="67"/>
      <c r="D46" s="67"/>
      <c r="E46" s="67"/>
      <c r="F46" s="67"/>
      <c r="G46" s="67"/>
    </row>
  </sheetData>
  <sheetProtection/>
  <mergeCells count="2">
    <mergeCell ref="A1:G1"/>
    <mergeCell ref="A46:G46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8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63" t="s">
        <v>197</v>
      </c>
      <c r="B1" s="63"/>
      <c r="C1" s="63"/>
      <c r="D1" s="63"/>
      <c r="E1" s="63"/>
      <c r="F1" s="63"/>
    </row>
    <row r="3" spans="1:2" ht="15">
      <c r="A3" s="11" t="s">
        <v>135</v>
      </c>
      <c r="B3" s="30">
        <f>MAX($D$9:$D$45)</f>
        <v>0.18925485540572792</v>
      </c>
    </row>
    <row r="4" spans="1:2" ht="15">
      <c r="A4" s="12" t="s">
        <v>136</v>
      </c>
      <c r="B4" s="31">
        <f>MIN($D$9:$D$45)</f>
        <v>-0.034109162462711506</v>
      </c>
    </row>
    <row r="5" spans="1:2" ht="15">
      <c r="A5" s="13" t="s">
        <v>137</v>
      </c>
      <c r="B5" s="14" t="s">
        <v>41</v>
      </c>
    </row>
    <row r="7" spans="1:6" s="8" customFormat="1" ht="96.75" customHeight="1">
      <c r="A7" s="3" t="s">
        <v>38</v>
      </c>
      <c r="B7" s="3" t="s">
        <v>277</v>
      </c>
      <c r="C7" s="3" t="s">
        <v>278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43">
        <v>24020085778.14</v>
      </c>
      <c r="C9" s="43">
        <v>367586143.4643202</v>
      </c>
      <c r="D9" s="39">
        <f>$C9/$B9</f>
        <v>0.015303281880818675</v>
      </c>
      <c r="E9" s="39">
        <f>($D9-$B$4)/($B$3-$B$4)</f>
        <v>0.221219356703343</v>
      </c>
      <c r="F9" s="39">
        <f>$E9*$B$5</f>
        <v>-0.221219356703343</v>
      </c>
    </row>
    <row r="10" spans="1:6" ht="15">
      <c r="A10" s="5" t="s">
        <v>1</v>
      </c>
      <c r="B10" s="43">
        <v>12525309075.94</v>
      </c>
      <c r="C10" s="43">
        <v>49359644.26150882</v>
      </c>
      <c r="D10" s="39">
        <f aca="true" t="shared" si="0" ref="D10:D45">$C10/$B10</f>
        <v>0.003940792515557503</v>
      </c>
      <c r="E10" s="39">
        <f aca="true" t="shared" si="1" ref="E10:E45">($D10-$B$4)/($B$3-$B$4)</f>
        <v>0.17034952783075513</v>
      </c>
      <c r="F10" s="39">
        <f aca="true" t="shared" si="2" ref="F10:F45">$E10*$B$5</f>
        <v>-0.17034952783075513</v>
      </c>
    </row>
    <row r="11" spans="1:6" ht="15">
      <c r="A11" s="5" t="s">
        <v>2</v>
      </c>
      <c r="B11" s="43">
        <v>2316364459.7</v>
      </c>
      <c r="C11" s="43">
        <v>136691523.610205</v>
      </c>
      <c r="D11" s="39">
        <f t="shared" si="0"/>
        <v>0.05901123333066005</v>
      </c>
      <c r="E11" s="39">
        <f t="shared" si="1"/>
        <v>0.4168997168031743</v>
      </c>
      <c r="F11" s="39">
        <f t="shared" si="2"/>
        <v>-0.4168997168031743</v>
      </c>
    </row>
    <row r="12" spans="1:6" ht="15">
      <c r="A12" s="5" t="s">
        <v>3</v>
      </c>
      <c r="B12" s="43">
        <v>1775330392.79</v>
      </c>
      <c r="C12" s="43">
        <v>74752579.34239462</v>
      </c>
      <c r="D12" s="39">
        <f t="shared" si="0"/>
        <v>0.042106291677301864</v>
      </c>
      <c r="E12" s="39">
        <f t="shared" si="1"/>
        <v>0.341216346604689</v>
      </c>
      <c r="F12" s="39">
        <f t="shared" si="2"/>
        <v>-0.341216346604689</v>
      </c>
    </row>
    <row r="13" spans="1:6" ht="15">
      <c r="A13" s="5" t="s">
        <v>4</v>
      </c>
      <c r="B13" s="43">
        <v>951710200.91</v>
      </c>
      <c r="C13" s="43">
        <v>64436082.90648906</v>
      </c>
      <c r="D13" s="39">
        <f t="shared" si="0"/>
        <v>0.06770557134396268</v>
      </c>
      <c r="E13" s="39">
        <f t="shared" si="1"/>
        <v>0.45582424053028403</v>
      </c>
      <c r="F13" s="39">
        <f t="shared" si="2"/>
        <v>-0.45582424053028403</v>
      </c>
    </row>
    <row r="14" spans="1:6" ht="15">
      <c r="A14" s="5" t="s">
        <v>5</v>
      </c>
      <c r="B14" s="43">
        <v>770243750.42</v>
      </c>
      <c r="C14" s="43">
        <v>17109066.675405726</v>
      </c>
      <c r="D14" s="39">
        <f t="shared" si="0"/>
        <v>0.022212535533169157</v>
      </c>
      <c r="E14" s="39">
        <f t="shared" si="1"/>
        <v>0.25215206340465246</v>
      </c>
      <c r="F14" s="39">
        <f t="shared" si="2"/>
        <v>-0.25215206340465246</v>
      </c>
    </row>
    <row r="15" spans="1:6" ht="15">
      <c r="A15" s="5" t="s">
        <v>6</v>
      </c>
      <c r="B15" s="43">
        <v>937025808.13</v>
      </c>
      <c r="C15" s="43">
        <v>40423675.32026383</v>
      </c>
      <c r="D15" s="39">
        <f t="shared" si="0"/>
        <v>0.04314040762755126</v>
      </c>
      <c r="E15" s="39">
        <f t="shared" si="1"/>
        <v>0.3458460804361178</v>
      </c>
      <c r="F15" s="39">
        <f t="shared" si="2"/>
        <v>-0.3458460804361178</v>
      </c>
    </row>
    <row r="16" spans="1:6" ht="15">
      <c r="A16" s="5" t="s">
        <v>7</v>
      </c>
      <c r="B16" s="43">
        <v>537101416</v>
      </c>
      <c r="C16" s="43">
        <v>1733976.8509396687</v>
      </c>
      <c r="D16" s="39">
        <f t="shared" si="0"/>
        <v>0.003228397467005875</v>
      </c>
      <c r="E16" s="39">
        <f t="shared" si="1"/>
        <v>0.16716013745646832</v>
      </c>
      <c r="F16" s="39">
        <f t="shared" si="2"/>
        <v>-0.16716013745646832</v>
      </c>
    </row>
    <row r="17" spans="1:6" ht="15">
      <c r="A17" s="5" t="s">
        <v>8</v>
      </c>
      <c r="B17" s="43">
        <v>794584844.73</v>
      </c>
      <c r="C17" s="43">
        <v>32162893.602344036</v>
      </c>
      <c r="D17" s="39">
        <f t="shared" si="0"/>
        <v>0.040477607666017074</v>
      </c>
      <c r="E17" s="39">
        <f t="shared" si="1"/>
        <v>0.33392473344860724</v>
      </c>
      <c r="F17" s="39">
        <f t="shared" si="2"/>
        <v>-0.33392473344860724</v>
      </c>
    </row>
    <row r="18" spans="1:6" ht="15">
      <c r="A18" s="5" t="s">
        <v>9</v>
      </c>
      <c r="B18" s="43">
        <v>467000145.64</v>
      </c>
      <c r="C18" s="43">
        <v>12914420.854053482</v>
      </c>
      <c r="D18" s="39">
        <f t="shared" si="0"/>
        <v>0.027653997487206185</v>
      </c>
      <c r="E18" s="39">
        <f t="shared" si="1"/>
        <v>0.2765134713250724</v>
      </c>
      <c r="F18" s="39">
        <f t="shared" si="2"/>
        <v>-0.2765134713250724</v>
      </c>
    </row>
    <row r="19" spans="1:6" ht="15">
      <c r="A19" s="5" t="s">
        <v>10</v>
      </c>
      <c r="B19" s="43">
        <v>182456620.1</v>
      </c>
      <c r="C19" s="43">
        <v>16164035.100494761</v>
      </c>
      <c r="D19" s="39">
        <f t="shared" si="0"/>
        <v>0.08859111328290335</v>
      </c>
      <c r="E19" s="39">
        <f t="shared" si="1"/>
        <v>0.549328745590012</v>
      </c>
      <c r="F19" s="39">
        <f t="shared" si="2"/>
        <v>-0.549328745590012</v>
      </c>
    </row>
    <row r="20" spans="1:6" ht="15">
      <c r="A20" s="5" t="s">
        <v>11</v>
      </c>
      <c r="B20" s="43">
        <v>704993399.1</v>
      </c>
      <c r="C20" s="43">
        <v>16499201.736374214</v>
      </c>
      <c r="D20" s="39">
        <f t="shared" si="0"/>
        <v>0.02340334215531269</v>
      </c>
      <c r="E20" s="39">
        <f t="shared" si="1"/>
        <v>0.2574833008774889</v>
      </c>
      <c r="F20" s="39">
        <f t="shared" si="2"/>
        <v>-0.2574833008774889</v>
      </c>
    </row>
    <row r="21" spans="1:6" ht="15">
      <c r="A21" s="5" t="s">
        <v>12</v>
      </c>
      <c r="B21" s="43">
        <v>220445924.24</v>
      </c>
      <c r="C21" s="43">
        <v>25793151.94503002</v>
      </c>
      <c r="D21" s="39">
        <f t="shared" si="0"/>
        <v>0.11700444013176198</v>
      </c>
      <c r="E21" s="39">
        <f t="shared" si="1"/>
        <v>0.6765351198306203</v>
      </c>
      <c r="F21" s="39">
        <f t="shared" si="2"/>
        <v>-0.6765351198306203</v>
      </c>
    </row>
    <row r="22" spans="1:6" ht="15">
      <c r="A22" s="5" t="s">
        <v>13</v>
      </c>
      <c r="B22" s="43">
        <v>391929252.91</v>
      </c>
      <c r="C22" s="43">
        <v>10652518.183859862</v>
      </c>
      <c r="D22" s="39">
        <f t="shared" si="0"/>
        <v>0.027179696602810187</v>
      </c>
      <c r="E22" s="39">
        <f t="shared" si="1"/>
        <v>0.2743900277690232</v>
      </c>
      <c r="F22" s="39">
        <f t="shared" si="2"/>
        <v>-0.2743900277690232</v>
      </c>
    </row>
    <row r="23" spans="1:6" ht="15">
      <c r="A23" s="5" t="s">
        <v>14</v>
      </c>
      <c r="B23" s="43">
        <v>436789166.46</v>
      </c>
      <c r="C23" s="43">
        <v>8961289.883768901</v>
      </c>
      <c r="D23" s="39">
        <f t="shared" si="0"/>
        <v>0.02051628238950279</v>
      </c>
      <c r="E23" s="39">
        <f t="shared" si="1"/>
        <v>0.2445579434570723</v>
      </c>
      <c r="F23" s="39">
        <f t="shared" si="2"/>
        <v>-0.2445579434570723</v>
      </c>
    </row>
    <row r="24" spans="1:6" ht="15">
      <c r="A24" s="5" t="s">
        <v>15</v>
      </c>
      <c r="B24" s="43">
        <v>374649823.61</v>
      </c>
      <c r="C24" s="43">
        <v>17938897.599285133</v>
      </c>
      <c r="D24" s="39">
        <f t="shared" si="0"/>
        <v>0.04788177244134786</v>
      </c>
      <c r="E24" s="39">
        <f t="shared" si="1"/>
        <v>0.3670731556787796</v>
      </c>
      <c r="F24" s="39">
        <f t="shared" si="2"/>
        <v>-0.3670731556787796</v>
      </c>
    </row>
    <row r="25" spans="1:6" ht="15">
      <c r="A25" s="5" t="s">
        <v>16</v>
      </c>
      <c r="B25" s="43">
        <v>3267223031.91</v>
      </c>
      <c r="C25" s="43">
        <v>-111442241.19733104</v>
      </c>
      <c r="D25" s="39">
        <f t="shared" si="0"/>
        <v>-0.034109162462711506</v>
      </c>
      <c r="E25" s="39">
        <f t="shared" si="1"/>
        <v>0</v>
      </c>
      <c r="F25" s="39">
        <f t="shared" si="2"/>
        <v>0</v>
      </c>
    </row>
    <row r="26" spans="1:6" ht="15">
      <c r="A26" s="5" t="s">
        <v>17</v>
      </c>
      <c r="B26" s="43">
        <v>145852780.8</v>
      </c>
      <c r="C26" s="43">
        <v>17110296.783506956</v>
      </c>
      <c r="D26" s="39">
        <f t="shared" si="0"/>
        <v>0.11731210532742173</v>
      </c>
      <c r="E26" s="39">
        <f t="shared" si="1"/>
        <v>0.6779125359363826</v>
      </c>
      <c r="F26" s="39">
        <f t="shared" si="2"/>
        <v>-0.6779125359363826</v>
      </c>
    </row>
    <row r="27" spans="1:6" ht="15">
      <c r="A27" s="5" t="s">
        <v>18</v>
      </c>
      <c r="B27" s="43">
        <v>212214413.66</v>
      </c>
      <c r="C27" s="43">
        <v>22176086.66065993</v>
      </c>
      <c r="D27" s="39">
        <f t="shared" si="0"/>
        <v>0.10449849413239866</v>
      </c>
      <c r="E27" s="39">
        <f t="shared" si="1"/>
        <v>0.6205460392315719</v>
      </c>
      <c r="F27" s="39">
        <f t="shared" si="2"/>
        <v>-0.6205460392315719</v>
      </c>
    </row>
    <row r="28" spans="1:6" ht="15">
      <c r="A28" s="5" t="s">
        <v>19</v>
      </c>
      <c r="B28" s="43">
        <v>660366586.31</v>
      </c>
      <c r="C28" s="43">
        <v>21751959.09457971</v>
      </c>
      <c r="D28" s="39">
        <f t="shared" si="0"/>
        <v>0.032939218224419</v>
      </c>
      <c r="E28" s="39">
        <f t="shared" si="1"/>
        <v>0.30017538781300823</v>
      </c>
      <c r="F28" s="39">
        <f t="shared" si="2"/>
        <v>-0.30017538781300823</v>
      </c>
    </row>
    <row r="29" spans="1:6" ht="15">
      <c r="A29" s="5" t="s">
        <v>20</v>
      </c>
      <c r="B29" s="43">
        <v>798017758.63</v>
      </c>
      <c r="C29" s="43">
        <v>17506028.37725818</v>
      </c>
      <c r="D29" s="39">
        <f t="shared" si="0"/>
        <v>0.02193689073700781</v>
      </c>
      <c r="E29" s="39">
        <f t="shared" si="1"/>
        <v>0.25091800252594954</v>
      </c>
      <c r="F29" s="39">
        <f t="shared" si="2"/>
        <v>-0.25091800252594954</v>
      </c>
    </row>
    <row r="30" spans="1:6" ht="15">
      <c r="A30" s="5" t="s">
        <v>21</v>
      </c>
      <c r="B30" s="43">
        <v>198260542.23</v>
      </c>
      <c r="C30" s="43">
        <v>19607607.479404192</v>
      </c>
      <c r="D30" s="39">
        <f t="shared" si="0"/>
        <v>0.09889818346535949</v>
      </c>
      <c r="E30" s="39">
        <f t="shared" si="1"/>
        <v>0.5954734661265443</v>
      </c>
      <c r="F30" s="39">
        <f t="shared" si="2"/>
        <v>-0.5954734661265443</v>
      </c>
    </row>
    <row r="31" spans="1:6" ht="15">
      <c r="A31" s="5" t="s">
        <v>22</v>
      </c>
      <c r="B31" s="43">
        <v>420460253.93</v>
      </c>
      <c r="C31" s="43">
        <v>13073173.870564222</v>
      </c>
      <c r="D31" s="39">
        <f t="shared" si="0"/>
        <v>0.031092531929880582</v>
      </c>
      <c r="E31" s="39">
        <f t="shared" si="1"/>
        <v>0.2919077791258019</v>
      </c>
      <c r="F31" s="39">
        <f t="shared" si="2"/>
        <v>-0.2919077791258019</v>
      </c>
    </row>
    <row r="32" spans="1:6" ht="15">
      <c r="A32" s="5" t="s">
        <v>23</v>
      </c>
      <c r="B32" s="43">
        <v>414399889.15</v>
      </c>
      <c r="C32" s="43">
        <v>5787371.005050145</v>
      </c>
      <c r="D32" s="39">
        <f t="shared" si="0"/>
        <v>0.01396566735797387</v>
      </c>
      <c r="E32" s="39">
        <f t="shared" si="1"/>
        <v>0.21523086072440403</v>
      </c>
      <c r="F32" s="39">
        <f t="shared" si="2"/>
        <v>-0.21523086072440403</v>
      </c>
    </row>
    <row r="33" spans="1:6" ht="15">
      <c r="A33" s="5" t="s">
        <v>24</v>
      </c>
      <c r="B33" s="43">
        <v>852676615.52</v>
      </c>
      <c r="C33" s="43">
        <v>46764625.68712889</v>
      </c>
      <c r="D33" s="39">
        <f t="shared" si="0"/>
        <v>0.054844503573737324</v>
      </c>
      <c r="E33" s="39">
        <f t="shared" si="1"/>
        <v>0.39824528088871597</v>
      </c>
      <c r="F33" s="39">
        <f t="shared" si="2"/>
        <v>-0.39824528088871597</v>
      </c>
    </row>
    <row r="34" spans="1:6" ht="15">
      <c r="A34" s="5" t="s">
        <v>25</v>
      </c>
      <c r="B34" s="43">
        <v>195628502.1</v>
      </c>
      <c r="C34" s="43">
        <v>14530939.077594887</v>
      </c>
      <c r="D34" s="39">
        <f t="shared" si="0"/>
        <v>0.07427823104307707</v>
      </c>
      <c r="E34" s="39">
        <f t="shared" si="1"/>
        <v>0.48525001716985744</v>
      </c>
      <c r="F34" s="39">
        <f t="shared" si="2"/>
        <v>-0.48525001716985744</v>
      </c>
    </row>
    <row r="35" spans="1:6" ht="15">
      <c r="A35" s="5" t="s">
        <v>26</v>
      </c>
      <c r="B35" s="43">
        <v>468504186.4</v>
      </c>
      <c r="C35" s="43">
        <v>42429091.78010391</v>
      </c>
      <c r="D35" s="39">
        <f t="shared" si="0"/>
        <v>0.09056288718811736</v>
      </c>
      <c r="E35" s="39">
        <f t="shared" si="1"/>
        <v>0.5581563711137227</v>
      </c>
      <c r="F35" s="39">
        <f t="shared" si="2"/>
        <v>-0.5581563711137227</v>
      </c>
    </row>
    <row r="36" spans="1:6" ht="15">
      <c r="A36" s="5" t="s">
        <v>27</v>
      </c>
      <c r="B36" s="43">
        <v>469898143.23</v>
      </c>
      <c r="C36" s="43">
        <v>468240.49233262986</v>
      </c>
      <c r="D36" s="39">
        <f t="shared" si="0"/>
        <v>0.0009964723186902257</v>
      </c>
      <c r="E36" s="39">
        <f t="shared" si="1"/>
        <v>0.15716781564199306</v>
      </c>
      <c r="F36" s="39">
        <f t="shared" si="2"/>
        <v>-0.15716781564199306</v>
      </c>
    </row>
    <row r="37" spans="1:6" ht="15">
      <c r="A37" s="5" t="s">
        <v>28</v>
      </c>
      <c r="B37" s="43">
        <v>421120873.24</v>
      </c>
      <c r="C37" s="43">
        <v>28184659.379538216</v>
      </c>
      <c r="D37" s="39">
        <f t="shared" si="0"/>
        <v>0.06692771878698961</v>
      </c>
      <c r="E37" s="39">
        <f t="shared" si="1"/>
        <v>0.45234179709827504</v>
      </c>
      <c r="F37" s="39">
        <f t="shared" si="2"/>
        <v>-0.45234179709827504</v>
      </c>
    </row>
    <row r="38" spans="1:6" ht="15">
      <c r="A38" s="5" t="s">
        <v>29</v>
      </c>
      <c r="B38" s="43">
        <v>300798531.56</v>
      </c>
      <c r="C38" s="43">
        <v>25209773.133851204</v>
      </c>
      <c r="D38" s="39">
        <f t="shared" si="0"/>
        <v>0.08380949535593937</v>
      </c>
      <c r="E38" s="39">
        <f t="shared" si="1"/>
        <v>0.5279214572872902</v>
      </c>
      <c r="F38" s="39">
        <f t="shared" si="2"/>
        <v>-0.5279214572872902</v>
      </c>
    </row>
    <row r="39" spans="1:6" ht="15">
      <c r="A39" s="5" t="s">
        <v>30</v>
      </c>
      <c r="B39" s="43">
        <v>1100389688.84</v>
      </c>
      <c r="C39" s="43">
        <v>-7452874.828445435</v>
      </c>
      <c r="D39" s="39">
        <f t="shared" si="0"/>
        <v>-0.00677294135344184</v>
      </c>
      <c r="E39" s="39">
        <f t="shared" si="1"/>
        <v>0.12238417525857097</v>
      </c>
      <c r="F39" s="39">
        <f t="shared" si="2"/>
        <v>-0.12238417525857097</v>
      </c>
    </row>
    <row r="40" spans="1:6" ht="15">
      <c r="A40" s="5" t="s">
        <v>31</v>
      </c>
      <c r="B40" s="43">
        <v>898001098.28</v>
      </c>
      <c r="C40" s="43">
        <v>107309668.04304035</v>
      </c>
      <c r="D40" s="39">
        <f t="shared" si="0"/>
        <v>0.1194983706017482</v>
      </c>
      <c r="E40" s="39">
        <f t="shared" si="1"/>
        <v>0.6877004386397364</v>
      </c>
      <c r="F40" s="39">
        <f t="shared" si="2"/>
        <v>-0.6877004386397364</v>
      </c>
    </row>
    <row r="41" spans="1:6" ht="15">
      <c r="A41" s="5" t="s">
        <v>32</v>
      </c>
      <c r="B41" s="43">
        <v>309182446.07</v>
      </c>
      <c r="C41" s="43">
        <v>58514279.12496712</v>
      </c>
      <c r="D41" s="39">
        <f t="shared" si="0"/>
        <v>0.18925485540572792</v>
      </c>
      <c r="E41" s="39">
        <f t="shared" si="1"/>
        <v>1</v>
      </c>
      <c r="F41" s="39">
        <f t="shared" si="2"/>
        <v>-1</v>
      </c>
    </row>
    <row r="42" spans="1:6" ht="15">
      <c r="A42" s="5" t="s">
        <v>33</v>
      </c>
      <c r="B42" s="43">
        <v>467511379.25</v>
      </c>
      <c r="C42" s="43">
        <v>4077250.9370165616</v>
      </c>
      <c r="D42" s="39">
        <f t="shared" si="0"/>
        <v>0.00872118009952495</v>
      </c>
      <c r="E42" s="39">
        <f t="shared" si="1"/>
        <v>0.19175130789178127</v>
      </c>
      <c r="F42" s="39">
        <f t="shared" si="2"/>
        <v>-0.19175130789178127</v>
      </c>
    </row>
    <row r="43" spans="1:6" ht="15">
      <c r="A43" s="5" t="s">
        <v>34</v>
      </c>
      <c r="B43" s="43">
        <v>224658361.56</v>
      </c>
      <c r="C43" s="43">
        <v>25444078.458096262</v>
      </c>
      <c r="D43" s="39">
        <f t="shared" si="0"/>
        <v>0.11325676142840051</v>
      </c>
      <c r="E43" s="39">
        <f t="shared" si="1"/>
        <v>0.6597567741546895</v>
      </c>
      <c r="F43" s="39">
        <f t="shared" si="2"/>
        <v>-0.6597567741546895</v>
      </c>
    </row>
    <row r="44" spans="1:6" ht="15">
      <c r="A44" s="5" t="s">
        <v>35</v>
      </c>
      <c r="B44" s="43">
        <v>303341101.03</v>
      </c>
      <c r="C44" s="43">
        <v>14150830.685824264</v>
      </c>
      <c r="D44" s="39">
        <f t="shared" si="0"/>
        <v>0.046649895572261305</v>
      </c>
      <c r="E44" s="39">
        <f t="shared" si="1"/>
        <v>0.3615580468405596</v>
      </c>
      <c r="F44" s="39">
        <f t="shared" si="2"/>
        <v>-0.3615580468405596</v>
      </c>
    </row>
    <row r="45" spans="1:6" ht="15">
      <c r="A45" s="5" t="s">
        <v>36</v>
      </c>
      <c r="B45" s="43">
        <v>331233492.59</v>
      </c>
      <c r="C45" s="43">
        <v>33612299.75656765</v>
      </c>
      <c r="D45" s="39">
        <f t="shared" si="0"/>
        <v>0.10147615053581817</v>
      </c>
      <c r="E45" s="39">
        <f t="shared" si="1"/>
        <v>0.6070150165296047</v>
      </c>
      <c r="F45" s="39">
        <f t="shared" si="2"/>
        <v>-0.6070150165296047</v>
      </c>
    </row>
    <row r="46" spans="1:6" s="18" customFormat="1" ht="15">
      <c r="A46" s="15" t="s">
        <v>71</v>
      </c>
      <c r="B46" s="16">
        <f>SUM(B9:B45)</f>
        <v>59865759735.109985</v>
      </c>
      <c r="C46" s="16">
        <f>SUM(C9:C45)</f>
        <v>1291992245.1380458</v>
      </c>
      <c r="D46" s="16">
        <f>$C46/$B46</f>
        <v>0.02158148916600686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8.7109375" defaultRowHeight="15"/>
  <cols>
    <col min="1" max="1" width="24.57421875" style="1" customWidth="1"/>
    <col min="2" max="2" width="18.421875" style="1" bestFit="1" customWidth="1"/>
    <col min="3" max="3" width="14.28125" style="1" customWidth="1"/>
    <col min="4" max="4" width="10.140625" style="1" bestFit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63" t="s">
        <v>200</v>
      </c>
      <c r="B1" s="63"/>
      <c r="C1" s="63"/>
      <c r="D1" s="63"/>
      <c r="E1" s="63"/>
      <c r="F1" s="63"/>
    </row>
    <row r="3" spans="1:2" ht="15">
      <c r="A3" s="11" t="s">
        <v>141</v>
      </c>
      <c r="B3" s="26">
        <f>MAX($D$9:$D$45)</f>
        <v>1794.2567263388473</v>
      </c>
    </row>
    <row r="4" spans="1:2" ht="15">
      <c r="A4" s="12" t="s">
        <v>142</v>
      </c>
      <c r="B4" s="50">
        <f>MIN($D$9:$D$45)</f>
        <v>0</v>
      </c>
    </row>
    <row r="5" spans="1:2" ht="15">
      <c r="A5" s="13" t="s">
        <v>143</v>
      </c>
      <c r="B5" s="14" t="s">
        <v>41</v>
      </c>
    </row>
    <row r="7" spans="1:6" s="8" customFormat="1" ht="79.5" customHeight="1">
      <c r="A7" s="3" t="s">
        <v>38</v>
      </c>
      <c r="B7" s="3" t="s">
        <v>280</v>
      </c>
      <c r="C7" s="3" t="s">
        <v>279</v>
      </c>
      <c r="D7" s="9" t="s">
        <v>144</v>
      </c>
      <c r="E7" s="9" t="s">
        <v>145</v>
      </c>
      <c r="F7" s="9" t="s">
        <v>146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111</v>
      </c>
      <c r="E8" s="9">
        <v>5</v>
      </c>
      <c r="F8" s="9">
        <v>6</v>
      </c>
    </row>
    <row r="9" spans="1:6" ht="15">
      <c r="A9" s="5" t="s">
        <v>0</v>
      </c>
      <c r="B9" s="39">
        <v>562509073.09</v>
      </c>
      <c r="C9" s="23">
        <v>1169771</v>
      </c>
      <c r="D9" s="39">
        <f>$B9/$C9</f>
        <v>480.87110476324</v>
      </c>
      <c r="E9" s="39">
        <f>($D9-$B$4)/($B$3-$B$4)</f>
        <v>0.2680057417114718</v>
      </c>
      <c r="F9" s="39">
        <f>$E9*$B$5</f>
        <v>-0.2680057417114718</v>
      </c>
    </row>
    <row r="10" spans="1:6" ht="15">
      <c r="A10" s="5" t="s">
        <v>1</v>
      </c>
      <c r="B10" s="39">
        <v>342899257.55</v>
      </c>
      <c r="C10" s="23">
        <v>710567</v>
      </c>
      <c r="D10" s="39">
        <f aca="true" t="shared" si="0" ref="D10:D45">$B10/$C10</f>
        <v>482.5713233938531</v>
      </c>
      <c r="E10" s="39">
        <f aca="true" t="shared" si="1" ref="E10:E45">($D10-$B$4)/($B$3-$B$4)</f>
        <v>0.26895333109801534</v>
      </c>
      <c r="F10" s="39">
        <f aca="true" t="shared" si="2" ref="F10:F45">$E10*$B$5</f>
        <v>-0.26895333109801534</v>
      </c>
    </row>
    <row r="11" spans="1:6" ht="15">
      <c r="A11" s="5" t="s">
        <v>2</v>
      </c>
      <c r="B11" s="39">
        <v>74899125.89999999</v>
      </c>
      <c r="C11" s="23">
        <v>174023</v>
      </c>
      <c r="D11" s="39">
        <f t="shared" si="0"/>
        <v>430.3978548812513</v>
      </c>
      <c r="E11" s="39">
        <f t="shared" si="1"/>
        <v>0.2398752912909355</v>
      </c>
      <c r="F11" s="39">
        <f t="shared" si="2"/>
        <v>-0.2398752912909355</v>
      </c>
    </row>
    <row r="12" spans="1:6" ht="15">
      <c r="A12" s="5" t="s">
        <v>3</v>
      </c>
      <c r="B12" s="39">
        <v>7090622.800000001</v>
      </c>
      <c r="C12" s="23">
        <v>105161</v>
      </c>
      <c r="D12" s="39">
        <f t="shared" si="0"/>
        <v>67.42635387643709</v>
      </c>
      <c r="E12" s="39">
        <f t="shared" si="1"/>
        <v>0.0375789890524861</v>
      </c>
      <c r="F12" s="39">
        <f t="shared" si="2"/>
        <v>-0.0375789890524861</v>
      </c>
    </row>
    <row r="13" spans="1:6" ht="15">
      <c r="A13" s="5" t="s">
        <v>4</v>
      </c>
      <c r="B13" s="39">
        <v>90727.2899999991</v>
      </c>
      <c r="C13" s="23">
        <v>72945</v>
      </c>
      <c r="D13" s="39">
        <f t="shared" si="0"/>
        <v>1.243776681061061</v>
      </c>
      <c r="E13" s="39">
        <f t="shared" si="1"/>
        <v>0.0006931988398332316</v>
      </c>
      <c r="F13" s="39">
        <f t="shared" si="2"/>
        <v>-0.0006931988398332316</v>
      </c>
    </row>
    <row r="14" spans="1:6" ht="15">
      <c r="A14" s="5" t="s">
        <v>5</v>
      </c>
      <c r="B14" s="39">
        <v>0</v>
      </c>
      <c r="C14" s="23">
        <v>47542</v>
      </c>
      <c r="D14" s="39">
        <f t="shared" si="0"/>
        <v>0</v>
      </c>
      <c r="E14" s="39">
        <f t="shared" si="1"/>
        <v>0</v>
      </c>
      <c r="F14" s="39">
        <f t="shared" si="2"/>
        <v>0</v>
      </c>
    </row>
    <row r="15" spans="1:6" ht="15">
      <c r="A15" s="5" t="s">
        <v>6</v>
      </c>
      <c r="B15" s="39">
        <v>423061.12999999523</v>
      </c>
      <c r="C15" s="23">
        <v>58747</v>
      </c>
      <c r="D15" s="39">
        <f t="shared" si="0"/>
        <v>7.201408242122921</v>
      </c>
      <c r="E15" s="39">
        <f t="shared" si="1"/>
        <v>0.004013588544164068</v>
      </c>
      <c r="F15" s="39">
        <f t="shared" si="2"/>
        <v>-0.004013588544164068</v>
      </c>
    </row>
    <row r="16" spans="1:6" ht="15">
      <c r="A16" s="5" t="s">
        <v>7</v>
      </c>
      <c r="B16" s="39">
        <v>47508329.6</v>
      </c>
      <c r="C16" s="23">
        <v>26478</v>
      </c>
      <c r="D16" s="39">
        <f t="shared" si="0"/>
        <v>1794.2567263388473</v>
      </c>
      <c r="E16" s="39">
        <f t="shared" si="1"/>
        <v>1</v>
      </c>
      <c r="F16" s="39">
        <f t="shared" si="2"/>
        <v>-1</v>
      </c>
    </row>
    <row r="17" spans="1:6" ht="15">
      <c r="A17" s="5" t="s">
        <v>8</v>
      </c>
      <c r="B17" s="39">
        <v>15228146.97</v>
      </c>
      <c r="C17" s="23">
        <v>57855</v>
      </c>
      <c r="D17" s="39">
        <f t="shared" si="0"/>
        <v>263.2122888255121</v>
      </c>
      <c r="E17" s="39">
        <f t="shared" si="1"/>
        <v>0.14669711695192728</v>
      </c>
      <c r="F17" s="39">
        <f t="shared" si="2"/>
        <v>-0.14669711695192728</v>
      </c>
    </row>
    <row r="18" spans="1:6" ht="15">
      <c r="A18" s="5" t="s">
        <v>9</v>
      </c>
      <c r="B18" s="39">
        <v>3473603.6400000155</v>
      </c>
      <c r="C18" s="23">
        <v>29256</v>
      </c>
      <c r="D18" s="39">
        <f t="shared" si="0"/>
        <v>118.73132485644024</v>
      </c>
      <c r="E18" s="39">
        <f t="shared" si="1"/>
        <v>0.0661729857904502</v>
      </c>
      <c r="F18" s="39">
        <f t="shared" si="2"/>
        <v>-0.0661729857904502</v>
      </c>
    </row>
    <row r="19" spans="1:6" ht="15">
      <c r="A19" s="5" t="s">
        <v>10</v>
      </c>
      <c r="B19" s="39">
        <v>346081.96</v>
      </c>
      <c r="C19" s="23">
        <v>11728</v>
      </c>
      <c r="D19" s="39">
        <f t="shared" si="0"/>
        <v>29.509034788540248</v>
      </c>
      <c r="E19" s="39">
        <f t="shared" si="1"/>
        <v>0.016446383817522572</v>
      </c>
      <c r="F19" s="39">
        <f t="shared" si="2"/>
        <v>-0.016446383817522572</v>
      </c>
    </row>
    <row r="20" spans="1:6" ht="15">
      <c r="A20" s="5" t="s">
        <v>11</v>
      </c>
      <c r="B20" s="39">
        <v>1017689.06</v>
      </c>
      <c r="C20" s="23">
        <v>40152</v>
      </c>
      <c r="D20" s="39">
        <f t="shared" si="0"/>
        <v>25.345912034269777</v>
      </c>
      <c r="E20" s="39">
        <f t="shared" si="1"/>
        <v>0.014126134606159572</v>
      </c>
      <c r="F20" s="39">
        <f t="shared" si="2"/>
        <v>-0.014126134606159572</v>
      </c>
    </row>
    <row r="21" spans="1:6" ht="15">
      <c r="A21" s="5" t="s">
        <v>12</v>
      </c>
      <c r="B21" s="39">
        <v>3297.7400000000016</v>
      </c>
      <c r="C21" s="23">
        <v>14292</v>
      </c>
      <c r="D21" s="39">
        <f t="shared" si="0"/>
        <v>0.2307402742793172</v>
      </c>
      <c r="E21" s="39">
        <f t="shared" si="1"/>
        <v>0.00012859936423375662</v>
      </c>
      <c r="F21" s="39">
        <f t="shared" si="2"/>
        <v>-0.00012859936423375662</v>
      </c>
    </row>
    <row r="22" spans="1:6" ht="15">
      <c r="A22" s="5" t="s">
        <v>13</v>
      </c>
      <c r="B22" s="39">
        <v>0</v>
      </c>
      <c r="C22" s="23">
        <v>18774</v>
      </c>
      <c r="D22" s="39">
        <f t="shared" si="0"/>
        <v>0</v>
      </c>
      <c r="E22" s="39">
        <f t="shared" si="1"/>
        <v>0</v>
      </c>
      <c r="F22" s="39">
        <f t="shared" si="2"/>
        <v>0</v>
      </c>
    </row>
    <row r="23" spans="1:6" ht="15">
      <c r="A23" s="5" t="s">
        <v>14</v>
      </c>
      <c r="B23" s="39">
        <v>347653.06</v>
      </c>
      <c r="C23" s="23">
        <v>17790</v>
      </c>
      <c r="D23" s="39">
        <f t="shared" si="0"/>
        <v>19.54204946599213</v>
      </c>
      <c r="E23" s="39">
        <f t="shared" si="1"/>
        <v>0.010891445565801152</v>
      </c>
      <c r="F23" s="39">
        <f t="shared" si="2"/>
        <v>-0.010891445565801152</v>
      </c>
    </row>
    <row r="24" spans="1:6" ht="15">
      <c r="A24" s="5" t="s">
        <v>15</v>
      </c>
      <c r="B24" s="39">
        <v>666669.77</v>
      </c>
      <c r="C24" s="23">
        <v>23942</v>
      </c>
      <c r="D24" s="39">
        <f t="shared" si="0"/>
        <v>27.845199649152118</v>
      </c>
      <c r="E24" s="39">
        <f t="shared" si="1"/>
        <v>0.015519072182033734</v>
      </c>
      <c r="F24" s="39">
        <f t="shared" si="2"/>
        <v>-0.015519072182033734</v>
      </c>
    </row>
    <row r="25" spans="1:6" ht="15">
      <c r="A25" s="5" t="s">
        <v>16</v>
      </c>
      <c r="B25" s="39">
        <v>11931092.360000014</v>
      </c>
      <c r="C25" s="23">
        <v>93388</v>
      </c>
      <c r="D25" s="39">
        <f t="shared" si="0"/>
        <v>127.75830256564028</v>
      </c>
      <c r="E25" s="39">
        <f t="shared" si="1"/>
        <v>0.0712040259848038</v>
      </c>
      <c r="F25" s="39">
        <f t="shared" si="2"/>
        <v>-0.0712040259848038</v>
      </c>
    </row>
    <row r="26" spans="1:6" ht="15">
      <c r="A26" s="5" t="s">
        <v>17</v>
      </c>
      <c r="B26" s="39">
        <v>7399405.970000001</v>
      </c>
      <c r="C26" s="23">
        <v>9500</v>
      </c>
      <c r="D26" s="39">
        <f t="shared" si="0"/>
        <v>778.8848389473685</v>
      </c>
      <c r="E26" s="39">
        <f t="shared" si="1"/>
        <v>0.4340988820126487</v>
      </c>
      <c r="F26" s="39">
        <f t="shared" si="2"/>
        <v>-0.4340988820126487</v>
      </c>
    </row>
    <row r="27" spans="1:6" ht="15">
      <c r="A27" s="5" t="s">
        <v>18</v>
      </c>
      <c r="B27" s="39">
        <v>9636242.91</v>
      </c>
      <c r="C27" s="23">
        <v>12566</v>
      </c>
      <c r="D27" s="39">
        <f t="shared" si="0"/>
        <v>766.8504623587459</v>
      </c>
      <c r="E27" s="39">
        <f t="shared" si="1"/>
        <v>0.4273917166377256</v>
      </c>
      <c r="F27" s="39">
        <f t="shared" si="2"/>
        <v>-0.4273917166377256</v>
      </c>
    </row>
    <row r="28" spans="1:6" ht="15">
      <c r="A28" s="5" t="s">
        <v>19</v>
      </c>
      <c r="B28" s="39">
        <v>529976.7000000002</v>
      </c>
      <c r="C28" s="23">
        <v>32689</v>
      </c>
      <c r="D28" s="39">
        <f t="shared" si="0"/>
        <v>16.212692342990003</v>
      </c>
      <c r="E28" s="39">
        <f t="shared" si="1"/>
        <v>0.009035882159445348</v>
      </c>
      <c r="F28" s="39">
        <f t="shared" si="2"/>
        <v>-0.009035882159445348</v>
      </c>
    </row>
    <row r="29" spans="1:6" ht="15">
      <c r="A29" s="5" t="s">
        <v>20</v>
      </c>
      <c r="B29" s="39">
        <v>128500.75</v>
      </c>
      <c r="C29" s="23">
        <v>44490</v>
      </c>
      <c r="D29" s="39">
        <f t="shared" si="0"/>
        <v>2.8883063609799957</v>
      </c>
      <c r="E29" s="39">
        <f t="shared" si="1"/>
        <v>0.001609750889368847</v>
      </c>
      <c r="F29" s="39">
        <f t="shared" si="2"/>
        <v>-0.001609750889368847</v>
      </c>
    </row>
    <row r="30" spans="1:6" ht="15">
      <c r="A30" s="5" t="s">
        <v>21</v>
      </c>
      <c r="B30" s="39">
        <v>4477416.38</v>
      </c>
      <c r="C30" s="23">
        <v>14666</v>
      </c>
      <c r="D30" s="39">
        <f t="shared" si="0"/>
        <v>305.29226646665757</v>
      </c>
      <c r="E30" s="39">
        <f t="shared" si="1"/>
        <v>0.17014971268331353</v>
      </c>
      <c r="F30" s="39">
        <f t="shared" si="2"/>
        <v>-0.17014971268331353</v>
      </c>
    </row>
    <row r="31" spans="1:6" ht="15">
      <c r="A31" s="5" t="s">
        <v>22</v>
      </c>
      <c r="B31" s="39">
        <v>1209767.43</v>
      </c>
      <c r="C31" s="23">
        <v>22400</v>
      </c>
      <c r="D31" s="39">
        <f t="shared" si="0"/>
        <v>54.00747455357143</v>
      </c>
      <c r="E31" s="39">
        <f t="shared" si="1"/>
        <v>0.03010019344543455</v>
      </c>
      <c r="F31" s="39">
        <f t="shared" si="2"/>
        <v>-0.03010019344543455</v>
      </c>
    </row>
    <row r="32" spans="1:6" ht="15">
      <c r="A32" s="5" t="s">
        <v>23</v>
      </c>
      <c r="B32" s="39">
        <v>2970523.6000000015</v>
      </c>
      <c r="C32" s="23">
        <v>17273</v>
      </c>
      <c r="D32" s="39">
        <f t="shared" si="0"/>
        <v>171.97496671105202</v>
      </c>
      <c r="E32" s="39">
        <f t="shared" si="1"/>
        <v>0.0958474694209252</v>
      </c>
      <c r="F32" s="39">
        <f t="shared" si="2"/>
        <v>-0.0958474694209252</v>
      </c>
    </row>
    <row r="33" spans="1:6" ht="15">
      <c r="A33" s="5" t="s">
        <v>24</v>
      </c>
      <c r="B33" s="39">
        <v>10665981.83</v>
      </c>
      <c r="C33" s="23">
        <v>56492</v>
      </c>
      <c r="D33" s="39">
        <f t="shared" si="0"/>
        <v>188.80517294484176</v>
      </c>
      <c r="E33" s="39">
        <f t="shared" si="1"/>
        <v>0.10522751297139944</v>
      </c>
      <c r="F33" s="39">
        <f t="shared" si="2"/>
        <v>-0.10522751297139944</v>
      </c>
    </row>
    <row r="34" spans="1:6" ht="15">
      <c r="A34" s="5" t="s">
        <v>25</v>
      </c>
      <c r="B34" s="39">
        <v>6218515.22</v>
      </c>
      <c r="C34" s="23">
        <v>10848</v>
      </c>
      <c r="D34" s="39">
        <f t="shared" si="0"/>
        <v>573.2407098082596</v>
      </c>
      <c r="E34" s="39">
        <f t="shared" si="1"/>
        <v>0.3194864488416595</v>
      </c>
      <c r="F34" s="39">
        <f t="shared" si="2"/>
        <v>-0.3194864488416595</v>
      </c>
    </row>
    <row r="35" spans="1:6" ht="15">
      <c r="A35" s="5" t="s">
        <v>26</v>
      </c>
      <c r="B35" s="39">
        <v>2951546.77</v>
      </c>
      <c r="C35" s="23">
        <v>33378</v>
      </c>
      <c r="D35" s="39">
        <f t="shared" si="0"/>
        <v>88.42790970100066</v>
      </c>
      <c r="E35" s="39">
        <f t="shared" si="1"/>
        <v>0.049283866908743</v>
      </c>
      <c r="F35" s="39">
        <f t="shared" si="2"/>
        <v>-0.049283866908743</v>
      </c>
    </row>
    <row r="36" spans="1:6" ht="15">
      <c r="A36" s="5" t="s">
        <v>27</v>
      </c>
      <c r="B36" s="39">
        <v>746528.51</v>
      </c>
      <c r="C36" s="23">
        <v>16801</v>
      </c>
      <c r="D36" s="39">
        <f t="shared" si="0"/>
        <v>44.43357597762038</v>
      </c>
      <c r="E36" s="39">
        <f t="shared" si="1"/>
        <v>0.024764335741567146</v>
      </c>
      <c r="F36" s="39">
        <f t="shared" si="2"/>
        <v>-0.024764335741567146</v>
      </c>
    </row>
    <row r="37" spans="1:6" ht="15">
      <c r="A37" s="5" t="s">
        <v>28</v>
      </c>
      <c r="B37" s="39">
        <v>0</v>
      </c>
      <c r="C37" s="23">
        <v>27693</v>
      </c>
      <c r="D37" s="39">
        <f t="shared" si="0"/>
        <v>0</v>
      </c>
      <c r="E37" s="39">
        <f t="shared" si="1"/>
        <v>0</v>
      </c>
      <c r="F37" s="39">
        <f t="shared" si="2"/>
        <v>0</v>
      </c>
    </row>
    <row r="38" spans="1:6" ht="15">
      <c r="A38" s="5" t="s">
        <v>29</v>
      </c>
      <c r="B38" s="39">
        <v>1203457.01</v>
      </c>
      <c r="C38" s="23">
        <v>23489</v>
      </c>
      <c r="D38" s="39">
        <f t="shared" si="0"/>
        <v>51.234918898207674</v>
      </c>
      <c r="E38" s="39">
        <f t="shared" si="1"/>
        <v>0.02855495434187488</v>
      </c>
      <c r="F38" s="39">
        <f t="shared" si="2"/>
        <v>-0.02855495434187488</v>
      </c>
    </row>
    <row r="39" spans="1:6" ht="15">
      <c r="A39" s="5" t="s">
        <v>30</v>
      </c>
      <c r="B39" s="39">
        <v>1827259.43</v>
      </c>
      <c r="C39" s="23">
        <v>45339</v>
      </c>
      <c r="D39" s="39">
        <f t="shared" si="0"/>
        <v>40.302155539381104</v>
      </c>
      <c r="E39" s="39">
        <f t="shared" si="1"/>
        <v>0.02246175530388955</v>
      </c>
      <c r="F39" s="39">
        <f t="shared" si="2"/>
        <v>-0.02246175530388955</v>
      </c>
    </row>
    <row r="40" spans="1:6" ht="15">
      <c r="A40" s="5" t="s">
        <v>31</v>
      </c>
      <c r="B40" s="39">
        <v>99885961.12</v>
      </c>
      <c r="C40" s="23">
        <v>72119</v>
      </c>
      <c r="D40" s="39">
        <f t="shared" si="0"/>
        <v>1385.0158920672777</v>
      </c>
      <c r="E40" s="39">
        <f t="shared" si="1"/>
        <v>0.7719162323517554</v>
      </c>
      <c r="F40" s="39">
        <f t="shared" si="2"/>
        <v>-0.7719162323517554</v>
      </c>
    </row>
    <row r="41" spans="1:6" ht="15">
      <c r="A41" s="5" t="s">
        <v>32</v>
      </c>
      <c r="B41" s="39">
        <v>8075972.42</v>
      </c>
      <c r="C41" s="23">
        <v>25007</v>
      </c>
      <c r="D41" s="39">
        <f t="shared" si="0"/>
        <v>322.9484712280561</v>
      </c>
      <c r="E41" s="39">
        <f t="shared" si="1"/>
        <v>0.17999011316904878</v>
      </c>
      <c r="F41" s="39">
        <f t="shared" si="2"/>
        <v>-0.17999011316904878</v>
      </c>
    </row>
    <row r="42" spans="1:6" ht="15">
      <c r="A42" s="5" t="s">
        <v>33</v>
      </c>
      <c r="B42" s="39">
        <v>645325.0000000001</v>
      </c>
      <c r="C42" s="23">
        <v>16067</v>
      </c>
      <c r="D42" s="39">
        <f t="shared" si="0"/>
        <v>40.16462314059875</v>
      </c>
      <c r="E42" s="39">
        <f t="shared" si="1"/>
        <v>0.022385103843280015</v>
      </c>
      <c r="F42" s="39">
        <f t="shared" si="2"/>
        <v>-0.022385103843280015</v>
      </c>
    </row>
    <row r="43" spans="1:6" ht="15">
      <c r="A43" s="5" t="s">
        <v>34</v>
      </c>
      <c r="B43" s="39">
        <v>492987.92000000004</v>
      </c>
      <c r="C43" s="23">
        <v>15085</v>
      </c>
      <c r="D43" s="39">
        <f t="shared" si="0"/>
        <v>32.68067086509778</v>
      </c>
      <c r="E43" s="39">
        <f t="shared" si="1"/>
        <v>0.018214043946644234</v>
      </c>
      <c r="F43" s="39">
        <f t="shared" si="2"/>
        <v>-0.018214043946644234</v>
      </c>
    </row>
    <row r="44" spans="1:6" ht="15">
      <c r="A44" s="5" t="s">
        <v>35</v>
      </c>
      <c r="B44" s="39">
        <v>665814.37</v>
      </c>
      <c r="C44" s="23">
        <v>15597</v>
      </c>
      <c r="D44" s="39">
        <f t="shared" si="0"/>
        <v>42.68861768288773</v>
      </c>
      <c r="E44" s="39">
        <f t="shared" si="1"/>
        <v>0.023791811426000998</v>
      </c>
      <c r="F44" s="39">
        <f t="shared" si="2"/>
        <v>-0.023791811426000998</v>
      </c>
    </row>
    <row r="45" spans="1:6" ht="15">
      <c r="A45" s="5" t="s">
        <v>36</v>
      </c>
      <c r="B45" s="39">
        <v>1905661.129999999</v>
      </c>
      <c r="C45" s="23">
        <v>19769</v>
      </c>
      <c r="D45" s="39">
        <f t="shared" si="0"/>
        <v>96.39643532803879</v>
      </c>
      <c r="E45" s="39">
        <f t="shared" si="1"/>
        <v>0.05372499593451947</v>
      </c>
      <c r="F45" s="39">
        <f t="shared" si="2"/>
        <v>-0.05372499593451947</v>
      </c>
    </row>
    <row r="46" spans="1:6" s="18" customFormat="1" ht="15">
      <c r="A46" s="15" t="s">
        <v>71</v>
      </c>
      <c r="B46" s="16">
        <f>SUM(B$9:B$45)</f>
        <v>1230071276.3900003</v>
      </c>
      <c r="C46" s="24">
        <f>SUM(C$9:C$45)</f>
        <v>3203679</v>
      </c>
      <c r="D46" s="16">
        <f>$B46/$C46</f>
        <v>383.9558446367443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10" sqref="H10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63" t="s">
        <v>198</v>
      </c>
      <c r="B1" s="63"/>
      <c r="C1" s="63"/>
      <c r="D1" s="63"/>
      <c r="E1" s="63"/>
      <c r="F1" s="65"/>
      <c r="G1" s="65"/>
      <c r="H1" s="65"/>
    </row>
    <row r="3" spans="1:8" ht="15">
      <c r="A3" s="11" t="s">
        <v>147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148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149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60" t="s">
        <v>38</v>
      </c>
      <c r="B7" s="68" t="s">
        <v>196</v>
      </c>
      <c r="C7" s="68"/>
      <c r="D7" s="68"/>
      <c r="E7" s="68"/>
      <c r="F7" s="61" t="s">
        <v>150</v>
      </c>
      <c r="G7" s="61" t="s">
        <v>151</v>
      </c>
      <c r="H7" s="61" t="s">
        <v>152</v>
      </c>
    </row>
    <row r="8" spans="1:8" s="8" customFormat="1" ht="24" customHeight="1">
      <c r="A8" s="60"/>
      <c r="B8" s="4">
        <v>42644</v>
      </c>
      <c r="C8" s="4">
        <v>42675</v>
      </c>
      <c r="D8" s="4">
        <v>42705</v>
      </c>
      <c r="E8" s="4">
        <v>42736</v>
      </c>
      <c r="F8" s="61"/>
      <c r="G8" s="61"/>
      <c r="H8" s="61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40"/>
      <c r="C10" s="40"/>
      <c r="D10" s="40"/>
      <c r="E10" s="40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">
      <c r="A11" s="5" t="s">
        <v>1</v>
      </c>
      <c r="B11" s="40"/>
      <c r="C11" s="40"/>
      <c r="D11" s="40"/>
      <c r="E11" s="40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40"/>
      <c r="C12" s="40"/>
      <c r="D12" s="40"/>
      <c r="E12" s="40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40"/>
      <c r="C13" s="40"/>
      <c r="D13" s="40"/>
      <c r="E13" s="40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40"/>
      <c r="C14" s="40"/>
      <c r="D14" s="40"/>
      <c r="E14" s="40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40"/>
      <c r="C15" s="40"/>
      <c r="D15" s="40"/>
      <c r="E15" s="40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47"/>
      <c r="C16" s="40"/>
      <c r="D16" s="40"/>
      <c r="E16" s="47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40"/>
      <c r="C17" s="40"/>
      <c r="D17" s="40"/>
      <c r="E17" s="40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">
      <c r="A18" s="5" t="s">
        <v>8</v>
      </c>
      <c r="B18" s="40"/>
      <c r="C18" s="40"/>
      <c r="D18" s="40"/>
      <c r="E18" s="4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40"/>
      <c r="C19" s="40"/>
      <c r="D19" s="40"/>
      <c r="E19" s="4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40"/>
      <c r="C20" s="40"/>
      <c r="D20" s="40"/>
      <c r="E20" s="4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40"/>
      <c r="C21" s="40"/>
      <c r="D21" s="40"/>
      <c r="E21" s="4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40"/>
      <c r="C22" s="40"/>
      <c r="D22" s="40"/>
      <c r="E22" s="4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40"/>
      <c r="C23" s="40"/>
      <c r="D23" s="40"/>
      <c r="E23" s="4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40"/>
      <c r="C24" s="40"/>
      <c r="D24" s="40"/>
      <c r="E24" s="40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40"/>
      <c r="C25" s="40"/>
      <c r="D25" s="40"/>
      <c r="E25" s="40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40"/>
      <c r="C26" s="40"/>
      <c r="D26" s="40"/>
      <c r="E26" s="40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40"/>
      <c r="C27" s="40"/>
      <c r="D27" s="40"/>
      <c r="E27" s="40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40"/>
      <c r="C28" s="40"/>
      <c r="D28" s="40"/>
      <c r="E28" s="40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40"/>
      <c r="C29" s="40"/>
      <c r="D29" s="40"/>
      <c r="E29" s="40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40"/>
      <c r="C30" s="40"/>
      <c r="D30" s="40"/>
      <c r="E30" s="40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40"/>
      <c r="C31" s="40"/>
      <c r="D31" s="40"/>
      <c r="E31" s="40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40"/>
      <c r="C32" s="40"/>
      <c r="D32" s="40"/>
      <c r="E32" s="40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40"/>
      <c r="C33" s="40"/>
      <c r="D33" s="40"/>
      <c r="E33" s="40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40"/>
      <c r="C34" s="40"/>
      <c r="D34" s="40"/>
      <c r="E34" s="40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40"/>
      <c r="C35" s="40"/>
      <c r="D35" s="40"/>
      <c r="E35" s="40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40"/>
      <c r="C36" s="40"/>
      <c r="D36" s="40"/>
      <c r="E36" s="40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40"/>
      <c r="C37" s="40"/>
      <c r="D37" s="40"/>
      <c r="E37" s="40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40"/>
      <c r="C38" s="40"/>
      <c r="D38" s="40"/>
      <c r="E38" s="40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40"/>
      <c r="C39" s="40"/>
      <c r="D39" s="40"/>
      <c r="E39" s="40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40"/>
      <c r="C40" s="40"/>
      <c r="D40" s="40"/>
      <c r="E40" s="40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40"/>
      <c r="C41" s="40"/>
      <c r="D41" s="40"/>
      <c r="E41" s="40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40"/>
      <c r="C42" s="40"/>
      <c r="D42" s="40"/>
      <c r="E42" s="40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40"/>
      <c r="C43" s="40"/>
      <c r="D43" s="40"/>
      <c r="E43" s="40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40"/>
      <c r="C44" s="40"/>
      <c r="D44" s="40"/>
      <c r="E44" s="40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40"/>
      <c r="C45" s="40"/>
      <c r="D45" s="40"/>
      <c r="E45" s="40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40"/>
      <c r="C46" s="40"/>
      <c r="D46" s="40"/>
      <c r="E46" s="40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2017-05-23T08:08:13Z</dcterms:modified>
  <cp:category/>
  <cp:version/>
  <cp:contentType/>
  <cp:contentStatus/>
</cp:coreProperties>
</file>