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20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6)" sheetId="10" r:id="rId10"/>
    <sheet name="III (1)" sheetId="11" r:id="rId11"/>
    <sheet name="III (2)" sheetId="12" r:id="rId12"/>
    <sheet name="III (3)" sheetId="13" r:id="rId13"/>
    <sheet name="III (4)" sheetId="14" r:id="rId14"/>
    <sheet name="III (5)" sheetId="15" r:id="rId15"/>
    <sheet name="III (6)" sheetId="16" r:id="rId16"/>
    <sheet name="III (7)" sheetId="17" r:id="rId17"/>
    <sheet name="IV (1)" sheetId="18" r:id="rId18"/>
    <sheet name="IV (2)" sheetId="19" r:id="rId19"/>
    <sheet name="рейтинг" sheetId="20" r:id="rId20"/>
    <sheet name="ранг" sheetId="21" r:id="rId21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6">'II (2)'!$A$1:$F$47</definedName>
    <definedName name="_xlnm.Print_Area" localSheetId="9">'II (6)'!$A$1:$F$47</definedName>
    <definedName name="_xlnm.Print_Area" localSheetId="10">'III (1)'!$A$1:$M$47</definedName>
    <definedName name="_xlnm.Print_Area" localSheetId="11">'III (2)'!$A$1:$K$47</definedName>
    <definedName name="_xlnm.Print_Area" localSheetId="12">'III (3)'!$A$1:$I$46</definedName>
    <definedName name="_xlnm.Print_Area" localSheetId="14">'III (5)'!$A$1:$H$47</definedName>
    <definedName name="_xlnm.Print_Area" localSheetId="16">'III (7)'!$A$1:$J$48</definedName>
    <definedName name="_xlnm.Print_Area" localSheetId="18">'IV (2)'!$A$1:$E$46</definedName>
    <definedName name="_xlnm.Print_Area" localSheetId="20">'ранг'!$A$1:$U$41</definedName>
    <definedName name="_xlnm.Print_Area" localSheetId="19">'рейтинг'!$A$1:$U$41</definedName>
  </definedNames>
  <calcPr fullCalcOnLoad="1"/>
</workbook>
</file>

<file path=xl/sharedStrings.xml><?xml version="1.0" encoding="utf-8"?>
<sst xmlns="http://schemas.openxmlformats.org/spreadsheetml/2006/main" count="1119" uniqueCount="296">
  <si>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</si>
  <si>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</si>
  <si>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</si>
  <si>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</si>
  <si>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</si>
  <si>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</si>
  <si>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</si>
  <si>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</si>
  <si>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</si>
  <si>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</si>
  <si>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</si>
  <si>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</si>
  <si>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</si>
  <si>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</si>
  <si>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</si>
  <si>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</si>
  <si>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</si>
  <si>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</si>
  <si>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</si>
  <si>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</si>
  <si>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</si>
  <si>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</si>
  <si>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</si>
  <si>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</si>
  <si>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</si>
  <si>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</si>
  <si>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</si>
  <si>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</si>
  <si>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</si>
  <si>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</si>
  <si>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</si>
  <si>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</si>
  <si>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</si>
  <si>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</si>
  <si>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</si>
  <si>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</si>
  <si>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</si>
  <si>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</si>
  <si>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</si>
  <si>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</si>
  <si>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</si>
  <si>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</si>
  <si>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</si>
  <si>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</si>
  <si>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</si>
  <si>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</si>
  <si>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</si>
  <si>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</si>
  <si>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</si>
  <si>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</si>
  <si>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</si>
  <si>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</si>
  <si>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</si>
  <si>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</si>
  <si>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</si>
  <si>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</si>
  <si>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</si>
  <si>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</si>
  <si>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</si>
  <si>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</si>
  <si>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</si>
  <si>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</si>
  <si>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</si>
  <si>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</si>
  <si>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</si>
  <si>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</si>
  <si>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</si>
  <si>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</si>
  <si>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</si>
  <si>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</si>
  <si>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</si>
  <si>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</si>
  <si>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</si>
  <si>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</si>
  <si>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</si>
  <si>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</si>
  <si>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</si>
  <si>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</si>
  <si>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</si>
  <si>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</si>
  <si>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</si>
  <si>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</si>
  <si>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</si>
  <si>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</si>
  <si>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</si>
  <si>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</si>
  <si>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</si>
  <si>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</si>
  <si>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</si>
  <si>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</si>
  <si>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</si>
  <si>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</si>
  <si>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</si>
  <si>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</si>
  <si>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</si>
  <si>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</si>
  <si>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</si>
  <si>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</si>
  <si>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</si>
  <si>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</si>
  <si>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</si>
  <si>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</si>
  <si>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</si>
  <si>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</si>
  <si>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</si>
  <si>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</si>
  <si>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</si>
  <si>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</si>
  <si>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</si>
  <si>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</si>
  <si>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</si>
  <si>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</si>
  <si>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</si>
  <si>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</si>
  <si>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</si>
  <si>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</si>
  <si>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</si>
  <si>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</si>
  <si>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</si>
  <si>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</si>
  <si>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</si>
  <si>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</si>
  <si>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</si>
  <si>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</si>
  <si>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</si>
  <si>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</si>
  <si>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</si>
  <si>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</si>
  <si>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</si>
  <si>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</si>
  <si>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</si>
  <si>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</si>
  <si>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</si>
  <si>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</si>
  <si>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</si>
  <si>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</si>
  <si>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</si>
  <si>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</si>
  <si>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</si>
  <si>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</si>
  <si>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</si>
  <si>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</si>
  <si>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</si>
  <si>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</si>
  <si>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</si>
  <si>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</si>
  <si>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</si>
  <si>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</si>
  <si>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</si>
  <si>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</si>
  <si>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</si>
  <si>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</si>
  <si>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</si>
  <si>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</si>
  <si>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</si>
  <si>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</si>
  <si>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</si>
  <si>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</si>
  <si>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</si>
  <si>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</si>
  <si>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</si>
  <si>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</si>
  <si>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</si>
  <si>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</si>
  <si>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</si>
  <si>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</si>
  <si>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</si>
  <si>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</si>
  <si>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</si>
  <si>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</si>
  <si>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</si>
  <si>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</si>
  <si>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</si>
  <si>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</si>
  <si>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</si>
  <si>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</si>
  <si>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</si>
  <si>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</si>
  <si>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</si>
  <si>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</si>
  <si>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</si>
  <si>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</si>
  <si>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</si>
  <si>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</si>
  <si>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</si>
  <si>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</si>
  <si>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</si>
  <si>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</si>
  <si>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</si>
  <si>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</si>
  <si>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</si>
  <si>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</si>
  <si>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</si>
  <si>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</si>
  <si>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</si>
  <si>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</si>
  <si>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</si>
  <si>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</si>
  <si>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</si>
  <si>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</si>
  <si>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</si>
  <si>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</si>
  <si>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</si>
  <si>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</si>
  <si>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</si>
  <si>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</si>
  <si>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</si>
  <si>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</si>
  <si>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</si>
  <si>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</si>
  <si>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</si>
  <si>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</si>
  <si>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</si>
  <si>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</si>
  <si>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</si>
  <si>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</si>
  <si>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</si>
  <si>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</si>
  <si>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</si>
  <si>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</si>
  <si>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</si>
  <si>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</si>
  <si>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</si>
  <si>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</si>
  <si>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</si>
  <si>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</si>
  <si>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в т.ч. в рамках муниципальных программ</t>
  </si>
  <si>
    <t>всего</t>
  </si>
  <si>
    <t>в т.ч. по бюджетным кредитам инвестиционного характера</t>
  </si>
  <si>
    <t>6=(2-3)/(4-5)*100</t>
  </si>
  <si>
    <t>за 1 полугодие 2015 года</t>
  </si>
  <si>
    <t>Расчет рейтинга муниципальных образований Самарской области по итогам 2 квартала 2015 года</t>
  </si>
  <si>
    <t>1.Кинель-Черкасский</t>
  </si>
  <si>
    <t>2.Безенчукский</t>
  </si>
  <si>
    <t>3.Отрадный</t>
  </si>
  <si>
    <t>4.Большеглушицкий</t>
  </si>
  <si>
    <t>5.Кинель</t>
  </si>
  <si>
    <t>6.Похвистнево</t>
  </si>
  <si>
    <t>7.Богатовский</t>
  </si>
  <si>
    <t>8.Кошкинский</t>
  </si>
  <si>
    <t>9.Сергиевский</t>
  </si>
  <si>
    <t>10.Борский</t>
  </si>
  <si>
    <t>11.Похвистневский</t>
  </si>
  <si>
    <t>12.Волжский</t>
  </si>
  <si>
    <t>13.Сызрань</t>
  </si>
  <si>
    <t>14.Ставропольский</t>
  </si>
  <si>
    <t>15.Кинельский</t>
  </si>
  <si>
    <t xml:space="preserve">16.Чапаевск </t>
  </si>
  <si>
    <t>17.Челно-Вершинский</t>
  </si>
  <si>
    <t>18.Новокуйбышевск</t>
  </si>
  <si>
    <t>19.Нефтегорский</t>
  </si>
  <si>
    <t>20.Жигулевск</t>
  </si>
  <si>
    <t>21.Алексеевский</t>
  </si>
  <si>
    <t>22.Исаклинский</t>
  </si>
  <si>
    <t>23.Красноармейский</t>
  </si>
  <si>
    <t>24.Красноярский</t>
  </si>
  <si>
    <t>25.Сызранский</t>
  </si>
  <si>
    <t>26.Самара</t>
  </si>
  <si>
    <t>27.Хворостянский</t>
  </si>
  <si>
    <t>28.Шенталинский</t>
  </si>
  <si>
    <t>29.Шигонский</t>
  </si>
  <si>
    <t>30.Клявлинский</t>
  </si>
  <si>
    <t>31.Октябрьск</t>
  </si>
  <si>
    <t>32.Большечерниговский</t>
  </si>
  <si>
    <t>33.Пестравский</t>
  </si>
  <si>
    <t>34.Камышлинский</t>
  </si>
  <si>
    <t>35.Тольятти</t>
  </si>
  <si>
    <t>36.Приволжский</t>
  </si>
  <si>
    <t>37.Елховский</t>
  </si>
  <si>
    <t>за 1 полугодие 2016 года</t>
  </si>
  <si>
    <t>Утверждено 
на 2016 год</t>
  </si>
  <si>
    <t>Исполнено
 за 1 полугодие 
2016 года</t>
  </si>
  <si>
    <t>Во 2 квартале 2016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</si>
  <si>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Утверждено расходов на содержание ОМСУ 
(на 01.07.2016)</t>
  </si>
  <si>
    <t>Общий объем расходов бюджета муниципального образования 
(утверждено на 2016 год)</t>
  </si>
  <si>
    <t>Неэффективные расходы 
на управление на 01.07.2016</t>
  </si>
  <si>
    <t>Кредиторская задолженность по бюджетной деятельности 
на 01.07.2016</t>
  </si>
  <si>
    <t>Численность населения на 01.01.2016</t>
  </si>
  <si>
    <t>Расходы бюджета на 2016 год</t>
  </si>
  <si>
    <t>Дефицит бюджета (утверждено на 2016 год)</t>
  </si>
  <si>
    <t>Доходы бюджета (утверждено на 2016 год)</t>
  </si>
  <si>
    <t>Муниципальный долг (на 01.07.2016)</t>
  </si>
  <si>
    <t>Расходы бюджета на обслуживание муниципального долга 
(утверждено 
на 2016 год)</t>
  </si>
  <si>
    <t>Общий объем расходов бюджета муниципального образования (утверждено 
на 2016 год)</t>
  </si>
  <si>
    <t>Субвенции
(утверждено на 2016 год)</t>
  </si>
  <si>
    <t>Общий объем расходов бюджета муниципального образования без учёта субвенций на исполнение переданных полномочий (утверждено на 2016 год)</t>
  </si>
  <si>
    <t>Муниципальный долг на 01.07.2016</t>
  </si>
  <si>
    <t>Во 2 квартале 2016 года не соблюдены сроки возврата бюджетного кредита, предоставленного из областного бюджета</t>
  </si>
  <si>
    <t>на 01.05.2016</t>
  </si>
  <si>
    <t>на 01.06.2016</t>
  </si>
  <si>
    <t>на 01.07.2016</t>
  </si>
  <si>
    <t>Бюджет муниципального образования принят на 2016 год и на плановый период 2017 и 2018 годов</t>
  </si>
  <si>
    <t xml:space="preserve">Во 2 квартале 2016 года принят приказ 
МУФ СО 
о приостановлении (сокращении) МБТ бюджету МО </t>
  </si>
  <si>
    <t>Расчет рейтинга муниципальных образований Самарской области по итогам 2 квартала 2016 года</t>
  </si>
  <si>
    <t>Доходы бюджета, не имеющие целевого назначения 
(утверждено на 2016 год)</t>
  </si>
  <si>
    <t>Нормативное 
значение расходов 
на содержание ОМСУ (постановление Правительства СО 
от 11.12.2015 № 832)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</si>
</sst>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174" fontId="49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:C46"/>
    </sheetView>
  </sheetViews>
  <sheetFormatPr defaultColWidth="8.7109375" defaultRowHeight="15"/>
  <cols>
    <col min="1" max="1" width="24.421875" style="1" customWidth="1"/>
    <col min="2" max="2" width="18.00390625" style="1" customWidth="1"/>
    <col min="3" max="3" width="17.42187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57" t="s">
        <v>122</v>
      </c>
      <c r="B1" s="57"/>
      <c r="C1" s="57"/>
      <c r="D1" s="57"/>
      <c r="E1" s="57"/>
      <c r="F1" s="57"/>
    </row>
    <row r="3" spans="1:2" ht="15">
      <c r="A3" s="11" t="s">
        <v>48</v>
      </c>
      <c r="B3" s="30">
        <f>MAX($D$10:$D$46)</f>
        <v>1.3599915236162379</v>
      </c>
    </row>
    <row r="4" spans="1:2" ht="15">
      <c r="A4" s="12" t="s">
        <v>49</v>
      </c>
      <c r="B4" s="31">
        <f>MIN($D$10:$D$46)</f>
        <v>0.919353567664867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58" t="s">
        <v>38</v>
      </c>
      <c r="B7" s="58" t="s">
        <v>216</v>
      </c>
      <c r="C7" s="58"/>
      <c r="D7" s="59" t="s">
        <v>78</v>
      </c>
      <c r="E7" s="59" t="s">
        <v>79</v>
      </c>
      <c r="F7" s="59" t="s">
        <v>80</v>
      </c>
    </row>
    <row r="8" spans="1:6" s="8" customFormat="1" ht="36.75" customHeight="1">
      <c r="A8" s="58"/>
      <c r="B8" s="3" t="s">
        <v>230</v>
      </c>
      <c r="C8" s="3" t="s">
        <v>269</v>
      </c>
      <c r="D8" s="59"/>
      <c r="E8" s="59"/>
      <c r="F8" s="59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4969039159.119999</v>
      </c>
      <c r="C10" s="43">
        <v>5266238613.38</v>
      </c>
      <c r="D10" s="39">
        <f>$C10/$B10</f>
        <v>1.0598102459535927</v>
      </c>
      <c r="E10" s="39">
        <f>($D10-$B$4)/($B$3-$B$4)</f>
        <v>0.31875755683703894</v>
      </c>
      <c r="F10" s="39">
        <f>$E10*$B$5</f>
        <v>0.6375151136740779</v>
      </c>
    </row>
    <row r="11" spans="1:6" ht="15">
      <c r="A11" s="5" t="s">
        <v>1</v>
      </c>
      <c r="B11" s="43">
        <v>2274956321.29</v>
      </c>
      <c r="C11" s="43">
        <v>2256197327.48</v>
      </c>
      <c r="D11" s="39">
        <f aca="true" t="shared" si="0" ref="D11:D46">$C11/$B11</f>
        <v>0.9917541301191388</v>
      </c>
      <c r="E11" s="39">
        <f aca="true" t="shared" si="1" ref="E11:E46">($D11-$B$4)/($B$3-$B$4)</f>
        <v>0.16430850197176844</v>
      </c>
      <c r="F11" s="39">
        <f aca="true" t="shared" si="2" ref="F11:F46">$E11*$B$5</f>
        <v>0.3286170039435369</v>
      </c>
    </row>
    <row r="12" spans="1:6" ht="15">
      <c r="A12" s="5" t="s">
        <v>2</v>
      </c>
      <c r="B12" s="43">
        <v>532103544.15</v>
      </c>
      <c r="C12" s="43">
        <v>499661860.81000006</v>
      </c>
      <c r="D12" s="39">
        <f t="shared" si="0"/>
        <v>0.9390312586776257</v>
      </c>
      <c r="E12" s="39">
        <f t="shared" si="1"/>
        <v>0.04465727644880955</v>
      </c>
      <c r="F12" s="39">
        <f t="shared" si="2"/>
        <v>0.0893145528976191</v>
      </c>
    </row>
    <row r="13" spans="1:6" ht="15">
      <c r="A13" s="5" t="s">
        <v>3</v>
      </c>
      <c r="B13" s="43">
        <v>369239977.73999995</v>
      </c>
      <c r="C13" s="43">
        <v>370881032.34999996</v>
      </c>
      <c r="D13" s="39">
        <f t="shared" si="0"/>
        <v>1.0044444120597245</v>
      </c>
      <c r="E13" s="39">
        <f t="shared" si="1"/>
        <v>0.19310829501997817</v>
      </c>
      <c r="F13" s="39">
        <f t="shared" si="2"/>
        <v>0.38621659003995634</v>
      </c>
    </row>
    <row r="14" spans="1:6" ht="15">
      <c r="A14" s="5" t="s">
        <v>4</v>
      </c>
      <c r="B14" s="43">
        <v>137142318.51</v>
      </c>
      <c r="C14" s="43">
        <v>126082279.80000001</v>
      </c>
      <c r="D14" s="39">
        <f t="shared" si="0"/>
        <v>0.919353567664867</v>
      </c>
      <c r="E14" s="39">
        <f t="shared" si="1"/>
        <v>0</v>
      </c>
      <c r="F14" s="39">
        <f t="shared" si="2"/>
        <v>0</v>
      </c>
    </row>
    <row r="15" spans="1:6" ht="15">
      <c r="A15" s="5" t="s">
        <v>5</v>
      </c>
      <c r="B15" s="43">
        <v>147114990.57000002</v>
      </c>
      <c r="C15" s="43">
        <v>148822026.08</v>
      </c>
      <c r="D15" s="39">
        <f t="shared" si="0"/>
        <v>1.0116034097095479</v>
      </c>
      <c r="E15" s="39">
        <f t="shared" si="1"/>
        <v>0.209355187855995</v>
      </c>
      <c r="F15" s="39">
        <f t="shared" si="2"/>
        <v>0.41871037571199</v>
      </c>
    </row>
    <row r="16" spans="1:6" ht="15">
      <c r="A16" s="5" t="s">
        <v>6</v>
      </c>
      <c r="B16" s="43">
        <v>126265005.53000002</v>
      </c>
      <c r="C16" s="43">
        <v>144780340.84</v>
      </c>
      <c r="D16" s="39">
        <f t="shared" si="0"/>
        <v>1.1466386924253595</v>
      </c>
      <c r="E16" s="39">
        <f t="shared" si="1"/>
        <v>0.5158092299828476</v>
      </c>
      <c r="F16" s="39">
        <f t="shared" si="2"/>
        <v>1.0316184599656952</v>
      </c>
    </row>
    <row r="17" spans="1:6" ht="15">
      <c r="A17" s="5" t="s">
        <v>7</v>
      </c>
      <c r="B17" s="43">
        <v>50400353.94</v>
      </c>
      <c r="C17" s="43">
        <v>49316374.5</v>
      </c>
      <c r="D17" s="39">
        <f t="shared" si="0"/>
        <v>0.9784926224666906</v>
      </c>
      <c r="E17" s="39">
        <f t="shared" si="1"/>
        <v>0.13421234826250467</v>
      </c>
      <c r="F17" s="39">
        <f t="shared" si="2"/>
        <v>0.26842469652500933</v>
      </c>
    </row>
    <row r="18" spans="1:6" ht="15">
      <c r="A18" s="5" t="s">
        <v>8</v>
      </c>
      <c r="B18" s="43">
        <v>121915387.61999999</v>
      </c>
      <c r="C18" s="43">
        <v>122128951.65999998</v>
      </c>
      <c r="D18" s="39">
        <f t="shared" si="0"/>
        <v>1.0017517398268514</v>
      </c>
      <c r="E18" s="39">
        <f t="shared" si="1"/>
        <v>0.18699744551982703</v>
      </c>
      <c r="F18" s="39">
        <f t="shared" si="2"/>
        <v>0.37399489103965405</v>
      </c>
    </row>
    <row r="19" spans="1:6" ht="15">
      <c r="A19" s="5" t="s">
        <v>9</v>
      </c>
      <c r="B19" s="43">
        <v>63384642.91</v>
      </c>
      <c r="C19" s="43">
        <v>63774287.4</v>
      </c>
      <c r="D19" s="39">
        <f t="shared" si="0"/>
        <v>1.0061473011775621</v>
      </c>
      <c r="E19" s="39">
        <f t="shared" si="1"/>
        <v>0.19697289427848055</v>
      </c>
      <c r="F19" s="39">
        <f t="shared" si="2"/>
        <v>0.3939457885569611</v>
      </c>
    </row>
    <row r="20" spans="1:6" ht="15">
      <c r="A20" s="5" t="s">
        <v>10</v>
      </c>
      <c r="B20" s="43">
        <v>18582620.93</v>
      </c>
      <c r="C20" s="43">
        <v>22972193.459999997</v>
      </c>
      <c r="D20" s="39">
        <f t="shared" si="0"/>
        <v>1.2362192365939844</v>
      </c>
      <c r="E20" s="39">
        <f t="shared" si="1"/>
        <v>0.7191066149646148</v>
      </c>
      <c r="F20" s="39">
        <f t="shared" si="2"/>
        <v>1.4382132299292296</v>
      </c>
    </row>
    <row r="21" spans="1:6" ht="15">
      <c r="A21" s="5" t="s">
        <v>11</v>
      </c>
      <c r="B21" s="43">
        <v>98361108.42</v>
      </c>
      <c r="C21" s="43">
        <v>99476957.42999999</v>
      </c>
      <c r="D21" s="39">
        <f t="shared" si="0"/>
        <v>1.0113444127249496</v>
      </c>
      <c r="E21" s="39">
        <f t="shared" si="1"/>
        <v>0.20876741056377532</v>
      </c>
      <c r="F21" s="39">
        <f t="shared" si="2"/>
        <v>0.41753482112755064</v>
      </c>
    </row>
    <row r="22" spans="1:6" ht="15">
      <c r="A22" s="5" t="s">
        <v>12</v>
      </c>
      <c r="B22" s="43">
        <v>43048852.25000001</v>
      </c>
      <c r="C22" s="43">
        <v>45611210.699999996</v>
      </c>
      <c r="D22" s="39">
        <f t="shared" si="0"/>
        <v>1.0595221083972102</v>
      </c>
      <c r="E22" s="39">
        <f t="shared" si="1"/>
        <v>0.31810364685835707</v>
      </c>
      <c r="F22" s="39">
        <f t="shared" si="2"/>
        <v>0.6362072937167141</v>
      </c>
    </row>
    <row r="23" spans="1:6" ht="15">
      <c r="A23" s="5" t="s">
        <v>13</v>
      </c>
      <c r="B23" s="43">
        <v>45676381.660000004</v>
      </c>
      <c r="C23" s="43">
        <v>52705129.18</v>
      </c>
      <c r="D23" s="39">
        <f t="shared" si="0"/>
        <v>1.153881442981182</v>
      </c>
      <c r="E23" s="39">
        <f t="shared" si="1"/>
        <v>0.5322461947472304</v>
      </c>
      <c r="F23" s="39">
        <f t="shared" si="2"/>
        <v>1.064492389494461</v>
      </c>
    </row>
    <row r="24" spans="1:6" ht="15">
      <c r="A24" s="5" t="s">
        <v>14</v>
      </c>
      <c r="B24" s="43">
        <v>42724575.28</v>
      </c>
      <c r="C24" s="43">
        <v>52994681.89</v>
      </c>
      <c r="D24" s="39">
        <f t="shared" si="0"/>
        <v>1.2403793728245107</v>
      </c>
      <c r="E24" s="39">
        <f t="shared" si="1"/>
        <v>0.7285477812879841</v>
      </c>
      <c r="F24" s="39">
        <f t="shared" si="2"/>
        <v>1.4570955625759683</v>
      </c>
    </row>
    <row r="25" spans="1:6" ht="15">
      <c r="A25" s="5" t="s">
        <v>15</v>
      </c>
      <c r="B25" s="43">
        <v>36113026.059999995</v>
      </c>
      <c r="C25" s="43">
        <v>41471359.809999995</v>
      </c>
      <c r="D25" s="39">
        <f t="shared" si="0"/>
        <v>1.1483767585994427</v>
      </c>
      <c r="E25" s="39">
        <f t="shared" si="1"/>
        <v>0.5197536613478909</v>
      </c>
      <c r="F25" s="39">
        <f t="shared" si="2"/>
        <v>1.0395073226957818</v>
      </c>
    </row>
    <row r="26" spans="1:6" ht="15">
      <c r="A26" s="5" t="s">
        <v>16</v>
      </c>
      <c r="B26" s="43">
        <v>350455307.75</v>
      </c>
      <c r="C26" s="43">
        <v>375578668.36</v>
      </c>
      <c r="D26" s="39">
        <f t="shared" si="0"/>
        <v>1.0716877731751233</v>
      </c>
      <c r="E26" s="39">
        <f t="shared" si="1"/>
        <v>0.34571285440301025</v>
      </c>
      <c r="F26" s="39">
        <f t="shared" si="2"/>
        <v>0.6914257088060205</v>
      </c>
    </row>
    <row r="27" spans="1:6" ht="15">
      <c r="A27" s="5" t="s">
        <v>17</v>
      </c>
      <c r="B27" s="43">
        <v>18647969.89</v>
      </c>
      <c r="C27" s="43">
        <v>18617195.360000003</v>
      </c>
      <c r="D27" s="39">
        <f t="shared" si="0"/>
        <v>0.9983497115138255</v>
      </c>
      <c r="E27" s="39">
        <f t="shared" si="1"/>
        <v>0.17927675721534198</v>
      </c>
      <c r="F27" s="39">
        <f t="shared" si="2"/>
        <v>0.35855351443068395</v>
      </c>
    </row>
    <row r="28" spans="1:6" ht="15">
      <c r="A28" s="5" t="s">
        <v>18</v>
      </c>
      <c r="B28" s="43">
        <v>28908464.82</v>
      </c>
      <c r="C28" s="43">
        <v>30931550.560000002</v>
      </c>
      <c r="D28" s="39">
        <f t="shared" si="0"/>
        <v>1.069982468892653</v>
      </c>
      <c r="E28" s="39">
        <f t="shared" si="1"/>
        <v>0.34184277408097236</v>
      </c>
      <c r="F28" s="39">
        <f t="shared" si="2"/>
        <v>0.6836855481619447</v>
      </c>
    </row>
    <row r="29" spans="1:6" ht="15">
      <c r="A29" s="5" t="s">
        <v>19</v>
      </c>
      <c r="B29" s="43">
        <v>85827606.35</v>
      </c>
      <c r="C29" s="43">
        <v>104201714.81</v>
      </c>
      <c r="D29" s="39">
        <f t="shared" si="0"/>
        <v>1.2140815670085388</v>
      </c>
      <c r="E29" s="39">
        <f t="shared" si="1"/>
        <v>0.6688665725750556</v>
      </c>
      <c r="F29" s="39">
        <f t="shared" si="2"/>
        <v>1.337733145150111</v>
      </c>
    </row>
    <row r="30" spans="1:6" ht="15">
      <c r="A30" s="5" t="s">
        <v>20</v>
      </c>
      <c r="B30" s="43">
        <v>100239633.75999999</v>
      </c>
      <c r="C30" s="43">
        <v>110093859.13000001</v>
      </c>
      <c r="D30" s="39">
        <f t="shared" si="0"/>
        <v>1.0983066777118682</v>
      </c>
      <c r="E30" s="39">
        <f t="shared" si="1"/>
        <v>0.406122776374604</v>
      </c>
      <c r="F30" s="39">
        <f t="shared" si="2"/>
        <v>0.812245552749208</v>
      </c>
    </row>
    <row r="31" spans="1:6" ht="15">
      <c r="A31" s="5" t="s">
        <v>21</v>
      </c>
      <c r="B31" s="43">
        <v>31631614.69</v>
      </c>
      <c r="C31" s="43">
        <v>33366028.910000004</v>
      </c>
      <c r="D31" s="39">
        <f t="shared" si="0"/>
        <v>1.054831668790791</v>
      </c>
      <c r="E31" s="39">
        <f t="shared" si="1"/>
        <v>0.30745899052980247</v>
      </c>
      <c r="F31" s="39">
        <f t="shared" si="2"/>
        <v>0.6149179810596049</v>
      </c>
    </row>
    <row r="32" spans="1:6" ht="15">
      <c r="A32" s="5" t="s">
        <v>22</v>
      </c>
      <c r="B32" s="43">
        <v>60467412.489999995</v>
      </c>
      <c r="C32" s="43">
        <v>58654834.3</v>
      </c>
      <c r="D32" s="39">
        <f t="shared" si="0"/>
        <v>0.9700238836861135</v>
      </c>
      <c r="E32" s="39">
        <f t="shared" si="1"/>
        <v>0.11499308068422165</v>
      </c>
      <c r="F32" s="39">
        <f t="shared" si="2"/>
        <v>0.2299861613684433</v>
      </c>
    </row>
    <row r="33" spans="1:6" ht="15">
      <c r="A33" s="5" t="s">
        <v>23</v>
      </c>
      <c r="B33" s="43">
        <v>36406265.809999995</v>
      </c>
      <c r="C33" s="43">
        <v>45916865.37</v>
      </c>
      <c r="D33" s="39">
        <f t="shared" si="0"/>
        <v>1.2612352392754231</v>
      </c>
      <c r="E33" s="39">
        <f t="shared" si="1"/>
        <v>0.7758788524524802</v>
      </c>
      <c r="F33" s="39">
        <f t="shared" si="2"/>
        <v>1.5517577049049605</v>
      </c>
    </row>
    <row r="34" spans="1:6" ht="15">
      <c r="A34" s="5" t="s">
        <v>24</v>
      </c>
      <c r="B34" s="43">
        <v>189666756.44</v>
      </c>
      <c r="C34" s="43">
        <v>184617446.85</v>
      </c>
      <c r="D34" s="39">
        <f t="shared" si="0"/>
        <v>0.9733779936728273</v>
      </c>
      <c r="E34" s="39">
        <f t="shared" si="1"/>
        <v>0.12260502137478707</v>
      </c>
      <c r="F34" s="39">
        <f t="shared" si="2"/>
        <v>0.24521004274957414</v>
      </c>
    </row>
    <row r="35" spans="1:6" ht="15">
      <c r="A35" s="5" t="s">
        <v>25</v>
      </c>
      <c r="B35" s="43">
        <v>17224463.76</v>
      </c>
      <c r="C35" s="43">
        <v>18990035.15</v>
      </c>
      <c r="D35" s="39">
        <f t="shared" si="0"/>
        <v>1.1025037072039447</v>
      </c>
      <c r="E35" s="39">
        <f t="shared" si="1"/>
        <v>0.41564766962401745</v>
      </c>
      <c r="F35" s="39">
        <f t="shared" si="2"/>
        <v>0.8312953392480349</v>
      </c>
    </row>
    <row r="36" spans="1:6" ht="15">
      <c r="A36" s="5" t="s">
        <v>26</v>
      </c>
      <c r="B36" s="43">
        <v>79932839.64</v>
      </c>
      <c r="C36" s="43">
        <v>85153385.56</v>
      </c>
      <c r="D36" s="39">
        <f t="shared" si="0"/>
        <v>1.0653116534269544</v>
      </c>
      <c r="E36" s="39">
        <f t="shared" si="1"/>
        <v>0.33124265349986215</v>
      </c>
      <c r="F36" s="39">
        <f t="shared" si="2"/>
        <v>0.6624853069997243</v>
      </c>
    </row>
    <row r="37" spans="1:6" ht="15">
      <c r="A37" s="5" t="s">
        <v>27</v>
      </c>
      <c r="B37" s="43">
        <v>40679424.45</v>
      </c>
      <c r="C37" s="43">
        <v>46246786.16</v>
      </c>
      <c r="D37" s="39">
        <f t="shared" si="0"/>
        <v>1.1368594021491862</v>
      </c>
      <c r="E37" s="39">
        <f t="shared" si="1"/>
        <v>0.4936157485904899</v>
      </c>
      <c r="F37" s="39">
        <f t="shared" si="2"/>
        <v>0.9872314971809798</v>
      </c>
    </row>
    <row r="38" spans="1:6" ht="15">
      <c r="A38" s="5" t="s">
        <v>28</v>
      </c>
      <c r="B38" s="43">
        <v>37943701.33</v>
      </c>
      <c r="C38" s="43">
        <v>46655575.01</v>
      </c>
      <c r="D38" s="39">
        <f t="shared" si="0"/>
        <v>1.2295999961688504</v>
      </c>
      <c r="E38" s="39">
        <f t="shared" si="1"/>
        <v>0.7040846670463006</v>
      </c>
      <c r="F38" s="39">
        <f t="shared" si="2"/>
        <v>1.4081693340926011</v>
      </c>
    </row>
    <row r="39" spans="1:6" ht="15">
      <c r="A39" s="5" t="s">
        <v>29</v>
      </c>
      <c r="B39" s="43">
        <v>46848129.029999994</v>
      </c>
      <c r="C39" s="43">
        <v>48031264.91</v>
      </c>
      <c r="D39" s="39">
        <f t="shared" si="0"/>
        <v>1.0252547093021018</v>
      </c>
      <c r="E39" s="39">
        <f t="shared" si="1"/>
        <v>0.2403359497449243</v>
      </c>
      <c r="F39" s="39">
        <f t="shared" si="2"/>
        <v>0.4806718994898486</v>
      </c>
    </row>
    <row r="40" spans="1:6" ht="15">
      <c r="A40" s="5" t="s">
        <v>30</v>
      </c>
      <c r="B40" s="43">
        <v>130542404.08</v>
      </c>
      <c r="C40" s="43">
        <v>150300334.14999998</v>
      </c>
      <c r="D40" s="39">
        <f t="shared" si="0"/>
        <v>1.1513525831644082</v>
      </c>
      <c r="E40" s="39">
        <f t="shared" si="1"/>
        <v>0.5265071071751813</v>
      </c>
      <c r="F40" s="39">
        <f t="shared" si="2"/>
        <v>1.0530142143503627</v>
      </c>
    </row>
    <row r="41" spans="1:6" ht="15">
      <c r="A41" s="5" t="s">
        <v>31</v>
      </c>
      <c r="B41" s="43">
        <v>196865520.59000003</v>
      </c>
      <c r="C41" s="43">
        <v>209233720.69</v>
      </c>
      <c r="D41" s="39">
        <f t="shared" si="0"/>
        <v>1.0628256286978688</v>
      </c>
      <c r="E41" s="39">
        <f t="shared" si="1"/>
        <v>0.32560077745285176</v>
      </c>
      <c r="F41" s="39">
        <f t="shared" si="2"/>
        <v>0.6512015549057035</v>
      </c>
    </row>
    <row r="42" spans="1:6" ht="15">
      <c r="A42" s="5" t="s">
        <v>32</v>
      </c>
      <c r="B42" s="43">
        <v>54747621.81</v>
      </c>
      <c r="C42" s="43">
        <v>58477255.67</v>
      </c>
      <c r="D42" s="39">
        <f t="shared" si="0"/>
        <v>1.0681241255180651</v>
      </c>
      <c r="E42" s="39">
        <f t="shared" si="1"/>
        <v>0.3376253812089138</v>
      </c>
      <c r="F42" s="39">
        <f t="shared" si="2"/>
        <v>0.6752507624178276</v>
      </c>
    </row>
    <row r="43" spans="1:6" ht="15">
      <c r="A43" s="5" t="s">
        <v>33</v>
      </c>
      <c r="B43" s="43">
        <v>34779501.28999999</v>
      </c>
      <c r="C43" s="43">
        <v>47299826.95</v>
      </c>
      <c r="D43" s="39">
        <f t="shared" si="0"/>
        <v>1.3599915236162379</v>
      </c>
      <c r="E43" s="39">
        <f t="shared" si="1"/>
        <v>1</v>
      </c>
      <c r="F43" s="39">
        <f t="shared" si="2"/>
        <v>2</v>
      </c>
    </row>
    <row r="44" spans="1:6" ht="15">
      <c r="A44" s="5" t="s">
        <v>34</v>
      </c>
      <c r="B44" s="43">
        <v>28121707.390000004</v>
      </c>
      <c r="C44" s="43">
        <v>29135312.220000003</v>
      </c>
      <c r="D44" s="39">
        <f t="shared" si="0"/>
        <v>1.0360435024781047</v>
      </c>
      <c r="E44" s="39">
        <f t="shared" si="1"/>
        <v>0.26482043418455703</v>
      </c>
      <c r="F44" s="39">
        <f t="shared" si="2"/>
        <v>0.5296408683691141</v>
      </c>
    </row>
    <row r="45" spans="1:6" ht="15">
      <c r="A45" s="5" t="s">
        <v>35</v>
      </c>
      <c r="B45" s="43">
        <v>23716842.259999998</v>
      </c>
      <c r="C45" s="43">
        <v>29384883.099999998</v>
      </c>
      <c r="D45" s="39">
        <f t="shared" si="0"/>
        <v>1.23898800598592</v>
      </c>
      <c r="E45" s="39">
        <f t="shared" si="1"/>
        <v>0.7253901621591764</v>
      </c>
      <c r="F45" s="39">
        <f t="shared" si="2"/>
        <v>1.4507803243183528</v>
      </c>
    </row>
    <row r="46" spans="1:6" ht="15">
      <c r="A46" s="5" t="s">
        <v>36</v>
      </c>
      <c r="B46" s="43">
        <v>42509151.64</v>
      </c>
      <c r="C46" s="43">
        <v>45235301.989999995</v>
      </c>
      <c r="D46" s="39">
        <f t="shared" si="0"/>
        <v>1.064130904636421</v>
      </c>
      <c r="E46" s="39">
        <f t="shared" si="1"/>
        <v>0.3285630187235429</v>
      </c>
      <c r="F46" s="39">
        <f t="shared" si="2"/>
        <v>0.6571260374470858</v>
      </c>
    </row>
    <row r="47" spans="1:6" s="18" customFormat="1" ht="15">
      <c r="A47" s="15" t="s">
        <v>71</v>
      </c>
      <c r="B47" s="16">
        <f>SUM(B$10:B$46)</f>
        <v>10712230605.25</v>
      </c>
      <c r="C47" s="16">
        <f>SUM(C$10:C$46)</f>
        <v>11139236471.98</v>
      </c>
      <c r="D47" s="16">
        <f>$C47/$B47</f>
        <v>1.0398615267412865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5748031496062992" top="0.35433070866141736" bottom="0.2362204724409449" header="0.3937007874015748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C46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64" t="s">
        <v>219</v>
      </c>
      <c r="B1" s="64"/>
      <c r="C1" s="64"/>
      <c r="D1" s="64"/>
      <c r="E1" s="64"/>
      <c r="F1" s="64"/>
    </row>
    <row r="3" spans="1:2" ht="15">
      <c r="A3" s="11" t="s">
        <v>153</v>
      </c>
      <c r="B3" s="30">
        <f>MAX($D$10:$D$46)</f>
        <v>1</v>
      </c>
    </row>
    <row r="4" spans="1:2" ht="15">
      <c r="A4" s="12" t="s">
        <v>154</v>
      </c>
      <c r="B4" s="31">
        <f>MIN($D$10:$D$46)</f>
        <v>0.03299007793414631</v>
      </c>
    </row>
    <row r="5" spans="1:2" ht="15">
      <c r="A5" s="13" t="s">
        <v>155</v>
      </c>
      <c r="B5" s="14" t="s">
        <v>40</v>
      </c>
    </row>
    <row r="7" spans="1:6" s="8" customFormat="1" ht="18.75" customHeight="1">
      <c r="A7" s="58" t="s">
        <v>38</v>
      </c>
      <c r="B7" s="66" t="s">
        <v>278</v>
      </c>
      <c r="C7" s="66"/>
      <c r="D7" s="59" t="s">
        <v>156</v>
      </c>
      <c r="E7" s="59" t="s">
        <v>157</v>
      </c>
      <c r="F7" s="59" t="s">
        <v>158</v>
      </c>
    </row>
    <row r="8" spans="1:6" s="8" customFormat="1" ht="49.5" customHeight="1">
      <c r="A8" s="58"/>
      <c r="B8" s="54" t="s">
        <v>71</v>
      </c>
      <c r="C8" s="54" t="s">
        <v>226</v>
      </c>
      <c r="D8" s="59"/>
      <c r="E8" s="59"/>
      <c r="F8" s="59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9">
        <v>22380703038.03</v>
      </c>
      <c r="C10" s="39">
        <v>11220259372.16</v>
      </c>
      <c r="D10" s="39">
        <f>$C10/$B10</f>
        <v>0.5013363232197925</v>
      </c>
      <c r="E10" s="39">
        <f>($D10-$B$4)/($B$3-$B$4)</f>
        <v>0.48432413628714727</v>
      </c>
      <c r="F10" s="39">
        <f>$E10*$B$5</f>
        <v>0.9686482725742945</v>
      </c>
    </row>
    <row r="11" spans="1:6" ht="15">
      <c r="A11" s="5" t="s">
        <v>1</v>
      </c>
      <c r="B11" s="39">
        <v>12550518188.28</v>
      </c>
      <c r="C11" s="39">
        <v>11006849000</v>
      </c>
      <c r="D11" s="39">
        <f aca="true" t="shared" si="0" ref="D11:D46">$C11/$B11</f>
        <v>0.8770035495648683</v>
      </c>
      <c r="E11" s="39">
        <f aca="true" t="shared" si="1" ref="E11:E46">($D11-$B$4)/($B$3-$B$4)</f>
        <v>0.8728074576811264</v>
      </c>
      <c r="F11" s="39">
        <f aca="true" t="shared" si="2" ref="F11:F46">$E11*$B$5</f>
        <v>1.7456149153622529</v>
      </c>
    </row>
    <row r="12" spans="1:6" ht="15">
      <c r="A12" s="5" t="s">
        <v>2</v>
      </c>
      <c r="B12" s="39">
        <v>2003185728.17</v>
      </c>
      <c r="C12" s="39">
        <v>1537736693.56</v>
      </c>
      <c r="D12" s="39">
        <f t="shared" si="0"/>
        <v>0.7676455916869932</v>
      </c>
      <c r="E12" s="39">
        <f t="shared" si="1"/>
        <v>0.7597186926307635</v>
      </c>
      <c r="F12" s="39">
        <f t="shared" si="2"/>
        <v>1.519437385261527</v>
      </c>
    </row>
    <row r="13" spans="1:6" ht="15">
      <c r="A13" s="5" t="s">
        <v>3</v>
      </c>
      <c r="B13" s="39">
        <v>2050927035.81</v>
      </c>
      <c r="C13" s="39">
        <v>1678484138.8</v>
      </c>
      <c r="D13" s="39">
        <f t="shared" si="0"/>
        <v>0.8184026586480166</v>
      </c>
      <c r="E13" s="39">
        <f t="shared" si="1"/>
        <v>0.812207364983359</v>
      </c>
      <c r="F13" s="39">
        <f t="shared" si="2"/>
        <v>1.624414729966718</v>
      </c>
    </row>
    <row r="14" spans="1:6" ht="15">
      <c r="A14" s="5" t="s">
        <v>4</v>
      </c>
      <c r="B14" s="39">
        <v>1082385892.89</v>
      </c>
      <c r="C14" s="39">
        <v>874824256.71</v>
      </c>
      <c r="D14" s="39">
        <f t="shared" si="0"/>
        <v>0.8082369351416759</v>
      </c>
      <c r="E14" s="39">
        <f t="shared" si="1"/>
        <v>0.8016948322012513</v>
      </c>
      <c r="F14" s="39">
        <f t="shared" si="2"/>
        <v>1.6033896644025025</v>
      </c>
    </row>
    <row r="15" spans="1:6" ht="15">
      <c r="A15" s="5" t="s">
        <v>5</v>
      </c>
      <c r="B15" s="39">
        <v>608158541.28</v>
      </c>
      <c r="C15" s="39">
        <v>509206911.45</v>
      </c>
      <c r="D15" s="39">
        <f t="shared" si="0"/>
        <v>0.837293036086059</v>
      </c>
      <c r="E15" s="39">
        <f t="shared" si="1"/>
        <v>0.8317421980879524</v>
      </c>
      <c r="F15" s="39">
        <f t="shared" si="2"/>
        <v>1.6634843961759047</v>
      </c>
    </row>
    <row r="16" spans="1:6" ht="15">
      <c r="A16" s="5" t="s">
        <v>6</v>
      </c>
      <c r="B16" s="39">
        <v>1355589464.32</v>
      </c>
      <c r="C16" s="39">
        <v>1123980668.32</v>
      </c>
      <c r="D16" s="39">
        <f t="shared" si="0"/>
        <v>0.8291453260031191</v>
      </c>
      <c r="E16" s="39">
        <f t="shared" si="1"/>
        <v>0.8233165243724917</v>
      </c>
      <c r="F16" s="39">
        <f t="shared" si="2"/>
        <v>1.6466330487449834</v>
      </c>
    </row>
    <row r="17" spans="1:6" ht="15">
      <c r="A17" s="5" t="s">
        <v>7</v>
      </c>
      <c r="B17" s="39">
        <v>546538435.32</v>
      </c>
      <c r="C17" s="39">
        <v>313215125.61</v>
      </c>
      <c r="D17" s="39">
        <f t="shared" si="0"/>
        <v>0.5730889272711653</v>
      </c>
      <c r="E17" s="39">
        <f t="shared" si="1"/>
        <v>0.5585246200816522</v>
      </c>
      <c r="F17" s="39">
        <f t="shared" si="2"/>
        <v>1.1170492401633043</v>
      </c>
    </row>
    <row r="18" spans="1:6" ht="15">
      <c r="A18" s="5" t="s">
        <v>8</v>
      </c>
      <c r="B18" s="39">
        <v>776832878.72</v>
      </c>
      <c r="C18" s="39">
        <v>627596035.3</v>
      </c>
      <c r="D18" s="39">
        <f t="shared" si="0"/>
        <v>0.8078906705572246</v>
      </c>
      <c r="E18" s="39">
        <f t="shared" si="1"/>
        <v>0.8013367546091293</v>
      </c>
      <c r="F18" s="39">
        <f t="shared" si="2"/>
        <v>1.6026735092182587</v>
      </c>
    </row>
    <row r="19" spans="1:6" ht="15">
      <c r="A19" s="5" t="s">
        <v>9</v>
      </c>
      <c r="B19" s="39">
        <v>579445420.8</v>
      </c>
      <c r="C19" s="39">
        <v>495349900.35</v>
      </c>
      <c r="D19" s="39">
        <f t="shared" si="0"/>
        <v>0.8548689532589712</v>
      </c>
      <c r="E19" s="39">
        <f t="shared" si="1"/>
        <v>0.8499177273890005</v>
      </c>
      <c r="F19" s="39">
        <f t="shared" si="2"/>
        <v>1.699835454778001</v>
      </c>
    </row>
    <row r="20" spans="1:6" ht="15">
      <c r="A20" s="5" t="s">
        <v>10</v>
      </c>
      <c r="B20" s="39">
        <v>135504074.02</v>
      </c>
      <c r="C20" s="39">
        <v>79003004.98</v>
      </c>
      <c r="D20" s="39">
        <f t="shared" si="0"/>
        <v>0.5830304775068194</v>
      </c>
      <c r="E20" s="39">
        <f t="shared" si="1"/>
        <v>0.5688053317980486</v>
      </c>
      <c r="F20" s="39">
        <f t="shared" si="2"/>
        <v>1.1376106635960972</v>
      </c>
    </row>
    <row r="21" spans="1:6" ht="15">
      <c r="A21" s="5" t="s">
        <v>11</v>
      </c>
      <c r="B21" s="39">
        <v>632343880</v>
      </c>
      <c r="C21" s="39">
        <v>552252069.96</v>
      </c>
      <c r="D21" s="39">
        <f t="shared" si="0"/>
        <v>0.8733413691929778</v>
      </c>
      <c r="E21" s="39">
        <f t="shared" si="1"/>
        <v>0.8690203400018508</v>
      </c>
      <c r="F21" s="39">
        <f t="shared" si="2"/>
        <v>1.7380406800037016</v>
      </c>
    </row>
    <row r="22" spans="1:6" ht="15">
      <c r="A22" s="5" t="s">
        <v>12</v>
      </c>
      <c r="B22" s="39">
        <v>179288552.01</v>
      </c>
      <c r="C22" s="39">
        <v>167355286.56</v>
      </c>
      <c r="D22" s="39">
        <f t="shared" si="0"/>
        <v>0.933441007157365</v>
      </c>
      <c r="E22" s="39">
        <f t="shared" si="1"/>
        <v>0.9311703103310016</v>
      </c>
      <c r="F22" s="39">
        <f t="shared" si="2"/>
        <v>1.8623406206620032</v>
      </c>
    </row>
    <row r="23" spans="1:6" ht="15">
      <c r="A23" s="5" t="s">
        <v>13</v>
      </c>
      <c r="B23" s="39">
        <v>325987851.67</v>
      </c>
      <c r="C23" s="39">
        <v>257226339.6</v>
      </c>
      <c r="D23" s="39">
        <f t="shared" si="0"/>
        <v>0.7890672559798093</v>
      </c>
      <c r="E23" s="39">
        <f t="shared" si="1"/>
        <v>0.7818711688401621</v>
      </c>
      <c r="F23" s="39">
        <f t="shared" si="2"/>
        <v>1.5637423376803241</v>
      </c>
    </row>
    <row r="24" spans="1:6" ht="15">
      <c r="A24" s="5" t="s">
        <v>14</v>
      </c>
      <c r="B24" s="39">
        <v>313756108.75</v>
      </c>
      <c r="C24" s="39">
        <v>157399275.68</v>
      </c>
      <c r="D24" s="39">
        <f t="shared" si="0"/>
        <v>0.5016612307791442</v>
      </c>
      <c r="E24" s="39">
        <f t="shared" si="1"/>
        <v>0.4846601282474547</v>
      </c>
      <c r="F24" s="39">
        <f t="shared" si="2"/>
        <v>0.9693202564949094</v>
      </c>
    </row>
    <row r="25" spans="1:6" ht="15">
      <c r="A25" s="5" t="s">
        <v>15</v>
      </c>
      <c r="B25" s="39">
        <v>475692383.93</v>
      </c>
      <c r="C25" s="39">
        <v>372239003.8</v>
      </c>
      <c r="D25" s="39">
        <f t="shared" si="0"/>
        <v>0.78252041944564</v>
      </c>
      <c r="E25" s="39">
        <f t="shared" si="1"/>
        <v>0.7751009833593522</v>
      </c>
      <c r="F25" s="39">
        <f t="shared" si="2"/>
        <v>1.5502019667187044</v>
      </c>
    </row>
    <row r="26" spans="1:6" ht="15">
      <c r="A26" s="5" t="s">
        <v>16</v>
      </c>
      <c r="B26" s="39">
        <v>1439320226.96</v>
      </c>
      <c r="C26" s="39">
        <v>692224656.16</v>
      </c>
      <c r="D26" s="39">
        <f t="shared" si="0"/>
        <v>0.4809386008713664</v>
      </c>
      <c r="E26" s="39">
        <f t="shared" si="1"/>
        <v>0.46323053436747946</v>
      </c>
      <c r="F26" s="39">
        <f t="shared" si="2"/>
        <v>0.9264610687349589</v>
      </c>
    </row>
    <row r="27" spans="1:6" ht="15">
      <c r="A27" s="5" t="s">
        <v>17</v>
      </c>
      <c r="B27" s="39">
        <v>116844352.92</v>
      </c>
      <c r="C27" s="39">
        <v>45701653.61</v>
      </c>
      <c r="D27" s="39">
        <f t="shared" si="0"/>
        <v>0.39113275453962776</v>
      </c>
      <c r="E27" s="39">
        <f t="shared" si="1"/>
        <v>0.37036091195462606</v>
      </c>
      <c r="F27" s="39">
        <f t="shared" si="2"/>
        <v>0.7407218239092521</v>
      </c>
    </row>
    <row r="28" spans="1:6" ht="15">
      <c r="A28" s="5" t="s">
        <v>18</v>
      </c>
      <c r="B28" s="39">
        <v>182037722.86</v>
      </c>
      <c r="C28" s="39">
        <v>158505664</v>
      </c>
      <c r="D28" s="39">
        <f t="shared" si="0"/>
        <v>0.8707297669390325</v>
      </c>
      <c r="E28" s="39">
        <f t="shared" si="1"/>
        <v>0.8663196414936432</v>
      </c>
      <c r="F28" s="39">
        <f t="shared" si="2"/>
        <v>1.7326392829872863</v>
      </c>
    </row>
    <row r="29" spans="1:6" ht="15">
      <c r="A29" s="5" t="s">
        <v>19</v>
      </c>
      <c r="B29" s="39">
        <v>532385318.14</v>
      </c>
      <c r="C29" s="39">
        <v>258003074.72</v>
      </c>
      <c r="D29" s="39">
        <f t="shared" si="0"/>
        <v>0.48461718595356457</v>
      </c>
      <c r="E29" s="39">
        <f t="shared" si="1"/>
        <v>0.46703461641282135</v>
      </c>
      <c r="F29" s="39">
        <f t="shared" si="2"/>
        <v>0.9340692328256427</v>
      </c>
    </row>
    <row r="30" spans="1:6" ht="15">
      <c r="A30" s="5" t="s">
        <v>20</v>
      </c>
      <c r="B30" s="39">
        <v>567637333.68</v>
      </c>
      <c r="C30" s="39">
        <v>521648238.04</v>
      </c>
      <c r="D30" s="39">
        <f t="shared" si="0"/>
        <v>0.9189815522847096</v>
      </c>
      <c r="E30" s="39">
        <f t="shared" si="1"/>
        <v>0.9162175631639765</v>
      </c>
      <c r="F30" s="39">
        <f t="shared" si="2"/>
        <v>1.832435126327953</v>
      </c>
    </row>
    <row r="31" spans="1:6" ht="15">
      <c r="A31" s="5" t="s">
        <v>21</v>
      </c>
      <c r="B31" s="39">
        <v>198752970.87</v>
      </c>
      <c r="C31" s="39">
        <v>153297912.08</v>
      </c>
      <c r="D31" s="39">
        <f t="shared" si="0"/>
        <v>0.7712987202604827</v>
      </c>
      <c r="E31" s="39">
        <f t="shared" si="1"/>
        <v>0.763496449704533</v>
      </c>
      <c r="F31" s="39">
        <f t="shared" si="2"/>
        <v>1.526992899409066</v>
      </c>
    </row>
    <row r="32" spans="1:6" ht="15">
      <c r="A32" s="5" t="s">
        <v>22</v>
      </c>
      <c r="B32" s="39">
        <v>258722960.99</v>
      </c>
      <c r="C32" s="39">
        <v>256864960.99</v>
      </c>
      <c r="D32" s="39">
        <f t="shared" si="0"/>
        <v>0.9928185732225296</v>
      </c>
      <c r="E32" s="39">
        <f t="shared" si="1"/>
        <v>0.9925735748790163</v>
      </c>
      <c r="F32" s="39">
        <f t="shared" si="2"/>
        <v>1.9851471497580326</v>
      </c>
    </row>
    <row r="33" spans="1:6" ht="15">
      <c r="A33" s="5" t="s">
        <v>23</v>
      </c>
      <c r="B33" s="39">
        <v>285313934.51</v>
      </c>
      <c r="C33" s="39">
        <v>285313934.51</v>
      </c>
      <c r="D33" s="39">
        <f t="shared" si="0"/>
        <v>1</v>
      </c>
      <c r="E33" s="39">
        <f t="shared" si="1"/>
        <v>1</v>
      </c>
      <c r="F33" s="39">
        <f t="shared" si="2"/>
        <v>2</v>
      </c>
    </row>
    <row r="34" spans="1:6" ht="15">
      <c r="A34" s="5" t="s">
        <v>24</v>
      </c>
      <c r="B34" s="39">
        <v>664061359.31</v>
      </c>
      <c r="C34" s="39">
        <v>203595851.64</v>
      </c>
      <c r="D34" s="39">
        <f t="shared" si="0"/>
        <v>0.3065919267634371</v>
      </c>
      <c r="E34" s="39">
        <f t="shared" si="1"/>
        <v>0.2829359271151909</v>
      </c>
      <c r="F34" s="39">
        <f t="shared" si="2"/>
        <v>0.5658718542303818</v>
      </c>
    </row>
    <row r="35" spans="1:6" ht="15">
      <c r="A35" s="5" t="s">
        <v>25</v>
      </c>
      <c r="B35" s="39">
        <v>116640117.81</v>
      </c>
      <c r="C35" s="39">
        <v>66847593.91</v>
      </c>
      <c r="D35" s="39">
        <f t="shared" si="0"/>
        <v>0.57310979416954</v>
      </c>
      <c r="E35" s="39">
        <f t="shared" si="1"/>
        <v>0.5585461988657975</v>
      </c>
      <c r="F35" s="39">
        <f t="shared" si="2"/>
        <v>1.117092397731595</v>
      </c>
    </row>
    <row r="36" spans="1:6" ht="15">
      <c r="A36" s="5" t="s">
        <v>26</v>
      </c>
      <c r="B36" s="39">
        <v>378647121.79</v>
      </c>
      <c r="C36" s="39">
        <v>286154334.66</v>
      </c>
      <c r="D36" s="39">
        <f t="shared" si="0"/>
        <v>0.7557282709749553</v>
      </c>
      <c r="E36" s="39">
        <f t="shared" si="1"/>
        <v>0.7473948059362211</v>
      </c>
      <c r="F36" s="39">
        <f t="shared" si="2"/>
        <v>1.4947896118724422</v>
      </c>
    </row>
    <row r="37" spans="1:6" ht="15">
      <c r="A37" s="5" t="s">
        <v>27</v>
      </c>
      <c r="B37" s="39">
        <v>216204362.24</v>
      </c>
      <c r="C37" s="39">
        <v>7132598.76</v>
      </c>
      <c r="D37" s="39">
        <f t="shared" si="0"/>
        <v>0.03299007793414631</v>
      </c>
      <c r="E37" s="39">
        <f t="shared" si="1"/>
        <v>0</v>
      </c>
      <c r="F37" s="39">
        <f t="shared" si="2"/>
        <v>0</v>
      </c>
    </row>
    <row r="38" spans="1:6" ht="15">
      <c r="A38" s="5" t="s">
        <v>28</v>
      </c>
      <c r="B38" s="39">
        <v>332051605.46</v>
      </c>
      <c r="C38" s="39">
        <v>262614689.05</v>
      </c>
      <c r="D38" s="39">
        <f t="shared" si="0"/>
        <v>0.7908851658349697</v>
      </c>
      <c r="E38" s="39">
        <f t="shared" si="1"/>
        <v>0.7837510976947458</v>
      </c>
      <c r="F38" s="39">
        <f t="shared" si="2"/>
        <v>1.5675021953894916</v>
      </c>
    </row>
    <row r="39" spans="1:6" ht="15">
      <c r="A39" s="5" t="s">
        <v>29</v>
      </c>
      <c r="B39" s="39">
        <v>226645382.99</v>
      </c>
      <c r="C39" s="39">
        <v>23273189.54</v>
      </c>
      <c r="D39" s="39">
        <f t="shared" si="0"/>
        <v>0.10268547822580994</v>
      </c>
      <c r="E39" s="39">
        <f t="shared" si="1"/>
        <v>0.07207309739156673</v>
      </c>
      <c r="F39" s="39">
        <f t="shared" si="2"/>
        <v>0.14414619478313345</v>
      </c>
    </row>
    <row r="40" spans="1:6" ht="15">
      <c r="A40" s="5" t="s">
        <v>30</v>
      </c>
      <c r="B40" s="39">
        <v>850160114.35</v>
      </c>
      <c r="C40" s="39">
        <v>797204221.67</v>
      </c>
      <c r="D40" s="39">
        <f t="shared" si="0"/>
        <v>0.9377106832158456</v>
      </c>
      <c r="E40" s="39">
        <f t="shared" si="1"/>
        <v>0.9355856487479635</v>
      </c>
      <c r="F40" s="39">
        <f t="shared" si="2"/>
        <v>1.871171297495927</v>
      </c>
    </row>
    <row r="41" spans="1:6" ht="15">
      <c r="A41" s="5" t="s">
        <v>31</v>
      </c>
      <c r="B41" s="39">
        <v>742328912.33</v>
      </c>
      <c r="C41" s="39">
        <v>592968042.37</v>
      </c>
      <c r="D41" s="39">
        <f t="shared" si="0"/>
        <v>0.7987942171197528</v>
      </c>
      <c r="E41" s="39">
        <f t="shared" si="1"/>
        <v>0.7919299706352496</v>
      </c>
      <c r="F41" s="39">
        <f t="shared" si="2"/>
        <v>1.5838599412704992</v>
      </c>
    </row>
    <row r="42" spans="1:6" ht="15">
      <c r="A42" s="5" t="s">
        <v>32</v>
      </c>
      <c r="B42" s="39">
        <v>252967804.17</v>
      </c>
      <c r="C42" s="39">
        <v>41890422.23</v>
      </c>
      <c r="D42" s="39">
        <f t="shared" si="0"/>
        <v>0.16559586453084243</v>
      </c>
      <c r="E42" s="39">
        <f t="shared" si="1"/>
        <v>0.1371297062944362</v>
      </c>
      <c r="F42" s="39">
        <f t="shared" si="2"/>
        <v>0.2742594125888724</v>
      </c>
    </row>
    <row r="43" spans="1:6" ht="15">
      <c r="A43" s="5" t="s">
        <v>33</v>
      </c>
      <c r="B43" s="39">
        <v>283038214.91</v>
      </c>
      <c r="C43" s="39">
        <v>198008245.87</v>
      </c>
      <c r="D43" s="39">
        <f t="shared" si="0"/>
        <v>0.6995813124844725</v>
      </c>
      <c r="E43" s="39">
        <f t="shared" si="1"/>
        <v>0.6893323629257768</v>
      </c>
      <c r="F43" s="39">
        <f t="shared" si="2"/>
        <v>1.3786647258515536</v>
      </c>
    </row>
    <row r="44" spans="1:6" ht="15">
      <c r="A44" s="5" t="s">
        <v>34</v>
      </c>
      <c r="B44" s="39">
        <v>171012773.56</v>
      </c>
      <c r="C44" s="39">
        <v>155966417.17</v>
      </c>
      <c r="D44" s="39">
        <f t="shared" si="0"/>
        <v>0.912016184073402</v>
      </c>
      <c r="E44" s="39">
        <f t="shared" si="1"/>
        <v>0.9090145675665505</v>
      </c>
      <c r="F44" s="39">
        <f t="shared" si="2"/>
        <v>1.818029135133101</v>
      </c>
    </row>
    <row r="45" spans="1:6" ht="15">
      <c r="A45" s="5" t="s">
        <v>35</v>
      </c>
      <c r="B45" s="39">
        <v>161282327.12</v>
      </c>
      <c r="C45" s="39">
        <v>138085857.05</v>
      </c>
      <c r="D45" s="39">
        <f t="shared" si="0"/>
        <v>0.8561747558817094</v>
      </c>
      <c r="E45" s="39">
        <f t="shared" si="1"/>
        <v>0.8512680781898988</v>
      </c>
      <c r="F45" s="39">
        <f t="shared" si="2"/>
        <v>1.7025361563797976</v>
      </c>
    </row>
    <row r="46" spans="1:6" ht="15">
      <c r="A46" s="5" t="s">
        <v>36</v>
      </c>
      <c r="B46" s="39">
        <v>253843820.83</v>
      </c>
      <c r="C46" s="39">
        <v>156000357.53</v>
      </c>
      <c r="D46" s="39">
        <f t="shared" si="0"/>
        <v>0.6145525111461111</v>
      </c>
      <c r="E46" s="39">
        <f t="shared" si="1"/>
        <v>0.6014027570364063</v>
      </c>
      <c r="F46" s="39">
        <f t="shared" si="2"/>
        <v>1.2028055140728127</v>
      </c>
    </row>
    <row r="47" spans="1:6" s="18" customFormat="1" ht="15">
      <c r="A47" s="15" t="s">
        <v>71</v>
      </c>
      <c r="B47" s="16">
        <f>SUM(B$10:B$46)</f>
        <v>54226756211.79999</v>
      </c>
      <c r="C47" s="16">
        <f>SUM(C$10:C$46)</f>
        <v>36274278998.40001</v>
      </c>
      <c r="D47" s="16">
        <f>$C47/$B47</f>
        <v>0.6689369147717259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="80" zoomScaleSheetLayoutView="80" zoomScalePageLayoutView="0" workbookViewId="0" topLeftCell="A1">
      <selection activeCell="B10" sqref="B10:C46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00390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61" t="s">
        <v>186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8" ht="15">
      <c r="A3" s="11" t="s">
        <v>60</v>
      </c>
      <c r="B3" s="37">
        <v>1</v>
      </c>
      <c r="C3" s="35"/>
      <c r="D3" s="35"/>
      <c r="E3" s="35"/>
      <c r="F3" s="35"/>
      <c r="G3" s="35"/>
      <c r="H3" s="35"/>
    </row>
    <row r="4" spans="1:8" ht="15">
      <c r="A4" s="12" t="s">
        <v>61</v>
      </c>
      <c r="B4" s="38">
        <v>0</v>
      </c>
      <c r="C4" s="36"/>
      <c r="D4" s="36"/>
      <c r="E4" s="36"/>
      <c r="F4" s="36"/>
      <c r="G4" s="36"/>
      <c r="H4" s="36"/>
    </row>
    <row r="5" spans="1:8" ht="15">
      <c r="A5" s="13" t="s">
        <v>62</v>
      </c>
      <c r="B5" s="14" t="s">
        <v>43</v>
      </c>
      <c r="C5" s="28"/>
      <c r="D5" s="28"/>
      <c r="E5" s="28"/>
      <c r="F5" s="28"/>
      <c r="G5" s="28"/>
      <c r="H5" s="28"/>
    </row>
    <row r="7" spans="1:13" s="8" customFormat="1" ht="24.75" customHeight="1">
      <c r="A7" s="58" t="s">
        <v>38</v>
      </c>
      <c r="B7" s="58" t="s">
        <v>279</v>
      </c>
      <c r="C7" s="58"/>
      <c r="D7" s="58"/>
      <c r="E7" s="58"/>
      <c r="F7" s="58"/>
      <c r="G7" s="58" t="s">
        <v>280</v>
      </c>
      <c r="H7" s="58"/>
      <c r="I7" s="58"/>
      <c r="J7" s="67" t="s">
        <v>121</v>
      </c>
      <c r="K7" s="59" t="s">
        <v>90</v>
      </c>
      <c r="L7" s="59" t="s">
        <v>91</v>
      </c>
      <c r="M7" s="59" t="s">
        <v>92</v>
      </c>
    </row>
    <row r="8" spans="1:13" s="8" customFormat="1" ht="193.5" customHeight="1">
      <c r="A8" s="58"/>
      <c r="B8" s="10" t="s">
        <v>114</v>
      </c>
      <c r="C8" s="10" t="s">
        <v>112</v>
      </c>
      <c r="D8" s="10" t="s">
        <v>119</v>
      </c>
      <c r="E8" s="10" t="s">
        <v>116</v>
      </c>
      <c r="F8" s="10" t="s">
        <v>201</v>
      </c>
      <c r="G8" s="10" t="s">
        <v>113</v>
      </c>
      <c r="H8" s="10" t="s">
        <v>120</v>
      </c>
      <c r="I8" s="10" t="s">
        <v>115</v>
      </c>
      <c r="J8" s="67"/>
      <c r="K8" s="59"/>
      <c r="L8" s="59"/>
      <c r="M8" s="59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213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3">
        <v>-137875300.11</v>
      </c>
      <c r="C10" s="43">
        <v>137875300.11</v>
      </c>
      <c r="D10" s="43"/>
      <c r="E10" s="43">
        <v>-216300000</v>
      </c>
      <c r="F10" s="43">
        <f>IF(SUM($B10:$E10)&lt;0,SUM($B10:$E10),0)</f>
        <v>-216300000</v>
      </c>
      <c r="G10" s="39">
        <v>22242827737.92</v>
      </c>
      <c r="H10" s="39">
        <v>8283589037.92</v>
      </c>
      <c r="I10" s="34">
        <f>$G10-$H10</f>
        <v>13959238699.999998</v>
      </c>
      <c r="J10" s="34">
        <f>-$F10/$I10*100</f>
        <v>1.5495114357489999</v>
      </c>
      <c r="K10" s="33">
        <f>IF($J10&gt;10,1,0)</f>
        <v>0</v>
      </c>
      <c r="L10" s="33">
        <f>($K10-$B$4)/($B$3-$B$4)</f>
        <v>0</v>
      </c>
      <c r="M10" s="33">
        <f>$L10*$B$5</f>
        <v>0</v>
      </c>
    </row>
    <row r="11" spans="1:13" ht="15">
      <c r="A11" s="5" t="s">
        <v>1</v>
      </c>
      <c r="B11" s="43">
        <v>-970674481.33</v>
      </c>
      <c r="C11" s="43">
        <v>167294481.33</v>
      </c>
      <c r="D11" s="39">
        <v>25977000</v>
      </c>
      <c r="E11" s="43">
        <v>169478000</v>
      </c>
      <c r="F11" s="43">
        <f aca="true" t="shared" si="0" ref="F11:F46">IF(SUM($B11:$E11)&lt;0,SUM($B11:$E11),0)</f>
        <v>-607925000</v>
      </c>
      <c r="G11" s="39">
        <v>11579843706.95</v>
      </c>
      <c r="H11" s="39">
        <v>5436214706.95</v>
      </c>
      <c r="I11" s="34">
        <f aca="true" t="shared" si="1" ref="I11:I46">$G11-$H11</f>
        <v>6143629000.000001</v>
      </c>
      <c r="J11" s="34">
        <f aca="true" t="shared" si="2" ref="J11:J46">-$F11/$I11*100</f>
        <v>9.895210143711477</v>
      </c>
      <c r="K11" s="33">
        <f aca="true" t="shared" si="3" ref="K11:K46">IF($J11&gt;10,1,0)</f>
        <v>0</v>
      </c>
      <c r="L11" s="33">
        <f aca="true" t="shared" si="4" ref="L11:L46">($K11-$B$4)/($B$3-$B$4)</f>
        <v>0</v>
      </c>
      <c r="M11" s="33">
        <f aca="true" t="shared" si="5" ref="M11:M46">$L11*$B$5</f>
        <v>0</v>
      </c>
    </row>
    <row r="12" spans="1:13" ht="15">
      <c r="A12" s="5" t="s">
        <v>2</v>
      </c>
      <c r="B12" s="43">
        <v>-8193649.02</v>
      </c>
      <c r="C12" s="43">
        <v>16754149.02</v>
      </c>
      <c r="D12" s="43"/>
      <c r="E12" s="43">
        <v>-7498800</v>
      </c>
      <c r="F12" s="43">
        <f t="shared" si="0"/>
        <v>0</v>
      </c>
      <c r="G12" s="39">
        <v>1994992079.15</v>
      </c>
      <c r="H12" s="39">
        <v>769519979.15</v>
      </c>
      <c r="I12" s="34">
        <f t="shared" si="1"/>
        <v>1225472100</v>
      </c>
      <c r="J12" s="34">
        <f t="shared" si="2"/>
        <v>0</v>
      </c>
      <c r="K12" s="33">
        <f t="shared" si="3"/>
        <v>0</v>
      </c>
      <c r="L12" s="33">
        <f t="shared" si="4"/>
        <v>0</v>
      </c>
      <c r="M12" s="33">
        <f t="shared" si="5"/>
        <v>0</v>
      </c>
    </row>
    <row r="13" spans="1:13" ht="15">
      <c r="A13" s="5" t="s">
        <v>3</v>
      </c>
      <c r="B13" s="43">
        <v>-234577152.52</v>
      </c>
      <c r="C13" s="43">
        <v>179577152.52</v>
      </c>
      <c r="D13" s="43"/>
      <c r="E13" s="43"/>
      <c r="F13" s="43">
        <f t="shared" si="0"/>
        <v>-55000000</v>
      </c>
      <c r="G13" s="39">
        <v>1816349883.29</v>
      </c>
      <c r="H13" s="39">
        <v>745742883.29</v>
      </c>
      <c r="I13" s="34">
        <f t="shared" si="1"/>
        <v>1070607000</v>
      </c>
      <c r="J13" s="34">
        <f t="shared" si="2"/>
        <v>5.1372725939583805</v>
      </c>
      <c r="K13" s="33">
        <f t="shared" si="3"/>
        <v>0</v>
      </c>
      <c r="L13" s="33">
        <f t="shared" si="4"/>
        <v>0</v>
      </c>
      <c r="M13" s="33">
        <f t="shared" si="5"/>
        <v>0</v>
      </c>
    </row>
    <row r="14" spans="1:13" ht="15">
      <c r="A14" s="5" t="s">
        <v>4</v>
      </c>
      <c r="B14" s="43">
        <v>-83559278.89</v>
      </c>
      <c r="C14" s="43">
        <v>83559278.89</v>
      </c>
      <c r="D14" s="43"/>
      <c r="E14" s="43"/>
      <c r="F14" s="43">
        <f t="shared" si="0"/>
        <v>0</v>
      </c>
      <c r="G14" s="39">
        <v>998826614</v>
      </c>
      <c r="H14" s="39">
        <v>663526614</v>
      </c>
      <c r="I14" s="34">
        <f t="shared" si="1"/>
        <v>335300000</v>
      </c>
      <c r="J14" s="34">
        <f t="shared" si="2"/>
        <v>0</v>
      </c>
      <c r="K14" s="33">
        <f t="shared" si="3"/>
        <v>0</v>
      </c>
      <c r="L14" s="33">
        <f t="shared" si="4"/>
        <v>0</v>
      </c>
      <c r="M14" s="33">
        <f t="shared" si="5"/>
        <v>0</v>
      </c>
    </row>
    <row r="15" spans="1:13" ht="15">
      <c r="A15" s="5" t="s">
        <v>5</v>
      </c>
      <c r="B15" s="43">
        <v>-11407773.03</v>
      </c>
      <c r="C15" s="43">
        <v>575773.03</v>
      </c>
      <c r="D15" s="43"/>
      <c r="E15" s="43">
        <v>10832000</v>
      </c>
      <c r="F15" s="43">
        <f t="shared" si="0"/>
        <v>0</v>
      </c>
      <c r="G15" s="39">
        <v>596750768.25</v>
      </c>
      <c r="H15" s="39">
        <v>196877768.25</v>
      </c>
      <c r="I15" s="34">
        <f t="shared" si="1"/>
        <v>399873000</v>
      </c>
      <c r="J15" s="34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ht="15">
      <c r="A16" s="5" t="s">
        <v>6</v>
      </c>
      <c r="B16" s="43">
        <v>-54254137.46</v>
      </c>
      <c r="C16" s="43">
        <v>66754137.46</v>
      </c>
      <c r="D16" s="43"/>
      <c r="E16" s="43">
        <v>-12500000</v>
      </c>
      <c r="F16" s="43">
        <f t="shared" si="0"/>
        <v>0</v>
      </c>
      <c r="G16" s="39">
        <v>1301335326.86</v>
      </c>
      <c r="H16" s="39">
        <v>924501873.3</v>
      </c>
      <c r="I16" s="34">
        <f t="shared" si="1"/>
        <v>376833453.55999994</v>
      </c>
      <c r="J16" s="34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3" ht="15">
      <c r="A17" s="5" t="s">
        <v>7</v>
      </c>
      <c r="B17" s="43">
        <v>-15892842.36</v>
      </c>
      <c r="C17" s="43">
        <v>5701242.36</v>
      </c>
      <c r="D17" s="43"/>
      <c r="E17" s="43">
        <v>3615400</v>
      </c>
      <c r="F17" s="43">
        <f t="shared" si="0"/>
        <v>-6576200</v>
      </c>
      <c r="G17" s="39">
        <v>530645592.96</v>
      </c>
      <c r="H17" s="39">
        <v>396746292.96</v>
      </c>
      <c r="I17" s="34">
        <f t="shared" si="1"/>
        <v>133899300</v>
      </c>
      <c r="J17" s="34">
        <f t="shared" si="2"/>
        <v>4.911302747661862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3" ht="15">
      <c r="A18" s="5" t="s">
        <v>8</v>
      </c>
      <c r="B18" s="43">
        <v>-117125878.72</v>
      </c>
      <c r="C18" s="43">
        <v>85125878.72</v>
      </c>
      <c r="D18" s="43"/>
      <c r="E18" s="43"/>
      <c r="F18" s="43">
        <f t="shared" si="0"/>
        <v>-32000000</v>
      </c>
      <c r="G18" s="39">
        <v>659707000</v>
      </c>
      <c r="H18" s="39">
        <v>324507000</v>
      </c>
      <c r="I18" s="34">
        <f t="shared" si="1"/>
        <v>335200000</v>
      </c>
      <c r="J18" s="34">
        <f t="shared" si="2"/>
        <v>9.54653937947494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3" ht="15">
      <c r="A19" s="5" t="s">
        <v>9</v>
      </c>
      <c r="B19" s="43">
        <v>-35215901.64</v>
      </c>
      <c r="C19" s="43">
        <v>35215901.64</v>
      </c>
      <c r="D19" s="43"/>
      <c r="E19" s="43"/>
      <c r="F19" s="43">
        <f t="shared" si="0"/>
        <v>0</v>
      </c>
      <c r="G19" s="39">
        <v>544230000</v>
      </c>
      <c r="H19" s="39">
        <v>356659000</v>
      </c>
      <c r="I19" s="34">
        <f t="shared" si="1"/>
        <v>187571000</v>
      </c>
      <c r="J19" s="34">
        <f t="shared" si="2"/>
        <v>0</v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3" ht="15">
      <c r="A20" s="5" t="s">
        <v>10</v>
      </c>
      <c r="B20" s="43">
        <v>-3080072.18</v>
      </c>
      <c r="C20" s="43">
        <v>3080072.18</v>
      </c>
      <c r="D20" s="43"/>
      <c r="E20" s="43"/>
      <c r="F20" s="43">
        <f t="shared" si="0"/>
        <v>0</v>
      </c>
      <c r="G20" s="39">
        <v>132424001.84</v>
      </c>
      <c r="H20" s="39">
        <v>101890001.84</v>
      </c>
      <c r="I20" s="34">
        <f t="shared" si="1"/>
        <v>30534000</v>
      </c>
      <c r="J20" s="34">
        <f t="shared" si="2"/>
        <v>0</v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3" ht="15">
      <c r="A21" s="5" t="s">
        <v>11</v>
      </c>
      <c r="B21" s="43">
        <v>-28959623.66</v>
      </c>
      <c r="C21" s="43">
        <v>30862425.75</v>
      </c>
      <c r="D21" s="43"/>
      <c r="E21" s="43">
        <v>-7603802.09</v>
      </c>
      <c r="F21" s="43">
        <f t="shared" si="0"/>
        <v>-5701000</v>
      </c>
      <c r="G21" s="39">
        <v>603384256.34</v>
      </c>
      <c r="H21" s="39">
        <v>454932879.1</v>
      </c>
      <c r="I21" s="34">
        <f t="shared" si="1"/>
        <v>148451377.24</v>
      </c>
      <c r="J21" s="34">
        <f t="shared" si="2"/>
        <v>3.8403146578985554</v>
      </c>
      <c r="K21" s="33">
        <f t="shared" si="3"/>
        <v>0</v>
      </c>
      <c r="L21" s="33">
        <f t="shared" si="4"/>
        <v>0</v>
      </c>
      <c r="M21" s="33">
        <f t="shared" si="5"/>
        <v>0</v>
      </c>
    </row>
    <row r="22" spans="1:13" ht="15">
      <c r="A22" s="5" t="s">
        <v>12</v>
      </c>
      <c r="B22" s="43">
        <v>5445198.58</v>
      </c>
      <c r="C22" s="43">
        <v>3149801.42</v>
      </c>
      <c r="D22" s="43"/>
      <c r="E22" s="43">
        <v>-12930000</v>
      </c>
      <c r="F22" s="43">
        <f t="shared" si="0"/>
        <v>-4335000</v>
      </c>
      <c r="G22" s="39">
        <v>184733750.59</v>
      </c>
      <c r="H22" s="39">
        <v>124570750.59</v>
      </c>
      <c r="I22" s="34">
        <f t="shared" si="1"/>
        <v>60163000</v>
      </c>
      <c r="J22" s="34">
        <f t="shared" si="2"/>
        <v>7.205425261373269</v>
      </c>
      <c r="K22" s="33">
        <f t="shared" si="3"/>
        <v>0</v>
      </c>
      <c r="L22" s="33">
        <f t="shared" si="4"/>
        <v>0</v>
      </c>
      <c r="M22" s="33">
        <f t="shared" si="5"/>
        <v>0</v>
      </c>
    </row>
    <row r="23" spans="1:13" ht="15">
      <c r="A23" s="5" t="s">
        <v>13</v>
      </c>
      <c r="B23" s="43">
        <v>-15127364.62</v>
      </c>
      <c r="C23" s="43">
        <v>35427364.62</v>
      </c>
      <c r="D23" s="43"/>
      <c r="E23" s="43">
        <v>-20300000</v>
      </c>
      <c r="F23" s="43">
        <f t="shared" si="0"/>
        <v>0</v>
      </c>
      <c r="G23" s="39">
        <v>310860487.05</v>
      </c>
      <c r="H23" s="39">
        <v>221847487.05</v>
      </c>
      <c r="I23" s="34">
        <f t="shared" si="1"/>
        <v>89013000</v>
      </c>
      <c r="J23" s="34">
        <f t="shared" si="2"/>
        <v>0</v>
      </c>
      <c r="K23" s="33">
        <f t="shared" si="3"/>
        <v>0</v>
      </c>
      <c r="L23" s="33">
        <f t="shared" si="4"/>
        <v>0</v>
      </c>
      <c r="M23" s="33">
        <f t="shared" si="5"/>
        <v>0</v>
      </c>
    </row>
    <row r="24" spans="1:13" ht="15">
      <c r="A24" s="5" t="s">
        <v>14</v>
      </c>
      <c r="B24" s="43">
        <v>-4114260.01</v>
      </c>
      <c r="C24" s="43">
        <v>6101260.01</v>
      </c>
      <c r="D24" s="43"/>
      <c r="E24" s="43">
        <v>-1987000</v>
      </c>
      <c r="F24" s="43">
        <f t="shared" si="0"/>
        <v>0</v>
      </c>
      <c r="G24" s="39">
        <v>309641848.74</v>
      </c>
      <c r="H24" s="39">
        <v>226355601.74</v>
      </c>
      <c r="I24" s="34">
        <f t="shared" si="1"/>
        <v>83286247</v>
      </c>
      <c r="J24" s="34">
        <f t="shared" si="2"/>
        <v>0</v>
      </c>
      <c r="K24" s="33">
        <f t="shared" si="3"/>
        <v>0</v>
      </c>
      <c r="L24" s="33">
        <f t="shared" si="4"/>
        <v>0</v>
      </c>
      <c r="M24" s="33">
        <f t="shared" si="5"/>
        <v>0</v>
      </c>
    </row>
    <row r="25" spans="1:13" ht="15">
      <c r="A25" s="5" t="s">
        <v>15</v>
      </c>
      <c r="B25" s="43">
        <v>-15314453.42</v>
      </c>
      <c r="C25" s="43">
        <v>15314453.42</v>
      </c>
      <c r="D25" s="43"/>
      <c r="E25" s="43"/>
      <c r="F25" s="43">
        <f t="shared" si="0"/>
        <v>0</v>
      </c>
      <c r="G25" s="39">
        <v>460377930.51</v>
      </c>
      <c r="H25" s="39">
        <v>400727930.51</v>
      </c>
      <c r="I25" s="34">
        <f t="shared" si="1"/>
        <v>59650000</v>
      </c>
      <c r="J25" s="34">
        <f t="shared" si="2"/>
        <v>0</v>
      </c>
      <c r="K25" s="33">
        <f t="shared" si="3"/>
        <v>0</v>
      </c>
      <c r="L25" s="33">
        <f t="shared" si="4"/>
        <v>0</v>
      </c>
      <c r="M25" s="33">
        <f t="shared" si="5"/>
        <v>0</v>
      </c>
    </row>
    <row r="26" spans="1:13" ht="15">
      <c r="A26" s="5" t="s">
        <v>16</v>
      </c>
      <c r="B26" s="43">
        <v>-205574771</v>
      </c>
      <c r="C26" s="43">
        <v>267388659</v>
      </c>
      <c r="D26" s="43"/>
      <c r="E26" s="43">
        <v>-57900000</v>
      </c>
      <c r="F26" s="43">
        <f t="shared" si="0"/>
        <v>0</v>
      </c>
      <c r="G26" s="39">
        <v>1233745455.96</v>
      </c>
      <c r="H26" s="39">
        <v>694533021.09</v>
      </c>
      <c r="I26" s="34">
        <f t="shared" si="1"/>
        <v>539212434.87</v>
      </c>
      <c r="J26" s="34">
        <f t="shared" si="2"/>
        <v>0</v>
      </c>
      <c r="K26" s="33">
        <f t="shared" si="3"/>
        <v>0</v>
      </c>
      <c r="L26" s="33">
        <f t="shared" si="4"/>
        <v>0</v>
      </c>
      <c r="M26" s="33">
        <f t="shared" si="5"/>
        <v>0</v>
      </c>
    </row>
    <row r="27" spans="1:13" ht="15">
      <c r="A27" s="5" t="s">
        <v>17</v>
      </c>
      <c r="B27" s="43">
        <v>-4396027.02</v>
      </c>
      <c r="C27" s="43">
        <v>1366285.02</v>
      </c>
      <c r="D27" s="43"/>
      <c r="E27" s="43">
        <v>-625000</v>
      </c>
      <c r="F27" s="43">
        <f t="shared" si="0"/>
        <v>-3654741.9999999995</v>
      </c>
      <c r="G27" s="39">
        <v>112448325.9</v>
      </c>
      <c r="H27" s="39">
        <v>80194630.9</v>
      </c>
      <c r="I27" s="34">
        <f t="shared" si="1"/>
        <v>32253695</v>
      </c>
      <c r="J27" s="34">
        <f t="shared" si="2"/>
        <v>11.331235072446736</v>
      </c>
      <c r="K27" s="33">
        <f t="shared" si="3"/>
        <v>1</v>
      </c>
      <c r="L27" s="33">
        <f t="shared" si="4"/>
        <v>1</v>
      </c>
      <c r="M27" s="33">
        <f t="shared" si="5"/>
        <v>-2</v>
      </c>
    </row>
    <row r="28" spans="1:13" ht="15">
      <c r="A28" s="5" t="s">
        <v>18</v>
      </c>
      <c r="B28" s="43">
        <v>-2094223.86</v>
      </c>
      <c r="C28" s="43">
        <v>1184223.86</v>
      </c>
      <c r="D28" s="43"/>
      <c r="E28" s="43">
        <v>910000</v>
      </c>
      <c r="F28" s="43">
        <f t="shared" si="0"/>
        <v>0</v>
      </c>
      <c r="G28" s="39">
        <v>179943499</v>
      </c>
      <c r="H28" s="39">
        <v>135426499</v>
      </c>
      <c r="I28" s="34">
        <f t="shared" si="1"/>
        <v>44517000</v>
      </c>
      <c r="J28" s="34">
        <f t="shared" si="2"/>
        <v>0</v>
      </c>
      <c r="K28" s="33">
        <f t="shared" si="3"/>
        <v>0</v>
      </c>
      <c r="L28" s="33">
        <f t="shared" si="4"/>
        <v>0</v>
      </c>
      <c r="M28" s="33">
        <f t="shared" si="5"/>
        <v>0</v>
      </c>
    </row>
    <row r="29" spans="1:13" ht="15">
      <c r="A29" s="5" t="s">
        <v>19</v>
      </c>
      <c r="B29" s="43">
        <v>-127251015.49</v>
      </c>
      <c r="C29" s="43">
        <v>95851015.49</v>
      </c>
      <c r="D29" s="43"/>
      <c r="E29" s="43">
        <v>30000000</v>
      </c>
      <c r="F29" s="43">
        <f t="shared" si="0"/>
        <v>-1400000</v>
      </c>
      <c r="G29" s="39">
        <v>405134302.65</v>
      </c>
      <c r="H29" s="39">
        <v>221767208.65</v>
      </c>
      <c r="I29" s="34">
        <f t="shared" si="1"/>
        <v>183367093.99999997</v>
      </c>
      <c r="J29" s="34">
        <f t="shared" si="2"/>
        <v>0.7634957665850343</v>
      </c>
      <c r="K29" s="33">
        <f t="shared" si="3"/>
        <v>0</v>
      </c>
      <c r="L29" s="33">
        <f t="shared" si="4"/>
        <v>0</v>
      </c>
      <c r="M29" s="33">
        <f t="shared" si="5"/>
        <v>0</v>
      </c>
    </row>
    <row r="30" spans="1:13" ht="15">
      <c r="A30" s="5" t="s">
        <v>20</v>
      </c>
      <c r="B30" s="43">
        <v>-85565458.28</v>
      </c>
      <c r="C30" s="43">
        <v>85565458.28</v>
      </c>
      <c r="D30" s="43"/>
      <c r="E30" s="43"/>
      <c r="F30" s="43">
        <f t="shared" si="0"/>
        <v>0</v>
      </c>
      <c r="G30" s="39">
        <v>482071875.4</v>
      </c>
      <c r="H30" s="39">
        <v>312364297.78</v>
      </c>
      <c r="I30" s="34">
        <f t="shared" si="1"/>
        <v>169707577.62</v>
      </c>
      <c r="J30" s="34">
        <f t="shared" si="2"/>
        <v>0</v>
      </c>
      <c r="K30" s="33">
        <f t="shared" si="3"/>
        <v>0</v>
      </c>
      <c r="L30" s="33">
        <f t="shared" si="4"/>
        <v>0</v>
      </c>
      <c r="M30" s="33">
        <f t="shared" si="5"/>
        <v>0</v>
      </c>
    </row>
    <row r="31" spans="1:13" ht="15">
      <c r="A31" s="5" t="s">
        <v>21</v>
      </c>
      <c r="B31" s="43">
        <v>-19285271.98</v>
      </c>
      <c r="C31" s="43">
        <v>19285271.98</v>
      </c>
      <c r="D31" s="43"/>
      <c r="E31" s="43">
        <v>-8120000</v>
      </c>
      <c r="F31" s="43">
        <f t="shared" si="0"/>
        <v>-8120000</v>
      </c>
      <c r="G31" s="39">
        <v>179467698.89</v>
      </c>
      <c r="H31" s="39">
        <v>98773515.89</v>
      </c>
      <c r="I31" s="34">
        <f t="shared" si="1"/>
        <v>80694182.99999999</v>
      </c>
      <c r="J31" s="34">
        <f t="shared" si="2"/>
        <v>10.06268320481044</v>
      </c>
      <c r="K31" s="33">
        <f t="shared" si="3"/>
        <v>1</v>
      </c>
      <c r="L31" s="33">
        <f t="shared" si="4"/>
        <v>1</v>
      </c>
      <c r="M31" s="33">
        <f t="shared" si="5"/>
        <v>-2</v>
      </c>
    </row>
    <row r="32" spans="1:13" ht="15">
      <c r="A32" s="5" t="s">
        <v>22</v>
      </c>
      <c r="B32" s="43">
        <v>-3665000</v>
      </c>
      <c r="C32" s="43">
        <v>3665000</v>
      </c>
      <c r="D32" s="43"/>
      <c r="E32" s="43"/>
      <c r="F32" s="43">
        <f t="shared" si="0"/>
        <v>0</v>
      </c>
      <c r="G32" s="39">
        <v>255057960.99</v>
      </c>
      <c r="H32" s="39">
        <v>163864547.44</v>
      </c>
      <c r="I32" s="34">
        <f t="shared" si="1"/>
        <v>91193413.55000001</v>
      </c>
      <c r="J32" s="34">
        <f t="shared" si="2"/>
        <v>0</v>
      </c>
      <c r="K32" s="33">
        <f t="shared" si="3"/>
        <v>0</v>
      </c>
      <c r="L32" s="33">
        <f t="shared" si="4"/>
        <v>0</v>
      </c>
      <c r="M32" s="33">
        <f t="shared" si="5"/>
        <v>0</v>
      </c>
    </row>
    <row r="33" spans="1:13" ht="15">
      <c r="A33" s="5" t="s">
        <v>23</v>
      </c>
      <c r="B33" s="43">
        <v>-22572131.88</v>
      </c>
      <c r="C33" s="43">
        <v>29180131.88</v>
      </c>
      <c r="D33" s="43"/>
      <c r="E33" s="43">
        <v>-6608000</v>
      </c>
      <c r="F33" s="43">
        <f t="shared" si="0"/>
        <v>0</v>
      </c>
      <c r="G33" s="39">
        <v>262741802.63</v>
      </c>
      <c r="H33" s="39">
        <v>184166802.63</v>
      </c>
      <c r="I33" s="34">
        <f t="shared" si="1"/>
        <v>78575000</v>
      </c>
      <c r="J33" s="34">
        <f t="shared" si="2"/>
        <v>0</v>
      </c>
      <c r="K33" s="33">
        <f t="shared" si="3"/>
        <v>0</v>
      </c>
      <c r="L33" s="33">
        <f t="shared" si="4"/>
        <v>0</v>
      </c>
      <c r="M33" s="33">
        <f t="shared" si="5"/>
        <v>0</v>
      </c>
    </row>
    <row r="34" spans="1:13" ht="15">
      <c r="A34" s="5" t="s">
        <v>24</v>
      </c>
      <c r="B34" s="43">
        <v>-32137871.84</v>
      </c>
      <c r="C34" s="43">
        <v>32137871.84</v>
      </c>
      <c r="D34" s="43"/>
      <c r="E34" s="43"/>
      <c r="F34" s="43">
        <f t="shared" si="0"/>
        <v>0</v>
      </c>
      <c r="G34" s="39">
        <v>631923487.47</v>
      </c>
      <c r="H34" s="39">
        <v>381861746.32</v>
      </c>
      <c r="I34" s="34">
        <f t="shared" si="1"/>
        <v>250061741.15000004</v>
      </c>
      <c r="J34" s="34">
        <f t="shared" si="2"/>
        <v>0</v>
      </c>
      <c r="K34" s="33">
        <f t="shared" si="3"/>
        <v>0</v>
      </c>
      <c r="L34" s="33">
        <f t="shared" si="4"/>
        <v>0</v>
      </c>
      <c r="M34" s="33">
        <f t="shared" si="5"/>
        <v>0</v>
      </c>
    </row>
    <row r="35" spans="1:13" ht="15">
      <c r="A35" s="5" t="s">
        <v>25</v>
      </c>
      <c r="B35" s="43">
        <v>-667023.45</v>
      </c>
      <c r="C35" s="43">
        <v>2162023.45</v>
      </c>
      <c r="D35" s="43"/>
      <c r="E35" s="43">
        <v>-1495000</v>
      </c>
      <c r="F35" s="43">
        <f t="shared" si="0"/>
        <v>0</v>
      </c>
      <c r="G35" s="39">
        <v>115973094.36</v>
      </c>
      <c r="H35" s="39">
        <v>90569155.36</v>
      </c>
      <c r="I35" s="34">
        <f t="shared" si="1"/>
        <v>25403939</v>
      </c>
      <c r="J35" s="34">
        <f t="shared" si="2"/>
        <v>0</v>
      </c>
      <c r="K35" s="33">
        <f t="shared" si="3"/>
        <v>0</v>
      </c>
      <c r="L35" s="33">
        <f t="shared" si="4"/>
        <v>0</v>
      </c>
      <c r="M35" s="33">
        <f t="shared" si="5"/>
        <v>0</v>
      </c>
    </row>
    <row r="36" spans="1:13" ht="15">
      <c r="A36" s="5" t="s">
        <v>26</v>
      </c>
      <c r="B36" s="43">
        <v>-14252459.15</v>
      </c>
      <c r="C36" s="43">
        <v>18036459.15</v>
      </c>
      <c r="D36" s="43"/>
      <c r="E36" s="43">
        <v>-9257000</v>
      </c>
      <c r="F36" s="43">
        <f t="shared" si="0"/>
        <v>-5473000.000000002</v>
      </c>
      <c r="G36" s="39">
        <v>364394662.64</v>
      </c>
      <c r="H36" s="39">
        <v>169951662.64</v>
      </c>
      <c r="I36" s="34">
        <f t="shared" si="1"/>
        <v>194443000</v>
      </c>
      <c r="J36" s="34">
        <f t="shared" si="2"/>
        <v>2.8147066235349185</v>
      </c>
      <c r="K36" s="33">
        <f t="shared" si="3"/>
        <v>0</v>
      </c>
      <c r="L36" s="33">
        <f t="shared" si="4"/>
        <v>0</v>
      </c>
      <c r="M36" s="33">
        <f t="shared" si="5"/>
        <v>0</v>
      </c>
    </row>
    <row r="37" spans="1:13" ht="15">
      <c r="A37" s="5" t="s">
        <v>27</v>
      </c>
      <c r="B37" s="43">
        <v>-19823465.63</v>
      </c>
      <c r="C37" s="43">
        <v>19823465.63</v>
      </c>
      <c r="D37" s="43"/>
      <c r="E37" s="43">
        <v>-5000000</v>
      </c>
      <c r="F37" s="43">
        <f t="shared" si="0"/>
        <v>-5000000</v>
      </c>
      <c r="G37" s="39">
        <v>196380896.61</v>
      </c>
      <c r="H37" s="39">
        <v>127324569.28</v>
      </c>
      <c r="I37" s="34">
        <f t="shared" si="1"/>
        <v>69056327.33000001</v>
      </c>
      <c r="J37" s="34">
        <f t="shared" si="2"/>
        <v>7.240466143104397</v>
      </c>
      <c r="K37" s="33">
        <f t="shared" si="3"/>
        <v>0</v>
      </c>
      <c r="L37" s="33">
        <f t="shared" si="4"/>
        <v>0</v>
      </c>
      <c r="M37" s="33">
        <f t="shared" si="5"/>
        <v>0</v>
      </c>
    </row>
    <row r="38" spans="1:13" ht="15">
      <c r="A38" s="5" t="s">
        <v>28</v>
      </c>
      <c r="B38" s="43">
        <v>-11390464.53</v>
      </c>
      <c r="C38" s="43">
        <v>16390464.53</v>
      </c>
      <c r="D38" s="43"/>
      <c r="E38" s="43"/>
      <c r="F38" s="43">
        <f t="shared" si="0"/>
        <v>0</v>
      </c>
      <c r="G38" s="39">
        <v>320661140.93</v>
      </c>
      <c r="H38" s="39">
        <v>255367140.93</v>
      </c>
      <c r="I38" s="34">
        <f t="shared" si="1"/>
        <v>65294000</v>
      </c>
      <c r="J38" s="34">
        <f t="shared" si="2"/>
        <v>0</v>
      </c>
      <c r="K38" s="33">
        <f t="shared" si="3"/>
        <v>0</v>
      </c>
      <c r="L38" s="33">
        <f t="shared" si="4"/>
        <v>0</v>
      </c>
      <c r="M38" s="33">
        <f t="shared" si="5"/>
        <v>0</v>
      </c>
    </row>
    <row r="39" spans="1:13" ht="15">
      <c r="A39" s="5" t="s">
        <v>29</v>
      </c>
      <c r="B39" s="43">
        <v>-2874547.7</v>
      </c>
      <c r="C39" s="43">
        <v>2874547.7</v>
      </c>
      <c r="D39" s="43"/>
      <c r="E39" s="43"/>
      <c r="F39" s="43">
        <f t="shared" si="0"/>
        <v>0</v>
      </c>
      <c r="G39" s="39">
        <v>223770835.29</v>
      </c>
      <c r="H39" s="39">
        <v>153637835.29</v>
      </c>
      <c r="I39" s="34">
        <f t="shared" si="1"/>
        <v>70133000</v>
      </c>
      <c r="J39" s="34">
        <f t="shared" si="2"/>
        <v>0</v>
      </c>
      <c r="K39" s="33">
        <f t="shared" si="3"/>
        <v>0</v>
      </c>
      <c r="L39" s="33">
        <f t="shared" si="4"/>
        <v>0</v>
      </c>
      <c r="M39" s="33">
        <f t="shared" si="5"/>
        <v>0</v>
      </c>
    </row>
    <row r="40" spans="1:13" ht="15">
      <c r="A40" s="5" t="s">
        <v>30</v>
      </c>
      <c r="B40" s="43">
        <v>-22994101.57</v>
      </c>
      <c r="C40" s="43">
        <v>13025101.57</v>
      </c>
      <c r="D40" s="43"/>
      <c r="E40" s="43">
        <v>-7331000</v>
      </c>
      <c r="F40" s="43">
        <f t="shared" si="0"/>
        <v>-17300000</v>
      </c>
      <c r="G40" s="39">
        <v>827166012.78</v>
      </c>
      <c r="H40" s="39">
        <v>561590164.91</v>
      </c>
      <c r="I40" s="34">
        <f t="shared" si="1"/>
        <v>265575847.87</v>
      </c>
      <c r="J40" s="34">
        <f t="shared" si="2"/>
        <v>6.514146575733946</v>
      </c>
      <c r="K40" s="33">
        <f t="shared" si="3"/>
        <v>0</v>
      </c>
      <c r="L40" s="33">
        <f t="shared" si="4"/>
        <v>0</v>
      </c>
      <c r="M40" s="33">
        <f t="shared" si="5"/>
        <v>0</v>
      </c>
    </row>
    <row r="41" spans="1:13" ht="15">
      <c r="A41" s="5" t="s">
        <v>31</v>
      </c>
      <c r="B41" s="43">
        <v>-31175341.57</v>
      </c>
      <c r="C41" s="43">
        <v>31175341.57</v>
      </c>
      <c r="D41" s="43"/>
      <c r="E41" s="43"/>
      <c r="F41" s="43">
        <f t="shared" si="0"/>
        <v>0</v>
      </c>
      <c r="G41" s="39">
        <v>711153570.76</v>
      </c>
      <c r="H41" s="39">
        <v>437269504.11</v>
      </c>
      <c r="I41" s="34">
        <f t="shared" si="1"/>
        <v>273884066.65</v>
      </c>
      <c r="J41" s="34">
        <f t="shared" si="2"/>
        <v>0</v>
      </c>
      <c r="K41" s="33">
        <f t="shared" si="3"/>
        <v>0</v>
      </c>
      <c r="L41" s="33">
        <f t="shared" si="4"/>
        <v>0</v>
      </c>
      <c r="M41" s="33">
        <f t="shared" si="5"/>
        <v>0</v>
      </c>
    </row>
    <row r="42" spans="1:13" ht="15">
      <c r="A42" s="5" t="s">
        <v>32</v>
      </c>
      <c r="B42" s="43">
        <v>-5911999.73</v>
      </c>
      <c r="C42" s="43">
        <v>10911999.73</v>
      </c>
      <c r="D42" s="43"/>
      <c r="E42" s="43"/>
      <c r="F42" s="43">
        <f t="shared" si="0"/>
        <v>0</v>
      </c>
      <c r="G42" s="39">
        <v>247055804.44</v>
      </c>
      <c r="H42" s="39">
        <v>147333227.22</v>
      </c>
      <c r="I42" s="34">
        <f t="shared" si="1"/>
        <v>99722577.22</v>
      </c>
      <c r="J42" s="34">
        <f t="shared" si="2"/>
        <v>0</v>
      </c>
      <c r="K42" s="33">
        <f t="shared" si="3"/>
        <v>0</v>
      </c>
      <c r="L42" s="33">
        <f t="shared" si="4"/>
        <v>0</v>
      </c>
      <c r="M42" s="33">
        <f t="shared" si="5"/>
        <v>0</v>
      </c>
    </row>
    <row r="43" spans="1:13" ht="15">
      <c r="A43" s="5" t="s">
        <v>33</v>
      </c>
      <c r="B43" s="43">
        <v>-3872711.22</v>
      </c>
      <c r="C43" s="43">
        <v>3872711.22</v>
      </c>
      <c r="D43" s="43"/>
      <c r="E43" s="43"/>
      <c r="F43" s="43">
        <f t="shared" si="0"/>
        <v>0</v>
      </c>
      <c r="G43" s="39">
        <v>279165503.69</v>
      </c>
      <c r="H43" s="39">
        <v>228278503.69</v>
      </c>
      <c r="I43" s="34">
        <f t="shared" si="1"/>
        <v>50887000</v>
      </c>
      <c r="J43" s="34">
        <f t="shared" si="2"/>
        <v>0</v>
      </c>
      <c r="K43" s="33">
        <f t="shared" si="3"/>
        <v>0</v>
      </c>
      <c r="L43" s="33">
        <f t="shared" si="4"/>
        <v>0</v>
      </c>
      <c r="M43" s="33">
        <f t="shared" si="5"/>
        <v>0</v>
      </c>
    </row>
    <row r="44" spans="1:13" ht="15">
      <c r="A44" s="5" t="s">
        <v>34</v>
      </c>
      <c r="B44" s="43">
        <v>-8119908.35</v>
      </c>
      <c r="C44" s="43">
        <v>8119908.35</v>
      </c>
      <c r="D44" s="43"/>
      <c r="E44" s="43"/>
      <c r="F44" s="43">
        <f t="shared" si="0"/>
        <v>0</v>
      </c>
      <c r="G44" s="39">
        <v>162892865.21</v>
      </c>
      <c r="H44" s="39">
        <v>115569865.21</v>
      </c>
      <c r="I44" s="34">
        <f t="shared" si="1"/>
        <v>47323000.000000015</v>
      </c>
      <c r="J44" s="34">
        <f t="shared" si="2"/>
        <v>0</v>
      </c>
      <c r="K44" s="33">
        <f t="shared" si="3"/>
        <v>0</v>
      </c>
      <c r="L44" s="33">
        <f t="shared" si="4"/>
        <v>0</v>
      </c>
      <c r="M44" s="33">
        <f t="shared" si="5"/>
        <v>0</v>
      </c>
    </row>
    <row r="45" spans="1:13" ht="15">
      <c r="A45" s="5" t="s">
        <v>35</v>
      </c>
      <c r="B45" s="43">
        <v>-6077000</v>
      </c>
      <c r="C45" s="43">
        <v>6077000</v>
      </c>
      <c r="D45" s="43"/>
      <c r="E45" s="43">
        <v>-3000000</v>
      </c>
      <c r="F45" s="43">
        <f t="shared" si="0"/>
        <v>-3000000</v>
      </c>
      <c r="G45" s="39">
        <v>155205327.12</v>
      </c>
      <c r="H45" s="39">
        <v>111101427.12</v>
      </c>
      <c r="I45" s="34">
        <f t="shared" si="1"/>
        <v>44103900</v>
      </c>
      <c r="J45" s="34">
        <f t="shared" si="2"/>
        <v>6.802119540448803</v>
      </c>
      <c r="K45" s="33">
        <f t="shared" si="3"/>
        <v>0</v>
      </c>
      <c r="L45" s="33">
        <f t="shared" si="4"/>
        <v>0</v>
      </c>
      <c r="M45" s="33">
        <f t="shared" si="5"/>
        <v>0</v>
      </c>
    </row>
    <row r="46" spans="1:13" ht="15">
      <c r="A46" s="5" t="s">
        <v>36</v>
      </c>
      <c r="B46" s="43">
        <v>-5529613.87</v>
      </c>
      <c r="C46" s="43">
        <v>7909613.87</v>
      </c>
      <c r="D46" s="43"/>
      <c r="E46" s="43">
        <v>-2380000</v>
      </c>
      <c r="F46" s="43">
        <f t="shared" si="0"/>
        <v>0</v>
      </c>
      <c r="G46" s="39">
        <v>248314206.96</v>
      </c>
      <c r="H46" s="39">
        <v>179033206.96</v>
      </c>
      <c r="I46" s="34">
        <f t="shared" si="1"/>
        <v>69281000</v>
      </c>
      <c r="J46" s="34">
        <f t="shared" si="2"/>
        <v>0</v>
      </c>
      <c r="K46" s="33">
        <f t="shared" si="3"/>
        <v>0</v>
      </c>
      <c r="L46" s="33">
        <f t="shared" si="4"/>
        <v>0</v>
      </c>
      <c r="M46" s="33">
        <f t="shared" si="5"/>
        <v>0</v>
      </c>
    </row>
    <row r="47" spans="1:13" s="18" customFormat="1" ht="15">
      <c r="A47" s="15" t="s">
        <v>71</v>
      </c>
      <c r="B47" s="44">
        <f>SUM(B$10:B$46)</f>
        <v>-2365157378.5100007</v>
      </c>
      <c r="C47" s="44">
        <f>SUM(C$10:C$46)</f>
        <v>1548371226.6</v>
      </c>
      <c r="D47" s="44">
        <f>SUM(D$10:D$46)</f>
        <v>25977000</v>
      </c>
      <c r="E47" s="44">
        <f>SUM(E$10:E$46)</f>
        <v>-166000202.09</v>
      </c>
      <c r="F47" s="44">
        <f>SUM($F$10:$F$46)</f>
        <v>-971784942</v>
      </c>
      <c r="G47" s="44">
        <f>SUM(G$10:G$46)</f>
        <v>51861599314.13</v>
      </c>
      <c r="H47" s="44">
        <f>SUM(H$10:H$46)</f>
        <v>24478188339.069992</v>
      </c>
      <c r="I47" s="44">
        <f>SUM(I$10:I$46)</f>
        <v>27383410975.060005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="90" zoomScaleSheetLayoutView="90" zoomScalePageLayoutView="0" workbookViewId="0" topLeftCell="A1">
      <selection activeCell="E10" sqref="E10:F46"/>
    </sheetView>
  </sheetViews>
  <sheetFormatPr defaultColWidth="8.7109375" defaultRowHeight="15"/>
  <cols>
    <col min="1" max="1" width="24.421875" style="1" customWidth="1"/>
    <col min="2" max="2" width="18.140625" style="1" customWidth="1"/>
    <col min="3" max="3" width="17.28125" style="1" bestFit="1" customWidth="1"/>
    <col min="4" max="4" width="18.710937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61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6" ht="15">
      <c r="A3" s="11" t="s">
        <v>97</v>
      </c>
      <c r="B3" s="37">
        <v>1</v>
      </c>
      <c r="C3" s="35"/>
      <c r="D3" s="35"/>
      <c r="E3" s="35"/>
      <c r="F3" s="35"/>
    </row>
    <row r="4" spans="1:6" ht="15">
      <c r="A4" s="12" t="s">
        <v>98</v>
      </c>
      <c r="B4" s="38">
        <v>0</v>
      </c>
      <c r="C4" s="36"/>
      <c r="D4" s="36"/>
      <c r="E4" s="36"/>
      <c r="F4" s="36"/>
    </row>
    <row r="5" spans="1:6" ht="15">
      <c r="A5" s="13" t="s">
        <v>99</v>
      </c>
      <c r="B5" s="14" t="s">
        <v>43</v>
      </c>
      <c r="C5" s="28"/>
      <c r="D5" s="28"/>
      <c r="E5" s="28"/>
      <c r="F5" s="28"/>
    </row>
    <row r="7" spans="1:11" s="8" customFormat="1" ht="24.75" customHeight="1">
      <c r="A7" s="58" t="s">
        <v>38</v>
      </c>
      <c r="B7" s="58" t="s">
        <v>281</v>
      </c>
      <c r="C7" s="58"/>
      <c r="D7" s="58"/>
      <c r="E7" s="58" t="s">
        <v>280</v>
      </c>
      <c r="F7" s="58"/>
      <c r="G7" s="58"/>
      <c r="H7" s="67" t="s">
        <v>182</v>
      </c>
      <c r="I7" s="59" t="s">
        <v>100</v>
      </c>
      <c r="J7" s="59" t="s">
        <v>101</v>
      </c>
      <c r="K7" s="59" t="s">
        <v>102</v>
      </c>
    </row>
    <row r="8" spans="1:11" s="8" customFormat="1" ht="193.5" customHeight="1">
      <c r="A8" s="58"/>
      <c r="B8" s="10" t="s">
        <v>178</v>
      </c>
      <c r="C8" s="10" t="s">
        <v>179</v>
      </c>
      <c r="D8" s="10" t="s">
        <v>180</v>
      </c>
      <c r="E8" s="10" t="s">
        <v>113</v>
      </c>
      <c r="F8" s="10" t="s">
        <v>120</v>
      </c>
      <c r="G8" s="10" t="s">
        <v>115</v>
      </c>
      <c r="H8" s="67"/>
      <c r="I8" s="59"/>
      <c r="J8" s="59"/>
      <c r="K8" s="59"/>
    </row>
    <row r="9" spans="1:11" s="7" customFormat="1" ht="15">
      <c r="A9" s="9">
        <v>1</v>
      </c>
      <c r="B9" s="9">
        <v>2</v>
      </c>
      <c r="C9" s="9">
        <v>3</v>
      </c>
      <c r="D9" s="9" t="s">
        <v>134</v>
      </c>
      <c r="E9" s="9">
        <v>5</v>
      </c>
      <c r="F9" s="9">
        <v>6</v>
      </c>
      <c r="G9" s="9" t="s">
        <v>181</v>
      </c>
      <c r="H9" s="9" t="s">
        <v>215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9">
        <v>6686641800</v>
      </c>
      <c r="C10" s="39">
        <v>1523269000</v>
      </c>
      <c r="D10" s="43">
        <f>$B10-$C10</f>
        <v>5163372800</v>
      </c>
      <c r="E10" s="39">
        <v>22242827737.92</v>
      </c>
      <c r="F10" s="39">
        <v>8283589037.92</v>
      </c>
      <c r="G10" s="34">
        <f>$E10-$F10</f>
        <v>13959238699.999998</v>
      </c>
      <c r="H10" s="34">
        <f>$D10/$G10*100</f>
        <v>36.98892834320542</v>
      </c>
      <c r="I10" s="33">
        <f>IF($H10&gt;100,1,0)</f>
        <v>0</v>
      </c>
      <c r="J10" s="33">
        <f>($I10-$B$4)/($B$3-$B$4)</f>
        <v>0</v>
      </c>
      <c r="K10" s="33">
        <f>$J10*$B$5</f>
        <v>0</v>
      </c>
    </row>
    <row r="11" spans="1:11" ht="15">
      <c r="A11" s="5" t="s">
        <v>1</v>
      </c>
      <c r="B11" s="39">
        <v>5397913738.19</v>
      </c>
      <c r="C11" s="39">
        <v>686108000</v>
      </c>
      <c r="D11" s="43">
        <f aca="true" t="shared" si="0" ref="D11:D46">$B11-$C11</f>
        <v>4711805738.19</v>
      </c>
      <c r="E11" s="39">
        <v>11579843706.95</v>
      </c>
      <c r="F11" s="39">
        <v>5436214706.95</v>
      </c>
      <c r="G11" s="34">
        <f aca="true" t="shared" si="1" ref="G11:G46">$E11-$F11</f>
        <v>6143629000.000001</v>
      </c>
      <c r="H11" s="34">
        <f aca="true" t="shared" si="2" ref="H11:H46">$D11/$G11*100</f>
        <v>76.6941776300294</v>
      </c>
      <c r="I11" s="33">
        <f aca="true" t="shared" si="3" ref="I11:I46">IF($H11&gt;100,1,0)</f>
        <v>0</v>
      </c>
      <c r="J11" s="33">
        <f aca="true" t="shared" si="4" ref="J11:J46">($I11-$B$4)/($B$3-$B$4)</f>
        <v>0</v>
      </c>
      <c r="K11" s="33">
        <f aca="true" t="shared" si="5" ref="K11:K46">$J11*$B$5</f>
        <v>0</v>
      </c>
    </row>
    <row r="12" spans="1:11" ht="15">
      <c r="A12" s="5" t="s">
        <v>2</v>
      </c>
      <c r="B12" s="39">
        <v>165811667.31</v>
      </c>
      <c r="C12" s="39">
        <v>11418267.31</v>
      </c>
      <c r="D12" s="43">
        <f t="shared" si="0"/>
        <v>154393400</v>
      </c>
      <c r="E12" s="39">
        <v>1994992079.15</v>
      </c>
      <c r="F12" s="39">
        <v>769519979.15</v>
      </c>
      <c r="G12" s="34">
        <f t="shared" si="1"/>
        <v>1225472100</v>
      </c>
      <c r="H12" s="34">
        <f t="shared" si="2"/>
        <v>12.598687477258764</v>
      </c>
      <c r="I12" s="33">
        <f t="shared" si="3"/>
        <v>0</v>
      </c>
      <c r="J12" s="33">
        <f t="shared" si="4"/>
        <v>0</v>
      </c>
      <c r="K12" s="33">
        <f t="shared" si="5"/>
        <v>0</v>
      </c>
    </row>
    <row r="13" spans="1:11" ht="15">
      <c r="A13" s="5" t="s">
        <v>3</v>
      </c>
      <c r="B13" s="39">
        <v>50707000</v>
      </c>
      <c r="C13" s="39">
        <v>50707000</v>
      </c>
      <c r="D13" s="43">
        <f t="shared" si="0"/>
        <v>0</v>
      </c>
      <c r="E13" s="39">
        <v>1816349883.29</v>
      </c>
      <c r="F13" s="39">
        <v>745742883.29</v>
      </c>
      <c r="G13" s="34">
        <f t="shared" si="1"/>
        <v>1070607000</v>
      </c>
      <c r="H13" s="34">
        <f t="shared" si="2"/>
        <v>0</v>
      </c>
      <c r="I13" s="33">
        <f t="shared" si="3"/>
        <v>0</v>
      </c>
      <c r="J13" s="33">
        <f t="shared" si="4"/>
        <v>0</v>
      </c>
      <c r="K13" s="33">
        <f t="shared" si="5"/>
        <v>0</v>
      </c>
    </row>
    <row r="14" spans="1:11" ht="15">
      <c r="A14" s="5" t="s">
        <v>4</v>
      </c>
      <c r="B14" s="39">
        <v>143000000</v>
      </c>
      <c r="C14" s="39">
        <v>0</v>
      </c>
      <c r="D14" s="43">
        <f t="shared" si="0"/>
        <v>143000000</v>
      </c>
      <c r="E14" s="39">
        <v>998826614</v>
      </c>
      <c r="F14" s="39">
        <v>663526614</v>
      </c>
      <c r="G14" s="34">
        <f t="shared" si="1"/>
        <v>335300000</v>
      </c>
      <c r="H14" s="34">
        <f t="shared" si="2"/>
        <v>42.64837458991948</v>
      </c>
      <c r="I14" s="33">
        <f t="shared" si="3"/>
        <v>0</v>
      </c>
      <c r="J14" s="33">
        <f t="shared" si="4"/>
        <v>0</v>
      </c>
      <c r="K14" s="33">
        <f t="shared" si="5"/>
        <v>0</v>
      </c>
    </row>
    <row r="15" spans="1:11" ht="15">
      <c r="A15" s="5" t="s">
        <v>5</v>
      </c>
      <c r="B15" s="39">
        <v>41390000</v>
      </c>
      <c r="C15" s="39">
        <v>41390000</v>
      </c>
      <c r="D15" s="43">
        <f t="shared" si="0"/>
        <v>0</v>
      </c>
      <c r="E15" s="39">
        <v>596750768.25</v>
      </c>
      <c r="F15" s="39">
        <v>196877768.25</v>
      </c>
      <c r="G15" s="34">
        <f t="shared" si="1"/>
        <v>399873000</v>
      </c>
      <c r="H15" s="34">
        <f t="shared" si="2"/>
        <v>0</v>
      </c>
      <c r="I15" s="33">
        <f t="shared" si="3"/>
        <v>0</v>
      </c>
      <c r="J15" s="33">
        <f t="shared" si="4"/>
        <v>0</v>
      </c>
      <c r="K15" s="33">
        <f t="shared" si="5"/>
        <v>0</v>
      </c>
    </row>
    <row r="16" spans="1:11" ht="15">
      <c r="A16" s="5" t="s">
        <v>6</v>
      </c>
      <c r="B16" s="39">
        <v>19500000</v>
      </c>
      <c r="C16" s="39">
        <v>19500000</v>
      </c>
      <c r="D16" s="43">
        <f t="shared" si="0"/>
        <v>0</v>
      </c>
      <c r="E16" s="39">
        <v>1301335326.86</v>
      </c>
      <c r="F16" s="39">
        <v>924501873.3</v>
      </c>
      <c r="G16" s="34">
        <f t="shared" si="1"/>
        <v>376833453.55999994</v>
      </c>
      <c r="H16" s="34">
        <f t="shared" si="2"/>
        <v>0</v>
      </c>
      <c r="I16" s="33">
        <f t="shared" si="3"/>
        <v>0</v>
      </c>
      <c r="J16" s="33">
        <f t="shared" si="4"/>
        <v>0</v>
      </c>
      <c r="K16" s="33">
        <f t="shared" si="5"/>
        <v>0</v>
      </c>
    </row>
    <row r="17" spans="1:11" ht="15">
      <c r="A17" s="5" t="s">
        <v>7</v>
      </c>
      <c r="B17" s="39">
        <v>94985900</v>
      </c>
      <c r="C17" s="39">
        <v>66838400</v>
      </c>
      <c r="D17" s="43">
        <f t="shared" si="0"/>
        <v>28147500</v>
      </c>
      <c r="E17" s="39">
        <v>530645592.96</v>
      </c>
      <c r="F17" s="39">
        <v>396746292.96</v>
      </c>
      <c r="G17" s="34">
        <f t="shared" si="1"/>
        <v>133899300</v>
      </c>
      <c r="H17" s="34">
        <f t="shared" si="2"/>
        <v>21.021394435967924</v>
      </c>
      <c r="I17" s="33">
        <f t="shared" si="3"/>
        <v>0</v>
      </c>
      <c r="J17" s="33">
        <f t="shared" si="4"/>
        <v>0</v>
      </c>
      <c r="K17" s="33">
        <f t="shared" si="5"/>
        <v>0</v>
      </c>
    </row>
    <row r="18" spans="1:11" ht="15">
      <c r="A18" s="5" t="s">
        <v>8</v>
      </c>
      <c r="B18" s="39">
        <v>0</v>
      </c>
      <c r="C18" s="39">
        <v>0</v>
      </c>
      <c r="D18" s="43">
        <f t="shared" si="0"/>
        <v>0</v>
      </c>
      <c r="E18" s="39">
        <v>659707000</v>
      </c>
      <c r="F18" s="39">
        <v>324507000</v>
      </c>
      <c r="G18" s="34">
        <f t="shared" si="1"/>
        <v>335200000</v>
      </c>
      <c r="H18" s="34">
        <f t="shared" si="2"/>
        <v>0</v>
      </c>
      <c r="I18" s="33">
        <f t="shared" si="3"/>
        <v>0</v>
      </c>
      <c r="J18" s="33">
        <f t="shared" si="4"/>
        <v>0</v>
      </c>
      <c r="K18" s="33">
        <f t="shared" si="5"/>
        <v>0</v>
      </c>
    </row>
    <row r="19" spans="1:11" ht="15">
      <c r="A19" s="5" t="s">
        <v>9</v>
      </c>
      <c r="B19" s="39">
        <v>0</v>
      </c>
      <c r="C19" s="39">
        <v>0</v>
      </c>
      <c r="D19" s="43">
        <f t="shared" si="0"/>
        <v>0</v>
      </c>
      <c r="E19" s="39">
        <v>544230000</v>
      </c>
      <c r="F19" s="39">
        <v>356659000</v>
      </c>
      <c r="G19" s="34">
        <f t="shared" si="1"/>
        <v>187571000</v>
      </c>
      <c r="H19" s="34">
        <f t="shared" si="2"/>
        <v>0</v>
      </c>
      <c r="I19" s="33">
        <f t="shared" si="3"/>
        <v>0</v>
      </c>
      <c r="J19" s="33">
        <f t="shared" si="4"/>
        <v>0</v>
      </c>
      <c r="K19" s="33">
        <f t="shared" si="5"/>
        <v>0</v>
      </c>
    </row>
    <row r="20" spans="1:11" ht="15">
      <c r="A20" s="5" t="s">
        <v>10</v>
      </c>
      <c r="B20" s="39">
        <v>0</v>
      </c>
      <c r="C20" s="39">
        <v>0</v>
      </c>
      <c r="D20" s="43">
        <f t="shared" si="0"/>
        <v>0</v>
      </c>
      <c r="E20" s="39">
        <v>132424001.84</v>
      </c>
      <c r="F20" s="39">
        <v>101890001.84</v>
      </c>
      <c r="G20" s="34">
        <f t="shared" si="1"/>
        <v>30534000</v>
      </c>
      <c r="H20" s="34">
        <f t="shared" si="2"/>
        <v>0</v>
      </c>
      <c r="I20" s="33">
        <f t="shared" si="3"/>
        <v>0</v>
      </c>
      <c r="J20" s="33">
        <f t="shared" si="4"/>
        <v>0</v>
      </c>
      <c r="K20" s="33">
        <f t="shared" si="5"/>
        <v>0</v>
      </c>
    </row>
    <row r="21" spans="1:11" ht="15">
      <c r="A21" s="5" t="s">
        <v>11</v>
      </c>
      <c r="B21" s="39">
        <v>44513802.09</v>
      </c>
      <c r="C21" s="39">
        <v>34488802.09</v>
      </c>
      <c r="D21" s="43">
        <f t="shared" si="0"/>
        <v>10025000</v>
      </c>
      <c r="E21" s="39">
        <v>603384256.34</v>
      </c>
      <c r="F21" s="39">
        <v>454932879.1</v>
      </c>
      <c r="G21" s="34">
        <f t="shared" si="1"/>
        <v>148451377.24</v>
      </c>
      <c r="H21" s="34">
        <f t="shared" si="2"/>
        <v>6.7530528758872155</v>
      </c>
      <c r="I21" s="33">
        <f t="shared" si="3"/>
        <v>0</v>
      </c>
      <c r="J21" s="33">
        <f t="shared" si="4"/>
        <v>0</v>
      </c>
      <c r="K21" s="33">
        <f t="shared" si="5"/>
        <v>0</v>
      </c>
    </row>
    <row r="22" spans="1:11" ht="15">
      <c r="A22" s="5" t="s">
        <v>12</v>
      </c>
      <c r="B22" s="39">
        <v>13351000</v>
      </c>
      <c r="C22" s="39">
        <v>13351000</v>
      </c>
      <c r="D22" s="43">
        <f t="shared" si="0"/>
        <v>0</v>
      </c>
      <c r="E22" s="39">
        <v>184733750.59</v>
      </c>
      <c r="F22" s="39">
        <v>124570750.59</v>
      </c>
      <c r="G22" s="34">
        <f t="shared" si="1"/>
        <v>60163000</v>
      </c>
      <c r="H22" s="34">
        <f t="shared" si="2"/>
        <v>0</v>
      </c>
      <c r="I22" s="33">
        <f t="shared" si="3"/>
        <v>0</v>
      </c>
      <c r="J22" s="33">
        <f t="shared" si="4"/>
        <v>0</v>
      </c>
      <c r="K22" s="33">
        <f t="shared" si="5"/>
        <v>0</v>
      </c>
    </row>
    <row r="23" spans="1:11" ht="15">
      <c r="A23" s="5" t="s">
        <v>13</v>
      </c>
      <c r="B23" s="39">
        <v>28600000</v>
      </c>
      <c r="C23" s="39">
        <v>28600000</v>
      </c>
      <c r="D23" s="43">
        <f t="shared" si="0"/>
        <v>0</v>
      </c>
      <c r="E23" s="39">
        <v>310860487.05</v>
      </c>
      <c r="F23" s="39">
        <v>221847487.05</v>
      </c>
      <c r="G23" s="34">
        <f t="shared" si="1"/>
        <v>89013000</v>
      </c>
      <c r="H23" s="34">
        <f t="shared" si="2"/>
        <v>0</v>
      </c>
      <c r="I23" s="33">
        <f t="shared" si="3"/>
        <v>0</v>
      </c>
      <c r="J23" s="33">
        <f t="shared" si="4"/>
        <v>0</v>
      </c>
      <c r="K23" s="33">
        <f t="shared" si="5"/>
        <v>0</v>
      </c>
    </row>
    <row r="24" spans="1:11" ht="15">
      <c r="A24" s="5" t="s">
        <v>14</v>
      </c>
      <c r="B24" s="39">
        <v>0</v>
      </c>
      <c r="C24" s="39">
        <v>0</v>
      </c>
      <c r="D24" s="43">
        <f t="shared" si="0"/>
        <v>0</v>
      </c>
      <c r="E24" s="39">
        <v>309641848.74</v>
      </c>
      <c r="F24" s="39">
        <v>226355601.74</v>
      </c>
      <c r="G24" s="34">
        <f t="shared" si="1"/>
        <v>83286247</v>
      </c>
      <c r="H24" s="34">
        <f t="shared" si="2"/>
        <v>0</v>
      </c>
      <c r="I24" s="33">
        <f t="shared" si="3"/>
        <v>0</v>
      </c>
      <c r="J24" s="33">
        <f t="shared" si="4"/>
        <v>0</v>
      </c>
      <c r="K24" s="33">
        <f t="shared" si="5"/>
        <v>0</v>
      </c>
    </row>
    <row r="25" spans="1:11" ht="15">
      <c r="A25" s="5" t="s">
        <v>15</v>
      </c>
      <c r="B25" s="39">
        <v>0</v>
      </c>
      <c r="C25" s="39">
        <v>0</v>
      </c>
      <c r="D25" s="43">
        <f t="shared" si="0"/>
        <v>0</v>
      </c>
      <c r="E25" s="39">
        <v>460377930.51</v>
      </c>
      <c r="F25" s="39">
        <v>400727930.51</v>
      </c>
      <c r="G25" s="34">
        <f t="shared" si="1"/>
        <v>59650000</v>
      </c>
      <c r="H25" s="34">
        <f t="shared" si="2"/>
        <v>0</v>
      </c>
      <c r="I25" s="33">
        <f t="shared" si="3"/>
        <v>0</v>
      </c>
      <c r="J25" s="33">
        <f t="shared" si="4"/>
        <v>0</v>
      </c>
      <c r="K25" s="33">
        <f t="shared" si="5"/>
        <v>0</v>
      </c>
    </row>
    <row r="26" spans="1:11" ht="15">
      <c r="A26" s="5" t="s">
        <v>16</v>
      </c>
      <c r="B26" s="39">
        <v>37100000</v>
      </c>
      <c r="C26" s="39">
        <v>37100000</v>
      </c>
      <c r="D26" s="43">
        <f t="shared" si="0"/>
        <v>0</v>
      </c>
      <c r="E26" s="39">
        <v>1233745455.96</v>
      </c>
      <c r="F26" s="39">
        <v>694533021.09</v>
      </c>
      <c r="G26" s="34">
        <f t="shared" si="1"/>
        <v>539212434.87</v>
      </c>
      <c r="H26" s="34">
        <f t="shared" si="2"/>
        <v>0</v>
      </c>
      <c r="I26" s="33">
        <f t="shared" si="3"/>
        <v>0</v>
      </c>
      <c r="J26" s="33">
        <f t="shared" si="4"/>
        <v>0</v>
      </c>
      <c r="K26" s="33">
        <f t="shared" si="5"/>
        <v>0</v>
      </c>
    </row>
    <row r="27" spans="1:11" ht="15">
      <c r="A27" s="5" t="s">
        <v>17</v>
      </c>
      <c r="B27" s="39">
        <v>8594000</v>
      </c>
      <c r="C27" s="39">
        <v>8594000</v>
      </c>
      <c r="D27" s="43">
        <f t="shared" si="0"/>
        <v>0</v>
      </c>
      <c r="E27" s="39">
        <v>112448325.9</v>
      </c>
      <c r="F27" s="39">
        <v>80194630.9</v>
      </c>
      <c r="G27" s="34">
        <f t="shared" si="1"/>
        <v>32253695</v>
      </c>
      <c r="H27" s="34">
        <f t="shared" si="2"/>
        <v>0</v>
      </c>
      <c r="I27" s="33">
        <f t="shared" si="3"/>
        <v>0</v>
      </c>
      <c r="J27" s="33">
        <f t="shared" si="4"/>
        <v>0</v>
      </c>
      <c r="K27" s="33">
        <f t="shared" si="5"/>
        <v>0</v>
      </c>
    </row>
    <row r="28" spans="1:11" ht="15">
      <c r="A28" s="5" t="s">
        <v>18</v>
      </c>
      <c r="B28" s="39">
        <v>10124000</v>
      </c>
      <c r="C28" s="39">
        <v>10124000</v>
      </c>
      <c r="D28" s="43">
        <f t="shared" si="0"/>
        <v>0</v>
      </c>
      <c r="E28" s="39">
        <v>179943499</v>
      </c>
      <c r="F28" s="39">
        <v>135426499</v>
      </c>
      <c r="G28" s="34">
        <f t="shared" si="1"/>
        <v>44517000</v>
      </c>
      <c r="H28" s="34">
        <f t="shared" si="2"/>
        <v>0</v>
      </c>
      <c r="I28" s="33">
        <f t="shared" si="3"/>
        <v>0</v>
      </c>
      <c r="J28" s="33">
        <f t="shared" si="4"/>
        <v>0</v>
      </c>
      <c r="K28" s="33">
        <f t="shared" si="5"/>
        <v>0</v>
      </c>
    </row>
    <row r="29" spans="1:11" ht="15">
      <c r="A29" s="5" t="s">
        <v>19</v>
      </c>
      <c r="B29" s="39">
        <v>0</v>
      </c>
      <c r="C29" s="39">
        <v>0</v>
      </c>
      <c r="D29" s="43">
        <f t="shared" si="0"/>
        <v>0</v>
      </c>
      <c r="E29" s="39">
        <v>405134302.65</v>
      </c>
      <c r="F29" s="39">
        <v>221767208.65</v>
      </c>
      <c r="G29" s="34">
        <f t="shared" si="1"/>
        <v>183367093.99999997</v>
      </c>
      <c r="H29" s="34">
        <f t="shared" si="2"/>
        <v>0</v>
      </c>
      <c r="I29" s="33">
        <f t="shared" si="3"/>
        <v>0</v>
      </c>
      <c r="J29" s="33">
        <f t="shared" si="4"/>
        <v>0</v>
      </c>
      <c r="K29" s="33">
        <f t="shared" si="5"/>
        <v>0</v>
      </c>
    </row>
    <row r="30" spans="1:11" ht="15">
      <c r="A30" s="5" t="s">
        <v>20</v>
      </c>
      <c r="B30" s="39">
        <v>0</v>
      </c>
      <c r="C30" s="39">
        <v>0</v>
      </c>
      <c r="D30" s="43">
        <f t="shared" si="0"/>
        <v>0</v>
      </c>
      <c r="E30" s="39">
        <v>482071875.4</v>
      </c>
      <c r="F30" s="39">
        <v>312364297.78</v>
      </c>
      <c r="G30" s="34">
        <f t="shared" si="1"/>
        <v>169707577.62</v>
      </c>
      <c r="H30" s="34">
        <f t="shared" si="2"/>
        <v>0</v>
      </c>
      <c r="I30" s="33">
        <f t="shared" si="3"/>
        <v>0</v>
      </c>
      <c r="J30" s="33">
        <f t="shared" si="4"/>
        <v>0</v>
      </c>
      <c r="K30" s="33">
        <f t="shared" si="5"/>
        <v>0</v>
      </c>
    </row>
    <row r="31" spans="1:11" ht="15">
      <c r="A31" s="5" t="s">
        <v>21</v>
      </c>
      <c r="B31" s="39">
        <v>57040331</v>
      </c>
      <c r="C31" s="39">
        <v>54957000</v>
      </c>
      <c r="D31" s="43">
        <f t="shared" si="0"/>
        <v>2083331</v>
      </c>
      <c r="E31" s="39">
        <v>179467698.89</v>
      </c>
      <c r="F31" s="39">
        <v>98773515.89</v>
      </c>
      <c r="G31" s="34">
        <f t="shared" si="1"/>
        <v>80694182.99999999</v>
      </c>
      <c r="H31" s="34">
        <f t="shared" si="2"/>
        <v>2.581761066965633</v>
      </c>
      <c r="I31" s="33">
        <f t="shared" si="3"/>
        <v>0</v>
      </c>
      <c r="J31" s="33">
        <f t="shared" si="4"/>
        <v>0</v>
      </c>
      <c r="K31" s="33">
        <f t="shared" si="5"/>
        <v>0</v>
      </c>
    </row>
    <row r="32" spans="1:11" ht="15">
      <c r="A32" s="5" t="s">
        <v>22</v>
      </c>
      <c r="B32" s="39">
        <v>0</v>
      </c>
      <c r="C32" s="39">
        <v>0</v>
      </c>
      <c r="D32" s="43">
        <f t="shared" si="0"/>
        <v>0</v>
      </c>
      <c r="E32" s="39">
        <v>255057960.99</v>
      </c>
      <c r="F32" s="39">
        <v>163864547.44</v>
      </c>
      <c r="G32" s="34">
        <f t="shared" si="1"/>
        <v>91193413.55000001</v>
      </c>
      <c r="H32" s="34">
        <f t="shared" si="2"/>
        <v>0</v>
      </c>
      <c r="I32" s="33">
        <f t="shared" si="3"/>
        <v>0</v>
      </c>
      <c r="J32" s="33">
        <f t="shared" si="4"/>
        <v>0</v>
      </c>
      <c r="K32" s="33">
        <f t="shared" si="5"/>
        <v>0</v>
      </c>
    </row>
    <row r="33" spans="1:11" ht="15">
      <c r="A33" s="5" t="s">
        <v>23</v>
      </c>
      <c r="B33" s="39">
        <v>66484000</v>
      </c>
      <c r="C33" s="39">
        <v>66484000</v>
      </c>
      <c r="D33" s="43">
        <f t="shared" si="0"/>
        <v>0</v>
      </c>
      <c r="E33" s="39">
        <v>262741802.63</v>
      </c>
      <c r="F33" s="39">
        <v>184166802.63</v>
      </c>
      <c r="G33" s="34">
        <f t="shared" si="1"/>
        <v>78575000</v>
      </c>
      <c r="H33" s="34">
        <f t="shared" si="2"/>
        <v>0</v>
      </c>
      <c r="I33" s="33">
        <f t="shared" si="3"/>
        <v>0</v>
      </c>
      <c r="J33" s="33">
        <f t="shared" si="4"/>
        <v>0</v>
      </c>
      <c r="K33" s="33">
        <f t="shared" si="5"/>
        <v>0</v>
      </c>
    </row>
    <row r="34" spans="1:11" ht="15">
      <c r="A34" s="5" t="s">
        <v>24</v>
      </c>
      <c r="B34" s="39">
        <v>0</v>
      </c>
      <c r="C34" s="39">
        <v>0</v>
      </c>
      <c r="D34" s="43">
        <f t="shared" si="0"/>
        <v>0</v>
      </c>
      <c r="E34" s="39">
        <v>631923487.47</v>
      </c>
      <c r="F34" s="39">
        <v>381861746.32</v>
      </c>
      <c r="G34" s="34">
        <f t="shared" si="1"/>
        <v>250061741.15000004</v>
      </c>
      <c r="H34" s="34">
        <f t="shared" si="2"/>
        <v>0</v>
      </c>
      <c r="I34" s="33">
        <f t="shared" si="3"/>
        <v>0</v>
      </c>
      <c r="J34" s="33">
        <f t="shared" si="4"/>
        <v>0</v>
      </c>
      <c r="K34" s="33">
        <f t="shared" si="5"/>
        <v>0</v>
      </c>
    </row>
    <row r="35" spans="1:11" ht="15">
      <c r="A35" s="5" t="s">
        <v>25</v>
      </c>
      <c r="B35" s="39">
        <v>22520175.55</v>
      </c>
      <c r="C35" s="39">
        <v>11603000</v>
      </c>
      <c r="D35" s="43">
        <f t="shared" si="0"/>
        <v>10917175.55</v>
      </c>
      <c r="E35" s="39">
        <v>115973094.36</v>
      </c>
      <c r="F35" s="39">
        <v>90569155.36</v>
      </c>
      <c r="G35" s="34">
        <f t="shared" si="1"/>
        <v>25403939</v>
      </c>
      <c r="H35" s="34">
        <f t="shared" si="2"/>
        <v>42.97434169559296</v>
      </c>
      <c r="I35" s="33">
        <f t="shared" si="3"/>
        <v>0</v>
      </c>
      <c r="J35" s="33">
        <f t="shared" si="4"/>
        <v>0</v>
      </c>
      <c r="K35" s="33">
        <f t="shared" si="5"/>
        <v>0</v>
      </c>
    </row>
    <row r="36" spans="1:11" ht="15">
      <c r="A36" s="5" t="s">
        <v>26</v>
      </c>
      <c r="B36" s="39">
        <v>8232000</v>
      </c>
      <c r="C36" s="39">
        <v>8232000</v>
      </c>
      <c r="D36" s="43">
        <f t="shared" si="0"/>
        <v>0</v>
      </c>
      <c r="E36" s="39">
        <v>364394662.64</v>
      </c>
      <c r="F36" s="39">
        <v>169951662.64</v>
      </c>
      <c r="G36" s="34">
        <f t="shared" si="1"/>
        <v>194443000</v>
      </c>
      <c r="H36" s="34">
        <f t="shared" si="2"/>
        <v>0</v>
      </c>
      <c r="I36" s="33">
        <f t="shared" si="3"/>
        <v>0</v>
      </c>
      <c r="J36" s="33">
        <f t="shared" si="4"/>
        <v>0</v>
      </c>
      <c r="K36" s="33">
        <f t="shared" si="5"/>
        <v>0</v>
      </c>
    </row>
    <row r="37" spans="1:11" ht="15">
      <c r="A37" s="5" t="s">
        <v>27</v>
      </c>
      <c r="B37" s="39">
        <v>0</v>
      </c>
      <c r="C37" s="39">
        <v>0</v>
      </c>
      <c r="D37" s="43">
        <f t="shared" si="0"/>
        <v>0</v>
      </c>
      <c r="E37" s="39">
        <v>196380896.61</v>
      </c>
      <c r="F37" s="39">
        <v>127324569.28</v>
      </c>
      <c r="G37" s="34">
        <f t="shared" si="1"/>
        <v>69056327.33000001</v>
      </c>
      <c r="H37" s="34">
        <f t="shared" si="2"/>
        <v>0</v>
      </c>
      <c r="I37" s="33">
        <f t="shared" si="3"/>
        <v>0</v>
      </c>
      <c r="J37" s="33">
        <f t="shared" si="4"/>
        <v>0</v>
      </c>
      <c r="K37" s="33">
        <f t="shared" si="5"/>
        <v>0</v>
      </c>
    </row>
    <row r="38" spans="1:11" ht="15">
      <c r="A38" s="5" t="s">
        <v>28</v>
      </c>
      <c r="B38" s="39">
        <v>2000000</v>
      </c>
      <c r="C38" s="39">
        <v>2000000</v>
      </c>
      <c r="D38" s="43">
        <f t="shared" si="0"/>
        <v>0</v>
      </c>
      <c r="E38" s="39">
        <v>320661140.93</v>
      </c>
      <c r="F38" s="39">
        <v>255367140.93</v>
      </c>
      <c r="G38" s="34">
        <f t="shared" si="1"/>
        <v>65294000</v>
      </c>
      <c r="H38" s="34">
        <f t="shared" si="2"/>
        <v>0</v>
      </c>
      <c r="I38" s="33">
        <f t="shared" si="3"/>
        <v>0</v>
      </c>
      <c r="J38" s="33">
        <f t="shared" si="4"/>
        <v>0</v>
      </c>
      <c r="K38" s="33">
        <f t="shared" si="5"/>
        <v>0</v>
      </c>
    </row>
    <row r="39" spans="1:11" ht="15">
      <c r="A39" s="5" t="s">
        <v>29</v>
      </c>
      <c r="B39" s="39">
        <v>31605000</v>
      </c>
      <c r="C39" s="39">
        <v>31605000</v>
      </c>
      <c r="D39" s="43">
        <f t="shared" si="0"/>
        <v>0</v>
      </c>
      <c r="E39" s="39">
        <v>223770835.29</v>
      </c>
      <c r="F39" s="39">
        <v>153637835.29</v>
      </c>
      <c r="G39" s="34">
        <f t="shared" si="1"/>
        <v>70133000</v>
      </c>
      <c r="H39" s="34">
        <f t="shared" si="2"/>
        <v>0</v>
      </c>
      <c r="I39" s="33">
        <f t="shared" si="3"/>
        <v>0</v>
      </c>
      <c r="J39" s="33">
        <f t="shared" si="4"/>
        <v>0</v>
      </c>
      <c r="K39" s="33">
        <f t="shared" si="5"/>
        <v>0</v>
      </c>
    </row>
    <row r="40" spans="1:11" ht="15">
      <c r="A40" s="5" t="s">
        <v>30</v>
      </c>
      <c r="B40" s="39">
        <v>61629000</v>
      </c>
      <c r="C40" s="39">
        <v>61629000</v>
      </c>
      <c r="D40" s="43">
        <f t="shared" si="0"/>
        <v>0</v>
      </c>
      <c r="E40" s="39">
        <v>827166012.78</v>
      </c>
      <c r="F40" s="39">
        <v>561590164.91</v>
      </c>
      <c r="G40" s="34">
        <f t="shared" si="1"/>
        <v>265575847.87</v>
      </c>
      <c r="H40" s="34">
        <f t="shared" si="2"/>
        <v>0</v>
      </c>
      <c r="I40" s="33">
        <f t="shared" si="3"/>
        <v>0</v>
      </c>
      <c r="J40" s="33">
        <f t="shared" si="4"/>
        <v>0</v>
      </c>
      <c r="K40" s="33">
        <f t="shared" si="5"/>
        <v>0</v>
      </c>
    </row>
    <row r="41" spans="1:11" ht="15">
      <c r="A41" s="5" t="s">
        <v>31</v>
      </c>
      <c r="B41" s="39">
        <v>0</v>
      </c>
      <c r="C41" s="39">
        <v>0</v>
      </c>
      <c r="D41" s="43">
        <f t="shared" si="0"/>
        <v>0</v>
      </c>
      <c r="E41" s="39">
        <v>711153570.76</v>
      </c>
      <c r="F41" s="39">
        <v>437269504.11</v>
      </c>
      <c r="G41" s="34">
        <f t="shared" si="1"/>
        <v>273884066.65</v>
      </c>
      <c r="H41" s="34">
        <f t="shared" si="2"/>
        <v>0</v>
      </c>
      <c r="I41" s="33">
        <f t="shared" si="3"/>
        <v>0</v>
      </c>
      <c r="J41" s="33">
        <f t="shared" si="4"/>
        <v>0</v>
      </c>
      <c r="K41" s="33">
        <f t="shared" si="5"/>
        <v>0</v>
      </c>
    </row>
    <row r="42" spans="1:11" ht="15">
      <c r="A42" s="5" t="s">
        <v>32</v>
      </c>
      <c r="B42" s="39">
        <v>10000000</v>
      </c>
      <c r="C42" s="39">
        <v>0</v>
      </c>
      <c r="D42" s="43">
        <f t="shared" si="0"/>
        <v>10000000</v>
      </c>
      <c r="E42" s="39">
        <v>247055804.44</v>
      </c>
      <c r="F42" s="39">
        <v>147333227.22</v>
      </c>
      <c r="G42" s="34">
        <f t="shared" si="1"/>
        <v>99722577.22</v>
      </c>
      <c r="H42" s="34">
        <f t="shared" si="2"/>
        <v>10.027819455506847</v>
      </c>
      <c r="I42" s="33">
        <f t="shared" si="3"/>
        <v>0</v>
      </c>
      <c r="J42" s="33">
        <f t="shared" si="4"/>
        <v>0</v>
      </c>
      <c r="K42" s="33">
        <f t="shared" si="5"/>
        <v>0</v>
      </c>
    </row>
    <row r="43" spans="1:11" ht="15">
      <c r="A43" s="5" t="s">
        <v>33</v>
      </c>
      <c r="B43" s="39">
        <v>33713000</v>
      </c>
      <c r="C43" s="39">
        <v>33713000</v>
      </c>
      <c r="D43" s="43">
        <f t="shared" si="0"/>
        <v>0</v>
      </c>
      <c r="E43" s="39">
        <v>279165503.69</v>
      </c>
      <c r="F43" s="39">
        <v>228278503.69</v>
      </c>
      <c r="G43" s="34">
        <f t="shared" si="1"/>
        <v>50887000</v>
      </c>
      <c r="H43" s="34">
        <f t="shared" si="2"/>
        <v>0</v>
      </c>
      <c r="I43" s="33">
        <f t="shared" si="3"/>
        <v>0</v>
      </c>
      <c r="J43" s="33">
        <f t="shared" si="4"/>
        <v>0</v>
      </c>
      <c r="K43" s="33">
        <f t="shared" si="5"/>
        <v>0</v>
      </c>
    </row>
    <row r="44" spans="1:11" ht="15">
      <c r="A44" s="5" t="s">
        <v>34</v>
      </c>
      <c r="B44" s="39">
        <v>0</v>
      </c>
      <c r="C44" s="39">
        <v>0</v>
      </c>
      <c r="D44" s="43">
        <f t="shared" si="0"/>
        <v>0</v>
      </c>
      <c r="E44" s="39">
        <v>162892865.21</v>
      </c>
      <c r="F44" s="39">
        <v>115569865.21</v>
      </c>
      <c r="G44" s="34">
        <f t="shared" si="1"/>
        <v>47323000.000000015</v>
      </c>
      <c r="H44" s="34">
        <f t="shared" si="2"/>
        <v>0</v>
      </c>
      <c r="I44" s="33">
        <f t="shared" si="3"/>
        <v>0</v>
      </c>
      <c r="J44" s="33">
        <f t="shared" si="4"/>
        <v>0</v>
      </c>
      <c r="K44" s="33">
        <f t="shared" si="5"/>
        <v>0</v>
      </c>
    </row>
    <row r="45" spans="1:11" ht="15">
      <c r="A45" s="5" t="s">
        <v>35</v>
      </c>
      <c r="B45" s="39">
        <v>4337000</v>
      </c>
      <c r="C45" s="39">
        <v>4337000</v>
      </c>
      <c r="D45" s="43">
        <f t="shared" si="0"/>
        <v>0</v>
      </c>
      <c r="E45" s="39">
        <v>155205327.12</v>
      </c>
      <c r="F45" s="39">
        <v>111101427.12</v>
      </c>
      <c r="G45" s="34">
        <f t="shared" si="1"/>
        <v>44103900</v>
      </c>
      <c r="H45" s="34">
        <f t="shared" si="2"/>
        <v>0</v>
      </c>
      <c r="I45" s="33">
        <f t="shared" si="3"/>
        <v>0</v>
      </c>
      <c r="J45" s="33">
        <f t="shared" si="4"/>
        <v>0</v>
      </c>
      <c r="K45" s="33">
        <f t="shared" si="5"/>
        <v>0</v>
      </c>
    </row>
    <row r="46" spans="1:11" ht="15">
      <c r="A46" s="5" t="s">
        <v>36</v>
      </c>
      <c r="B46" s="39">
        <v>20490000</v>
      </c>
      <c r="C46" s="39">
        <v>20490000</v>
      </c>
      <c r="D46" s="43">
        <f t="shared" si="0"/>
        <v>0</v>
      </c>
      <c r="E46" s="39">
        <v>248314206.96</v>
      </c>
      <c r="F46" s="39">
        <v>179033206.96</v>
      </c>
      <c r="G46" s="34">
        <f t="shared" si="1"/>
        <v>69281000</v>
      </c>
      <c r="H46" s="34">
        <f t="shared" si="2"/>
        <v>0</v>
      </c>
      <c r="I46" s="33">
        <f t="shared" si="3"/>
        <v>0</v>
      </c>
      <c r="J46" s="33">
        <f t="shared" si="4"/>
        <v>0</v>
      </c>
      <c r="K46" s="33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13060283414.139997</v>
      </c>
      <c r="C47" s="16">
        <f t="shared" si="6"/>
        <v>2826538469.4</v>
      </c>
      <c r="D47" s="16">
        <f t="shared" si="6"/>
        <v>10233744944.739998</v>
      </c>
      <c r="E47" s="16">
        <f t="shared" si="6"/>
        <v>51861599314.13</v>
      </c>
      <c r="F47" s="16">
        <f t="shared" si="6"/>
        <v>24478188339.069992</v>
      </c>
      <c r="G47" s="16">
        <f t="shared" si="6"/>
        <v>27383410975.060005</v>
      </c>
      <c r="H47" s="46">
        <f>$D47/$G47*100</f>
        <v>37.372060602897825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D45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4" width="19.710937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61" t="s">
        <v>184</v>
      </c>
      <c r="B1" s="61"/>
      <c r="C1" s="61"/>
      <c r="D1" s="61"/>
      <c r="E1" s="61"/>
      <c r="F1" s="61"/>
      <c r="G1" s="61"/>
      <c r="H1" s="61"/>
      <c r="I1" s="61"/>
    </row>
    <row r="3" spans="1:2" ht="15">
      <c r="A3" s="11" t="s">
        <v>103</v>
      </c>
      <c r="B3" s="37">
        <v>1</v>
      </c>
    </row>
    <row r="4" spans="1:2" ht="15">
      <c r="A4" s="12" t="s">
        <v>104</v>
      </c>
      <c r="B4" s="38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282</v>
      </c>
      <c r="C7" s="3" t="s">
        <v>283</v>
      </c>
      <c r="D7" s="3" t="s">
        <v>284</v>
      </c>
      <c r="E7" s="3" t="s">
        <v>285</v>
      </c>
      <c r="F7" s="3" t="s">
        <v>185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183</v>
      </c>
      <c r="F8" s="9" t="s">
        <v>214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39">
        <v>759526100</v>
      </c>
      <c r="C9" s="39">
        <v>22380703038.03</v>
      </c>
      <c r="D9" s="39">
        <v>6337310794.08</v>
      </c>
      <c r="E9" s="39">
        <f>$C9-$D9</f>
        <v>16043392243.949999</v>
      </c>
      <c r="F9" s="39">
        <f>$B9/$E9*100</f>
        <v>4.734198905386852</v>
      </c>
      <c r="G9" s="33">
        <f>IF($F9&gt;15,1,0)</f>
        <v>0</v>
      </c>
      <c r="H9" s="33">
        <f>($G9-$B$4)/($B$3-$B$4)</f>
        <v>0</v>
      </c>
      <c r="I9" s="33">
        <f>$H9*$B$5</f>
        <v>0</v>
      </c>
    </row>
    <row r="10" spans="1:9" ht="15">
      <c r="A10" s="5" t="s">
        <v>1</v>
      </c>
      <c r="B10" s="39">
        <v>570404000</v>
      </c>
      <c r="C10" s="39">
        <v>12550518188.28</v>
      </c>
      <c r="D10" s="39">
        <v>3803055573.15</v>
      </c>
      <c r="E10" s="39">
        <f aca="true" t="shared" si="0" ref="E10:E45">$C10-$D10</f>
        <v>8747462615.130001</v>
      </c>
      <c r="F10" s="39">
        <f aca="true" t="shared" si="1" ref="F10:F45">$B10/$E10*100</f>
        <v>6.520793801546564</v>
      </c>
      <c r="G10" s="33">
        <f aca="true" t="shared" si="2" ref="G10:G45">IF($F10&gt;15,1,0)</f>
        <v>0</v>
      </c>
      <c r="H10" s="33">
        <f aca="true" t="shared" si="3" ref="H10:H45">($G10-$B$4)/($B$3-$B$4)</f>
        <v>0</v>
      </c>
      <c r="I10" s="33">
        <f aca="true" t="shared" si="4" ref="I10:I45">$H10*$B$5</f>
        <v>0</v>
      </c>
    </row>
    <row r="11" spans="1:9" ht="15">
      <c r="A11" s="5" t="s">
        <v>2</v>
      </c>
      <c r="B11" s="39">
        <v>24035800</v>
      </c>
      <c r="C11" s="39">
        <v>2003185728.17</v>
      </c>
      <c r="D11" s="39">
        <v>85051771.07</v>
      </c>
      <c r="E11" s="39">
        <f t="shared" si="0"/>
        <v>1918133957.1000001</v>
      </c>
      <c r="F11" s="39">
        <f t="shared" si="1"/>
        <v>1.2530824508388032</v>
      </c>
      <c r="G11" s="33">
        <f t="shared" si="2"/>
        <v>0</v>
      </c>
      <c r="H11" s="33">
        <f t="shared" si="3"/>
        <v>0</v>
      </c>
      <c r="I11" s="33">
        <f t="shared" si="4"/>
        <v>0</v>
      </c>
    </row>
    <row r="12" spans="1:9" ht="15">
      <c r="A12" s="5" t="s">
        <v>3</v>
      </c>
      <c r="B12" s="39">
        <v>11762000</v>
      </c>
      <c r="C12" s="39">
        <v>2050927035.81</v>
      </c>
      <c r="D12" s="39">
        <v>33820588</v>
      </c>
      <c r="E12" s="39">
        <f t="shared" si="0"/>
        <v>2017106447.81</v>
      </c>
      <c r="F12" s="39">
        <f t="shared" si="1"/>
        <v>0.5831125081559361</v>
      </c>
      <c r="G12" s="33">
        <f t="shared" si="2"/>
        <v>0</v>
      </c>
      <c r="H12" s="33">
        <f t="shared" si="3"/>
        <v>0</v>
      </c>
      <c r="I12" s="33">
        <f t="shared" si="4"/>
        <v>0</v>
      </c>
    </row>
    <row r="13" spans="1:9" ht="15">
      <c r="A13" s="5" t="s">
        <v>4</v>
      </c>
      <c r="B13" s="39">
        <v>200000</v>
      </c>
      <c r="C13" s="39">
        <v>1082385892.89</v>
      </c>
      <c r="D13" s="39">
        <v>35124618</v>
      </c>
      <c r="E13" s="39">
        <f t="shared" si="0"/>
        <v>1047261274.8900001</v>
      </c>
      <c r="F13" s="39">
        <f t="shared" si="1"/>
        <v>0.019097431060936264</v>
      </c>
      <c r="G13" s="33">
        <f t="shared" si="2"/>
        <v>0</v>
      </c>
      <c r="H13" s="33">
        <f t="shared" si="3"/>
        <v>0</v>
      </c>
      <c r="I13" s="33">
        <f t="shared" si="4"/>
        <v>0</v>
      </c>
    </row>
    <row r="14" spans="1:9" ht="15">
      <c r="A14" s="5" t="s">
        <v>5</v>
      </c>
      <c r="B14" s="39">
        <v>1000000</v>
      </c>
      <c r="C14" s="39">
        <v>608158541.28</v>
      </c>
      <c r="D14" s="39">
        <v>21320425</v>
      </c>
      <c r="E14" s="39">
        <f t="shared" si="0"/>
        <v>586838116.28</v>
      </c>
      <c r="F14" s="39">
        <f t="shared" si="1"/>
        <v>0.17040474574812156</v>
      </c>
      <c r="G14" s="33">
        <f t="shared" si="2"/>
        <v>0</v>
      </c>
      <c r="H14" s="33">
        <f t="shared" si="3"/>
        <v>0</v>
      </c>
      <c r="I14" s="33">
        <f t="shared" si="4"/>
        <v>0</v>
      </c>
    </row>
    <row r="15" spans="1:9" ht="15">
      <c r="A15" s="5" t="s">
        <v>6</v>
      </c>
      <c r="B15" s="39">
        <v>819100</v>
      </c>
      <c r="C15" s="39">
        <v>1355589464.32</v>
      </c>
      <c r="D15" s="39">
        <v>24359709.26</v>
      </c>
      <c r="E15" s="39">
        <f t="shared" si="0"/>
        <v>1331229755.06</v>
      </c>
      <c r="F15" s="39">
        <f t="shared" si="1"/>
        <v>0.061529574206601344</v>
      </c>
      <c r="G15" s="33">
        <f t="shared" si="2"/>
        <v>0</v>
      </c>
      <c r="H15" s="33">
        <f t="shared" si="3"/>
        <v>0</v>
      </c>
      <c r="I15" s="33">
        <f t="shared" si="4"/>
        <v>0</v>
      </c>
    </row>
    <row r="16" spans="1:9" ht="15">
      <c r="A16" s="5" t="s">
        <v>7</v>
      </c>
      <c r="B16" s="39">
        <v>5391700</v>
      </c>
      <c r="C16" s="39">
        <v>546538435.32</v>
      </c>
      <c r="D16" s="39">
        <v>24778879.02</v>
      </c>
      <c r="E16" s="39">
        <f t="shared" si="0"/>
        <v>521759556.3000001</v>
      </c>
      <c r="F16" s="39">
        <f t="shared" si="1"/>
        <v>1.0333687107208234</v>
      </c>
      <c r="G16" s="33">
        <f t="shared" si="2"/>
        <v>0</v>
      </c>
      <c r="H16" s="33">
        <f t="shared" si="3"/>
        <v>0</v>
      </c>
      <c r="I16" s="33">
        <f t="shared" si="4"/>
        <v>0</v>
      </c>
    </row>
    <row r="17" spans="1:9" ht="15">
      <c r="A17" s="5" t="s">
        <v>8</v>
      </c>
      <c r="B17" s="39">
        <v>1243000</v>
      </c>
      <c r="C17" s="39">
        <v>776832878.72</v>
      </c>
      <c r="D17" s="39">
        <v>33242000</v>
      </c>
      <c r="E17" s="39">
        <f t="shared" si="0"/>
        <v>743590878.72</v>
      </c>
      <c r="F17" s="39">
        <f t="shared" si="1"/>
        <v>0.16716181378390105</v>
      </c>
      <c r="G17" s="33">
        <f t="shared" si="2"/>
        <v>0</v>
      </c>
      <c r="H17" s="33">
        <f t="shared" si="3"/>
        <v>0</v>
      </c>
      <c r="I17" s="33">
        <f t="shared" si="4"/>
        <v>0</v>
      </c>
    </row>
    <row r="18" spans="1:9" ht="15">
      <c r="A18" s="5" t="s">
        <v>9</v>
      </c>
      <c r="B18" s="39">
        <v>0</v>
      </c>
      <c r="C18" s="39">
        <v>579445420.8</v>
      </c>
      <c r="D18" s="39">
        <v>36671000</v>
      </c>
      <c r="E18" s="39">
        <f t="shared" si="0"/>
        <v>542774420.8</v>
      </c>
      <c r="F18" s="39">
        <f t="shared" si="1"/>
        <v>0</v>
      </c>
      <c r="G18" s="33">
        <f t="shared" si="2"/>
        <v>0</v>
      </c>
      <c r="H18" s="33">
        <f t="shared" si="3"/>
        <v>0</v>
      </c>
      <c r="I18" s="33">
        <f t="shared" si="4"/>
        <v>0</v>
      </c>
    </row>
    <row r="19" spans="1:9" ht="15">
      <c r="A19" s="5" t="s">
        <v>10</v>
      </c>
      <c r="B19" s="39">
        <v>0</v>
      </c>
      <c r="C19" s="39">
        <v>135504074.02</v>
      </c>
      <c r="D19" s="39">
        <v>26460564.04</v>
      </c>
      <c r="E19" s="39">
        <f t="shared" si="0"/>
        <v>109043509.98000002</v>
      </c>
      <c r="F19" s="39">
        <f t="shared" si="1"/>
        <v>0</v>
      </c>
      <c r="G19" s="33">
        <f t="shared" si="2"/>
        <v>0</v>
      </c>
      <c r="H19" s="33">
        <f t="shared" si="3"/>
        <v>0</v>
      </c>
      <c r="I19" s="33">
        <f t="shared" si="4"/>
        <v>0</v>
      </c>
    </row>
    <row r="20" spans="1:9" ht="15">
      <c r="A20" s="5" t="s">
        <v>11</v>
      </c>
      <c r="B20" s="39">
        <v>1000000</v>
      </c>
      <c r="C20" s="39">
        <v>632343880</v>
      </c>
      <c r="D20" s="39">
        <v>69897886.73</v>
      </c>
      <c r="E20" s="39">
        <f t="shared" si="0"/>
        <v>562445993.27</v>
      </c>
      <c r="F20" s="39">
        <f t="shared" si="1"/>
        <v>0.17779484821042255</v>
      </c>
      <c r="G20" s="33">
        <f t="shared" si="2"/>
        <v>0</v>
      </c>
      <c r="H20" s="33">
        <f t="shared" si="3"/>
        <v>0</v>
      </c>
      <c r="I20" s="33">
        <f t="shared" si="4"/>
        <v>0</v>
      </c>
    </row>
    <row r="21" spans="1:9" ht="15">
      <c r="A21" s="5" t="s">
        <v>12</v>
      </c>
      <c r="B21" s="39">
        <v>500000</v>
      </c>
      <c r="C21" s="39">
        <v>179288552.01</v>
      </c>
      <c r="D21" s="39">
        <v>18272567.24</v>
      </c>
      <c r="E21" s="39">
        <f t="shared" si="0"/>
        <v>161015984.76999998</v>
      </c>
      <c r="F21" s="39">
        <f t="shared" si="1"/>
        <v>0.3105281756430673</v>
      </c>
      <c r="G21" s="33">
        <f t="shared" si="2"/>
        <v>0</v>
      </c>
      <c r="H21" s="33">
        <f t="shared" si="3"/>
        <v>0</v>
      </c>
      <c r="I21" s="33">
        <f t="shared" si="4"/>
        <v>0</v>
      </c>
    </row>
    <row r="22" spans="1:9" ht="15">
      <c r="A22" s="5" t="s">
        <v>13</v>
      </c>
      <c r="B22" s="39">
        <v>585000</v>
      </c>
      <c r="C22" s="39">
        <v>325987851.67</v>
      </c>
      <c r="D22" s="39">
        <v>32335906</v>
      </c>
      <c r="E22" s="39">
        <f t="shared" si="0"/>
        <v>293651945.67</v>
      </c>
      <c r="F22" s="39">
        <f t="shared" si="1"/>
        <v>0.199215434675652</v>
      </c>
      <c r="G22" s="33">
        <f t="shared" si="2"/>
        <v>0</v>
      </c>
      <c r="H22" s="33">
        <f t="shared" si="3"/>
        <v>0</v>
      </c>
      <c r="I22" s="33">
        <f t="shared" si="4"/>
        <v>0</v>
      </c>
    </row>
    <row r="23" spans="1:9" ht="15">
      <c r="A23" s="5" t="s">
        <v>14</v>
      </c>
      <c r="B23" s="39">
        <v>2239.45</v>
      </c>
      <c r="C23" s="39">
        <v>313756108.75</v>
      </c>
      <c r="D23" s="39">
        <v>26510635.31</v>
      </c>
      <c r="E23" s="39">
        <f t="shared" si="0"/>
        <v>287245473.44</v>
      </c>
      <c r="F23" s="39">
        <f t="shared" si="1"/>
        <v>0.0007796293439129781</v>
      </c>
      <c r="G23" s="33">
        <f t="shared" si="2"/>
        <v>0</v>
      </c>
      <c r="H23" s="33">
        <f t="shared" si="3"/>
        <v>0</v>
      </c>
      <c r="I23" s="33">
        <f t="shared" si="4"/>
        <v>0</v>
      </c>
    </row>
    <row r="24" spans="1:9" ht="15">
      <c r="A24" s="5" t="s">
        <v>15</v>
      </c>
      <c r="B24" s="39">
        <v>0</v>
      </c>
      <c r="C24" s="39">
        <v>475692383.93</v>
      </c>
      <c r="D24" s="39">
        <v>34758448.29</v>
      </c>
      <c r="E24" s="39">
        <f t="shared" si="0"/>
        <v>440933935.64</v>
      </c>
      <c r="F24" s="39">
        <f t="shared" si="1"/>
        <v>0</v>
      </c>
      <c r="G24" s="33">
        <f t="shared" si="2"/>
        <v>0</v>
      </c>
      <c r="H24" s="33">
        <f t="shared" si="3"/>
        <v>0</v>
      </c>
      <c r="I24" s="33">
        <f t="shared" si="4"/>
        <v>0</v>
      </c>
    </row>
    <row r="25" spans="1:9" ht="15">
      <c r="A25" s="5" t="s">
        <v>16</v>
      </c>
      <c r="B25" s="39">
        <v>7912436</v>
      </c>
      <c r="C25" s="39">
        <v>1439320226.96</v>
      </c>
      <c r="D25" s="39">
        <v>112046911.53</v>
      </c>
      <c r="E25" s="39">
        <f t="shared" si="0"/>
        <v>1327273315.43</v>
      </c>
      <c r="F25" s="39">
        <f t="shared" si="1"/>
        <v>0.5961421741863762</v>
      </c>
      <c r="G25" s="33">
        <f t="shared" si="2"/>
        <v>0</v>
      </c>
      <c r="H25" s="33">
        <f t="shared" si="3"/>
        <v>0</v>
      </c>
      <c r="I25" s="33">
        <f t="shared" si="4"/>
        <v>0</v>
      </c>
    </row>
    <row r="26" spans="1:9" ht="15">
      <c r="A26" s="5" t="s">
        <v>17</v>
      </c>
      <c r="B26" s="39">
        <v>823000</v>
      </c>
      <c r="C26" s="39">
        <v>116844352.92</v>
      </c>
      <c r="D26" s="39">
        <v>21200695</v>
      </c>
      <c r="E26" s="39">
        <f t="shared" si="0"/>
        <v>95643657.92</v>
      </c>
      <c r="F26" s="39">
        <f t="shared" si="1"/>
        <v>0.8604857006707005</v>
      </c>
      <c r="G26" s="33">
        <f t="shared" si="2"/>
        <v>0</v>
      </c>
      <c r="H26" s="33">
        <f t="shared" si="3"/>
        <v>0</v>
      </c>
      <c r="I26" s="33">
        <f t="shared" si="4"/>
        <v>0</v>
      </c>
    </row>
    <row r="27" spans="1:9" ht="15">
      <c r="A27" s="5" t="s">
        <v>18</v>
      </c>
      <c r="B27" s="39">
        <v>350000</v>
      </c>
      <c r="C27" s="39">
        <v>182037722.86</v>
      </c>
      <c r="D27" s="39">
        <v>19298123</v>
      </c>
      <c r="E27" s="39">
        <f t="shared" si="0"/>
        <v>162739599.86</v>
      </c>
      <c r="F27" s="39">
        <f t="shared" si="1"/>
        <v>0.2150675068029505</v>
      </c>
      <c r="G27" s="33">
        <f t="shared" si="2"/>
        <v>0</v>
      </c>
      <c r="H27" s="33">
        <f t="shared" si="3"/>
        <v>0</v>
      </c>
      <c r="I27" s="33">
        <f t="shared" si="4"/>
        <v>0</v>
      </c>
    </row>
    <row r="28" spans="1:9" ht="15">
      <c r="A28" s="5" t="s">
        <v>19</v>
      </c>
      <c r="B28" s="39">
        <v>40000</v>
      </c>
      <c r="C28" s="39">
        <v>532385318.14</v>
      </c>
      <c r="D28" s="39">
        <v>35563031.18</v>
      </c>
      <c r="E28" s="39">
        <f t="shared" si="0"/>
        <v>496822286.96</v>
      </c>
      <c r="F28" s="39">
        <f t="shared" si="1"/>
        <v>0.008051168606939019</v>
      </c>
      <c r="G28" s="33">
        <f t="shared" si="2"/>
        <v>0</v>
      </c>
      <c r="H28" s="33">
        <f t="shared" si="3"/>
        <v>0</v>
      </c>
      <c r="I28" s="33">
        <f t="shared" si="4"/>
        <v>0</v>
      </c>
    </row>
    <row r="29" spans="1:9" ht="15">
      <c r="A29" s="5" t="s">
        <v>20</v>
      </c>
      <c r="B29" s="39">
        <v>0</v>
      </c>
      <c r="C29" s="39">
        <v>567637333.68</v>
      </c>
      <c r="D29" s="39">
        <v>47615784.1</v>
      </c>
      <c r="E29" s="39">
        <f t="shared" si="0"/>
        <v>520021549.5799999</v>
      </c>
      <c r="F29" s="39">
        <f t="shared" si="1"/>
        <v>0</v>
      </c>
      <c r="G29" s="33">
        <f t="shared" si="2"/>
        <v>0</v>
      </c>
      <c r="H29" s="33">
        <f t="shared" si="3"/>
        <v>0</v>
      </c>
      <c r="I29" s="33">
        <f t="shared" si="4"/>
        <v>0</v>
      </c>
    </row>
    <row r="30" spans="1:9" ht="15">
      <c r="A30" s="5" t="s">
        <v>21</v>
      </c>
      <c r="B30" s="39">
        <v>1900000</v>
      </c>
      <c r="C30" s="39">
        <v>198752970.87</v>
      </c>
      <c r="D30" s="39">
        <v>24861110.34</v>
      </c>
      <c r="E30" s="39">
        <f t="shared" si="0"/>
        <v>173891860.53</v>
      </c>
      <c r="F30" s="39">
        <f t="shared" si="1"/>
        <v>1.0926330848431</v>
      </c>
      <c r="G30" s="33">
        <f t="shared" si="2"/>
        <v>0</v>
      </c>
      <c r="H30" s="33">
        <f t="shared" si="3"/>
        <v>0</v>
      </c>
      <c r="I30" s="33">
        <f t="shared" si="4"/>
        <v>0</v>
      </c>
    </row>
    <row r="31" spans="1:9" ht="15">
      <c r="A31" s="5" t="s">
        <v>22</v>
      </c>
      <c r="B31" s="39">
        <v>0</v>
      </c>
      <c r="C31" s="39">
        <v>258722960.99</v>
      </c>
      <c r="D31" s="39">
        <v>29022321.85</v>
      </c>
      <c r="E31" s="39">
        <f t="shared" si="0"/>
        <v>229700639.14000002</v>
      </c>
      <c r="F31" s="39">
        <f t="shared" si="1"/>
        <v>0</v>
      </c>
      <c r="G31" s="33">
        <f t="shared" si="2"/>
        <v>0</v>
      </c>
      <c r="H31" s="33">
        <f t="shared" si="3"/>
        <v>0</v>
      </c>
      <c r="I31" s="33">
        <f t="shared" si="4"/>
        <v>0</v>
      </c>
    </row>
    <row r="32" spans="1:9" ht="15">
      <c r="A32" s="5" t="s">
        <v>23</v>
      </c>
      <c r="B32" s="39">
        <v>1777600</v>
      </c>
      <c r="C32" s="39">
        <v>285313934.51</v>
      </c>
      <c r="D32" s="39">
        <v>20531987.88</v>
      </c>
      <c r="E32" s="39">
        <f t="shared" si="0"/>
        <v>264781946.63</v>
      </c>
      <c r="F32" s="39">
        <f t="shared" si="1"/>
        <v>0.671344864188938</v>
      </c>
      <c r="G32" s="33">
        <f t="shared" si="2"/>
        <v>0</v>
      </c>
      <c r="H32" s="33">
        <f t="shared" si="3"/>
        <v>0</v>
      </c>
      <c r="I32" s="33">
        <f t="shared" si="4"/>
        <v>0</v>
      </c>
    </row>
    <row r="33" spans="1:9" ht="15">
      <c r="A33" s="5" t="s">
        <v>24</v>
      </c>
      <c r="B33" s="39">
        <v>0</v>
      </c>
      <c r="C33" s="39">
        <v>664061359.31</v>
      </c>
      <c r="D33" s="39">
        <v>43506333.85</v>
      </c>
      <c r="E33" s="39">
        <f t="shared" si="0"/>
        <v>620555025.4599999</v>
      </c>
      <c r="F33" s="39">
        <f t="shared" si="1"/>
        <v>0</v>
      </c>
      <c r="G33" s="33">
        <f t="shared" si="2"/>
        <v>0</v>
      </c>
      <c r="H33" s="33">
        <f t="shared" si="3"/>
        <v>0</v>
      </c>
      <c r="I33" s="33">
        <f t="shared" si="4"/>
        <v>0</v>
      </c>
    </row>
    <row r="34" spans="1:9" ht="15">
      <c r="A34" s="5" t="s">
        <v>25</v>
      </c>
      <c r="B34" s="39">
        <v>2080000</v>
      </c>
      <c r="C34" s="39">
        <v>116640117.81</v>
      </c>
      <c r="D34" s="39">
        <v>28466481.69</v>
      </c>
      <c r="E34" s="39">
        <f t="shared" si="0"/>
        <v>88173636.12</v>
      </c>
      <c r="F34" s="39">
        <f t="shared" si="1"/>
        <v>2.3589817677125415</v>
      </c>
      <c r="G34" s="33">
        <f t="shared" si="2"/>
        <v>0</v>
      </c>
      <c r="H34" s="33">
        <f t="shared" si="3"/>
        <v>0</v>
      </c>
      <c r="I34" s="33">
        <f t="shared" si="4"/>
        <v>0</v>
      </c>
    </row>
    <row r="35" spans="1:9" ht="15">
      <c r="A35" s="5" t="s">
        <v>26</v>
      </c>
      <c r="B35" s="39">
        <v>967492.65</v>
      </c>
      <c r="C35" s="39">
        <v>378647121.79</v>
      </c>
      <c r="D35" s="39">
        <v>23242635.5</v>
      </c>
      <c r="E35" s="39">
        <f t="shared" si="0"/>
        <v>355404486.29</v>
      </c>
      <c r="F35" s="39">
        <f t="shared" si="1"/>
        <v>0.2722229705368866</v>
      </c>
      <c r="G35" s="33">
        <f t="shared" si="2"/>
        <v>0</v>
      </c>
      <c r="H35" s="33">
        <f t="shared" si="3"/>
        <v>0</v>
      </c>
      <c r="I35" s="33">
        <f t="shared" si="4"/>
        <v>0</v>
      </c>
    </row>
    <row r="36" spans="1:9" ht="15">
      <c r="A36" s="5" t="s">
        <v>27</v>
      </c>
      <c r="B36" s="39">
        <v>0</v>
      </c>
      <c r="C36" s="39">
        <v>216204362.24</v>
      </c>
      <c r="D36" s="39">
        <v>46712737.87</v>
      </c>
      <c r="E36" s="39">
        <f t="shared" si="0"/>
        <v>169491624.37</v>
      </c>
      <c r="F36" s="39">
        <f t="shared" si="1"/>
        <v>0</v>
      </c>
      <c r="G36" s="33">
        <f t="shared" si="2"/>
        <v>0</v>
      </c>
      <c r="H36" s="33">
        <f t="shared" si="3"/>
        <v>0</v>
      </c>
      <c r="I36" s="33">
        <f t="shared" si="4"/>
        <v>0</v>
      </c>
    </row>
    <row r="37" spans="1:9" ht="15">
      <c r="A37" s="5" t="s">
        <v>28</v>
      </c>
      <c r="B37" s="39">
        <v>130000</v>
      </c>
      <c r="C37" s="39">
        <v>332051605.46</v>
      </c>
      <c r="D37" s="39">
        <v>40285554.33</v>
      </c>
      <c r="E37" s="39">
        <f t="shared" si="0"/>
        <v>291766051.13</v>
      </c>
      <c r="F37" s="39">
        <f t="shared" si="1"/>
        <v>0.044556246176179315</v>
      </c>
      <c r="G37" s="33">
        <f t="shared" si="2"/>
        <v>0</v>
      </c>
      <c r="H37" s="33">
        <f t="shared" si="3"/>
        <v>0</v>
      </c>
      <c r="I37" s="33">
        <f t="shared" si="4"/>
        <v>0</v>
      </c>
    </row>
    <row r="38" spans="1:9" ht="15">
      <c r="A38" s="5" t="s">
        <v>29</v>
      </c>
      <c r="B38" s="39">
        <v>652000</v>
      </c>
      <c r="C38" s="39">
        <v>226645382.99</v>
      </c>
      <c r="D38" s="39">
        <v>23005416</v>
      </c>
      <c r="E38" s="39">
        <f t="shared" si="0"/>
        <v>203639966.99</v>
      </c>
      <c r="F38" s="39">
        <f t="shared" si="1"/>
        <v>0.32017290595613646</v>
      </c>
      <c r="G38" s="33">
        <f t="shared" si="2"/>
        <v>0</v>
      </c>
      <c r="H38" s="33">
        <f t="shared" si="3"/>
        <v>0</v>
      </c>
      <c r="I38" s="33">
        <f t="shared" si="4"/>
        <v>0</v>
      </c>
    </row>
    <row r="39" spans="1:9" ht="15">
      <c r="A39" s="5" t="s">
        <v>30</v>
      </c>
      <c r="B39" s="39">
        <v>2126286.28</v>
      </c>
      <c r="C39" s="39">
        <v>850160114.35</v>
      </c>
      <c r="D39" s="39">
        <v>41130887.47</v>
      </c>
      <c r="E39" s="39">
        <f t="shared" si="0"/>
        <v>809029226.88</v>
      </c>
      <c r="F39" s="39">
        <f t="shared" si="1"/>
        <v>0.2628194642856065</v>
      </c>
      <c r="G39" s="33">
        <f t="shared" si="2"/>
        <v>0</v>
      </c>
      <c r="H39" s="33">
        <f t="shared" si="3"/>
        <v>0</v>
      </c>
      <c r="I39" s="33">
        <f t="shared" si="4"/>
        <v>0</v>
      </c>
    </row>
    <row r="40" spans="1:9" ht="15">
      <c r="A40" s="5" t="s">
        <v>31</v>
      </c>
      <c r="B40" s="39">
        <v>0</v>
      </c>
      <c r="C40" s="39">
        <v>742328912.33</v>
      </c>
      <c r="D40" s="39">
        <v>54655193</v>
      </c>
      <c r="E40" s="39">
        <f t="shared" si="0"/>
        <v>687673719.33</v>
      </c>
      <c r="F40" s="39">
        <f t="shared" si="1"/>
        <v>0</v>
      </c>
      <c r="G40" s="33">
        <f t="shared" si="2"/>
        <v>0</v>
      </c>
      <c r="H40" s="33">
        <f t="shared" si="3"/>
        <v>0</v>
      </c>
      <c r="I40" s="33">
        <f t="shared" si="4"/>
        <v>0</v>
      </c>
    </row>
    <row r="41" spans="1:9" ht="15">
      <c r="A41" s="5" t="s">
        <v>32</v>
      </c>
      <c r="B41" s="39">
        <v>2000000</v>
      </c>
      <c r="C41" s="39">
        <v>252967804.17</v>
      </c>
      <c r="D41" s="39">
        <v>23418247</v>
      </c>
      <c r="E41" s="39">
        <f t="shared" si="0"/>
        <v>229549557.17</v>
      </c>
      <c r="F41" s="39">
        <f t="shared" si="1"/>
        <v>0.871271556633341</v>
      </c>
      <c r="G41" s="33">
        <f t="shared" si="2"/>
        <v>0</v>
      </c>
      <c r="H41" s="33">
        <f t="shared" si="3"/>
        <v>0</v>
      </c>
      <c r="I41" s="33">
        <f t="shared" si="4"/>
        <v>0</v>
      </c>
    </row>
    <row r="42" spans="1:9" ht="15">
      <c r="A42" s="5" t="s">
        <v>33</v>
      </c>
      <c r="B42" s="39">
        <v>930000</v>
      </c>
      <c r="C42" s="39">
        <v>283038214.91</v>
      </c>
      <c r="D42" s="39">
        <v>29358390</v>
      </c>
      <c r="E42" s="39">
        <f t="shared" si="0"/>
        <v>253679824.91000003</v>
      </c>
      <c r="F42" s="39">
        <f t="shared" si="1"/>
        <v>0.3666038481104847</v>
      </c>
      <c r="G42" s="33">
        <f t="shared" si="2"/>
        <v>0</v>
      </c>
      <c r="H42" s="33">
        <f t="shared" si="3"/>
        <v>0</v>
      </c>
      <c r="I42" s="33">
        <f t="shared" si="4"/>
        <v>0</v>
      </c>
    </row>
    <row r="43" spans="1:9" ht="15">
      <c r="A43" s="5" t="s">
        <v>34</v>
      </c>
      <c r="B43" s="39">
        <v>0</v>
      </c>
      <c r="C43" s="39">
        <v>171012773.56</v>
      </c>
      <c r="D43" s="39">
        <v>24057040.39</v>
      </c>
      <c r="E43" s="39">
        <f t="shared" si="0"/>
        <v>146955733.17000002</v>
      </c>
      <c r="F43" s="39">
        <f t="shared" si="1"/>
        <v>0</v>
      </c>
      <c r="G43" s="33">
        <f t="shared" si="2"/>
        <v>0</v>
      </c>
      <c r="H43" s="33">
        <f t="shared" si="3"/>
        <v>0</v>
      </c>
      <c r="I43" s="33">
        <f t="shared" si="4"/>
        <v>0</v>
      </c>
    </row>
    <row r="44" spans="1:9" ht="15">
      <c r="A44" s="5" t="s">
        <v>35</v>
      </c>
      <c r="B44" s="39">
        <v>270000</v>
      </c>
      <c r="C44" s="39">
        <v>161282327.12</v>
      </c>
      <c r="D44" s="39">
        <v>24411153.69</v>
      </c>
      <c r="E44" s="39">
        <f t="shared" si="0"/>
        <v>136871173.43</v>
      </c>
      <c r="F44" s="39">
        <f t="shared" si="1"/>
        <v>0.19726578886830837</v>
      </c>
      <c r="G44" s="33">
        <f t="shared" si="2"/>
        <v>0</v>
      </c>
      <c r="H44" s="33">
        <f t="shared" si="3"/>
        <v>0</v>
      </c>
      <c r="I44" s="33">
        <f t="shared" si="4"/>
        <v>0</v>
      </c>
    </row>
    <row r="45" spans="1:9" ht="15">
      <c r="A45" s="5" t="s">
        <v>36</v>
      </c>
      <c r="B45" s="39">
        <v>340000</v>
      </c>
      <c r="C45" s="39">
        <v>253843820.83</v>
      </c>
      <c r="D45" s="39">
        <v>27471328.52</v>
      </c>
      <c r="E45" s="39">
        <f t="shared" si="0"/>
        <v>226372492.31</v>
      </c>
      <c r="F45" s="39">
        <f t="shared" si="1"/>
        <v>0.15019492718858957</v>
      </c>
      <c r="G45" s="33">
        <f t="shared" si="2"/>
        <v>0</v>
      </c>
      <c r="H45" s="33">
        <f t="shared" si="3"/>
        <v>0</v>
      </c>
      <c r="I45" s="33">
        <f t="shared" si="4"/>
        <v>0</v>
      </c>
    </row>
    <row r="46" spans="1:9" s="18" customFormat="1" ht="15">
      <c r="A46" s="15" t="s">
        <v>71</v>
      </c>
      <c r="B46" s="16">
        <f>SUM(B$9:B$45)</f>
        <v>1398767754.38</v>
      </c>
      <c r="C46" s="16">
        <f>SUM(C$9:C$45)</f>
        <v>54226756211.79999</v>
      </c>
      <c r="D46" s="16">
        <f>SUM(D$9:D$45)</f>
        <v>11382832729.380003</v>
      </c>
      <c r="E46" s="16">
        <f>SUM(E$9:E$45)</f>
        <v>42843923482.42</v>
      </c>
      <c r="F46" s="16">
        <f>$B46/$E46*100</f>
        <v>3.2647984607524374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10" sqref="E10:E46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6.140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61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8" ht="15">
      <c r="A3" s="11" t="s">
        <v>72</v>
      </c>
      <c r="B3" s="26">
        <f>MAX($J$10:$J$46)</f>
        <v>17.124119336264336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0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18.75" customHeight="1">
      <c r="A7" s="58" t="s">
        <v>38</v>
      </c>
      <c r="B7" s="58" t="s">
        <v>279</v>
      </c>
      <c r="C7" s="58"/>
      <c r="D7" s="58"/>
      <c r="E7" s="58"/>
      <c r="F7" s="58"/>
      <c r="G7" s="58" t="s">
        <v>280</v>
      </c>
      <c r="H7" s="58"/>
      <c r="I7" s="58"/>
      <c r="J7" s="59" t="s">
        <v>75</v>
      </c>
      <c r="K7" s="59" t="s">
        <v>76</v>
      </c>
      <c r="L7" s="59" t="s">
        <v>77</v>
      </c>
    </row>
    <row r="8" spans="1:12" s="8" customFormat="1" ht="196.5" customHeight="1">
      <c r="A8" s="58"/>
      <c r="B8" s="10" t="s">
        <v>114</v>
      </c>
      <c r="C8" s="10" t="s">
        <v>112</v>
      </c>
      <c r="D8" s="10" t="s">
        <v>119</v>
      </c>
      <c r="E8" s="10" t="s">
        <v>221</v>
      </c>
      <c r="F8" s="10" t="s">
        <v>222</v>
      </c>
      <c r="G8" s="10" t="s">
        <v>113</v>
      </c>
      <c r="H8" s="10" t="s">
        <v>120</v>
      </c>
      <c r="I8" s="10" t="s">
        <v>115</v>
      </c>
      <c r="J8" s="59"/>
      <c r="K8" s="59"/>
      <c r="L8" s="59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213</v>
      </c>
      <c r="K9" s="9">
        <v>11</v>
      </c>
      <c r="L9" s="9">
        <v>12</v>
      </c>
    </row>
    <row r="10" spans="1:12" ht="15">
      <c r="A10" s="5" t="s">
        <v>0</v>
      </c>
      <c r="B10" s="43">
        <v>-137875300.11</v>
      </c>
      <c r="C10" s="43">
        <v>137875300.11</v>
      </c>
      <c r="D10" s="43"/>
      <c r="E10" s="56"/>
      <c r="F10" s="43">
        <f>IF(SUM($B10:$E10)&lt;0,SUM($B10:$E10),0)</f>
        <v>0</v>
      </c>
      <c r="G10" s="39">
        <v>22242827737.92</v>
      </c>
      <c r="H10" s="39">
        <v>8283589037.92</v>
      </c>
      <c r="I10" s="34">
        <f>$G10-$H10</f>
        <v>13959238699.999998</v>
      </c>
      <c r="J10" s="48">
        <f>-$F10/$I10*100</f>
        <v>0</v>
      </c>
      <c r="K10" s="48">
        <f>($J10-$B$4)/($B$3-$B$4)</f>
        <v>0</v>
      </c>
      <c r="L10" s="48">
        <f aca="true" t="shared" si="0" ref="L10:L46">$K10*$B$5</f>
        <v>0</v>
      </c>
    </row>
    <row r="11" spans="1:12" ht="15">
      <c r="A11" s="5" t="s">
        <v>1</v>
      </c>
      <c r="B11" s="43">
        <v>-970674481.33</v>
      </c>
      <c r="C11" s="43">
        <v>167294481.33</v>
      </c>
      <c r="D11" s="39">
        <v>25977000</v>
      </c>
      <c r="E11" s="56">
        <v>169478000</v>
      </c>
      <c r="F11" s="43">
        <f aca="true" t="shared" si="1" ref="F11:F46">IF(SUM($B11:$E11)&lt;0,SUM($B11:$E11),0)</f>
        <v>-607925000</v>
      </c>
      <c r="G11" s="39">
        <v>11579843706.95</v>
      </c>
      <c r="H11" s="39">
        <v>5436214706.95</v>
      </c>
      <c r="I11" s="34">
        <f aca="true" t="shared" si="2" ref="I11:I46">$G11-$H11</f>
        <v>6143629000.000001</v>
      </c>
      <c r="J11" s="48">
        <f aca="true" t="shared" si="3" ref="J11:J46">-$F11/$I11*100</f>
        <v>9.895210143711477</v>
      </c>
      <c r="K11" s="48">
        <f aca="true" t="shared" si="4" ref="K11:K46">($J11-$B$4)/($B$3-$B$4)</f>
        <v>0.5778522065514955</v>
      </c>
      <c r="L11" s="48">
        <f t="shared" si="0"/>
        <v>-0.5778522065514955</v>
      </c>
    </row>
    <row r="12" spans="1:12" ht="15">
      <c r="A12" s="5" t="s">
        <v>2</v>
      </c>
      <c r="B12" s="43">
        <v>-8193649.02</v>
      </c>
      <c r="C12" s="43">
        <v>16754149.02</v>
      </c>
      <c r="D12" s="43"/>
      <c r="E12" s="56"/>
      <c r="F12" s="43">
        <f t="shared" si="1"/>
        <v>0</v>
      </c>
      <c r="G12" s="39">
        <v>1994992079.15</v>
      </c>
      <c r="H12" s="39">
        <v>769519979.15</v>
      </c>
      <c r="I12" s="34">
        <f t="shared" si="2"/>
        <v>1225472100</v>
      </c>
      <c r="J12" s="48">
        <f t="shared" si="3"/>
        <v>0</v>
      </c>
      <c r="K12" s="48">
        <f t="shared" si="4"/>
        <v>0</v>
      </c>
      <c r="L12" s="48">
        <f t="shared" si="0"/>
        <v>0</v>
      </c>
    </row>
    <row r="13" spans="1:12" ht="15">
      <c r="A13" s="5" t="s">
        <v>3</v>
      </c>
      <c r="B13" s="43">
        <v>-234577152.52</v>
      </c>
      <c r="C13" s="43">
        <v>179577152.52</v>
      </c>
      <c r="D13" s="43"/>
      <c r="E13" s="56"/>
      <c r="F13" s="43">
        <f t="shared" si="1"/>
        <v>-55000000</v>
      </c>
      <c r="G13" s="39">
        <v>1816349883.29</v>
      </c>
      <c r="H13" s="39">
        <v>745742883.29</v>
      </c>
      <c r="I13" s="34">
        <f t="shared" si="2"/>
        <v>1070607000</v>
      </c>
      <c r="J13" s="48">
        <f t="shared" si="3"/>
        <v>5.1372725939583805</v>
      </c>
      <c r="K13" s="48">
        <f t="shared" si="4"/>
        <v>0.30000214861146185</v>
      </c>
      <c r="L13" s="48">
        <f t="shared" si="0"/>
        <v>-0.30000214861146185</v>
      </c>
    </row>
    <row r="14" spans="1:12" ht="15">
      <c r="A14" s="5" t="s">
        <v>4</v>
      </c>
      <c r="B14" s="43">
        <v>-83559278.89</v>
      </c>
      <c r="C14" s="43">
        <v>83559278.89</v>
      </c>
      <c r="D14" s="43"/>
      <c r="E14" s="56"/>
      <c r="F14" s="43">
        <f t="shared" si="1"/>
        <v>0</v>
      </c>
      <c r="G14" s="39">
        <v>998826614</v>
      </c>
      <c r="H14" s="39">
        <v>663526614</v>
      </c>
      <c r="I14" s="34">
        <f t="shared" si="2"/>
        <v>335300000</v>
      </c>
      <c r="J14" s="48">
        <f t="shared" si="3"/>
        <v>0</v>
      </c>
      <c r="K14" s="48">
        <f t="shared" si="4"/>
        <v>0</v>
      </c>
      <c r="L14" s="48">
        <f t="shared" si="0"/>
        <v>0</v>
      </c>
    </row>
    <row r="15" spans="1:12" ht="15">
      <c r="A15" s="5" t="s">
        <v>5</v>
      </c>
      <c r="B15" s="43">
        <v>-11407773.03</v>
      </c>
      <c r="C15" s="43">
        <v>575773.03</v>
      </c>
      <c r="D15" s="43"/>
      <c r="E15" s="56">
        <v>16809000</v>
      </c>
      <c r="F15" s="43">
        <f t="shared" si="1"/>
        <v>0</v>
      </c>
      <c r="G15" s="39">
        <v>596750768.25</v>
      </c>
      <c r="H15" s="39">
        <v>196877768.25</v>
      </c>
      <c r="I15" s="34">
        <f t="shared" si="2"/>
        <v>399873000</v>
      </c>
      <c r="J15" s="48">
        <f t="shared" si="3"/>
        <v>0</v>
      </c>
      <c r="K15" s="48">
        <f t="shared" si="4"/>
        <v>0</v>
      </c>
      <c r="L15" s="48">
        <f t="shared" si="0"/>
        <v>0</v>
      </c>
    </row>
    <row r="16" spans="1:12" ht="15">
      <c r="A16" s="5" t="s">
        <v>6</v>
      </c>
      <c r="B16" s="43">
        <v>-54254137.46</v>
      </c>
      <c r="C16" s="43">
        <v>66754137.46</v>
      </c>
      <c r="D16" s="43"/>
      <c r="E16" s="56"/>
      <c r="F16" s="43">
        <f t="shared" si="1"/>
        <v>0</v>
      </c>
      <c r="G16" s="39">
        <v>1301335326.86</v>
      </c>
      <c r="H16" s="39">
        <v>924501873.3</v>
      </c>
      <c r="I16" s="34">
        <f t="shared" si="2"/>
        <v>376833453.55999994</v>
      </c>
      <c r="J16" s="48">
        <f t="shared" si="3"/>
        <v>0</v>
      </c>
      <c r="K16" s="48">
        <f t="shared" si="4"/>
        <v>0</v>
      </c>
      <c r="L16" s="48">
        <f t="shared" si="0"/>
        <v>0</v>
      </c>
    </row>
    <row r="17" spans="1:12" ht="15">
      <c r="A17" s="5" t="s">
        <v>7</v>
      </c>
      <c r="B17" s="43">
        <v>-15892842.36</v>
      </c>
      <c r="C17" s="43">
        <v>5701242.36</v>
      </c>
      <c r="D17" s="43"/>
      <c r="E17" s="56"/>
      <c r="F17" s="43">
        <f t="shared" si="1"/>
        <v>-10191600</v>
      </c>
      <c r="G17" s="39">
        <v>530645592.96</v>
      </c>
      <c r="H17" s="39">
        <v>396746292.96</v>
      </c>
      <c r="I17" s="34">
        <f t="shared" si="2"/>
        <v>133899300</v>
      </c>
      <c r="J17" s="48">
        <f t="shared" si="3"/>
        <v>7.611391545736236</v>
      </c>
      <c r="K17" s="48">
        <f t="shared" si="4"/>
        <v>0.4444836780375228</v>
      </c>
      <c r="L17" s="48">
        <f t="shared" si="0"/>
        <v>-0.4444836780375228</v>
      </c>
    </row>
    <row r="18" spans="1:12" ht="15">
      <c r="A18" s="5" t="s">
        <v>8</v>
      </c>
      <c r="B18" s="43">
        <v>-117125878.72</v>
      </c>
      <c r="C18" s="43">
        <v>85125878.72</v>
      </c>
      <c r="D18" s="43"/>
      <c r="E18" s="56"/>
      <c r="F18" s="43">
        <f t="shared" si="1"/>
        <v>-32000000</v>
      </c>
      <c r="G18" s="39">
        <v>659707000</v>
      </c>
      <c r="H18" s="39">
        <v>324507000</v>
      </c>
      <c r="I18" s="34">
        <f t="shared" si="2"/>
        <v>335200000</v>
      </c>
      <c r="J18" s="48">
        <f t="shared" si="3"/>
        <v>9.54653937947494</v>
      </c>
      <c r="K18" s="48">
        <f t="shared" si="4"/>
        <v>0.557490822856969</v>
      </c>
      <c r="L18" s="48">
        <f t="shared" si="0"/>
        <v>-0.557490822856969</v>
      </c>
    </row>
    <row r="19" spans="1:12" ht="15">
      <c r="A19" s="5" t="s">
        <v>9</v>
      </c>
      <c r="B19" s="43">
        <v>-35215901.64</v>
      </c>
      <c r="C19" s="43">
        <v>35215901.64</v>
      </c>
      <c r="D19" s="43"/>
      <c r="E19" s="56"/>
      <c r="F19" s="43">
        <f t="shared" si="1"/>
        <v>0</v>
      </c>
      <c r="G19" s="39">
        <v>544230000</v>
      </c>
      <c r="H19" s="39">
        <v>356659000</v>
      </c>
      <c r="I19" s="34">
        <f t="shared" si="2"/>
        <v>187571000</v>
      </c>
      <c r="J19" s="48">
        <f t="shared" si="3"/>
        <v>0</v>
      </c>
      <c r="K19" s="48">
        <f t="shared" si="4"/>
        <v>0</v>
      </c>
      <c r="L19" s="48">
        <f t="shared" si="0"/>
        <v>0</v>
      </c>
    </row>
    <row r="20" spans="1:12" ht="15">
      <c r="A20" s="5" t="s">
        <v>10</v>
      </c>
      <c r="B20" s="43">
        <v>-3080072.18</v>
      </c>
      <c r="C20" s="43">
        <v>3080072.18</v>
      </c>
      <c r="D20" s="43"/>
      <c r="E20" s="56"/>
      <c r="F20" s="43">
        <f t="shared" si="1"/>
        <v>0</v>
      </c>
      <c r="G20" s="39">
        <v>132424001.84</v>
      </c>
      <c r="H20" s="39">
        <v>101890001.84</v>
      </c>
      <c r="I20" s="34">
        <f t="shared" si="2"/>
        <v>30534000</v>
      </c>
      <c r="J20" s="48">
        <f t="shared" si="3"/>
        <v>0</v>
      </c>
      <c r="K20" s="48">
        <f t="shared" si="4"/>
        <v>0</v>
      </c>
      <c r="L20" s="48">
        <f t="shared" si="0"/>
        <v>0</v>
      </c>
    </row>
    <row r="21" spans="1:12" ht="15">
      <c r="A21" s="5" t="s">
        <v>11</v>
      </c>
      <c r="B21" s="43">
        <v>-28959623.66</v>
      </c>
      <c r="C21" s="43">
        <v>30862425.75</v>
      </c>
      <c r="D21" s="43"/>
      <c r="E21" s="56">
        <v>2400000</v>
      </c>
      <c r="F21" s="43">
        <f t="shared" si="1"/>
        <v>0</v>
      </c>
      <c r="G21" s="39">
        <v>603384256.34</v>
      </c>
      <c r="H21" s="39">
        <v>454932879.1</v>
      </c>
      <c r="I21" s="34">
        <f t="shared" si="2"/>
        <v>148451377.24</v>
      </c>
      <c r="J21" s="48">
        <f t="shared" si="3"/>
        <v>0</v>
      </c>
      <c r="K21" s="48">
        <f t="shared" si="4"/>
        <v>0</v>
      </c>
      <c r="L21" s="48">
        <f t="shared" si="0"/>
        <v>0</v>
      </c>
    </row>
    <row r="22" spans="1:12" ht="15">
      <c r="A22" s="5" t="s">
        <v>12</v>
      </c>
      <c r="B22" s="43">
        <v>5445198.58</v>
      </c>
      <c r="C22" s="43">
        <v>3149801.42</v>
      </c>
      <c r="D22" s="43"/>
      <c r="E22" s="56"/>
      <c r="F22" s="43">
        <f t="shared" si="1"/>
        <v>0</v>
      </c>
      <c r="G22" s="39">
        <v>184733750.59</v>
      </c>
      <c r="H22" s="39">
        <v>124570750.59</v>
      </c>
      <c r="I22" s="34">
        <f t="shared" si="2"/>
        <v>60163000</v>
      </c>
      <c r="J22" s="48">
        <f t="shared" si="3"/>
        <v>0</v>
      </c>
      <c r="K22" s="48">
        <f t="shared" si="4"/>
        <v>0</v>
      </c>
      <c r="L22" s="48">
        <f t="shared" si="0"/>
        <v>0</v>
      </c>
    </row>
    <row r="23" spans="1:12" ht="15">
      <c r="A23" s="5" t="s">
        <v>13</v>
      </c>
      <c r="B23" s="43">
        <v>-15127364.62</v>
      </c>
      <c r="C23" s="43">
        <v>35427364.62</v>
      </c>
      <c r="D23" s="43"/>
      <c r="E23" s="56"/>
      <c r="F23" s="43">
        <f t="shared" si="1"/>
        <v>0</v>
      </c>
      <c r="G23" s="39">
        <v>310860487.05</v>
      </c>
      <c r="H23" s="39">
        <v>221847487.05</v>
      </c>
      <c r="I23" s="34">
        <f t="shared" si="2"/>
        <v>89013000</v>
      </c>
      <c r="J23" s="48">
        <f t="shared" si="3"/>
        <v>0</v>
      </c>
      <c r="K23" s="48">
        <f t="shared" si="4"/>
        <v>0</v>
      </c>
      <c r="L23" s="48">
        <f t="shared" si="0"/>
        <v>0</v>
      </c>
    </row>
    <row r="24" spans="1:12" ht="15">
      <c r="A24" s="5" t="s">
        <v>14</v>
      </c>
      <c r="B24" s="43">
        <v>-4114260.01</v>
      </c>
      <c r="C24" s="43">
        <v>6101260.01</v>
      </c>
      <c r="D24" s="43"/>
      <c r="E24" s="56"/>
      <c r="F24" s="43">
        <f t="shared" si="1"/>
        <v>0</v>
      </c>
      <c r="G24" s="39">
        <v>309641848.74</v>
      </c>
      <c r="H24" s="39">
        <v>226355601.74</v>
      </c>
      <c r="I24" s="34">
        <f t="shared" si="2"/>
        <v>83286247</v>
      </c>
      <c r="J24" s="48">
        <f t="shared" si="3"/>
        <v>0</v>
      </c>
      <c r="K24" s="48">
        <f t="shared" si="4"/>
        <v>0</v>
      </c>
      <c r="L24" s="48">
        <f t="shared" si="0"/>
        <v>0</v>
      </c>
    </row>
    <row r="25" spans="1:12" ht="15">
      <c r="A25" s="5" t="s">
        <v>15</v>
      </c>
      <c r="B25" s="43">
        <v>-15314453.42</v>
      </c>
      <c r="C25" s="43">
        <v>15314453.42</v>
      </c>
      <c r="D25" s="43"/>
      <c r="E25" s="56"/>
      <c r="F25" s="43">
        <f t="shared" si="1"/>
        <v>0</v>
      </c>
      <c r="G25" s="39">
        <v>460377930.51</v>
      </c>
      <c r="H25" s="39">
        <v>400727930.51</v>
      </c>
      <c r="I25" s="34">
        <f t="shared" si="2"/>
        <v>59650000</v>
      </c>
      <c r="J25" s="48">
        <f t="shared" si="3"/>
        <v>0</v>
      </c>
      <c r="K25" s="48">
        <f t="shared" si="4"/>
        <v>0</v>
      </c>
      <c r="L25" s="48">
        <f t="shared" si="0"/>
        <v>0</v>
      </c>
    </row>
    <row r="26" spans="1:12" ht="15">
      <c r="A26" s="5" t="s">
        <v>16</v>
      </c>
      <c r="B26" s="43">
        <v>-205574771</v>
      </c>
      <c r="C26" s="43">
        <v>267388659</v>
      </c>
      <c r="D26" s="43"/>
      <c r="E26" s="56"/>
      <c r="F26" s="43">
        <f t="shared" si="1"/>
        <v>0</v>
      </c>
      <c r="G26" s="39">
        <v>1233745455.96</v>
      </c>
      <c r="H26" s="39">
        <v>694533021.09</v>
      </c>
      <c r="I26" s="34">
        <f t="shared" si="2"/>
        <v>539212434.87</v>
      </c>
      <c r="J26" s="48">
        <f t="shared" si="3"/>
        <v>0</v>
      </c>
      <c r="K26" s="48">
        <f t="shared" si="4"/>
        <v>0</v>
      </c>
      <c r="L26" s="48">
        <f t="shared" si="0"/>
        <v>0</v>
      </c>
    </row>
    <row r="27" spans="1:12" ht="15">
      <c r="A27" s="5" t="s">
        <v>17</v>
      </c>
      <c r="B27" s="43">
        <v>-4396027.02</v>
      </c>
      <c r="C27" s="43">
        <v>1366285.02</v>
      </c>
      <c r="D27" s="43"/>
      <c r="E27" s="56"/>
      <c r="F27" s="43">
        <f t="shared" si="1"/>
        <v>-3029741.9999999995</v>
      </c>
      <c r="G27" s="39">
        <v>112448325.9</v>
      </c>
      <c r="H27" s="39">
        <v>80194630.9</v>
      </c>
      <c r="I27" s="34">
        <f t="shared" si="2"/>
        <v>32253695</v>
      </c>
      <c r="J27" s="48">
        <f t="shared" si="3"/>
        <v>9.39347259283006</v>
      </c>
      <c r="K27" s="48">
        <f t="shared" si="4"/>
        <v>0.5485521566611125</v>
      </c>
      <c r="L27" s="48">
        <f t="shared" si="0"/>
        <v>-0.5485521566611125</v>
      </c>
    </row>
    <row r="28" spans="1:12" ht="15">
      <c r="A28" s="5" t="s">
        <v>18</v>
      </c>
      <c r="B28" s="43">
        <v>-2094223.86</v>
      </c>
      <c r="C28" s="43">
        <v>1184223.86</v>
      </c>
      <c r="D28" s="43"/>
      <c r="E28" s="56"/>
      <c r="F28" s="43">
        <f t="shared" si="1"/>
        <v>-910000</v>
      </c>
      <c r="G28" s="39">
        <v>179943499</v>
      </c>
      <c r="H28" s="39">
        <v>135426499</v>
      </c>
      <c r="I28" s="34">
        <f t="shared" si="2"/>
        <v>44517000</v>
      </c>
      <c r="J28" s="48">
        <f t="shared" si="3"/>
        <v>2.0441629040591236</v>
      </c>
      <c r="K28" s="48">
        <f t="shared" si="4"/>
        <v>0.1193733157260899</v>
      </c>
      <c r="L28" s="48">
        <f t="shared" si="0"/>
        <v>-0.1193733157260899</v>
      </c>
    </row>
    <row r="29" spans="1:12" ht="15">
      <c r="A29" s="5" t="s">
        <v>19</v>
      </c>
      <c r="B29" s="43">
        <v>-127251015.49</v>
      </c>
      <c r="C29" s="43">
        <v>95851015.49</v>
      </c>
      <c r="D29" s="43"/>
      <c r="E29" s="56"/>
      <c r="F29" s="43">
        <f t="shared" si="1"/>
        <v>-31400000</v>
      </c>
      <c r="G29" s="39">
        <v>405134302.65</v>
      </c>
      <c r="H29" s="39">
        <v>221767208.65</v>
      </c>
      <c r="I29" s="34">
        <f t="shared" si="2"/>
        <v>183367093.99999997</v>
      </c>
      <c r="J29" s="48">
        <f t="shared" si="3"/>
        <v>17.124119336264336</v>
      </c>
      <c r="K29" s="48">
        <f t="shared" si="4"/>
        <v>1</v>
      </c>
      <c r="L29" s="48">
        <f t="shared" si="0"/>
        <v>-1</v>
      </c>
    </row>
    <row r="30" spans="1:12" ht="15">
      <c r="A30" s="5" t="s">
        <v>20</v>
      </c>
      <c r="B30" s="43">
        <v>-85565458.28</v>
      </c>
      <c r="C30" s="43">
        <v>85565458.28</v>
      </c>
      <c r="D30" s="43"/>
      <c r="E30" s="56"/>
      <c r="F30" s="43">
        <f t="shared" si="1"/>
        <v>0</v>
      </c>
      <c r="G30" s="39">
        <v>482071875.4</v>
      </c>
      <c r="H30" s="39">
        <v>312364297.78</v>
      </c>
      <c r="I30" s="34">
        <f t="shared" si="2"/>
        <v>169707577.62</v>
      </c>
      <c r="J30" s="48">
        <f t="shared" si="3"/>
        <v>0</v>
      </c>
      <c r="K30" s="48">
        <f t="shared" si="4"/>
        <v>0</v>
      </c>
      <c r="L30" s="48">
        <f t="shared" si="0"/>
        <v>0</v>
      </c>
    </row>
    <row r="31" spans="1:12" ht="15">
      <c r="A31" s="5" t="s">
        <v>21</v>
      </c>
      <c r="B31" s="43">
        <v>-19285271.98</v>
      </c>
      <c r="C31" s="43">
        <v>19285271.98</v>
      </c>
      <c r="D31" s="43"/>
      <c r="E31" s="56"/>
      <c r="F31" s="43">
        <f t="shared" si="1"/>
        <v>0</v>
      </c>
      <c r="G31" s="39">
        <v>179467698.89</v>
      </c>
      <c r="H31" s="39">
        <v>98773515.89</v>
      </c>
      <c r="I31" s="34">
        <f t="shared" si="2"/>
        <v>80694182.99999999</v>
      </c>
      <c r="J31" s="48">
        <f t="shared" si="3"/>
        <v>0</v>
      </c>
      <c r="K31" s="48">
        <f t="shared" si="4"/>
        <v>0</v>
      </c>
      <c r="L31" s="48">
        <f t="shared" si="0"/>
        <v>0</v>
      </c>
    </row>
    <row r="32" spans="1:12" ht="15">
      <c r="A32" s="5" t="s">
        <v>22</v>
      </c>
      <c r="B32" s="43">
        <v>-3665000</v>
      </c>
      <c r="C32" s="43">
        <v>3665000</v>
      </c>
      <c r="D32" s="43"/>
      <c r="E32" s="56"/>
      <c r="F32" s="43">
        <f t="shared" si="1"/>
        <v>0</v>
      </c>
      <c r="G32" s="39">
        <v>255057960.99</v>
      </c>
      <c r="H32" s="39">
        <v>163864547.44</v>
      </c>
      <c r="I32" s="34">
        <f t="shared" si="2"/>
        <v>91193413.55000001</v>
      </c>
      <c r="J32" s="48">
        <f t="shared" si="3"/>
        <v>0</v>
      </c>
      <c r="K32" s="48">
        <f t="shared" si="4"/>
        <v>0</v>
      </c>
      <c r="L32" s="48">
        <f t="shared" si="0"/>
        <v>0</v>
      </c>
    </row>
    <row r="33" spans="1:12" ht="15">
      <c r="A33" s="5" t="s">
        <v>23</v>
      </c>
      <c r="B33" s="43">
        <v>-22572131.88</v>
      </c>
      <c r="C33" s="43">
        <v>29180131.88</v>
      </c>
      <c r="D33" s="43"/>
      <c r="E33" s="56"/>
      <c r="F33" s="43">
        <f t="shared" si="1"/>
        <v>0</v>
      </c>
      <c r="G33" s="39">
        <v>262741802.63</v>
      </c>
      <c r="H33" s="39">
        <v>184166802.63</v>
      </c>
      <c r="I33" s="34">
        <f t="shared" si="2"/>
        <v>78575000</v>
      </c>
      <c r="J33" s="48">
        <f t="shared" si="3"/>
        <v>0</v>
      </c>
      <c r="K33" s="48">
        <f t="shared" si="4"/>
        <v>0</v>
      </c>
      <c r="L33" s="48">
        <f t="shared" si="0"/>
        <v>0</v>
      </c>
    </row>
    <row r="34" spans="1:12" ht="15">
      <c r="A34" s="5" t="s">
        <v>24</v>
      </c>
      <c r="B34" s="43">
        <v>-32137871.84</v>
      </c>
      <c r="C34" s="43">
        <v>32137871.84</v>
      </c>
      <c r="D34" s="43"/>
      <c r="E34" s="56"/>
      <c r="F34" s="43">
        <f t="shared" si="1"/>
        <v>0</v>
      </c>
      <c r="G34" s="39">
        <v>631923487.47</v>
      </c>
      <c r="H34" s="39">
        <v>381861746.32</v>
      </c>
      <c r="I34" s="34">
        <f t="shared" si="2"/>
        <v>250061741.15000004</v>
      </c>
      <c r="J34" s="48">
        <f t="shared" si="3"/>
        <v>0</v>
      </c>
      <c r="K34" s="48">
        <f t="shared" si="4"/>
        <v>0</v>
      </c>
      <c r="L34" s="48">
        <f t="shared" si="0"/>
        <v>0</v>
      </c>
    </row>
    <row r="35" spans="1:12" ht="15">
      <c r="A35" s="5" t="s">
        <v>25</v>
      </c>
      <c r="B35" s="43">
        <v>-667023.45</v>
      </c>
      <c r="C35" s="43">
        <v>2162023.45</v>
      </c>
      <c r="D35" s="43"/>
      <c r="E35" s="56"/>
      <c r="F35" s="43">
        <f t="shared" si="1"/>
        <v>0</v>
      </c>
      <c r="G35" s="39">
        <v>115973094.36</v>
      </c>
      <c r="H35" s="39">
        <v>90569155.36</v>
      </c>
      <c r="I35" s="34">
        <f t="shared" si="2"/>
        <v>25403939</v>
      </c>
      <c r="J35" s="48">
        <f t="shared" si="3"/>
        <v>0</v>
      </c>
      <c r="K35" s="48">
        <f t="shared" si="4"/>
        <v>0</v>
      </c>
      <c r="L35" s="48">
        <f t="shared" si="0"/>
        <v>0</v>
      </c>
    </row>
    <row r="36" spans="1:12" ht="15">
      <c r="A36" s="5" t="s">
        <v>26</v>
      </c>
      <c r="B36" s="43">
        <v>-14252459.15</v>
      </c>
      <c r="C36" s="43">
        <v>18036459.15</v>
      </c>
      <c r="D36" s="43"/>
      <c r="E36" s="56"/>
      <c r="F36" s="43">
        <f t="shared" si="1"/>
        <v>0</v>
      </c>
      <c r="G36" s="39">
        <v>364394662.64</v>
      </c>
      <c r="H36" s="39">
        <v>169951662.64</v>
      </c>
      <c r="I36" s="34">
        <f t="shared" si="2"/>
        <v>194443000</v>
      </c>
      <c r="J36" s="48">
        <f t="shared" si="3"/>
        <v>0</v>
      </c>
      <c r="K36" s="48">
        <f t="shared" si="4"/>
        <v>0</v>
      </c>
      <c r="L36" s="48">
        <f t="shared" si="0"/>
        <v>0</v>
      </c>
    </row>
    <row r="37" spans="1:12" ht="15">
      <c r="A37" s="5" t="s">
        <v>27</v>
      </c>
      <c r="B37" s="43">
        <v>-19823465.63</v>
      </c>
      <c r="C37" s="43">
        <v>19823465.63</v>
      </c>
      <c r="D37" s="43"/>
      <c r="E37" s="56"/>
      <c r="F37" s="43">
        <f t="shared" si="1"/>
        <v>0</v>
      </c>
      <c r="G37" s="39">
        <v>196380896.61</v>
      </c>
      <c r="H37" s="39">
        <v>127324569.28</v>
      </c>
      <c r="I37" s="34">
        <f t="shared" si="2"/>
        <v>69056327.33000001</v>
      </c>
      <c r="J37" s="48">
        <f t="shared" si="3"/>
        <v>0</v>
      </c>
      <c r="K37" s="48">
        <f t="shared" si="4"/>
        <v>0</v>
      </c>
      <c r="L37" s="48">
        <f t="shared" si="0"/>
        <v>0</v>
      </c>
    </row>
    <row r="38" spans="1:12" ht="15">
      <c r="A38" s="5" t="s">
        <v>28</v>
      </c>
      <c r="B38" s="43">
        <v>-11390464.53</v>
      </c>
      <c r="C38" s="43">
        <v>16390464.53</v>
      </c>
      <c r="D38" s="43"/>
      <c r="E38" s="56"/>
      <c r="F38" s="43">
        <f t="shared" si="1"/>
        <v>0</v>
      </c>
      <c r="G38" s="39">
        <v>320661140.93</v>
      </c>
      <c r="H38" s="39">
        <v>255367140.93</v>
      </c>
      <c r="I38" s="34">
        <f t="shared" si="2"/>
        <v>65294000</v>
      </c>
      <c r="J38" s="48">
        <f t="shared" si="3"/>
        <v>0</v>
      </c>
      <c r="K38" s="48">
        <f t="shared" si="4"/>
        <v>0</v>
      </c>
      <c r="L38" s="48">
        <f t="shared" si="0"/>
        <v>0</v>
      </c>
    </row>
    <row r="39" spans="1:12" ht="15">
      <c r="A39" s="5" t="s">
        <v>29</v>
      </c>
      <c r="B39" s="43">
        <v>-2874547.7</v>
      </c>
      <c r="C39" s="43">
        <v>2874547.7</v>
      </c>
      <c r="D39" s="43"/>
      <c r="E39" s="56"/>
      <c r="F39" s="43">
        <f t="shared" si="1"/>
        <v>0</v>
      </c>
      <c r="G39" s="39">
        <v>223770835.29</v>
      </c>
      <c r="H39" s="39">
        <v>153637835.29</v>
      </c>
      <c r="I39" s="34">
        <f t="shared" si="2"/>
        <v>70133000</v>
      </c>
      <c r="J39" s="48">
        <f t="shared" si="3"/>
        <v>0</v>
      </c>
      <c r="K39" s="48">
        <f t="shared" si="4"/>
        <v>0</v>
      </c>
      <c r="L39" s="48">
        <f t="shared" si="0"/>
        <v>0</v>
      </c>
    </row>
    <row r="40" spans="1:12" ht="15">
      <c r="A40" s="5" t="s">
        <v>30</v>
      </c>
      <c r="B40" s="43">
        <v>-22994101.57</v>
      </c>
      <c r="C40" s="43">
        <v>13025101.57</v>
      </c>
      <c r="D40" s="43"/>
      <c r="E40" s="56">
        <v>4296000</v>
      </c>
      <c r="F40" s="43">
        <f t="shared" si="1"/>
        <v>-5673000</v>
      </c>
      <c r="G40" s="39">
        <v>827166012.78</v>
      </c>
      <c r="H40" s="39">
        <v>561590164.91</v>
      </c>
      <c r="I40" s="34">
        <f t="shared" si="2"/>
        <v>265575847.87</v>
      </c>
      <c r="J40" s="48">
        <f t="shared" si="3"/>
        <v>2.1361129204704437</v>
      </c>
      <c r="K40" s="48">
        <f t="shared" si="4"/>
        <v>0.12474293588615235</v>
      </c>
      <c r="L40" s="48">
        <f t="shared" si="0"/>
        <v>-0.12474293588615235</v>
      </c>
    </row>
    <row r="41" spans="1:12" ht="15">
      <c r="A41" s="5" t="s">
        <v>31</v>
      </c>
      <c r="B41" s="43">
        <v>-31175341.57</v>
      </c>
      <c r="C41" s="43">
        <v>31175341.57</v>
      </c>
      <c r="D41" s="43"/>
      <c r="E41" s="56"/>
      <c r="F41" s="43">
        <f t="shared" si="1"/>
        <v>0</v>
      </c>
      <c r="G41" s="39">
        <v>711153570.76</v>
      </c>
      <c r="H41" s="39">
        <v>437269504.11</v>
      </c>
      <c r="I41" s="34">
        <f t="shared" si="2"/>
        <v>273884066.65</v>
      </c>
      <c r="J41" s="48">
        <f t="shared" si="3"/>
        <v>0</v>
      </c>
      <c r="K41" s="48">
        <f t="shared" si="4"/>
        <v>0</v>
      </c>
      <c r="L41" s="48">
        <f t="shared" si="0"/>
        <v>0</v>
      </c>
    </row>
    <row r="42" spans="1:12" ht="15">
      <c r="A42" s="5" t="s">
        <v>32</v>
      </c>
      <c r="B42" s="43">
        <v>-5911999.73</v>
      </c>
      <c r="C42" s="43">
        <v>10911999.73</v>
      </c>
      <c r="D42" s="43"/>
      <c r="E42" s="56"/>
      <c r="F42" s="43">
        <f t="shared" si="1"/>
        <v>0</v>
      </c>
      <c r="G42" s="39">
        <v>247055804.44</v>
      </c>
      <c r="H42" s="39">
        <v>147333227.22</v>
      </c>
      <c r="I42" s="34">
        <f t="shared" si="2"/>
        <v>99722577.22</v>
      </c>
      <c r="J42" s="48">
        <f t="shared" si="3"/>
        <v>0</v>
      </c>
      <c r="K42" s="48">
        <f t="shared" si="4"/>
        <v>0</v>
      </c>
      <c r="L42" s="48">
        <f t="shared" si="0"/>
        <v>0</v>
      </c>
    </row>
    <row r="43" spans="1:12" ht="15">
      <c r="A43" s="5" t="s">
        <v>33</v>
      </c>
      <c r="B43" s="43">
        <v>-3872711.22</v>
      </c>
      <c r="C43" s="43">
        <v>3872711.22</v>
      </c>
      <c r="D43" s="43"/>
      <c r="E43" s="56"/>
      <c r="F43" s="43">
        <f t="shared" si="1"/>
        <v>0</v>
      </c>
      <c r="G43" s="39">
        <v>279165503.69</v>
      </c>
      <c r="H43" s="39">
        <v>228278503.69</v>
      </c>
      <c r="I43" s="34">
        <f t="shared" si="2"/>
        <v>50887000</v>
      </c>
      <c r="J43" s="48">
        <f t="shared" si="3"/>
        <v>0</v>
      </c>
      <c r="K43" s="48">
        <f t="shared" si="4"/>
        <v>0</v>
      </c>
      <c r="L43" s="48">
        <f t="shared" si="0"/>
        <v>0</v>
      </c>
    </row>
    <row r="44" spans="1:12" ht="15">
      <c r="A44" s="5" t="s">
        <v>34</v>
      </c>
      <c r="B44" s="43">
        <v>-8119908.35</v>
      </c>
      <c r="C44" s="43">
        <v>8119908.35</v>
      </c>
      <c r="D44" s="43"/>
      <c r="E44" s="56"/>
      <c r="F44" s="43">
        <f t="shared" si="1"/>
        <v>0</v>
      </c>
      <c r="G44" s="39">
        <v>162892865.21</v>
      </c>
      <c r="H44" s="39">
        <v>115569865.21</v>
      </c>
      <c r="I44" s="34">
        <f t="shared" si="2"/>
        <v>47323000.000000015</v>
      </c>
      <c r="J44" s="48">
        <f t="shared" si="3"/>
        <v>0</v>
      </c>
      <c r="K44" s="48">
        <f t="shared" si="4"/>
        <v>0</v>
      </c>
      <c r="L44" s="48">
        <f t="shared" si="0"/>
        <v>0</v>
      </c>
    </row>
    <row r="45" spans="1:12" ht="15">
      <c r="A45" s="5" t="s">
        <v>35</v>
      </c>
      <c r="B45" s="43">
        <v>-6077000</v>
      </c>
      <c r="C45" s="43">
        <v>6077000</v>
      </c>
      <c r="D45" s="43"/>
      <c r="E45" s="56"/>
      <c r="F45" s="43">
        <f t="shared" si="1"/>
        <v>0</v>
      </c>
      <c r="G45" s="39">
        <v>155205327.12</v>
      </c>
      <c r="H45" s="39">
        <v>111101427.12</v>
      </c>
      <c r="I45" s="34">
        <f t="shared" si="2"/>
        <v>44103900</v>
      </c>
      <c r="J45" s="48">
        <f t="shared" si="3"/>
        <v>0</v>
      </c>
      <c r="K45" s="48">
        <f t="shared" si="4"/>
        <v>0</v>
      </c>
      <c r="L45" s="48">
        <f t="shared" si="0"/>
        <v>0</v>
      </c>
    </row>
    <row r="46" spans="1:12" ht="15">
      <c r="A46" s="5" t="s">
        <v>36</v>
      </c>
      <c r="B46" s="43">
        <v>-5529613.87</v>
      </c>
      <c r="C46" s="43">
        <v>7909613.87</v>
      </c>
      <c r="D46" s="43"/>
      <c r="E46" s="56"/>
      <c r="F46" s="43">
        <f t="shared" si="1"/>
        <v>0</v>
      </c>
      <c r="G46" s="39">
        <v>248314206.96</v>
      </c>
      <c r="H46" s="39">
        <v>179033206.96</v>
      </c>
      <c r="I46" s="34">
        <f t="shared" si="2"/>
        <v>69281000</v>
      </c>
      <c r="J46" s="48">
        <f t="shared" si="3"/>
        <v>0</v>
      </c>
      <c r="K46" s="48">
        <f t="shared" si="4"/>
        <v>0</v>
      </c>
      <c r="L46" s="48">
        <f t="shared" si="0"/>
        <v>0</v>
      </c>
    </row>
    <row r="47" spans="1:12" ht="15">
      <c r="A47" s="15" t="s">
        <v>71</v>
      </c>
      <c r="B47" s="44">
        <f>SUM(B$10:B$46)</f>
        <v>-2365157378.5100007</v>
      </c>
      <c r="C47" s="44">
        <f>SUM(C$10:C$46)</f>
        <v>1548371226.6</v>
      </c>
      <c r="D47" s="44">
        <f>SUM(D$10:D$46)</f>
        <v>25977000</v>
      </c>
      <c r="E47" s="44">
        <f>SUM(E$10:E$46)</f>
        <v>192983000</v>
      </c>
      <c r="F47" s="44">
        <f>SUM($F$10:$F$46)</f>
        <v>-746129342</v>
      </c>
      <c r="G47" s="44">
        <f>SUM(G$10:G$46)</f>
        <v>51861599314.13</v>
      </c>
      <c r="H47" s="44">
        <f>SUM(H$10:H$46)</f>
        <v>24478188339.069992</v>
      </c>
      <c r="I47" s="44">
        <f>SUM(I$10:I$46)</f>
        <v>27383410975.060005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23" right="0.15748031496062992" top="0.4330708661417323" bottom="0.31496062992125984" header="0.31496062992125984" footer="0.31496062992125984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E46"/>
    </sheetView>
  </sheetViews>
  <sheetFormatPr defaultColWidth="9.140625" defaultRowHeight="15"/>
  <cols>
    <col min="1" max="1" width="24.7109375" style="1" customWidth="1"/>
    <col min="2" max="2" width="17.7109375" style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61" t="s">
        <v>223</v>
      </c>
      <c r="B1" s="61"/>
      <c r="C1" s="61"/>
      <c r="D1" s="61"/>
      <c r="E1" s="61"/>
      <c r="F1" s="61"/>
      <c r="G1" s="61"/>
      <c r="H1" s="61"/>
    </row>
    <row r="3" spans="1:5" ht="15">
      <c r="A3" s="11" t="s">
        <v>159</v>
      </c>
      <c r="B3" s="30">
        <f>MAX($F$10:$F$46)</f>
        <v>85.10337681832674</v>
      </c>
      <c r="C3" s="35"/>
      <c r="D3" s="25"/>
      <c r="E3" s="25"/>
    </row>
    <row r="4" spans="1:5" ht="15">
      <c r="A4" s="12" t="s">
        <v>160</v>
      </c>
      <c r="B4" s="31">
        <f>MIN($F$10:$F$46)</f>
        <v>0</v>
      </c>
      <c r="C4" s="51"/>
      <c r="D4" s="27"/>
      <c r="E4" s="27"/>
    </row>
    <row r="5" spans="1:5" ht="15">
      <c r="A5" s="13" t="s">
        <v>161</v>
      </c>
      <c r="B5" s="14" t="s">
        <v>43</v>
      </c>
      <c r="C5" s="28"/>
      <c r="D5" s="28"/>
      <c r="E5" s="28"/>
    </row>
    <row r="7" spans="1:8" s="8" customFormat="1" ht="18" customHeight="1">
      <c r="A7" s="58" t="s">
        <v>38</v>
      </c>
      <c r="B7" s="66" t="s">
        <v>286</v>
      </c>
      <c r="C7" s="66"/>
      <c r="D7" s="66" t="s">
        <v>113</v>
      </c>
      <c r="E7" s="66" t="s">
        <v>206</v>
      </c>
      <c r="F7" s="59" t="s">
        <v>162</v>
      </c>
      <c r="G7" s="59" t="s">
        <v>163</v>
      </c>
      <c r="H7" s="59" t="s">
        <v>164</v>
      </c>
    </row>
    <row r="8" spans="1:8" s="8" customFormat="1" ht="66" customHeight="1">
      <c r="A8" s="58"/>
      <c r="B8" s="54" t="s">
        <v>227</v>
      </c>
      <c r="C8" s="54" t="s">
        <v>228</v>
      </c>
      <c r="D8" s="66"/>
      <c r="E8" s="66"/>
      <c r="F8" s="59"/>
      <c r="G8" s="59"/>
      <c r="H8" s="59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229</v>
      </c>
      <c r="G9" s="9">
        <v>7</v>
      </c>
      <c r="H9" s="9">
        <v>8</v>
      </c>
    </row>
    <row r="10" spans="1:8" ht="15">
      <c r="A10" s="5" t="s">
        <v>0</v>
      </c>
      <c r="B10" s="39">
        <v>6686641800</v>
      </c>
      <c r="C10" s="39">
        <v>360000000</v>
      </c>
      <c r="D10" s="39">
        <v>22242827737.92</v>
      </c>
      <c r="E10" s="39">
        <v>8283589037.92</v>
      </c>
      <c r="F10" s="39">
        <f>($B10-$C10)/($D10-$E10)*100</f>
        <v>45.32225528889337</v>
      </c>
      <c r="G10" s="39">
        <f>($F10-$B$4)/($B$3-$B$4)</f>
        <v>0.5325553107680373</v>
      </c>
      <c r="H10" s="39">
        <f aca="true" t="shared" si="0" ref="H10:H46">$G10*$B$5</f>
        <v>-1.0651106215360746</v>
      </c>
    </row>
    <row r="11" spans="1:8" ht="15">
      <c r="A11" s="5" t="s">
        <v>1</v>
      </c>
      <c r="B11" s="39">
        <v>5397913738.19</v>
      </c>
      <c r="C11" s="39">
        <v>169478000</v>
      </c>
      <c r="D11" s="39">
        <v>11579843706.95</v>
      </c>
      <c r="E11" s="39">
        <v>5436214706.95</v>
      </c>
      <c r="F11" s="39">
        <f aca="true" t="shared" si="1" ref="F11:F46">($B11-$C11)/($D11-$E11)*100</f>
        <v>85.10337681832674</v>
      </c>
      <c r="G11" s="39">
        <f aca="true" t="shared" si="2" ref="G11:G46">($F11-$B$4)/($B$3-$B$4)</f>
        <v>1</v>
      </c>
      <c r="H11" s="39">
        <f t="shared" si="0"/>
        <v>-2</v>
      </c>
    </row>
    <row r="12" spans="1:8" ht="15">
      <c r="A12" s="5" t="s">
        <v>2</v>
      </c>
      <c r="B12" s="39">
        <v>165811667.31</v>
      </c>
      <c r="C12" s="39">
        <v>0</v>
      </c>
      <c r="D12" s="39">
        <v>1994992079.15</v>
      </c>
      <c r="E12" s="39">
        <v>769519979.15</v>
      </c>
      <c r="F12" s="39">
        <f t="shared" si="1"/>
        <v>13.530431848264845</v>
      </c>
      <c r="G12" s="39">
        <f t="shared" si="2"/>
        <v>0.15898819005911774</v>
      </c>
      <c r="H12" s="39">
        <f t="shared" si="0"/>
        <v>-0.3179763801182355</v>
      </c>
    </row>
    <row r="13" spans="1:8" ht="15">
      <c r="A13" s="5" t="s">
        <v>3</v>
      </c>
      <c r="B13" s="39">
        <v>50707000</v>
      </c>
      <c r="C13" s="39">
        <v>50707000</v>
      </c>
      <c r="D13" s="39">
        <v>1816349883.29</v>
      </c>
      <c r="E13" s="39">
        <v>745742883.29</v>
      </c>
      <c r="F13" s="39">
        <f t="shared" si="1"/>
        <v>0</v>
      </c>
      <c r="G13" s="39">
        <f t="shared" si="2"/>
        <v>0</v>
      </c>
      <c r="H13" s="39">
        <f t="shared" si="0"/>
        <v>0</v>
      </c>
    </row>
    <row r="14" spans="1:8" ht="15">
      <c r="A14" s="5" t="s">
        <v>4</v>
      </c>
      <c r="B14" s="39">
        <v>143000000</v>
      </c>
      <c r="C14" s="39">
        <v>0</v>
      </c>
      <c r="D14" s="39">
        <v>998826614</v>
      </c>
      <c r="E14" s="39">
        <v>663526614</v>
      </c>
      <c r="F14" s="39">
        <f t="shared" si="1"/>
        <v>42.64837458991948</v>
      </c>
      <c r="G14" s="39">
        <f t="shared" si="2"/>
        <v>0.5011361027537428</v>
      </c>
      <c r="H14" s="39">
        <f t="shared" si="0"/>
        <v>-1.0022722055074855</v>
      </c>
    </row>
    <row r="15" spans="1:8" ht="15">
      <c r="A15" s="5" t="s">
        <v>5</v>
      </c>
      <c r="B15" s="39">
        <v>41390000</v>
      </c>
      <c r="C15" s="39">
        <v>41390000</v>
      </c>
      <c r="D15" s="39">
        <v>596750768.25</v>
      </c>
      <c r="E15" s="39">
        <v>196877768.25</v>
      </c>
      <c r="F15" s="39">
        <f t="shared" si="1"/>
        <v>0</v>
      </c>
      <c r="G15" s="39">
        <f t="shared" si="2"/>
        <v>0</v>
      </c>
      <c r="H15" s="39">
        <f t="shared" si="0"/>
        <v>0</v>
      </c>
    </row>
    <row r="16" spans="1:8" ht="15">
      <c r="A16" s="5" t="s">
        <v>6</v>
      </c>
      <c r="B16" s="39">
        <v>19500000</v>
      </c>
      <c r="C16" s="39">
        <v>0</v>
      </c>
      <c r="D16" s="39">
        <v>1301335326.86</v>
      </c>
      <c r="E16" s="39">
        <v>924501873.3</v>
      </c>
      <c r="F16" s="39">
        <f t="shared" si="1"/>
        <v>5.174699808570786</v>
      </c>
      <c r="G16" s="39">
        <f t="shared" si="2"/>
        <v>0.060804870523732624</v>
      </c>
      <c r="H16" s="39">
        <f t="shared" si="0"/>
        <v>-0.12160974104746525</v>
      </c>
    </row>
    <row r="17" spans="1:8" ht="15">
      <c r="A17" s="5" t="s">
        <v>7</v>
      </c>
      <c r="B17" s="39">
        <v>94985900</v>
      </c>
      <c r="C17" s="39">
        <v>41309600</v>
      </c>
      <c r="D17" s="39">
        <v>530645592.96</v>
      </c>
      <c r="E17" s="39">
        <v>396746292.96</v>
      </c>
      <c r="F17" s="39">
        <f t="shared" si="1"/>
        <v>40.08706542902017</v>
      </c>
      <c r="G17" s="39">
        <f t="shared" si="2"/>
        <v>0.4710396570349433</v>
      </c>
      <c r="H17" s="39">
        <f t="shared" si="0"/>
        <v>-0.9420793140698867</v>
      </c>
    </row>
    <row r="18" spans="1:8" ht="15">
      <c r="A18" s="5" t="s">
        <v>8</v>
      </c>
      <c r="B18" s="39">
        <v>0</v>
      </c>
      <c r="C18" s="39">
        <v>0</v>
      </c>
      <c r="D18" s="39">
        <v>659707000</v>
      </c>
      <c r="E18" s="39">
        <v>324507000</v>
      </c>
      <c r="F18" s="39">
        <f t="shared" si="1"/>
        <v>0</v>
      </c>
      <c r="G18" s="39">
        <f t="shared" si="2"/>
        <v>0</v>
      </c>
      <c r="H18" s="39">
        <f t="shared" si="0"/>
        <v>0</v>
      </c>
    </row>
    <row r="19" spans="1:8" ht="15">
      <c r="A19" s="5" t="s">
        <v>9</v>
      </c>
      <c r="B19" s="39">
        <v>0</v>
      </c>
      <c r="C19" s="39">
        <v>0</v>
      </c>
      <c r="D19" s="39">
        <v>544230000</v>
      </c>
      <c r="E19" s="39">
        <v>356659000</v>
      </c>
      <c r="F19" s="39">
        <f t="shared" si="1"/>
        <v>0</v>
      </c>
      <c r="G19" s="39">
        <f t="shared" si="2"/>
        <v>0</v>
      </c>
      <c r="H19" s="39">
        <f t="shared" si="0"/>
        <v>0</v>
      </c>
    </row>
    <row r="20" spans="1:8" ht="15">
      <c r="A20" s="5" t="s">
        <v>10</v>
      </c>
      <c r="B20" s="39">
        <v>0</v>
      </c>
      <c r="C20" s="39">
        <v>0</v>
      </c>
      <c r="D20" s="39">
        <v>132424001.84</v>
      </c>
      <c r="E20" s="39">
        <v>101890001.84</v>
      </c>
      <c r="F20" s="39">
        <f t="shared" si="1"/>
        <v>0</v>
      </c>
      <c r="G20" s="39">
        <f t="shared" si="2"/>
        <v>0</v>
      </c>
      <c r="H20" s="39">
        <f t="shared" si="0"/>
        <v>0</v>
      </c>
    </row>
    <row r="21" spans="1:8" ht="15">
      <c r="A21" s="5" t="s">
        <v>11</v>
      </c>
      <c r="B21" s="39">
        <v>44513802.09</v>
      </c>
      <c r="C21" s="39">
        <v>34488800</v>
      </c>
      <c r="D21" s="39">
        <v>603384256.34</v>
      </c>
      <c r="E21" s="39">
        <v>454932879.1</v>
      </c>
      <c r="F21" s="39">
        <f t="shared" si="1"/>
        <v>6.753054283755598</v>
      </c>
      <c r="G21" s="39">
        <f t="shared" si="2"/>
        <v>0.07935119070740974</v>
      </c>
      <c r="H21" s="39">
        <f t="shared" si="0"/>
        <v>-0.1587023814148195</v>
      </c>
    </row>
    <row r="22" spans="1:8" ht="15">
      <c r="A22" s="5" t="s">
        <v>12</v>
      </c>
      <c r="B22" s="39">
        <v>13351000</v>
      </c>
      <c r="C22" s="39">
        <v>13351000</v>
      </c>
      <c r="D22" s="39">
        <v>184733750.59</v>
      </c>
      <c r="E22" s="39">
        <v>124570750.59</v>
      </c>
      <c r="F22" s="39">
        <f t="shared" si="1"/>
        <v>0</v>
      </c>
      <c r="G22" s="39">
        <f t="shared" si="2"/>
        <v>0</v>
      </c>
      <c r="H22" s="39">
        <f t="shared" si="0"/>
        <v>0</v>
      </c>
    </row>
    <row r="23" spans="1:8" ht="15">
      <c r="A23" s="5" t="s">
        <v>13</v>
      </c>
      <c r="B23" s="39">
        <v>28600000</v>
      </c>
      <c r="C23" s="39">
        <v>28600000</v>
      </c>
      <c r="D23" s="39">
        <v>310860487.05</v>
      </c>
      <c r="E23" s="39">
        <v>221847487.05</v>
      </c>
      <c r="F23" s="39">
        <f t="shared" si="1"/>
        <v>0</v>
      </c>
      <c r="G23" s="39">
        <f t="shared" si="2"/>
        <v>0</v>
      </c>
      <c r="H23" s="39">
        <f t="shared" si="0"/>
        <v>0</v>
      </c>
    </row>
    <row r="24" spans="1:8" ht="15">
      <c r="A24" s="5" t="s">
        <v>14</v>
      </c>
      <c r="B24" s="39">
        <v>0</v>
      </c>
      <c r="C24" s="39">
        <v>0</v>
      </c>
      <c r="D24" s="39">
        <v>309641848.74</v>
      </c>
      <c r="E24" s="39">
        <v>226355601.74</v>
      </c>
      <c r="F24" s="39">
        <f t="shared" si="1"/>
        <v>0</v>
      </c>
      <c r="G24" s="39">
        <f t="shared" si="2"/>
        <v>0</v>
      </c>
      <c r="H24" s="39">
        <f t="shared" si="0"/>
        <v>0</v>
      </c>
    </row>
    <row r="25" spans="1:8" ht="15">
      <c r="A25" s="5" t="s">
        <v>15</v>
      </c>
      <c r="B25" s="39">
        <v>0</v>
      </c>
      <c r="C25" s="39">
        <v>0</v>
      </c>
      <c r="D25" s="39">
        <v>460377930.51</v>
      </c>
      <c r="E25" s="39">
        <v>400727930.51</v>
      </c>
      <c r="F25" s="39">
        <f t="shared" si="1"/>
        <v>0</v>
      </c>
      <c r="G25" s="39">
        <f t="shared" si="2"/>
        <v>0</v>
      </c>
      <c r="H25" s="39">
        <f t="shared" si="0"/>
        <v>0</v>
      </c>
    </row>
    <row r="26" spans="1:8" ht="15">
      <c r="A26" s="5" t="s">
        <v>16</v>
      </c>
      <c r="B26" s="39">
        <v>37100000</v>
      </c>
      <c r="C26" s="39">
        <v>37100000</v>
      </c>
      <c r="D26" s="39">
        <v>1233745455.96</v>
      </c>
      <c r="E26" s="39">
        <v>694533021.09</v>
      </c>
      <c r="F26" s="39">
        <f t="shared" si="1"/>
        <v>0</v>
      </c>
      <c r="G26" s="39">
        <f t="shared" si="2"/>
        <v>0</v>
      </c>
      <c r="H26" s="39">
        <f t="shared" si="0"/>
        <v>0</v>
      </c>
    </row>
    <row r="27" spans="1:8" ht="15">
      <c r="A27" s="5" t="s">
        <v>17</v>
      </c>
      <c r="B27" s="39">
        <v>8594000</v>
      </c>
      <c r="C27" s="39">
        <v>0</v>
      </c>
      <c r="D27" s="39">
        <v>112448325.9</v>
      </c>
      <c r="E27" s="39">
        <v>80194630.9</v>
      </c>
      <c r="F27" s="39">
        <f t="shared" si="1"/>
        <v>26.645009199721148</v>
      </c>
      <c r="G27" s="39">
        <f t="shared" si="2"/>
        <v>0.31308991717921153</v>
      </c>
      <c r="H27" s="39">
        <f t="shared" si="0"/>
        <v>-0.6261798343584231</v>
      </c>
    </row>
    <row r="28" spans="1:8" ht="15">
      <c r="A28" s="5" t="s">
        <v>18</v>
      </c>
      <c r="B28" s="39">
        <v>10124000</v>
      </c>
      <c r="C28" s="39">
        <v>10124000</v>
      </c>
      <c r="D28" s="39">
        <v>179943499</v>
      </c>
      <c r="E28" s="39">
        <v>135426499</v>
      </c>
      <c r="F28" s="39">
        <f t="shared" si="1"/>
        <v>0</v>
      </c>
      <c r="G28" s="39">
        <f t="shared" si="2"/>
        <v>0</v>
      </c>
      <c r="H28" s="39">
        <f t="shared" si="0"/>
        <v>0</v>
      </c>
    </row>
    <row r="29" spans="1:8" ht="15">
      <c r="A29" s="5" t="s">
        <v>19</v>
      </c>
      <c r="B29" s="39">
        <v>0</v>
      </c>
      <c r="C29" s="39">
        <v>0</v>
      </c>
      <c r="D29" s="39">
        <v>405134302.65</v>
      </c>
      <c r="E29" s="39">
        <v>221767208.65</v>
      </c>
      <c r="F29" s="39">
        <f t="shared" si="1"/>
        <v>0</v>
      </c>
      <c r="G29" s="39">
        <f t="shared" si="2"/>
        <v>0</v>
      </c>
      <c r="H29" s="39">
        <f t="shared" si="0"/>
        <v>0</v>
      </c>
    </row>
    <row r="30" spans="1:8" ht="15">
      <c r="A30" s="5" t="s">
        <v>20</v>
      </c>
      <c r="B30" s="39">
        <v>0</v>
      </c>
      <c r="C30" s="39">
        <v>0</v>
      </c>
      <c r="D30" s="39">
        <v>482071875.4</v>
      </c>
      <c r="E30" s="39">
        <v>312364297.78</v>
      </c>
      <c r="F30" s="39">
        <f t="shared" si="1"/>
        <v>0</v>
      </c>
      <c r="G30" s="39">
        <f t="shared" si="2"/>
        <v>0</v>
      </c>
      <c r="H30" s="39">
        <f t="shared" si="0"/>
        <v>0</v>
      </c>
    </row>
    <row r="31" spans="1:8" ht="15">
      <c r="A31" s="5" t="s">
        <v>21</v>
      </c>
      <c r="B31" s="39">
        <v>57040331</v>
      </c>
      <c r="C31" s="39">
        <v>10993000</v>
      </c>
      <c r="D31" s="39">
        <v>179467698.89</v>
      </c>
      <c r="E31" s="39">
        <v>98773515.89</v>
      </c>
      <c r="F31" s="39">
        <f t="shared" si="1"/>
        <v>57.06400299015358</v>
      </c>
      <c r="G31" s="39">
        <f t="shared" si="2"/>
        <v>0.6705257197017009</v>
      </c>
      <c r="H31" s="39">
        <f t="shared" si="0"/>
        <v>-1.3410514394034019</v>
      </c>
    </row>
    <row r="32" spans="1:8" ht="15">
      <c r="A32" s="5" t="s">
        <v>22</v>
      </c>
      <c r="B32" s="39">
        <v>0</v>
      </c>
      <c r="C32" s="39">
        <v>0</v>
      </c>
      <c r="D32" s="39">
        <v>255057960.99</v>
      </c>
      <c r="E32" s="39">
        <v>163864547.44</v>
      </c>
      <c r="F32" s="39">
        <f t="shared" si="1"/>
        <v>0</v>
      </c>
      <c r="G32" s="39">
        <f t="shared" si="2"/>
        <v>0</v>
      </c>
      <c r="H32" s="39">
        <f t="shared" si="0"/>
        <v>0</v>
      </c>
    </row>
    <row r="33" spans="1:8" ht="15">
      <c r="A33" s="5" t="s">
        <v>23</v>
      </c>
      <c r="B33" s="39">
        <v>66484000</v>
      </c>
      <c r="C33" s="39">
        <v>11054000</v>
      </c>
      <c r="D33" s="39">
        <v>262741802.63</v>
      </c>
      <c r="E33" s="39">
        <v>184166802.63</v>
      </c>
      <c r="F33" s="39">
        <f t="shared" si="1"/>
        <v>70.54406617881006</v>
      </c>
      <c r="G33" s="39">
        <f t="shared" si="2"/>
        <v>0.8289220571047731</v>
      </c>
      <c r="H33" s="39">
        <f t="shared" si="0"/>
        <v>-1.6578441142095461</v>
      </c>
    </row>
    <row r="34" spans="1:8" ht="15">
      <c r="A34" s="5" t="s">
        <v>24</v>
      </c>
      <c r="B34" s="39">
        <v>0</v>
      </c>
      <c r="C34" s="39">
        <v>0</v>
      </c>
      <c r="D34" s="39">
        <v>631923487.47</v>
      </c>
      <c r="E34" s="39">
        <v>381861746.32</v>
      </c>
      <c r="F34" s="39">
        <f t="shared" si="1"/>
        <v>0</v>
      </c>
      <c r="G34" s="39">
        <f t="shared" si="2"/>
        <v>0</v>
      </c>
      <c r="H34" s="39">
        <f t="shared" si="0"/>
        <v>0</v>
      </c>
    </row>
    <row r="35" spans="1:8" ht="15">
      <c r="A35" s="5" t="s">
        <v>25</v>
      </c>
      <c r="B35" s="39">
        <v>22520175.55</v>
      </c>
      <c r="C35" s="39">
        <v>3108000</v>
      </c>
      <c r="D35" s="39">
        <v>115973094.36</v>
      </c>
      <c r="E35" s="39">
        <v>90569155.36</v>
      </c>
      <c r="F35" s="39">
        <f t="shared" si="1"/>
        <v>76.4140377994137</v>
      </c>
      <c r="G35" s="39">
        <f t="shared" si="2"/>
        <v>0.897896659994321</v>
      </c>
      <c r="H35" s="39">
        <f t="shared" si="0"/>
        <v>-1.795793319988642</v>
      </c>
    </row>
    <row r="36" spans="1:8" ht="15">
      <c r="A36" s="5" t="s">
        <v>26</v>
      </c>
      <c r="B36" s="39">
        <v>8232000</v>
      </c>
      <c r="C36" s="39">
        <v>8232000</v>
      </c>
      <c r="D36" s="39">
        <v>364394662.64</v>
      </c>
      <c r="E36" s="39">
        <v>169951662.64</v>
      </c>
      <c r="F36" s="39">
        <f t="shared" si="1"/>
        <v>0</v>
      </c>
      <c r="G36" s="39">
        <f t="shared" si="2"/>
        <v>0</v>
      </c>
      <c r="H36" s="39">
        <f t="shared" si="0"/>
        <v>0</v>
      </c>
    </row>
    <row r="37" spans="1:8" ht="15">
      <c r="A37" s="5" t="s">
        <v>27</v>
      </c>
      <c r="B37" s="39">
        <v>0</v>
      </c>
      <c r="C37" s="39">
        <v>0</v>
      </c>
      <c r="D37" s="39">
        <v>196380896.61</v>
      </c>
      <c r="E37" s="39">
        <v>127324569.28</v>
      </c>
      <c r="F37" s="39">
        <f t="shared" si="1"/>
        <v>0</v>
      </c>
      <c r="G37" s="39">
        <f t="shared" si="2"/>
        <v>0</v>
      </c>
      <c r="H37" s="39">
        <f t="shared" si="0"/>
        <v>0</v>
      </c>
    </row>
    <row r="38" spans="1:8" ht="15">
      <c r="A38" s="5" t="s">
        <v>28</v>
      </c>
      <c r="B38" s="39">
        <v>2000000</v>
      </c>
      <c r="C38" s="39">
        <v>2000000</v>
      </c>
      <c r="D38" s="39">
        <v>320661140.93</v>
      </c>
      <c r="E38" s="39">
        <v>255367140.93</v>
      </c>
      <c r="F38" s="39">
        <f t="shared" si="1"/>
        <v>0</v>
      </c>
      <c r="G38" s="39">
        <f t="shared" si="2"/>
        <v>0</v>
      </c>
      <c r="H38" s="39">
        <f t="shared" si="0"/>
        <v>0</v>
      </c>
    </row>
    <row r="39" spans="1:8" ht="15">
      <c r="A39" s="5" t="s">
        <v>29</v>
      </c>
      <c r="B39" s="39">
        <v>31605000</v>
      </c>
      <c r="C39" s="39">
        <v>0</v>
      </c>
      <c r="D39" s="39">
        <v>223770835.29</v>
      </c>
      <c r="E39" s="39">
        <v>153637835.29</v>
      </c>
      <c r="F39" s="39">
        <f t="shared" si="1"/>
        <v>45.06437768240343</v>
      </c>
      <c r="G39" s="39">
        <f t="shared" si="2"/>
        <v>0.5295251418589887</v>
      </c>
      <c r="H39" s="39">
        <f t="shared" si="0"/>
        <v>-1.0590502837179774</v>
      </c>
    </row>
    <row r="40" spans="1:8" ht="15">
      <c r="A40" s="5" t="s">
        <v>30</v>
      </c>
      <c r="B40" s="39">
        <v>61629000</v>
      </c>
      <c r="C40" s="39">
        <v>29554000</v>
      </c>
      <c r="D40" s="39">
        <v>827166012.78</v>
      </c>
      <c r="E40" s="39">
        <v>561590164.91</v>
      </c>
      <c r="F40" s="39">
        <f t="shared" si="1"/>
        <v>12.077528983622331</v>
      </c>
      <c r="G40" s="39">
        <f t="shared" si="2"/>
        <v>0.14191597836833983</v>
      </c>
      <c r="H40" s="39">
        <f t="shared" si="0"/>
        <v>-0.28383195673667966</v>
      </c>
    </row>
    <row r="41" spans="1:8" ht="15">
      <c r="A41" s="5" t="s">
        <v>31</v>
      </c>
      <c r="B41" s="39">
        <v>0</v>
      </c>
      <c r="C41" s="39">
        <v>0</v>
      </c>
      <c r="D41" s="39">
        <v>711153570.76</v>
      </c>
      <c r="E41" s="39">
        <v>437269504.11</v>
      </c>
      <c r="F41" s="39">
        <f t="shared" si="1"/>
        <v>0</v>
      </c>
      <c r="G41" s="39">
        <f t="shared" si="2"/>
        <v>0</v>
      </c>
      <c r="H41" s="39">
        <f t="shared" si="0"/>
        <v>0</v>
      </c>
    </row>
    <row r="42" spans="1:8" ht="15">
      <c r="A42" s="5" t="s">
        <v>32</v>
      </c>
      <c r="B42" s="39">
        <v>10000000</v>
      </c>
      <c r="C42" s="39">
        <v>0</v>
      </c>
      <c r="D42" s="39">
        <v>247055804.44</v>
      </c>
      <c r="E42" s="39">
        <v>147333227.22</v>
      </c>
      <c r="F42" s="39">
        <f t="shared" si="1"/>
        <v>10.027819455506847</v>
      </c>
      <c r="G42" s="39">
        <f t="shared" si="2"/>
        <v>0.11783104067554918</v>
      </c>
      <c r="H42" s="39">
        <f t="shared" si="0"/>
        <v>-0.23566208135109837</v>
      </c>
    </row>
    <row r="43" spans="1:8" ht="15">
      <c r="A43" s="5" t="s">
        <v>33</v>
      </c>
      <c r="B43" s="39">
        <v>33713000</v>
      </c>
      <c r="C43" s="39">
        <v>0</v>
      </c>
      <c r="D43" s="39">
        <v>279165503.69</v>
      </c>
      <c r="E43" s="39">
        <v>228278503.69</v>
      </c>
      <c r="F43" s="39">
        <f t="shared" si="1"/>
        <v>66.25071236268595</v>
      </c>
      <c r="G43" s="39">
        <f t="shared" si="2"/>
        <v>0.7784733677973054</v>
      </c>
      <c r="H43" s="39">
        <f t="shared" si="0"/>
        <v>-1.5569467355946107</v>
      </c>
    </row>
    <row r="44" spans="1:8" ht="15">
      <c r="A44" s="5" t="s">
        <v>34</v>
      </c>
      <c r="B44" s="39">
        <v>0</v>
      </c>
      <c r="C44" s="39">
        <v>0</v>
      </c>
      <c r="D44" s="39">
        <v>162892865.21</v>
      </c>
      <c r="E44" s="39">
        <v>115569865.21</v>
      </c>
      <c r="F44" s="39">
        <f t="shared" si="1"/>
        <v>0</v>
      </c>
      <c r="G44" s="39">
        <f t="shared" si="2"/>
        <v>0</v>
      </c>
      <c r="H44" s="39">
        <f t="shared" si="0"/>
        <v>0</v>
      </c>
    </row>
    <row r="45" spans="1:8" ht="15">
      <c r="A45" s="5" t="s">
        <v>35</v>
      </c>
      <c r="B45" s="39">
        <v>4337000</v>
      </c>
      <c r="C45" s="39">
        <v>4337000</v>
      </c>
      <c r="D45" s="39">
        <v>155205327.12</v>
      </c>
      <c r="E45" s="39">
        <v>111101427.12</v>
      </c>
      <c r="F45" s="39">
        <f t="shared" si="1"/>
        <v>0</v>
      </c>
      <c r="G45" s="39">
        <f t="shared" si="2"/>
        <v>0</v>
      </c>
      <c r="H45" s="39">
        <f t="shared" si="0"/>
        <v>0</v>
      </c>
    </row>
    <row r="46" spans="1:8" ht="15">
      <c r="A46" s="5" t="s">
        <v>36</v>
      </c>
      <c r="B46" s="39">
        <v>20490000</v>
      </c>
      <c r="C46" s="39">
        <v>0</v>
      </c>
      <c r="D46" s="39">
        <v>248314206.96</v>
      </c>
      <c r="E46" s="39">
        <v>179033206.96</v>
      </c>
      <c r="F46" s="39">
        <f t="shared" si="1"/>
        <v>29.575208210043158</v>
      </c>
      <c r="G46" s="39">
        <f t="shared" si="2"/>
        <v>0.3475209717374485</v>
      </c>
      <c r="H46" s="39">
        <f t="shared" si="0"/>
        <v>-0.695041943474897</v>
      </c>
    </row>
    <row r="47" spans="1:8" s="18" customFormat="1" ht="15">
      <c r="A47" s="15" t="s">
        <v>71</v>
      </c>
      <c r="B47" s="16">
        <f>SUM(B10:B46)</f>
        <v>13060283414.139997</v>
      </c>
      <c r="C47" s="16">
        <f>SUM(C10:C46)</f>
        <v>855826400</v>
      </c>
      <c r="D47" s="16">
        <f>SUM(D10:D46)</f>
        <v>51861599314.13</v>
      </c>
      <c r="E47" s="16">
        <f>SUM(E10:E46)</f>
        <v>24478188339.069992</v>
      </c>
      <c r="F47" s="16">
        <f>($B47-$C47)/($D47-$E47)*100</f>
        <v>44.56879760251728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64" t="s">
        <v>224</v>
      </c>
      <c r="B1" s="68"/>
      <c r="C1" s="68"/>
      <c r="D1" s="68"/>
      <c r="E1" s="68"/>
    </row>
    <row r="3" spans="1:2" ht="15">
      <c r="A3" s="11" t="s">
        <v>165</v>
      </c>
      <c r="B3" s="11">
        <v>1</v>
      </c>
    </row>
    <row r="4" spans="1:2" ht="15">
      <c r="A4" s="12" t="s">
        <v>166</v>
      </c>
      <c r="B4" s="12">
        <v>0</v>
      </c>
    </row>
    <row r="5" spans="1:2" ht="15">
      <c r="A5" s="13" t="s">
        <v>167</v>
      </c>
      <c r="B5" s="14" t="s">
        <v>43</v>
      </c>
    </row>
    <row r="7" spans="1:5" s="8" customFormat="1" ht="129" customHeight="1">
      <c r="A7" s="3" t="s">
        <v>38</v>
      </c>
      <c r="B7" s="3" t="s">
        <v>287</v>
      </c>
      <c r="C7" s="9" t="s">
        <v>168</v>
      </c>
      <c r="D7" s="9" t="s">
        <v>169</v>
      </c>
      <c r="E7" s="9" t="s">
        <v>170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52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52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52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52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52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52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5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5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52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52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53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5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5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5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5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5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5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52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5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5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5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5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5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5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52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5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52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5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5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5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52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5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5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5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5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5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5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7" sqref="F7:G7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8.00390625" style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</row>
    <row r="3" spans="1:2" ht="15">
      <c r="A3" s="11" t="s">
        <v>188</v>
      </c>
      <c r="B3" s="30">
        <f>MAX($H$10:$H$46)</f>
        <v>0.5862810103785524</v>
      </c>
    </row>
    <row r="4" spans="1:2" ht="15">
      <c r="A4" s="12" t="s">
        <v>189</v>
      </c>
      <c r="B4" s="49">
        <f>MIN($H$10:$H$46)</f>
        <v>0.006871319041083679</v>
      </c>
    </row>
    <row r="5" spans="1:2" ht="15">
      <c r="A5" s="13" t="s">
        <v>190</v>
      </c>
      <c r="B5" s="14" t="s">
        <v>123</v>
      </c>
    </row>
    <row r="7" spans="1:10" s="8" customFormat="1" ht="52.5" customHeight="1">
      <c r="A7" s="58" t="s">
        <v>38</v>
      </c>
      <c r="B7" s="66" t="s">
        <v>207</v>
      </c>
      <c r="C7" s="66"/>
      <c r="D7" s="66"/>
      <c r="E7" s="66"/>
      <c r="F7" s="66" t="s">
        <v>294</v>
      </c>
      <c r="G7" s="66"/>
      <c r="H7" s="59" t="s">
        <v>191</v>
      </c>
      <c r="I7" s="59" t="s">
        <v>192</v>
      </c>
      <c r="J7" s="59" t="s">
        <v>193</v>
      </c>
    </row>
    <row r="8" spans="1:10" s="8" customFormat="1" ht="50.25" customHeight="1">
      <c r="A8" s="62"/>
      <c r="B8" s="55" t="s">
        <v>288</v>
      </c>
      <c r="C8" s="55" t="s">
        <v>289</v>
      </c>
      <c r="D8" s="55" t="s">
        <v>290</v>
      </c>
      <c r="E8" s="54" t="s">
        <v>208</v>
      </c>
      <c r="F8" s="54" t="s">
        <v>202</v>
      </c>
      <c r="G8" s="54" t="s">
        <v>204</v>
      </c>
      <c r="H8" s="60"/>
      <c r="I8" s="60"/>
      <c r="J8" s="69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209</v>
      </c>
      <c r="I9" s="9">
        <v>9</v>
      </c>
      <c r="J9" s="9">
        <v>10</v>
      </c>
    </row>
    <row r="10" spans="1:11" ht="15">
      <c r="A10" s="5" t="s">
        <v>0</v>
      </c>
      <c r="B10" s="43">
        <v>532895199.99999994</v>
      </c>
      <c r="C10" s="43">
        <v>1567605700</v>
      </c>
      <c r="D10" s="43">
        <v>270183700</v>
      </c>
      <c r="E10" s="39">
        <f>AVERAGE($B10:$D10)</f>
        <v>790228200</v>
      </c>
      <c r="F10" s="43">
        <v>14410224000</v>
      </c>
      <c r="G10" s="43"/>
      <c r="H10" s="48">
        <f>$E10/($F10+$G10)</f>
        <v>0.054838023336764234</v>
      </c>
      <c r="I10" s="48">
        <f>($H10-$B$4)/($B$3-$B$4)</f>
        <v>0.08278547116627888</v>
      </c>
      <c r="J10" s="48">
        <f>$I10*$B$5</f>
        <v>0.08278547116627888</v>
      </c>
      <c r="K10" s="41"/>
    </row>
    <row r="11" spans="1:11" ht="15">
      <c r="A11" s="5" t="s">
        <v>1</v>
      </c>
      <c r="B11" s="43">
        <v>282383490</v>
      </c>
      <c r="C11" s="43">
        <v>206821800</v>
      </c>
      <c r="D11" s="43">
        <v>445338100</v>
      </c>
      <c r="E11" s="39">
        <f aca="true" t="shared" si="0" ref="E11:E46">AVERAGE($B11:$D11)</f>
        <v>311514463.3333333</v>
      </c>
      <c r="F11" s="43">
        <v>6143629000</v>
      </c>
      <c r="G11" s="43">
        <v>19621000</v>
      </c>
      <c r="H11" s="48">
        <f aca="true" t="shared" si="1" ref="H11:H46">$E11/($F11+$G11)</f>
        <v>0.050543862951094524</v>
      </c>
      <c r="I11" s="48">
        <f aca="true" t="shared" si="2" ref="I11:I46">($H11-$B$4)/($B$3-$B$4)</f>
        <v>0.07537420337102096</v>
      </c>
      <c r="J11" s="48">
        <f aca="true" t="shared" si="3" ref="J11:J46">$I11*$B$5</f>
        <v>0.07537420337102096</v>
      </c>
      <c r="K11" s="41"/>
    </row>
    <row r="12" spans="1:11" ht="15">
      <c r="A12" s="5" t="s">
        <v>2</v>
      </c>
      <c r="B12" s="43">
        <v>56706600</v>
      </c>
      <c r="C12" s="43">
        <v>52673100</v>
      </c>
      <c r="D12" s="43">
        <v>29858900</v>
      </c>
      <c r="E12" s="39">
        <f t="shared" si="0"/>
        <v>46412866.666666664</v>
      </c>
      <c r="F12" s="43">
        <v>1225472100</v>
      </c>
      <c r="G12" s="43">
        <v>151067000</v>
      </c>
      <c r="H12" s="48">
        <f t="shared" si="1"/>
        <v>0.033717071070968246</v>
      </c>
      <c r="I12" s="48">
        <f t="shared" si="2"/>
        <v>0.04633293579870181</v>
      </c>
      <c r="J12" s="48">
        <f t="shared" si="3"/>
        <v>0.04633293579870181</v>
      </c>
      <c r="K12" s="41"/>
    </row>
    <row r="13" spans="1:11" ht="15">
      <c r="A13" s="5" t="s">
        <v>3</v>
      </c>
      <c r="B13" s="43">
        <v>29827000</v>
      </c>
      <c r="C13" s="43">
        <v>41353000</v>
      </c>
      <c r="D13" s="43">
        <v>30469000</v>
      </c>
      <c r="E13" s="39">
        <f t="shared" si="0"/>
        <v>33883000</v>
      </c>
      <c r="F13" s="43">
        <v>1070607000</v>
      </c>
      <c r="G13" s="43">
        <v>2925000</v>
      </c>
      <c r="H13" s="48">
        <f t="shared" si="1"/>
        <v>0.03156217048024652</v>
      </c>
      <c r="I13" s="48">
        <f t="shared" si="2"/>
        <v>0.04261380471936568</v>
      </c>
      <c r="J13" s="48">
        <f t="shared" si="3"/>
        <v>0.04261380471936568</v>
      </c>
      <c r="K13" s="41"/>
    </row>
    <row r="14" spans="1:11" ht="15">
      <c r="A14" s="5" t="s">
        <v>4</v>
      </c>
      <c r="B14" s="43">
        <v>64998000</v>
      </c>
      <c r="C14" s="43">
        <v>67742000</v>
      </c>
      <c r="D14" s="43">
        <v>59979000</v>
      </c>
      <c r="E14" s="39">
        <f t="shared" si="0"/>
        <v>64239666.666666664</v>
      </c>
      <c r="F14" s="43">
        <v>335300000</v>
      </c>
      <c r="G14" s="43">
        <v>155236000</v>
      </c>
      <c r="H14" s="48">
        <f t="shared" si="1"/>
        <v>0.13095810840930464</v>
      </c>
      <c r="I14" s="48">
        <f t="shared" si="2"/>
        <v>0.21416070739477575</v>
      </c>
      <c r="J14" s="48">
        <f t="shared" si="3"/>
        <v>0.21416070739477575</v>
      </c>
      <c r="K14" s="41"/>
    </row>
    <row r="15" spans="1:11" ht="15">
      <c r="A15" s="5" t="s">
        <v>5</v>
      </c>
      <c r="B15" s="43">
        <v>16975400</v>
      </c>
      <c r="C15" s="43">
        <v>18193200</v>
      </c>
      <c r="D15" s="43">
        <v>4064400</v>
      </c>
      <c r="E15" s="39">
        <f t="shared" si="0"/>
        <v>13077666.666666666</v>
      </c>
      <c r="F15" s="43">
        <v>399873000</v>
      </c>
      <c r="G15" s="43">
        <v>29651000</v>
      </c>
      <c r="H15" s="48">
        <f t="shared" si="1"/>
        <v>0.030446882285196323</v>
      </c>
      <c r="I15" s="48">
        <f t="shared" si="2"/>
        <v>0.04068893495670131</v>
      </c>
      <c r="J15" s="48">
        <f t="shared" si="3"/>
        <v>0.04068893495670131</v>
      </c>
      <c r="K15" s="41"/>
    </row>
    <row r="16" spans="1:11" ht="15">
      <c r="A16" s="5" t="s">
        <v>6</v>
      </c>
      <c r="B16" s="43">
        <v>79117600</v>
      </c>
      <c r="C16" s="43">
        <v>89948190</v>
      </c>
      <c r="D16" s="43">
        <v>94754530</v>
      </c>
      <c r="E16" s="39">
        <f t="shared" si="0"/>
        <v>87940106.66666667</v>
      </c>
      <c r="F16" s="43">
        <v>376833453.56</v>
      </c>
      <c r="G16" s="43">
        <v>80599000</v>
      </c>
      <c r="H16" s="48">
        <f t="shared" si="1"/>
        <v>0.19224719624125192</v>
      </c>
      <c r="I16" s="48">
        <f t="shared" si="2"/>
        <v>0.3199392070440858</v>
      </c>
      <c r="J16" s="48">
        <f t="shared" si="3"/>
        <v>0.3199392070440858</v>
      </c>
      <c r="K16" s="41"/>
    </row>
    <row r="17" spans="1:11" ht="15">
      <c r="A17" s="5" t="s">
        <v>7</v>
      </c>
      <c r="B17" s="43">
        <v>1971740</v>
      </c>
      <c r="C17" s="43">
        <v>1889920</v>
      </c>
      <c r="D17" s="43">
        <v>0</v>
      </c>
      <c r="E17" s="39">
        <f t="shared" si="0"/>
        <v>1287220</v>
      </c>
      <c r="F17" s="43">
        <v>133899300</v>
      </c>
      <c r="G17" s="43">
        <v>53433000</v>
      </c>
      <c r="H17" s="48">
        <f t="shared" si="1"/>
        <v>0.006871319041083679</v>
      </c>
      <c r="I17" s="48">
        <f t="shared" si="2"/>
        <v>0</v>
      </c>
      <c r="J17" s="48">
        <f t="shared" si="3"/>
        <v>0</v>
      </c>
      <c r="K17" s="41"/>
    </row>
    <row r="18" spans="1:11" ht="15">
      <c r="A18" s="5" t="s">
        <v>8</v>
      </c>
      <c r="B18" s="43">
        <v>112966420</v>
      </c>
      <c r="C18" s="43">
        <v>112966420</v>
      </c>
      <c r="D18" s="43">
        <v>107244700</v>
      </c>
      <c r="E18" s="39">
        <f t="shared" si="0"/>
        <v>111059180</v>
      </c>
      <c r="F18" s="43">
        <v>335200000</v>
      </c>
      <c r="G18" s="43">
        <v>69999000</v>
      </c>
      <c r="H18" s="48">
        <f t="shared" si="1"/>
        <v>0.2740855234094852</v>
      </c>
      <c r="I18" s="48">
        <f t="shared" si="2"/>
        <v>0.46118352585988515</v>
      </c>
      <c r="J18" s="48">
        <f t="shared" si="3"/>
        <v>0.46118352585988515</v>
      </c>
      <c r="K18" s="41"/>
    </row>
    <row r="19" spans="1:11" ht="15">
      <c r="A19" s="5" t="s">
        <v>9</v>
      </c>
      <c r="B19" s="43">
        <v>17900500</v>
      </c>
      <c r="C19" s="43">
        <v>12857300</v>
      </c>
      <c r="D19" s="43">
        <v>10245300</v>
      </c>
      <c r="E19" s="39">
        <f t="shared" si="0"/>
        <v>13667700</v>
      </c>
      <c r="F19" s="43">
        <v>187571000</v>
      </c>
      <c r="G19" s="43">
        <v>39593000</v>
      </c>
      <c r="H19" s="48">
        <f t="shared" si="1"/>
        <v>0.06016666373192935</v>
      </c>
      <c r="I19" s="48">
        <f t="shared" si="2"/>
        <v>0.09198214232113108</v>
      </c>
      <c r="J19" s="48">
        <f t="shared" si="3"/>
        <v>0.09198214232113108</v>
      </c>
      <c r="K19" s="41"/>
    </row>
    <row r="20" spans="1:11" ht="15">
      <c r="A20" s="5" t="s">
        <v>10</v>
      </c>
      <c r="B20" s="43">
        <v>11834700</v>
      </c>
      <c r="C20" s="43">
        <v>13452300</v>
      </c>
      <c r="D20" s="43">
        <v>12152200</v>
      </c>
      <c r="E20" s="39">
        <f t="shared" si="0"/>
        <v>12479733.333333334</v>
      </c>
      <c r="F20" s="43">
        <v>54769105.52</v>
      </c>
      <c r="G20" s="43">
        <v>36415000</v>
      </c>
      <c r="H20" s="48">
        <f t="shared" si="1"/>
        <v>0.1368630339922134</v>
      </c>
      <c r="I20" s="48">
        <f t="shared" si="2"/>
        <v>0.22435198598605757</v>
      </c>
      <c r="J20" s="48">
        <f t="shared" si="3"/>
        <v>0.22435198598605757</v>
      </c>
      <c r="K20" s="41"/>
    </row>
    <row r="21" spans="1:11" ht="15">
      <c r="A21" s="5" t="s">
        <v>11</v>
      </c>
      <c r="B21" s="43">
        <v>16785810</v>
      </c>
      <c r="C21" s="43">
        <v>29136000</v>
      </c>
      <c r="D21" s="43">
        <v>24911550.000000004</v>
      </c>
      <c r="E21" s="39">
        <f t="shared" si="0"/>
        <v>23611120</v>
      </c>
      <c r="F21" s="43">
        <v>251435347.83</v>
      </c>
      <c r="G21" s="43">
        <v>81926905</v>
      </c>
      <c r="H21" s="48">
        <f t="shared" si="1"/>
        <v>0.07082721513776373</v>
      </c>
      <c r="I21" s="48">
        <f t="shared" si="2"/>
        <v>0.11038112936814838</v>
      </c>
      <c r="J21" s="48">
        <f t="shared" si="3"/>
        <v>0.11038112936814838</v>
      </c>
      <c r="K21" s="41"/>
    </row>
    <row r="22" spans="1:11" ht="15">
      <c r="A22" s="5" t="s">
        <v>12</v>
      </c>
      <c r="B22" s="43">
        <v>15512620</v>
      </c>
      <c r="C22" s="43">
        <v>16047920.000000002</v>
      </c>
      <c r="D22" s="43">
        <v>19134460</v>
      </c>
      <c r="E22" s="39">
        <f t="shared" si="0"/>
        <v>16898333.333333332</v>
      </c>
      <c r="F22" s="43">
        <v>101994166</v>
      </c>
      <c r="G22" s="43">
        <v>28950000</v>
      </c>
      <c r="H22" s="48">
        <f t="shared" si="1"/>
        <v>0.12904991378793715</v>
      </c>
      <c r="I22" s="48">
        <f t="shared" si="2"/>
        <v>0.21086736479126708</v>
      </c>
      <c r="J22" s="48">
        <f t="shared" si="3"/>
        <v>0.21086736479126708</v>
      </c>
      <c r="K22" s="41"/>
    </row>
    <row r="23" spans="1:11" ht="15">
      <c r="A23" s="5" t="s">
        <v>13</v>
      </c>
      <c r="B23" s="43">
        <v>16059500</v>
      </c>
      <c r="C23" s="43">
        <v>13364599.999999998</v>
      </c>
      <c r="D23" s="43">
        <v>11558599.999999998</v>
      </c>
      <c r="E23" s="39">
        <f t="shared" si="0"/>
        <v>13660900</v>
      </c>
      <c r="F23" s="43">
        <v>128192600</v>
      </c>
      <c r="G23" s="43">
        <v>45318000</v>
      </c>
      <c r="H23" s="48">
        <f t="shared" si="1"/>
        <v>0.0787323656306877</v>
      </c>
      <c r="I23" s="48">
        <f t="shared" si="2"/>
        <v>0.12402458513202466</v>
      </c>
      <c r="J23" s="48">
        <f t="shared" si="3"/>
        <v>0.12402458513202466</v>
      </c>
      <c r="K23" s="41"/>
    </row>
    <row r="24" spans="1:11" ht="15">
      <c r="A24" s="5" t="s">
        <v>14</v>
      </c>
      <c r="B24" s="43">
        <v>23614900</v>
      </c>
      <c r="C24" s="43">
        <v>28892100</v>
      </c>
      <c r="D24" s="43">
        <v>28809000</v>
      </c>
      <c r="E24" s="39">
        <f t="shared" si="0"/>
        <v>27105333.333333332</v>
      </c>
      <c r="F24" s="43">
        <v>136460257</v>
      </c>
      <c r="G24" s="43">
        <v>57388045</v>
      </c>
      <c r="H24" s="48">
        <f t="shared" si="1"/>
        <v>0.13982755099569213</v>
      </c>
      <c r="I24" s="48">
        <f t="shared" si="2"/>
        <v>0.22946842957994304</v>
      </c>
      <c r="J24" s="48">
        <f t="shared" si="3"/>
        <v>0.22946842957994304</v>
      </c>
      <c r="K24" s="41"/>
    </row>
    <row r="25" spans="1:11" ht="15">
      <c r="A25" s="5" t="s">
        <v>15</v>
      </c>
      <c r="B25" s="43">
        <v>24079300.000000004</v>
      </c>
      <c r="C25" s="43">
        <v>24162500</v>
      </c>
      <c r="D25" s="43">
        <v>28560900</v>
      </c>
      <c r="E25" s="39">
        <f t="shared" si="0"/>
        <v>25600900</v>
      </c>
      <c r="F25" s="43">
        <v>104435000</v>
      </c>
      <c r="G25" s="43">
        <v>75683000</v>
      </c>
      <c r="H25" s="48">
        <f t="shared" si="1"/>
        <v>0.14213404545908792</v>
      </c>
      <c r="I25" s="48">
        <f t="shared" si="2"/>
        <v>0.233449195690485</v>
      </c>
      <c r="J25" s="48">
        <f t="shared" si="3"/>
        <v>0.233449195690485</v>
      </c>
      <c r="K25" s="41"/>
    </row>
    <row r="26" spans="1:11" ht="15">
      <c r="A26" s="5" t="s">
        <v>16</v>
      </c>
      <c r="B26" s="43">
        <v>326580950</v>
      </c>
      <c r="C26" s="43">
        <v>342336830</v>
      </c>
      <c r="D26" s="43">
        <v>297682880</v>
      </c>
      <c r="E26" s="39">
        <f t="shared" si="0"/>
        <v>322200220</v>
      </c>
      <c r="F26" s="43">
        <v>985298871.49</v>
      </c>
      <c r="G26" s="43">
        <v>14370000</v>
      </c>
      <c r="H26" s="48">
        <f t="shared" si="1"/>
        <v>0.32230694501846663</v>
      </c>
      <c r="I26" s="48">
        <f t="shared" si="2"/>
        <v>0.5444086122364531</v>
      </c>
      <c r="J26" s="48">
        <f t="shared" si="3"/>
        <v>0.5444086122364531</v>
      </c>
      <c r="K26" s="41"/>
    </row>
    <row r="27" spans="1:11" ht="15">
      <c r="A27" s="5" t="s">
        <v>17</v>
      </c>
      <c r="B27" s="43">
        <v>3691800</v>
      </c>
      <c r="C27" s="43">
        <v>3523100.0000000005</v>
      </c>
      <c r="D27" s="43">
        <v>4033900</v>
      </c>
      <c r="E27" s="39">
        <f t="shared" si="0"/>
        <v>3749600</v>
      </c>
      <c r="F27" s="43">
        <v>51684225</v>
      </c>
      <c r="G27" s="43">
        <v>25456000</v>
      </c>
      <c r="H27" s="48">
        <f t="shared" si="1"/>
        <v>0.048607584434709646</v>
      </c>
      <c r="I27" s="48">
        <f t="shared" si="2"/>
        <v>0.07203239092754024</v>
      </c>
      <c r="J27" s="48">
        <f t="shared" si="3"/>
        <v>0.07203239092754024</v>
      </c>
      <c r="K27" s="41"/>
    </row>
    <row r="28" spans="1:11" ht="15">
      <c r="A28" s="5" t="s">
        <v>18</v>
      </c>
      <c r="B28" s="43">
        <v>6194000</v>
      </c>
      <c r="C28" s="43">
        <v>12269130</v>
      </c>
      <c r="D28" s="43">
        <v>11648369.999999998</v>
      </c>
      <c r="E28" s="39">
        <f t="shared" si="0"/>
        <v>10037166.666666666</v>
      </c>
      <c r="F28" s="43">
        <v>82816657.2</v>
      </c>
      <c r="G28" s="43">
        <v>31339000</v>
      </c>
      <c r="H28" s="48">
        <f t="shared" si="1"/>
        <v>0.08792526724349378</v>
      </c>
      <c r="I28" s="48">
        <f t="shared" si="2"/>
        <v>0.13989056347212775</v>
      </c>
      <c r="J28" s="48">
        <f t="shared" si="3"/>
        <v>0.13989056347212775</v>
      </c>
      <c r="K28" s="41"/>
    </row>
    <row r="29" spans="1:11" ht="15">
      <c r="A29" s="5" t="s">
        <v>19</v>
      </c>
      <c r="B29" s="43">
        <v>197086500</v>
      </c>
      <c r="C29" s="43">
        <v>182164600</v>
      </c>
      <c r="D29" s="43">
        <v>185111800</v>
      </c>
      <c r="E29" s="39">
        <f t="shared" si="0"/>
        <v>188120966.66666666</v>
      </c>
      <c r="F29" s="43">
        <v>287690511.62</v>
      </c>
      <c r="G29" s="43">
        <v>33181158</v>
      </c>
      <c r="H29" s="48">
        <f t="shared" si="1"/>
        <v>0.5862810103785524</v>
      </c>
      <c r="I29" s="48">
        <f t="shared" si="2"/>
        <v>1</v>
      </c>
      <c r="J29" s="48">
        <f t="shared" si="3"/>
        <v>1</v>
      </c>
      <c r="K29" s="41"/>
    </row>
    <row r="30" spans="1:11" ht="15">
      <c r="A30" s="5" t="s">
        <v>20</v>
      </c>
      <c r="B30" s="43">
        <v>104294100</v>
      </c>
      <c r="C30" s="43">
        <v>96466599.99999999</v>
      </c>
      <c r="D30" s="43">
        <v>97596500</v>
      </c>
      <c r="E30" s="39">
        <f t="shared" si="0"/>
        <v>99452400</v>
      </c>
      <c r="F30" s="43">
        <v>274612375.25</v>
      </c>
      <c r="G30" s="43">
        <v>98861000</v>
      </c>
      <c r="H30" s="48">
        <f t="shared" si="1"/>
        <v>0.26629046831899966</v>
      </c>
      <c r="I30" s="48">
        <f t="shared" si="2"/>
        <v>0.4477300831456426</v>
      </c>
      <c r="J30" s="48">
        <f t="shared" si="3"/>
        <v>0.4477300831456426</v>
      </c>
      <c r="K30" s="41"/>
    </row>
    <row r="31" spans="1:11" ht="15">
      <c r="A31" s="5" t="s">
        <v>21</v>
      </c>
      <c r="B31" s="43">
        <v>29095320</v>
      </c>
      <c r="C31" s="43">
        <v>24270250</v>
      </c>
      <c r="D31" s="43">
        <v>24410160</v>
      </c>
      <c r="E31" s="39">
        <f t="shared" si="0"/>
        <v>25925243.333333332</v>
      </c>
      <c r="F31" s="43">
        <v>106932183</v>
      </c>
      <c r="G31" s="43">
        <v>35102000</v>
      </c>
      <c r="H31" s="48">
        <f t="shared" si="1"/>
        <v>0.18252819698574485</v>
      </c>
      <c r="I31" s="48">
        <f t="shared" si="2"/>
        <v>0.3031652396755518</v>
      </c>
      <c r="J31" s="48">
        <f t="shared" si="3"/>
        <v>0.3031652396755518</v>
      </c>
      <c r="K31" s="41"/>
    </row>
    <row r="32" spans="1:11" ht="15">
      <c r="A32" s="5" t="s">
        <v>22</v>
      </c>
      <c r="B32" s="43">
        <v>18848200</v>
      </c>
      <c r="C32" s="43">
        <v>16525400.000000002</v>
      </c>
      <c r="D32" s="43">
        <v>16340600</v>
      </c>
      <c r="E32" s="39">
        <f t="shared" si="0"/>
        <v>17238066.666666668</v>
      </c>
      <c r="F32" s="43">
        <v>142350528.05</v>
      </c>
      <c r="G32" s="43">
        <v>50168000</v>
      </c>
      <c r="H32" s="48">
        <f t="shared" si="1"/>
        <v>0.08953978009944932</v>
      </c>
      <c r="I32" s="48">
        <f t="shared" si="2"/>
        <v>0.1426770423317214</v>
      </c>
      <c r="J32" s="48">
        <f t="shared" si="3"/>
        <v>0.1426770423317214</v>
      </c>
      <c r="K32" s="41"/>
    </row>
    <row r="33" spans="1:11" ht="15">
      <c r="A33" s="5" t="s">
        <v>23</v>
      </c>
      <c r="B33" s="43">
        <v>21953600</v>
      </c>
      <c r="C33" s="43">
        <v>20339100</v>
      </c>
      <c r="D33" s="43">
        <v>26643700</v>
      </c>
      <c r="E33" s="39">
        <f t="shared" si="0"/>
        <v>22978800</v>
      </c>
      <c r="F33" s="43">
        <v>120304900</v>
      </c>
      <c r="G33" s="43">
        <v>41901000</v>
      </c>
      <c r="H33" s="48">
        <f t="shared" si="1"/>
        <v>0.14166439075274082</v>
      </c>
      <c r="I33" s="48">
        <f t="shared" si="2"/>
        <v>0.23263862121551723</v>
      </c>
      <c r="J33" s="48">
        <f t="shared" si="3"/>
        <v>0.23263862121551723</v>
      </c>
      <c r="K33" s="41"/>
    </row>
    <row r="34" spans="1:11" ht="15">
      <c r="A34" s="5" t="s">
        <v>24</v>
      </c>
      <c r="B34" s="43">
        <v>107530100</v>
      </c>
      <c r="C34" s="43">
        <v>111912500</v>
      </c>
      <c r="D34" s="43">
        <v>102321300</v>
      </c>
      <c r="E34" s="39">
        <f t="shared" si="0"/>
        <v>107254633.33333333</v>
      </c>
      <c r="F34" s="43">
        <v>453222507.07</v>
      </c>
      <c r="G34" s="43">
        <v>45137000</v>
      </c>
      <c r="H34" s="48">
        <f t="shared" si="1"/>
        <v>0.21521538530269926</v>
      </c>
      <c r="I34" s="48">
        <f t="shared" si="2"/>
        <v>0.35957987823898624</v>
      </c>
      <c r="J34" s="48">
        <f t="shared" si="3"/>
        <v>0.35957987823898624</v>
      </c>
      <c r="K34" s="41"/>
    </row>
    <row r="35" spans="1:11" ht="15">
      <c r="A35" s="5" t="s">
        <v>25</v>
      </c>
      <c r="B35" s="43">
        <v>6602190.000000001</v>
      </c>
      <c r="C35" s="43">
        <v>3217960</v>
      </c>
      <c r="D35" s="43">
        <v>2541620</v>
      </c>
      <c r="E35" s="39">
        <f t="shared" si="0"/>
        <v>4120590</v>
      </c>
      <c r="F35" s="43">
        <v>46461701</v>
      </c>
      <c r="G35" s="43">
        <v>35491010</v>
      </c>
      <c r="H35" s="48">
        <f t="shared" si="1"/>
        <v>0.050280093845827746</v>
      </c>
      <c r="I35" s="48">
        <f t="shared" si="2"/>
        <v>0.07491896572275535</v>
      </c>
      <c r="J35" s="48">
        <f t="shared" si="3"/>
        <v>0.07491896572275535</v>
      </c>
      <c r="K35" s="41"/>
    </row>
    <row r="36" spans="1:11" ht="15">
      <c r="A36" s="5" t="s">
        <v>26</v>
      </c>
      <c r="B36" s="43">
        <v>50604950</v>
      </c>
      <c r="C36" s="43">
        <v>50654030</v>
      </c>
      <c r="D36" s="43">
        <v>38046300</v>
      </c>
      <c r="E36" s="39">
        <f t="shared" si="0"/>
        <v>46435093.333333336</v>
      </c>
      <c r="F36" s="43">
        <v>282577082.76</v>
      </c>
      <c r="G36" s="43">
        <v>38840000</v>
      </c>
      <c r="H36" s="48">
        <f t="shared" si="1"/>
        <v>0.14446989853369466</v>
      </c>
      <c r="I36" s="48">
        <f t="shared" si="2"/>
        <v>0.23748063166666764</v>
      </c>
      <c r="J36" s="48">
        <f t="shared" si="3"/>
        <v>0.23748063166666764</v>
      </c>
      <c r="K36" s="41"/>
    </row>
    <row r="37" spans="1:11" ht="15">
      <c r="A37" s="5" t="s">
        <v>27</v>
      </c>
      <c r="B37" s="43">
        <v>19461790</v>
      </c>
      <c r="C37" s="43">
        <v>21090930</v>
      </c>
      <c r="D37" s="43">
        <v>18668410</v>
      </c>
      <c r="E37" s="39">
        <f t="shared" si="0"/>
        <v>19740376.666666668</v>
      </c>
      <c r="F37" s="43">
        <v>122893271.33</v>
      </c>
      <c r="G37" s="43">
        <v>38137000</v>
      </c>
      <c r="H37" s="48">
        <f t="shared" si="1"/>
        <v>0.12258798611978139</v>
      </c>
      <c r="I37" s="48">
        <f t="shared" si="2"/>
        <v>0.1997147593641133</v>
      </c>
      <c r="J37" s="48">
        <f t="shared" si="3"/>
        <v>0.1997147593641133</v>
      </c>
      <c r="K37" s="41"/>
    </row>
    <row r="38" spans="1:11" ht="15">
      <c r="A38" s="5" t="s">
        <v>28</v>
      </c>
      <c r="B38" s="43">
        <v>28660850</v>
      </c>
      <c r="C38" s="43">
        <v>36909660</v>
      </c>
      <c r="D38" s="43">
        <v>31366860</v>
      </c>
      <c r="E38" s="39">
        <f t="shared" si="0"/>
        <v>32312456.666666668</v>
      </c>
      <c r="F38" s="43">
        <v>124278600</v>
      </c>
      <c r="G38" s="43">
        <v>94897000</v>
      </c>
      <c r="H38" s="48">
        <f t="shared" si="1"/>
        <v>0.14742725315530866</v>
      </c>
      <c r="I38" s="48">
        <f t="shared" si="2"/>
        <v>0.24258471374507998</v>
      </c>
      <c r="J38" s="48">
        <f t="shared" si="3"/>
        <v>0.24258471374507998</v>
      </c>
      <c r="K38" s="41"/>
    </row>
    <row r="39" spans="1:11" ht="15">
      <c r="A39" s="5" t="s">
        <v>29</v>
      </c>
      <c r="B39" s="43">
        <v>8540820</v>
      </c>
      <c r="C39" s="43">
        <v>10077600</v>
      </c>
      <c r="D39" s="43">
        <v>7953420</v>
      </c>
      <c r="E39" s="39">
        <f t="shared" si="0"/>
        <v>8857280</v>
      </c>
      <c r="F39" s="43">
        <v>114640000</v>
      </c>
      <c r="G39" s="43">
        <v>74581000</v>
      </c>
      <c r="H39" s="48">
        <f t="shared" si="1"/>
        <v>0.04680918079917134</v>
      </c>
      <c r="I39" s="48">
        <f t="shared" si="2"/>
        <v>0.06892853598271355</v>
      </c>
      <c r="J39" s="48">
        <f t="shared" si="3"/>
        <v>0.06892853598271355</v>
      </c>
      <c r="K39" s="41"/>
    </row>
    <row r="40" spans="1:11" ht="15">
      <c r="A40" s="5" t="s">
        <v>30</v>
      </c>
      <c r="B40" s="43">
        <v>19436870.000000004</v>
      </c>
      <c r="C40" s="43">
        <v>12686430</v>
      </c>
      <c r="D40" s="43">
        <v>6267450</v>
      </c>
      <c r="E40" s="39">
        <f t="shared" si="0"/>
        <v>12796916.666666666</v>
      </c>
      <c r="F40" s="43">
        <v>390046347.08</v>
      </c>
      <c r="G40" s="43">
        <v>64363433</v>
      </c>
      <c r="H40" s="48">
        <f t="shared" si="1"/>
        <v>0.028161622455427207</v>
      </c>
      <c r="I40" s="48">
        <f t="shared" si="2"/>
        <v>0.03674481758356248</v>
      </c>
      <c r="J40" s="48">
        <f t="shared" si="3"/>
        <v>0.03674481758356248</v>
      </c>
      <c r="K40" s="41"/>
    </row>
    <row r="41" spans="1:11" ht="15">
      <c r="A41" s="5" t="s">
        <v>31</v>
      </c>
      <c r="B41" s="43">
        <v>78778960</v>
      </c>
      <c r="C41" s="43">
        <v>89308100</v>
      </c>
      <c r="D41" s="43">
        <v>82630800</v>
      </c>
      <c r="E41" s="39">
        <f t="shared" si="0"/>
        <v>83572620</v>
      </c>
      <c r="F41" s="43">
        <v>559375787.05</v>
      </c>
      <c r="G41" s="43">
        <v>48902000</v>
      </c>
      <c r="H41" s="48">
        <f t="shared" si="1"/>
        <v>0.13739219445330558</v>
      </c>
      <c r="I41" s="48">
        <f t="shared" si="2"/>
        <v>0.22526526111590692</v>
      </c>
      <c r="J41" s="48">
        <f t="shared" si="3"/>
        <v>0.22526526111590692</v>
      </c>
      <c r="K41" s="41"/>
    </row>
    <row r="42" spans="1:11" ht="15">
      <c r="A42" s="5" t="s">
        <v>32</v>
      </c>
      <c r="B42" s="43">
        <v>27072460</v>
      </c>
      <c r="C42" s="43">
        <v>28390650</v>
      </c>
      <c r="D42" s="43">
        <v>28821570</v>
      </c>
      <c r="E42" s="39">
        <f t="shared" si="0"/>
        <v>28094893.333333332</v>
      </c>
      <c r="F42" s="43">
        <v>171776971.23</v>
      </c>
      <c r="G42" s="43">
        <v>59572000</v>
      </c>
      <c r="H42" s="48">
        <f t="shared" si="1"/>
        <v>0.12143945652303013</v>
      </c>
      <c r="I42" s="48">
        <f t="shared" si="2"/>
        <v>0.19773251844905357</v>
      </c>
      <c r="J42" s="48">
        <f t="shared" si="3"/>
        <v>0.19773251844905357</v>
      </c>
      <c r="K42" s="41"/>
    </row>
    <row r="43" spans="1:11" ht="15">
      <c r="A43" s="5" t="s">
        <v>33</v>
      </c>
      <c r="B43" s="43">
        <v>20685900</v>
      </c>
      <c r="C43" s="43">
        <v>22737200</v>
      </c>
      <c r="D43" s="43">
        <v>22436400</v>
      </c>
      <c r="E43" s="39">
        <f t="shared" si="0"/>
        <v>21953166.666666668</v>
      </c>
      <c r="F43" s="43">
        <v>111721570</v>
      </c>
      <c r="G43" s="43">
        <v>44708000</v>
      </c>
      <c r="H43" s="48">
        <f t="shared" si="1"/>
        <v>0.1403389823718538</v>
      </c>
      <c r="I43" s="48">
        <f t="shared" si="2"/>
        <v>0.23035110617960625</v>
      </c>
      <c r="J43" s="48">
        <f t="shared" si="3"/>
        <v>0.23035110617960625</v>
      </c>
      <c r="K43" s="41"/>
    </row>
    <row r="44" spans="1:11" ht="15">
      <c r="A44" s="5" t="s">
        <v>34</v>
      </c>
      <c r="B44" s="43">
        <v>4485100</v>
      </c>
      <c r="C44" s="43">
        <v>4491500</v>
      </c>
      <c r="D44" s="43">
        <v>5990500</v>
      </c>
      <c r="E44" s="39">
        <f t="shared" si="0"/>
        <v>4989033.333333333</v>
      </c>
      <c r="F44" s="43">
        <v>78584922.85</v>
      </c>
      <c r="G44" s="43">
        <v>42516000</v>
      </c>
      <c r="H44" s="48">
        <f t="shared" si="1"/>
        <v>0.04119731886364674</v>
      </c>
      <c r="I44" s="48">
        <f t="shared" si="2"/>
        <v>0.05924305432884171</v>
      </c>
      <c r="J44" s="48">
        <f t="shared" si="3"/>
        <v>0.05924305432884171</v>
      </c>
      <c r="K44" s="41"/>
    </row>
    <row r="45" spans="1:11" ht="15">
      <c r="A45" s="5" t="s">
        <v>35</v>
      </c>
      <c r="B45" s="43">
        <v>13504000</v>
      </c>
      <c r="C45" s="43">
        <v>13751000</v>
      </c>
      <c r="D45" s="43">
        <v>14921000</v>
      </c>
      <c r="E45" s="39">
        <f t="shared" si="0"/>
        <v>14058666.666666666</v>
      </c>
      <c r="F45" s="43">
        <v>81975340</v>
      </c>
      <c r="G45" s="43">
        <v>40114000</v>
      </c>
      <c r="H45" s="48">
        <f t="shared" si="1"/>
        <v>0.11515064842406934</v>
      </c>
      <c r="I45" s="48">
        <f t="shared" si="2"/>
        <v>0.18687869913435734</v>
      </c>
      <c r="J45" s="48">
        <f t="shared" si="3"/>
        <v>0.18687869913435734</v>
      </c>
      <c r="K45" s="41"/>
    </row>
    <row r="46" spans="1:11" ht="15">
      <c r="A46" s="5" t="s">
        <v>36</v>
      </c>
      <c r="B46" s="43">
        <v>13795500</v>
      </c>
      <c r="C46" s="43">
        <v>15998300</v>
      </c>
      <c r="D46" s="43">
        <v>20515300.000000004</v>
      </c>
      <c r="E46" s="39">
        <f t="shared" si="0"/>
        <v>16769700</v>
      </c>
      <c r="F46" s="43">
        <v>140215975.08</v>
      </c>
      <c r="G46" s="43">
        <v>57122000</v>
      </c>
      <c r="H46" s="48">
        <f t="shared" si="1"/>
        <v>0.08497958891694127</v>
      </c>
      <c r="I46" s="48">
        <f t="shared" si="2"/>
        <v>0.13480663344715194</v>
      </c>
      <c r="J46" s="48">
        <f t="shared" si="3"/>
        <v>0.13480663344715194</v>
      </c>
      <c r="K46" s="41"/>
    </row>
    <row r="47" spans="1:10" s="18" customFormat="1" ht="15">
      <c r="A47" s="15" t="s">
        <v>71</v>
      </c>
      <c r="B47" s="32">
        <f aca="true" t="shared" si="4" ref="B47:G47">SUM(B$10:B$46)</f>
        <v>2410532740</v>
      </c>
      <c r="C47" s="32">
        <f t="shared" si="4"/>
        <v>3416226920</v>
      </c>
      <c r="D47" s="32">
        <f t="shared" si="4"/>
        <v>2223213180</v>
      </c>
      <c r="E47" s="32">
        <f t="shared" si="4"/>
        <v>2683324280</v>
      </c>
      <c r="F47" s="32">
        <f t="shared" si="4"/>
        <v>30125355656.970005</v>
      </c>
      <c r="G47" s="32">
        <f t="shared" si="4"/>
        <v>1942563551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61" t="s">
        <v>171</v>
      </c>
      <c r="B1" s="63"/>
      <c r="C1" s="63"/>
      <c r="D1" s="63"/>
      <c r="E1" s="63"/>
    </row>
    <row r="3" spans="1:2" ht="15">
      <c r="A3" s="11" t="s">
        <v>172</v>
      </c>
      <c r="B3" s="11">
        <v>1</v>
      </c>
    </row>
    <row r="4" spans="1:2" ht="15">
      <c r="A4" s="12" t="s">
        <v>173</v>
      </c>
      <c r="B4" s="12">
        <v>0</v>
      </c>
    </row>
    <row r="5" spans="1:2" ht="15">
      <c r="A5" s="13" t="s">
        <v>174</v>
      </c>
      <c r="B5" s="14" t="s">
        <v>123</v>
      </c>
    </row>
    <row r="7" spans="1:5" s="8" customFormat="1" ht="99" customHeight="1">
      <c r="A7" s="3" t="s">
        <v>38</v>
      </c>
      <c r="B7" s="3" t="s">
        <v>291</v>
      </c>
      <c r="C7" s="9" t="s">
        <v>175</v>
      </c>
      <c r="D7" s="9" t="s">
        <v>176</v>
      </c>
      <c r="E7" s="9" t="s">
        <v>177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2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L20" sqref="L20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64" t="s">
        <v>210</v>
      </c>
      <c r="B1" s="68"/>
      <c r="C1" s="68"/>
      <c r="D1" s="68"/>
      <c r="E1" s="68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292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:C46"/>
    </sheetView>
  </sheetViews>
  <sheetFormatPr defaultColWidth="8.7109375" defaultRowHeight="15"/>
  <cols>
    <col min="1" max="1" width="24.421875" style="1" customWidth="1"/>
    <col min="2" max="3" width="17.281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57" t="s">
        <v>124</v>
      </c>
      <c r="B1" s="57"/>
      <c r="C1" s="57"/>
      <c r="D1" s="57"/>
      <c r="E1" s="57"/>
      <c r="F1" s="57"/>
    </row>
    <row r="3" spans="1:2" ht="15">
      <c r="A3" s="11" t="s">
        <v>51</v>
      </c>
      <c r="B3" s="30">
        <f>MAX($D$10:$D$46)</f>
        <v>1.6882691461047261</v>
      </c>
    </row>
    <row r="4" spans="1:2" ht="15">
      <c r="A4" s="12" t="s">
        <v>52</v>
      </c>
      <c r="B4" s="31">
        <f>MIN($D$10:$D$46)</f>
        <v>0.3330364023753288</v>
      </c>
    </row>
    <row r="5" spans="1:2" ht="15">
      <c r="A5" s="13" t="s">
        <v>53</v>
      </c>
      <c r="B5" s="14" t="s">
        <v>123</v>
      </c>
    </row>
    <row r="7" spans="1:6" s="7" customFormat="1" ht="66.75" customHeight="1">
      <c r="A7" s="58" t="s">
        <v>38</v>
      </c>
      <c r="B7" s="58" t="s">
        <v>217</v>
      </c>
      <c r="C7" s="58"/>
      <c r="D7" s="59" t="s">
        <v>81</v>
      </c>
      <c r="E7" s="59" t="s">
        <v>82</v>
      </c>
      <c r="F7" s="59" t="s">
        <v>83</v>
      </c>
    </row>
    <row r="8" spans="1:6" s="8" customFormat="1" ht="35.25" customHeight="1">
      <c r="A8" s="58"/>
      <c r="B8" s="3" t="s">
        <v>230</v>
      </c>
      <c r="C8" s="3" t="s">
        <v>269</v>
      </c>
      <c r="D8" s="59"/>
      <c r="E8" s="59"/>
      <c r="F8" s="59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675351236.29</v>
      </c>
      <c r="C10" s="43">
        <v>734365055.1999999</v>
      </c>
      <c r="D10" s="39">
        <f>$C10/$B10</f>
        <v>1.0873824104242242</v>
      </c>
      <c r="E10" s="39">
        <f>($D10-$B$4)/($B$3-$B$4)</f>
        <v>0.5566173128115606</v>
      </c>
      <c r="F10" s="39">
        <f>$E10*$B$5</f>
        <v>0.5566173128115606</v>
      </c>
    </row>
    <row r="11" spans="1:6" ht="15">
      <c r="A11" s="5" t="s">
        <v>1</v>
      </c>
      <c r="B11" s="43">
        <v>304812031.31000006</v>
      </c>
      <c r="C11" s="43">
        <v>335714506.56000006</v>
      </c>
      <c r="D11" s="39">
        <f aca="true" t="shared" si="0" ref="D11:D46">$C11/$B11</f>
        <v>1.1013820718204248</v>
      </c>
      <c r="E11" s="39">
        <f aca="true" t="shared" si="1" ref="E11:E46">($D11-$B$4)/($B$3-$B$4)</f>
        <v>0.5669473918780357</v>
      </c>
      <c r="F11" s="39">
        <f aca="true" t="shared" si="2" ref="F11:F46">$E11*$B$5</f>
        <v>0.5669473918780357</v>
      </c>
    </row>
    <row r="12" spans="1:6" ht="15">
      <c r="A12" s="5" t="s">
        <v>2</v>
      </c>
      <c r="B12" s="43">
        <v>82334360.27000001</v>
      </c>
      <c r="C12" s="43">
        <v>58342607.65</v>
      </c>
      <c r="D12" s="39">
        <f t="shared" si="0"/>
        <v>0.7086058294335004</v>
      </c>
      <c r="E12" s="39">
        <f t="shared" si="1"/>
        <v>0.2771254080126937</v>
      </c>
      <c r="F12" s="39">
        <f t="shared" si="2"/>
        <v>0.2771254080126937</v>
      </c>
    </row>
    <row r="13" spans="1:6" ht="15">
      <c r="A13" s="5" t="s">
        <v>3</v>
      </c>
      <c r="B13" s="43">
        <v>87628108.25</v>
      </c>
      <c r="C13" s="43">
        <v>147939831.49</v>
      </c>
      <c r="D13" s="39">
        <f t="shared" si="0"/>
        <v>1.6882691461047261</v>
      </c>
      <c r="E13" s="39">
        <f t="shared" si="1"/>
        <v>1</v>
      </c>
      <c r="F13" s="39">
        <f t="shared" si="2"/>
        <v>1</v>
      </c>
    </row>
    <row r="14" spans="1:6" ht="15">
      <c r="A14" s="5" t="s">
        <v>4</v>
      </c>
      <c r="B14" s="43">
        <v>23987242.25</v>
      </c>
      <c r="C14" s="43">
        <v>21786086.79</v>
      </c>
      <c r="D14" s="39">
        <f t="shared" si="0"/>
        <v>0.9082364101275543</v>
      </c>
      <c r="E14" s="39">
        <f t="shared" si="1"/>
        <v>0.42442894802656644</v>
      </c>
      <c r="F14" s="39">
        <f t="shared" si="2"/>
        <v>0.42442894802656644</v>
      </c>
    </row>
    <row r="15" spans="1:6" ht="15">
      <c r="A15" s="5" t="s">
        <v>5</v>
      </c>
      <c r="B15" s="43">
        <v>22063438.97</v>
      </c>
      <c r="C15" s="43">
        <v>26268932.080000002</v>
      </c>
      <c r="D15" s="39">
        <f t="shared" si="0"/>
        <v>1.1906091392061897</v>
      </c>
      <c r="E15" s="39">
        <f t="shared" si="1"/>
        <v>0.6327863171833861</v>
      </c>
      <c r="F15" s="39">
        <f t="shared" si="2"/>
        <v>0.6327863171833861</v>
      </c>
    </row>
    <row r="16" spans="1:6" ht="15">
      <c r="A16" s="5" t="s">
        <v>6</v>
      </c>
      <c r="B16" s="43">
        <v>32006373.790000007</v>
      </c>
      <c r="C16" s="43">
        <v>30584841.369999997</v>
      </c>
      <c r="D16" s="39">
        <f t="shared" si="0"/>
        <v>0.9555859583054626</v>
      </c>
      <c r="E16" s="39">
        <f t="shared" si="1"/>
        <v>0.45936726278983686</v>
      </c>
      <c r="F16" s="39">
        <f t="shared" si="2"/>
        <v>0.45936726278983686</v>
      </c>
    </row>
    <row r="17" spans="1:6" ht="15">
      <c r="A17" s="5" t="s">
        <v>7</v>
      </c>
      <c r="B17" s="43">
        <v>7025495.699999999</v>
      </c>
      <c r="C17" s="43">
        <v>2879154.45</v>
      </c>
      <c r="D17" s="39">
        <f t="shared" si="0"/>
        <v>0.4098151323329399</v>
      </c>
      <c r="E17" s="39">
        <f t="shared" si="1"/>
        <v>0.05665353815635209</v>
      </c>
      <c r="F17" s="39">
        <f t="shared" si="2"/>
        <v>0.05665353815635209</v>
      </c>
    </row>
    <row r="18" spans="1:6" ht="15">
      <c r="A18" s="5" t="s">
        <v>8</v>
      </c>
      <c r="B18" s="43">
        <v>13132763.259999998</v>
      </c>
      <c r="C18" s="43">
        <v>12157042.769999998</v>
      </c>
      <c r="D18" s="39">
        <f t="shared" si="0"/>
        <v>0.9257033367096575</v>
      </c>
      <c r="E18" s="39">
        <f t="shared" si="1"/>
        <v>0.4373174549364843</v>
      </c>
      <c r="F18" s="39">
        <f t="shared" si="2"/>
        <v>0.4373174549364843</v>
      </c>
    </row>
    <row r="19" spans="1:6" ht="15">
      <c r="A19" s="5" t="s">
        <v>9</v>
      </c>
      <c r="B19" s="43">
        <v>18060413.279999997</v>
      </c>
      <c r="C19" s="43">
        <v>20680981.279999997</v>
      </c>
      <c r="D19" s="39">
        <f t="shared" si="0"/>
        <v>1.1451001125706244</v>
      </c>
      <c r="E19" s="39">
        <f t="shared" si="1"/>
        <v>0.5992060876278845</v>
      </c>
      <c r="F19" s="39">
        <f t="shared" si="2"/>
        <v>0.5992060876278845</v>
      </c>
    </row>
    <row r="20" spans="1:6" ht="15">
      <c r="A20" s="5" t="s">
        <v>10</v>
      </c>
      <c r="B20" s="43">
        <v>4184880.0900000003</v>
      </c>
      <c r="C20" s="43">
        <v>4076181.54</v>
      </c>
      <c r="D20" s="39">
        <f t="shared" si="0"/>
        <v>0.9740258866055108</v>
      </c>
      <c r="E20" s="39">
        <f t="shared" si="1"/>
        <v>0.4729737288270316</v>
      </c>
      <c r="F20" s="39">
        <f t="shared" si="2"/>
        <v>0.4729737288270316</v>
      </c>
    </row>
    <row r="21" spans="1:6" ht="15">
      <c r="A21" s="5" t="s">
        <v>11</v>
      </c>
      <c r="B21" s="43">
        <v>11601827.290000003</v>
      </c>
      <c r="C21" s="43">
        <v>11241868.75</v>
      </c>
      <c r="D21" s="39">
        <f t="shared" si="0"/>
        <v>0.968973978753307</v>
      </c>
      <c r="E21" s="39">
        <f t="shared" si="1"/>
        <v>0.46924602384382574</v>
      </c>
      <c r="F21" s="39">
        <f t="shared" si="2"/>
        <v>0.46924602384382574</v>
      </c>
    </row>
    <row r="22" spans="1:6" ht="15">
      <c r="A22" s="5" t="s">
        <v>12</v>
      </c>
      <c r="B22" s="43">
        <v>3382029.7800000003</v>
      </c>
      <c r="C22" s="43">
        <v>3284356.37</v>
      </c>
      <c r="D22" s="39">
        <f t="shared" si="0"/>
        <v>0.9711198846983541</v>
      </c>
      <c r="E22" s="39">
        <f t="shared" si="1"/>
        <v>0.4708294462891408</v>
      </c>
      <c r="F22" s="39">
        <f t="shared" si="2"/>
        <v>0.4708294462891408</v>
      </c>
    </row>
    <row r="23" spans="1:6" ht="15">
      <c r="A23" s="5" t="s">
        <v>13</v>
      </c>
      <c r="B23" s="43">
        <v>9000145.45</v>
      </c>
      <c r="C23" s="43">
        <v>5492173.449999999</v>
      </c>
      <c r="D23" s="39">
        <f t="shared" si="0"/>
        <v>0.6102316324232293</v>
      </c>
      <c r="E23" s="39">
        <f t="shared" si="1"/>
        <v>0.20453699287481852</v>
      </c>
      <c r="F23" s="39">
        <f t="shared" si="2"/>
        <v>0.20453699287481852</v>
      </c>
    </row>
    <row r="24" spans="1:6" ht="15">
      <c r="A24" s="5" t="s">
        <v>14</v>
      </c>
      <c r="B24" s="43">
        <v>8885018.790000001</v>
      </c>
      <c r="C24" s="43">
        <v>5954767.99</v>
      </c>
      <c r="D24" s="39">
        <f t="shared" si="0"/>
        <v>0.6702031960474897</v>
      </c>
      <c r="E24" s="39">
        <f t="shared" si="1"/>
        <v>0.24878884843375937</v>
      </c>
      <c r="F24" s="39">
        <f t="shared" si="2"/>
        <v>0.24878884843375937</v>
      </c>
    </row>
    <row r="25" spans="1:6" ht="15">
      <c r="A25" s="5" t="s">
        <v>15</v>
      </c>
      <c r="B25" s="43">
        <v>5763031.04</v>
      </c>
      <c r="C25" s="43">
        <v>4783482.38</v>
      </c>
      <c r="D25" s="39">
        <f t="shared" si="0"/>
        <v>0.8300289113140018</v>
      </c>
      <c r="E25" s="39">
        <f t="shared" si="1"/>
        <v>0.3667211489969052</v>
      </c>
      <c r="F25" s="39">
        <f t="shared" si="2"/>
        <v>0.3667211489969052</v>
      </c>
    </row>
    <row r="26" spans="1:6" ht="15">
      <c r="A26" s="5" t="s">
        <v>16</v>
      </c>
      <c r="B26" s="43">
        <v>46775308.81999999</v>
      </c>
      <c r="C26" s="43">
        <v>66405537.71</v>
      </c>
      <c r="D26" s="39">
        <f t="shared" si="0"/>
        <v>1.4196707490599527</v>
      </c>
      <c r="E26" s="39">
        <f t="shared" si="1"/>
        <v>0.801806443736276</v>
      </c>
      <c r="F26" s="39">
        <f t="shared" si="2"/>
        <v>0.801806443736276</v>
      </c>
    </row>
    <row r="27" spans="1:6" ht="15">
      <c r="A27" s="5" t="s">
        <v>17</v>
      </c>
      <c r="B27" s="43">
        <v>2591212.6899999995</v>
      </c>
      <c r="C27" s="43">
        <v>4132924.0199999996</v>
      </c>
      <c r="D27" s="39">
        <f t="shared" si="0"/>
        <v>1.5949767597039672</v>
      </c>
      <c r="E27" s="39">
        <f t="shared" si="1"/>
        <v>0.9311613545109365</v>
      </c>
      <c r="F27" s="39">
        <f t="shared" si="2"/>
        <v>0.9311613545109365</v>
      </c>
    </row>
    <row r="28" spans="1:6" ht="15">
      <c r="A28" s="5" t="s">
        <v>18</v>
      </c>
      <c r="B28" s="43">
        <v>6526542.89</v>
      </c>
      <c r="C28" s="43">
        <v>6029006.239999999</v>
      </c>
      <c r="D28" s="39">
        <f t="shared" si="0"/>
        <v>0.9237671982877292</v>
      </c>
      <c r="E28" s="39">
        <f t="shared" si="1"/>
        <v>0.43588881588471495</v>
      </c>
      <c r="F28" s="39">
        <f t="shared" si="2"/>
        <v>0.43588881588471495</v>
      </c>
    </row>
    <row r="29" spans="1:6" ht="15">
      <c r="A29" s="5" t="s">
        <v>19</v>
      </c>
      <c r="B29" s="43">
        <v>49969388.27000001</v>
      </c>
      <c r="C29" s="43">
        <v>37579782.44</v>
      </c>
      <c r="D29" s="39">
        <f t="shared" si="0"/>
        <v>0.7520560835554929</v>
      </c>
      <c r="E29" s="39">
        <f t="shared" si="1"/>
        <v>0.3091865091947858</v>
      </c>
      <c r="F29" s="39">
        <f t="shared" si="2"/>
        <v>0.3091865091947858</v>
      </c>
    </row>
    <row r="30" spans="1:6" ht="15">
      <c r="A30" s="5" t="s">
        <v>20</v>
      </c>
      <c r="B30" s="43">
        <v>55209485.080000006</v>
      </c>
      <c r="C30" s="43">
        <v>34347604.33</v>
      </c>
      <c r="D30" s="39">
        <f t="shared" si="0"/>
        <v>0.6221323071611592</v>
      </c>
      <c r="E30" s="39">
        <f t="shared" si="1"/>
        <v>0.2133182703291848</v>
      </c>
      <c r="F30" s="39">
        <f t="shared" si="2"/>
        <v>0.2133182703291848</v>
      </c>
    </row>
    <row r="31" spans="1:6" ht="15">
      <c r="A31" s="5" t="s">
        <v>21</v>
      </c>
      <c r="B31" s="43">
        <v>9856214.440000001</v>
      </c>
      <c r="C31" s="43">
        <v>15720604.719999999</v>
      </c>
      <c r="D31" s="39">
        <f t="shared" si="0"/>
        <v>1.594994185211741</v>
      </c>
      <c r="E31" s="39">
        <f t="shared" si="1"/>
        <v>0.9311742124557097</v>
      </c>
      <c r="F31" s="39">
        <f t="shared" si="2"/>
        <v>0.9311742124557097</v>
      </c>
    </row>
    <row r="32" spans="1:6" ht="15">
      <c r="A32" s="5" t="s">
        <v>22</v>
      </c>
      <c r="B32" s="43">
        <v>12393981.05</v>
      </c>
      <c r="C32" s="43">
        <v>4127646.86</v>
      </c>
      <c r="D32" s="39">
        <f t="shared" si="0"/>
        <v>0.3330364023753288</v>
      </c>
      <c r="E32" s="39">
        <f t="shared" si="1"/>
        <v>0</v>
      </c>
      <c r="F32" s="39">
        <f t="shared" si="2"/>
        <v>0</v>
      </c>
    </row>
    <row r="33" spans="1:6" ht="15">
      <c r="A33" s="5" t="s">
        <v>23</v>
      </c>
      <c r="B33" s="43">
        <v>11970124.989999998</v>
      </c>
      <c r="C33" s="43">
        <v>18418836.049999997</v>
      </c>
      <c r="D33" s="39">
        <f t="shared" si="0"/>
        <v>1.538733811500493</v>
      </c>
      <c r="E33" s="39">
        <f t="shared" si="1"/>
        <v>0.8896607720731906</v>
      </c>
      <c r="F33" s="39">
        <f t="shared" si="2"/>
        <v>0.8896607720731906</v>
      </c>
    </row>
    <row r="34" spans="1:6" ht="15">
      <c r="A34" s="5" t="s">
        <v>24</v>
      </c>
      <c r="B34" s="43">
        <v>22680546.189999998</v>
      </c>
      <c r="C34" s="43">
        <v>31717746.28</v>
      </c>
      <c r="D34" s="39">
        <f t="shared" si="0"/>
        <v>1.3984560166361675</v>
      </c>
      <c r="E34" s="39">
        <f t="shared" si="1"/>
        <v>0.7861525034651713</v>
      </c>
      <c r="F34" s="39">
        <f t="shared" si="2"/>
        <v>0.7861525034651713</v>
      </c>
    </row>
    <row r="35" spans="1:6" ht="15">
      <c r="A35" s="5" t="s">
        <v>25</v>
      </c>
      <c r="B35" s="43">
        <v>4245353.26</v>
      </c>
      <c r="C35" s="43">
        <v>2010505.1600000001</v>
      </c>
      <c r="D35" s="39">
        <f t="shared" si="0"/>
        <v>0.47357782423976663</v>
      </c>
      <c r="E35" s="39">
        <f t="shared" si="1"/>
        <v>0.10370279386674862</v>
      </c>
      <c r="F35" s="39">
        <f t="shared" si="2"/>
        <v>0.10370279386674862</v>
      </c>
    </row>
    <row r="36" spans="1:6" ht="15">
      <c r="A36" s="5" t="s">
        <v>26</v>
      </c>
      <c r="B36" s="43">
        <v>46130437.56999999</v>
      </c>
      <c r="C36" s="43">
        <v>28135206</v>
      </c>
      <c r="D36" s="39">
        <f t="shared" si="0"/>
        <v>0.6099054655032617</v>
      </c>
      <c r="E36" s="39">
        <f t="shared" si="1"/>
        <v>0.204296320620199</v>
      </c>
      <c r="F36" s="39">
        <f t="shared" si="2"/>
        <v>0.204296320620199</v>
      </c>
    </row>
    <row r="37" spans="1:6" ht="15">
      <c r="A37" s="5" t="s">
        <v>27</v>
      </c>
      <c r="B37" s="43">
        <v>7909069.580000001</v>
      </c>
      <c r="C37" s="43">
        <v>4929764.51</v>
      </c>
      <c r="D37" s="39">
        <f t="shared" si="0"/>
        <v>0.6233052396537393</v>
      </c>
      <c r="E37" s="39">
        <f t="shared" si="1"/>
        <v>0.21418375450377194</v>
      </c>
      <c r="F37" s="39">
        <f t="shared" si="2"/>
        <v>0.21418375450377194</v>
      </c>
    </row>
    <row r="38" spans="1:6" ht="15">
      <c r="A38" s="5" t="s">
        <v>28</v>
      </c>
      <c r="B38" s="43">
        <v>13053858.7</v>
      </c>
      <c r="C38" s="43">
        <v>12030743.33</v>
      </c>
      <c r="D38" s="39">
        <f t="shared" si="0"/>
        <v>0.9216235296004852</v>
      </c>
      <c r="E38" s="39">
        <f t="shared" si="1"/>
        <v>0.4343070442686124</v>
      </c>
      <c r="F38" s="39">
        <f t="shared" si="2"/>
        <v>0.4343070442686124</v>
      </c>
    </row>
    <row r="39" spans="1:6" ht="15">
      <c r="A39" s="5" t="s">
        <v>29</v>
      </c>
      <c r="B39" s="43">
        <v>4698888.49</v>
      </c>
      <c r="C39" s="43">
        <v>4739480.2</v>
      </c>
      <c r="D39" s="39">
        <f t="shared" si="0"/>
        <v>1.0086385769924922</v>
      </c>
      <c r="E39" s="39">
        <f t="shared" si="1"/>
        <v>0.4985137628522814</v>
      </c>
      <c r="F39" s="39">
        <f t="shared" si="2"/>
        <v>0.4985137628522814</v>
      </c>
    </row>
    <row r="40" spans="1:6" ht="15">
      <c r="A40" s="5" t="s">
        <v>30</v>
      </c>
      <c r="B40" s="43">
        <v>42380198.52999999</v>
      </c>
      <c r="C40" s="43">
        <v>30867569.43</v>
      </c>
      <c r="D40" s="39">
        <f t="shared" si="0"/>
        <v>0.7283488634001926</v>
      </c>
      <c r="E40" s="39">
        <f t="shared" si="1"/>
        <v>0.29169341048905234</v>
      </c>
      <c r="F40" s="39">
        <f t="shared" si="2"/>
        <v>0.29169341048905234</v>
      </c>
    </row>
    <row r="41" spans="1:6" ht="15">
      <c r="A41" s="5" t="s">
        <v>31</v>
      </c>
      <c r="B41" s="43">
        <v>15751205.010000002</v>
      </c>
      <c r="C41" s="43">
        <v>16654064.569999998</v>
      </c>
      <c r="D41" s="39">
        <f t="shared" si="0"/>
        <v>1.0573200310342477</v>
      </c>
      <c r="E41" s="39">
        <f t="shared" si="1"/>
        <v>0.534434865162569</v>
      </c>
      <c r="F41" s="39">
        <f t="shared" si="2"/>
        <v>0.534434865162569</v>
      </c>
    </row>
    <row r="42" spans="1:6" ht="15">
      <c r="A42" s="5" t="s">
        <v>32</v>
      </c>
      <c r="B42" s="43">
        <v>21712824.51</v>
      </c>
      <c r="C42" s="43">
        <v>15286784.170000002</v>
      </c>
      <c r="D42" s="39">
        <f t="shared" si="0"/>
        <v>0.7040440161508955</v>
      </c>
      <c r="E42" s="39">
        <f t="shared" si="1"/>
        <v>0.2737593343226119</v>
      </c>
      <c r="F42" s="39">
        <f t="shared" si="2"/>
        <v>0.2737593343226119</v>
      </c>
    </row>
    <row r="43" spans="1:6" ht="15">
      <c r="A43" s="5" t="s">
        <v>33</v>
      </c>
      <c r="B43" s="43">
        <v>3204445.75</v>
      </c>
      <c r="C43" s="43">
        <v>4366831.32</v>
      </c>
      <c r="D43" s="39">
        <f t="shared" si="0"/>
        <v>1.3627415349440697</v>
      </c>
      <c r="E43" s="39">
        <f t="shared" si="1"/>
        <v>0.7597994789700452</v>
      </c>
      <c r="F43" s="39">
        <f t="shared" si="2"/>
        <v>0.7597994789700452</v>
      </c>
    </row>
    <row r="44" spans="1:6" ht="15">
      <c r="A44" s="5" t="s">
        <v>34</v>
      </c>
      <c r="B44" s="43">
        <v>5296649.41</v>
      </c>
      <c r="C44" s="43">
        <v>5078473.08</v>
      </c>
      <c r="D44" s="39">
        <f t="shared" si="0"/>
        <v>0.9588086140668314</v>
      </c>
      <c r="E44" s="39">
        <f t="shared" si="1"/>
        <v>0.46174519807532927</v>
      </c>
      <c r="F44" s="39">
        <f t="shared" si="2"/>
        <v>0.46174519807532927</v>
      </c>
    </row>
    <row r="45" spans="1:6" ht="15">
      <c r="A45" s="5" t="s">
        <v>35</v>
      </c>
      <c r="B45" s="43">
        <v>8368601.98</v>
      </c>
      <c r="C45" s="43">
        <v>8109767.1</v>
      </c>
      <c r="D45" s="39">
        <f t="shared" si="0"/>
        <v>0.9690707144850972</v>
      </c>
      <c r="E45" s="39">
        <f t="shared" si="1"/>
        <v>0.46931740326720367</v>
      </c>
      <c r="F45" s="39">
        <f t="shared" si="2"/>
        <v>0.46931740326720367</v>
      </c>
    </row>
    <row r="46" spans="1:6" ht="15">
      <c r="A46" s="5" t="s">
        <v>36</v>
      </c>
      <c r="B46" s="43">
        <v>9416470.700000001</v>
      </c>
      <c r="C46" s="43">
        <v>10108888.530000001</v>
      </c>
      <c r="D46" s="39">
        <f t="shared" si="0"/>
        <v>1.0735326272506747</v>
      </c>
      <c r="E46" s="39">
        <f t="shared" si="1"/>
        <v>0.5463978259834626</v>
      </c>
      <c r="F46" s="39">
        <f t="shared" si="2"/>
        <v>0.5463978259834626</v>
      </c>
    </row>
    <row r="47" spans="1:6" s="18" customFormat="1" ht="15">
      <c r="A47" s="15" t="s">
        <v>71</v>
      </c>
      <c r="B47" s="44">
        <f>SUM(B$10:B$46)</f>
        <v>1709359203.7199998</v>
      </c>
      <c r="C47" s="44">
        <f>SUM(C$10:C$46)</f>
        <v>1786349636.1699996</v>
      </c>
      <c r="D47" s="16">
        <f>$C47/$B47</f>
        <v>1.0450405229529576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 horizontalCentered="1"/>
  <pageMargins left="0.15748031496062992" right="0.15748031496062992" top="0.32" bottom="0.15748031496062992" header="0.15748031496062992" footer="0.15748031496062992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V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61" t="s">
        <v>293</v>
      </c>
      <c r="B1" s="63"/>
      <c r="C1" s="63"/>
      <c r="D1" s="63"/>
      <c r="E1" s="63"/>
      <c r="F1" s="63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3" spans="1:22" s="8" customFormat="1" ht="70.5" customHeight="1">
      <c r="A3" s="58" t="s">
        <v>38</v>
      </c>
      <c r="B3" s="58" t="s">
        <v>93</v>
      </c>
      <c r="C3" s="58"/>
      <c r="D3" s="58"/>
      <c r="E3" s="58"/>
      <c r="F3" s="58"/>
      <c r="G3" s="58" t="s">
        <v>94</v>
      </c>
      <c r="H3" s="58"/>
      <c r="I3" s="58"/>
      <c r="J3" s="58"/>
      <c r="K3" s="58"/>
      <c r="L3" s="58" t="s">
        <v>195</v>
      </c>
      <c r="M3" s="58"/>
      <c r="N3" s="58"/>
      <c r="O3" s="58"/>
      <c r="P3" s="58"/>
      <c r="Q3" s="58"/>
      <c r="R3" s="72"/>
      <c r="S3" s="58" t="s">
        <v>194</v>
      </c>
      <c r="T3" s="72"/>
      <c r="U3" s="58" t="s">
        <v>95</v>
      </c>
      <c r="V3" s="22"/>
    </row>
    <row r="4" spans="1:21" s="8" customFormat="1" ht="23.25" customHeight="1">
      <c r="A4" s="58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70"/>
    </row>
    <row r="5" spans="1:22" ht="15">
      <c r="A5" s="5" t="s">
        <v>0</v>
      </c>
      <c r="B5" s="19">
        <f>'I (1)'!$F10</f>
        <v>0.6375151136740779</v>
      </c>
      <c r="C5" s="19">
        <f>'I (2)'!$F10</f>
        <v>0.5566173128115606</v>
      </c>
      <c r="D5" s="19">
        <f>'I (3)'!$G10</f>
        <v>0</v>
      </c>
      <c r="E5" s="20">
        <f>'I (4)'!$E9</f>
        <v>0</v>
      </c>
      <c r="F5" s="19">
        <f>'I (5)'!$G10</f>
        <v>0.5462141746100156</v>
      </c>
      <c r="G5" s="20">
        <f>'II (1)'!$G9</f>
        <v>0</v>
      </c>
      <c r="H5" s="19">
        <f>'II (2)'!$F9</f>
        <v>-0.24593619722972035</v>
      </c>
      <c r="I5" s="19">
        <f>'II (3)'!$F9</f>
        <v>-1</v>
      </c>
      <c r="J5" s="20">
        <f>'II (4)'!$H10</f>
        <v>0</v>
      </c>
      <c r="K5" s="19">
        <f>'II (6)'!$F10</f>
        <v>0.9686482725742945</v>
      </c>
      <c r="L5" s="33">
        <f>'III (1)'!$M10</f>
        <v>0</v>
      </c>
      <c r="M5" s="33">
        <f>'III (2)'!$K10</f>
        <v>0</v>
      </c>
      <c r="N5" s="33">
        <f>'III (3)'!$I9</f>
        <v>0</v>
      </c>
      <c r="O5" s="19">
        <f>'III (4)'!$L10</f>
        <v>0</v>
      </c>
      <c r="P5" s="19">
        <f>'III (5)'!$H10</f>
        <v>-1.0651106215360746</v>
      </c>
      <c r="Q5" s="20">
        <f>'III (6)'!$E9</f>
        <v>0</v>
      </c>
      <c r="R5" s="19">
        <f>'III (7)'!$J10</f>
        <v>0.08278547116627888</v>
      </c>
      <c r="S5" s="20">
        <f>'IV (1)'!$E9</f>
        <v>1</v>
      </c>
      <c r="T5" s="20">
        <f>'IV (2)'!$E9</f>
        <v>0</v>
      </c>
      <c r="U5" s="39">
        <f>SUM($B5:$T5)</f>
        <v>1.4807335260704328</v>
      </c>
      <c r="V5" s="1">
        <f>RANK(U5,$U$5:$U$41,0)</f>
        <v>29</v>
      </c>
    </row>
    <row r="6" spans="1:22" ht="15">
      <c r="A6" s="5" t="s">
        <v>1</v>
      </c>
      <c r="B6" s="19">
        <f>'I (1)'!$F11</f>
        <v>0.3286170039435369</v>
      </c>
      <c r="C6" s="19">
        <f>'I (2)'!$F11</f>
        <v>0.5669473918780357</v>
      </c>
      <c r="D6" s="19">
        <f>'I (3)'!$G11</f>
        <v>0</v>
      </c>
      <c r="E6" s="20">
        <f>'I (4)'!$E10</f>
        <v>0</v>
      </c>
      <c r="F6" s="19">
        <f>'I (5)'!$G11</f>
        <v>0.3253896553849378</v>
      </c>
      <c r="G6" s="20">
        <f>'II (1)'!$G10</f>
        <v>0</v>
      </c>
      <c r="H6" s="19">
        <f>'II (2)'!$F10</f>
        <v>-0.1466223913068742</v>
      </c>
      <c r="I6" s="19">
        <f>'II (3)'!$F10</f>
        <v>-0.09116168305517848</v>
      </c>
      <c r="J6" s="20">
        <f>'II (4)'!$H11</f>
        <v>0</v>
      </c>
      <c r="K6" s="19">
        <f>'II (6)'!$F11</f>
        <v>1.7456149153622529</v>
      </c>
      <c r="L6" s="33">
        <f>'III (1)'!$M11</f>
        <v>0</v>
      </c>
      <c r="M6" s="33">
        <f>'III (2)'!$K11</f>
        <v>0</v>
      </c>
      <c r="N6" s="33">
        <f>'III (3)'!$I10</f>
        <v>0</v>
      </c>
      <c r="O6" s="19">
        <f>'III (4)'!$L11</f>
        <v>-0.5778522065514955</v>
      </c>
      <c r="P6" s="19">
        <f>'III (5)'!$H11</f>
        <v>-2</v>
      </c>
      <c r="Q6" s="20">
        <f>'III (6)'!$E10</f>
        <v>0</v>
      </c>
      <c r="R6" s="19">
        <f>'III (7)'!$J11</f>
        <v>0.07537420337102096</v>
      </c>
      <c r="S6" s="20">
        <f>'IV (1)'!$E10</f>
        <v>1</v>
      </c>
      <c r="T6" s="20">
        <f>'IV (2)'!$E10</f>
        <v>0</v>
      </c>
      <c r="U6" s="39">
        <f aca="true" t="shared" si="0" ref="U6:U41">SUM($B6:$T6)</f>
        <v>1.2263068890262359</v>
      </c>
      <c r="V6" s="1">
        <f aca="true" t="shared" si="1" ref="V6:V41">RANK(U6,$U$5:$U$41,0)</f>
        <v>31</v>
      </c>
    </row>
    <row r="7" spans="1:22" ht="15">
      <c r="A7" s="5" t="s">
        <v>2</v>
      </c>
      <c r="B7" s="19">
        <f>'I (1)'!$F12</f>
        <v>0.0893145528976191</v>
      </c>
      <c r="C7" s="19">
        <f>'I (2)'!$F12</f>
        <v>0.2771254080126937</v>
      </c>
      <c r="D7" s="19">
        <f>'I (3)'!$G12</f>
        <v>0</v>
      </c>
      <c r="E7" s="20">
        <f>'I (4)'!$E11</f>
        <v>0</v>
      </c>
      <c r="F7" s="19">
        <f>'I (5)'!$G12</f>
        <v>0.5406298183304775</v>
      </c>
      <c r="G7" s="20">
        <f>'II (1)'!$G11</f>
        <v>0</v>
      </c>
      <c r="H7" s="19">
        <f>'II (2)'!$F11</f>
        <v>-0.5714488818378946</v>
      </c>
      <c r="I7" s="19">
        <f>'II (3)'!$F11</f>
        <v>-0.4956554578363275</v>
      </c>
      <c r="J7" s="20">
        <f>'II (4)'!$H12</f>
        <v>0</v>
      </c>
      <c r="K7" s="19">
        <f>'II (6)'!$F12</f>
        <v>1.519437385261527</v>
      </c>
      <c r="L7" s="33">
        <f>'III (1)'!$M12</f>
        <v>0</v>
      </c>
      <c r="M7" s="33">
        <f>'III (2)'!$K12</f>
        <v>0</v>
      </c>
      <c r="N7" s="33">
        <f>'III (3)'!$I11</f>
        <v>0</v>
      </c>
      <c r="O7" s="19">
        <f>'III (4)'!$L12</f>
        <v>0</v>
      </c>
      <c r="P7" s="19">
        <f>'III (5)'!$H12</f>
        <v>-0.3179763801182355</v>
      </c>
      <c r="Q7" s="20">
        <f>'III (6)'!$E11</f>
        <v>0</v>
      </c>
      <c r="R7" s="19">
        <f>'III (7)'!$J12</f>
        <v>0.04633293579870181</v>
      </c>
      <c r="S7" s="20">
        <f>'IV (1)'!$E11</f>
        <v>1</v>
      </c>
      <c r="T7" s="20">
        <f>'IV (2)'!$E11</f>
        <v>0</v>
      </c>
      <c r="U7" s="39">
        <f t="shared" si="0"/>
        <v>2.0877593805085617</v>
      </c>
      <c r="V7" s="1">
        <f t="shared" si="1"/>
        <v>27</v>
      </c>
    </row>
    <row r="8" spans="1:22" ht="15">
      <c r="A8" s="5" t="s">
        <v>3</v>
      </c>
      <c r="B8" s="19">
        <f>'I (1)'!$F13</f>
        <v>0.38621659003995634</v>
      </c>
      <c r="C8" s="19">
        <f>'I (2)'!$F13</f>
        <v>1</v>
      </c>
      <c r="D8" s="19">
        <f>'I (3)'!$G13</f>
        <v>-0.2018907348407196</v>
      </c>
      <c r="E8" s="20">
        <f>'I (4)'!$E12</f>
        <v>0</v>
      </c>
      <c r="F8" s="19">
        <f>'I (5)'!$G13</f>
        <v>0.32976419324924344</v>
      </c>
      <c r="G8" s="20">
        <f>'II (1)'!$G12</f>
        <v>0</v>
      </c>
      <c r="H8" s="19">
        <f>'II (2)'!$F12</f>
        <v>-0.2778208656768307</v>
      </c>
      <c r="I8" s="19">
        <f>'II (3)'!$F12</f>
        <v>-0.26745394904676517</v>
      </c>
      <c r="J8" s="20">
        <f>'II (4)'!$H13</f>
        <v>0</v>
      </c>
      <c r="K8" s="19">
        <f>'II (6)'!$F13</f>
        <v>1.624414729966718</v>
      </c>
      <c r="L8" s="33">
        <f>'III (1)'!$M13</f>
        <v>0</v>
      </c>
      <c r="M8" s="33">
        <f>'III (2)'!$K13</f>
        <v>0</v>
      </c>
      <c r="N8" s="33">
        <f>'III (3)'!$I12</f>
        <v>0</v>
      </c>
      <c r="O8" s="19">
        <f>'III (4)'!$L13</f>
        <v>-0.30000214861146185</v>
      </c>
      <c r="P8" s="19">
        <f>'III (5)'!$H13</f>
        <v>0</v>
      </c>
      <c r="Q8" s="20">
        <f>'III (6)'!$E12</f>
        <v>0</v>
      </c>
      <c r="R8" s="19">
        <f>'III (7)'!$J13</f>
        <v>0.04261380471936568</v>
      </c>
      <c r="S8" s="20">
        <f>'IV (1)'!$E12</f>
        <v>1</v>
      </c>
      <c r="T8" s="20">
        <f>'IV (2)'!$E12</f>
        <v>0</v>
      </c>
      <c r="U8" s="39">
        <f t="shared" si="0"/>
        <v>3.335841619799506</v>
      </c>
      <c r="V8" s="1">
        <f t="shared" si="1"/>
        <v>20</v>
      </c>
    </row>
    <row r="9" spans="1:22" ht="15">
      <c r="A9" s="5" t="s">
        <v>4</v>
      </c>
      <c r="B9" s="19">
        <f>'I (1)'!$F14</f>
        <v>0</v>
      </c>
      <c r="C9" s="19">
        <f>'I (2)'!$F14</f>
        <v>0.42442894802656644</v>
      </c>
      <c r="D9" s="19">
        <f>'I (3)'!$G14</f>
        <v>0</v>
      </c>
      <c r="E9" s="20">
        <f>'I (4)'!$E13</f>
        <v>0</v>
      </c>
      <c r="F9" s="19">
        <f>'I (5)'!$G14</f>
        <v>0.5352932367986617</v>
      </c>
      <c r="G9" s="20">
        <f>'II (1)'!$G13</f>
        <v>0</v>
      </c>
      <c r="H9" s="19">
        <f>'II (2)'!$F13</f>
        <v>-0.41749956577675756</v>
      </c>
      <c r="I9" s="19">
        <f>'II (3)'!$F13</f>
        <v>-0.8784160793261628</v>
      </c>
      <c r="J9" s="20">
        <f>'II (4)'!$H14</f>
        <v>0</v>
      </c>
      <c r="K9" s="19">
        <f>'II (6)'!$F14</f>
        <v>1.6033896644025025</v>
      </c>
      <c r="L9" s="33">
        <f>'III (1)'!$M14</f>
        <v>0</v>
      </c>
      <c r="M9" s="33">
        <f>'III (2)'!$K14</f>
        <v>0</v>
      </c>
      <c r="N9" s="33">
        <f>'III (3)'!$I13</f>
        <v>0</v>
      </c>
      <c r="O9" s="19">
        <f>'III (4)'!$L14</f>
        <v>0</v>
      </c>
      <c r="P9" s="19">
        <f>'III (5)'!$H14</f>
        <v>-1.0022722055074855</v>
      </c>
      <c r="Q9" s="20">
        <f>'III (6)'!$E13</f>
        <v>0</v>
      </c>
      <c r="R9" s="19">
        <f>'III (7)'!$J14</f>
        <v>0.21416070739477575</v>
      </c>
      <c r="S9" s="20">
        <f>'IV (1)'!$E13</f>
        <v>1</v>
      </c>
      <c r="T9" s="20">
        <f>'IV (2)'!$E13</f>
        <v>0</v>
      </c>
      <c r="U9" s="39">
        <f t="shared" si="0"/>
        <v>1.4790847060121006</v>
      </c>
      <c r="V9" s="1">
        <f t="shared" si="1"/>
        <v>30</v>
      </c>
    </row>
    <row r="10" spans="1:22" ht="15">
      <c r="A10" s="5" t="s">
        <v>5</v>
      </c>
      <c r="B10" s="19">
        <f>'I (1)'!$F15</f>
        <v>0.41871037571199</v>
      </c>
      <c r="C10" s="19">
        <f>'I (2)'!$F15</f>
        <v>0.6327863171833861</v>
      </c>
      <c r="D10" s="19">
        <f>'I (3)'!$G15</f>
        <v>0</v>
      </c>
      <c r="E10" s="20">
        <f>'I (4)'!$E14</f>
        <v>0</v>
      </c>
      <c r="F10" s="19">
        <f>'I (5)'!$G15</f>
        <v>0.3345562424492893</v>
      </c>
      <c r="G10" s="20">
        <f>'II (1)'!$G14</f>
        <v>0</v>
      </c>
      <c r="H10" s="19">
        <f>'II (2)'!$F14</f>
        <v>-0.38615224011113725</v>
      </c>
      <c r="I10" s="19">
        <f>'II (3)'!$F14</f>
        <v>-0.034635049221879356</v>
      </c>
      <c r="J10" s="20">
        <f>'II (4)'!$H15</f>
        <v>0</v>
      </c>
      <c r="K10" s="19">
        <f>'II (6)'!$F15</f>
        <v>1.6634843961759047</v>
      </c>
      <c r="L10" s="33">
        <f>'III (1)'!$M15</f>
        <v>0</v>
      </c>
      <c r="M10" s="33">
        <f>'III (2)'!$K15</f>
        <v>0</v>
      </c>
      <c r="N10" s="33">
        <f>'III (3)'!$I14</f>
        <v>0</v>
      </c>
      <c r="O10" s="19">
        <f>'III (4)'!$L15</f>
        <v>0</v>
      </c>
      <c r="P10" s="19">
        <f>'III (5)'!$H15</f>
        <v>0</v>
      </c>
      <c r="Q10" s="20">
        <f>'III (6)'!$E14</f>
        <v>0</v>
      </c>
      <c r="R10" s="19">
        <f>'III (7)'!$J15</f>
        <v>0.04068893495670131</v>
      </c>
      <c r="S10" s="20">
        <f>'IV (1)'!$E14</f>
        <v>1</v>
      </c>
      <c r="T10" s="20">
        <f>'IV (2)'!$E14</f>
        <v>0</v>
      </c>
      <c r="U10" s="39">
        <f t="shared" si="0"/>
        <v>3.6694389771442544</v>
      </c>
      <c r="V10" s="1">
        <f t="shared" si="1"/>
        <v>16</v>
      </c>
    </row>
    <row r="11" spans="1:22" ht="15">
      <c r="A11" s="5" t="s">
        <v>6</v>
      </c>
      <c r="B11" s="19">
        <f>'I (1)'!$F16</f>
        <v>1.0316184599656952</v>
      </c>
      <c r="C11" s="19">
        <f>'I (2)'!$F16</f>
        <v>0.45936726278983686</v>
      </c>
      <c r="D11" s="19">
        <f>'I (3)'!$G16</f>
        <v>0</v>
      </c>
      <c r="E11" s="20">
        <f>'I (4)'!$E15</f>
        <v>0</v>
      </c>
      <c r="F11" s="19">
        <f>'I (5)'!$G16</f>
        <v>0.5910996452403302</v>
      </c>
      <c r="G11" s="20">
        <f>'II (1)'!$G15</f>
        <v>0</v>
      </c>
      <c r="H11" s="19">
        <f>'II (2)'!$F15</f>
        <v>-0.17382880303812356</v>
      </c>
      <c r="I11" s="19">
        <f>'II (3)'!$F15</f>
        <v>-0.20156895421377594</v>
      </c>
      <c r="J11" s="20">
        <f>'II (4)'!$H16</f>
        <v>0</v>
      </c>
      <c r="K11" s="19">
        <f>'II (6)'!$F16</f>
        <v>1.6466330487449834</v>
      </c>
      <c r="L11" s="33">
        <f>'III (1)'!$M16</f>
        <v>0</v>
      </c>
      <c r="M11" s="33">
        <f>'III (2)'!$K16</f>
        <v>0</v>
      </c>
      <c r="N11" s="33">
        <f>'III (3)'!$I15</f>
        <v>0</v>
      </c>
      <c r="O11" s="19">
        <f>'III (4)'!$L16</f>
        <v>0</v>
      </c>
      <c r="P11" s="19">
        <f>'III (5)'!$H16</f>
        <v>-0.12160974104746525</v>
      </c>
      <c r="Q11" s="20">
        <f>'III (6)'!$E15</f>
        <v>0</v>
      </c>
      <c r="R11" s="19">
        <f>'III (7)'!$J16</f>
        <v>0.3199392070440858</v>
      </c>
      <c r="S11" s="20">
        <f>'IV (1)'!$E15</f>
        <v>1</v>
      </c>
      <c r="T11" s="20">
        <f>'IV (2)'!$E15</f>
        <v>0</v>
      </c>
      <c r="U11" s="39">
        <f t="shared" si="0"/>
        <v>4.551650125485566</v>
      </c>
      <c r="V11" s="1">
        <f t="shared" si="1"/>
        <v>4</v>
      </c>
    </row>
    <row r="12" spans="1:22" ht="15">
      <c r="A12" s="5" t="s">
        <v>7</v>
      </c>
      <c r="B12" s="19">
        <f>'I (1)'!$F17</f>
        <v>0.26842469652500933</v>
      </c>
      <c r="C12" s="19">
        <f>'I (2)'!$F17</f>
        <v>0.05665353815635209</v>
      </c>
      <c r="D12" s="19">
        <f>'I (3)'!$G17</f>
        <v>0</v>
      </c>
      <c r="E12" s="20">
        <f>'I (4)'!$E16</f>
        <v>0</v>
      </c>
      <c r="F12" s="19">
        <f>'I (5)'!$G17</f>
        <v>0.060285929367966014</v>
      </c>
      <c r="G12" s="20">
        <f>'II (1)'!$G16</f>
        <v>0</v>
      </c>
      <c r="H12" s="19">
        <f>'II (2)'!$F16</f>
        <v>-0.14021605532478928</v>
      </c>
      <c r="I12" s="19">
        <f>'II (3)'!$F16</f>
        <v>-0.9949435653104405</v>
      </c>
      <c r="J12" s="20">
        <f>'II (4)'!$H17</f>
        <v>0</v>
      </c>
      <c r="K12" s="19">
        <f>'II (6)'!$F17</f>
        <v>1.1170492401633043</v>
      </c>
      <c r="L12" s="33">
        <f>'III (1)'!$M17</f>
        <v>0</v>
      </c>
      <c r="M12" s="33">
        <f>'III (2)'!$K17</f>
        <v>0</v>
      </c>
      <c r="N12" s="33">
        <f>'III (3)'!$I16</f>
        <v>0</v>
      </c>
      <c r="O12" s="19">
        <f>'III (4)'!$L17</f>
        <v>-0.4444836780375228</v>
      </c>
      <c r="P12" s="19">
        <f>'III (5)'!$H17</f>
        <v>-0.9420793140698867</v>
      </c>
      <c r="Q12" s="20">
        <f>'III (6)'!$E16</f>
        <v>0</v>
      </c>
      <c r="R12" s="19">
        <f>'III (7)'!$J17</f>
        <v>0</v>
      </c>
      <c r="S12" s="20">
        <f>'IV (1)'!$E16</f>
        <v>1</v>
      </c>
      <c r="T12" s="20">
        <f>'IV (2)'!$E16</f>
        <v>0</v>
      </c>
      <c r="U12" s="39">
        <f t="shared" si="0"/>
        <v>-0.019309208530007504</v>
      </c>
      <c r="V12" s="1">
        <f t="shared" si="1"/>
        <v>35</v>
      </c>
    </row>
    <row r="13" spans="1:22" ht="15">
      <c r="A13" s="5" t="s">
        <v>8</v>
      </c>
      <c r="B13" s="19">
        <f>'I (1)'!$F18</f>
        <v>0.37399489103965405</v>
      </c>
      <c r="C13" s="19">
        <f>'I (2)'!$F18</f>
        <v>0.4373174549364843</v>
      </c>
      <c r="D13" s="19">
        <f>'I (3)'!$G18</f>
        <v>0</v>
      </c>
      <c r="E13" s="20">
        <f>'I (4)'!$E17</f>
        <v>0</v>
      </c>
      <c r="F13" s="19">
        <f>'I (5)'!$G18</f>
        <v>0.36202591078532037</v>
      </c>
      <c r="G13" s="20">
        <f>'II (1)'!$G17</f>
        <v>0</v>
      </c>
      <c r="H13" s="19">
        <f>'II (2)'!$F17</f>
        <v>-0.3665123126844654</v>
      </c>
      <c r="I13" s="19">
        <f>'II (3)'!$F17</f>
        <v>-0.19802655147450865</v>
      </c>
      <c r="J13" s="20">
        <f>'II (4)'!$H18</f>
        <v>0</v>
      </c>
      <c r="K13" s="19">
        <f>'II (6)'!$F18</f>
        <v>1.6026735092182587</v>
      </c>
      <c r="L13" s="33">
        <f>'III (1)'!$M18</f>
        <v>0</v>
      </c>
      <c r="M13" s="33">
        <f>'III (2)'!$K18</f>
        <v>0</v>
      </c>
      <c r="N13" s="33">
        <f>'III (3)'!$I17</f>
        <v>0</v>
      </c>
      <c r="O13" s="19">
        <f>'III (4)'!$L18</f>
        <v>-0.557490822856969</v>
      </c>
      <c r="P13" s="19">
        <f>'III (5)'!$H18</f>
        <v>0</v>
      </c>
      <c r="Q13" s="20">
        <f>'III (6)'!$E17</f>
        <v>0</v>
      </c>
      <c r="R13" s="19">
        <f>'III (7)'!$J18</f>
        <v>0.46118352585988515</v>
      </c>
      <c r="S13" s="20">
        <f>'IV (1)'!$E17</f>
        <v>1</v>
      </c>
      <c r="T13" s="20">
        <f>'IV (2)'!$E17</f>
        <v>0</v>
      </c>
      <c r="U13" s="39">
        <f t="shared" si="0"/>
        <v>3.11516560482366</v>
      </c>
      <c r="V13" s="1">
        <f t="shared" si="1"/>
        <v>23</v>
      </c>
    </row>
    <row r="14" spans="1:22" ht="15">
      <c r="A14" s="5" t="s">
        <v>9</v>
      </c>
      <c r="B14" s="19">
        <f>'I (1)'!$F19</f>
        <v>0.3939457885569611</v>
      </c>
      <c r="C14" s="19">
        <f>'I (2)'!$F19</f>
        <v>0.5992060876278845</v>
      </c>
      <c r="D14" s="19">
        <f>'I (3)'!$G19</f>
        <v>0</v>
      </c>
      <c r="E14" s="20">
        <f>'I (4)'!$E18</f>
        <v>0</v>
      </c>
      <c r="F14" s="19">
        <f>'I (5)'!$G19</f>
        <v>0.9510389281871224</v>
      </c>
      <c r="G14" s="20">
        <f>'II (1)'!$G18</f>
        <v>0</v>
      </c>
      <c r="H14" s="19">
        <f>'II (2)'!$F18</f>
        <v>-0.15940670458762204</v>
      </c>
      <c r="I14" s="19">
        <f>'II (3)'!$F18</f>
        <v>0</v>
      </c>
      <c r="J14" s="20">
        <f>'II (4)'!$H19</f>
        <v>0</v>
      </c>
      <c r="K14" s="19">
        <f>'II (6)'!$F19</f>
        <v>1.699835454778001</v>
      </c>
      <c r="L14" s="33">
        <f>'III (1)'!$M19</f>
        <v>0</v>
      </c>
      <c r="M14" s="33">
        <f>'III (2)'!$K19</f>
        <v>0</v>
      </c>
      <c r="N14" s="33">
        <f>'III (3)'!$I18</f>
        <v>0</v>
      </c>
      <c r="O14" s="19">
        <f>'III (4)'!$L19</f>
        <v>0</v>
      </c>
      <c r="P14" s="19">
        <f>'III (5)'!$H19</f>
        <v>0</v>
      </c>
      <c r="Q14" s="20">
        <f>'III (6)'!$E18</f>
        <v>0</v>
      </c>
      <c r="R14" s="19">
        <f>'III (7)'!$J19</f>
        <v>0.09198214232113108</v>
      </c>
      <c r="S14" s="20">
        <f>'IV (1)'!$E18</f>
        <v>1</v>
      </c>
      <c r="T14" s="20">
        <f>'IV (2)'!$E18</f>
        <v>0</v>
      </c>
      <c r="U14" s="39">
        <f t="shared" si="0"/>
        <v>4.576601696883478</v>
      </c>
      <c r="V14" s="1">
        <f t="shared" si="1"/>
        <v>3</v>
      </c>
    </row>
    <row r="15" spans="1:22" ht="15">
      <c r="A15" s="5" t="s">
        <v>10</v>
      </c>
      <c r="B15" s="19">
        <f>'I (1)'!$F20</f>
        <v>1.4382132299292296</v>
      </c>
      <c r="C15" s="19">
        <f>'I (2)'!$F20</f>
        <v>0.4729737288270316</v>
      </c>
      <c r="D15" s="19">
        <f>'I (3)'!$G20</f>
        <v>-0.16785093102212956</v>
      </c>
      <c r="E15" s="20">
        <f>'I (4)'!$E19</f>
        <v>0</v>
      </c>
      <c r="F15" s="19">
        <f>'I (5)'!$G20</f>
        <v>0.8252493594310293</v>
      </c>
      <c r="G15" s="20">
        <f>'II (1)'!$G19</f>
        <v>0</v>
      </c>
      <c r="H15" s="19">
        <f>'II (2)'!$F19</f>
        <v>-0.5892135072185813</v>
      </c>
      <c r="I15" s="19">
        <f>'II (3)'!$F19</f>
        <v>-0.3556667575917343</v>
      </c>
      <c r="J15" s="20">
        <f>'II (4)'!$H20</f>
        <v>0</v>
      </c>
      <c r="K15" s="19">
        <f>'II (6)'!$F20</f>
        <v>1.1376106635960972</v>
      </c>
      <c r="L15" s="33">
        <f>'III (1)'!$M20</f>
        <v>0</v>
      </c>
      <c r="M15" s="33">
        <f>'III (2)'!$K20</f>
        <v>0</v>
      </c>
      <c r="N15" s="33">
        <f>'III (3)'!$I19</f>
        <v>0</v>
      </c>
      <c r="O15" s="19">
        <f>'III (4)'!$L20</f>
        <v>0</v>
      </c>
      <c r="P15" s="19">
        <f>'III (5)'!$H20</f>
        <v>0</v>
      </c>
      <c r="Q15" s="20">
        <f>'III (6)'!$E19</f>
        <v>0</v>
      </c>
      <c r="R15" s="19">
        <f>'III (7)'!$J20</f>
        <v>0.22435198598605757</v>
      </c>
      <c r="S15" s="20">
        <f>'IV (1)'!$E19</f>
        <v>1</v>
      </c>
      <c r="T15" s="20">
        <f>'IV (2)'!$E19</f>
        <v>0</v>
      </c>
      <c r="U15" s="39">
        <f t="shared" si="0"/>
        <v>3.985667771937</v>
      </c>
      <c r="V15" s="1">
        <f t="shared" si="1"/>
        <v>12</v>
      </c>
    </row>
    <row r="16" spans="1:22" ht="15">
      <c r="A16" s="5" t="s">
        <v>11</v>
      </c>
      <c r="B16" s="19">
        <f>'I (1)'!$F21</f>
        <v>0.41753482112755064</v>
      </c>
      <c r="C16" s="19">
        <f>'I (2)'!$F21</f>
        <v>0.46924602384382574</v>
      </c>
      <c r="D16" s="19">
        <f>'I (3)'!$G21</f>
        <v>0</v>
      </c>
      <c r="E16" s="20">
        <f>'I (4)'!$E20</f>
        <v>0</v>
      </c>
      <c r="F16" s="19">
        <f>'I (5)'!$G21</f>
        <v>0.6785196623547843</v>
      </c>
      <c r="G16" s="20">
        <f>'II (1)'!$G20</f>
        <v>0</v>
      </c>
      <c r="H16" s="19">
        <f>'II (2)'!$F20</f>
        <v>-0.20519819623945995</v>
      </c>
      <c r="I16" s="19">
        <f>'II (3)'!$F20</f>
        <v>-9.047586375444306E-07</v>
      </c>
      <c r="J16" s="20">
        <f>'II (4)'!$H21</f>
        <v>0</v>
      </c>
      <c r="K16" s="19">
        <f>'II (6)'!$F21</f>
        <v>1.7380406800037016</v>
      </c>
      <c r="L16" s="33">
        <f>'III (1)'!$M21</f>
        <v>0</v>
      </c>
      <c r="M16" s="33">
        <f>'III (2)'!$K21</f>
        <v>0</v>
      </c>
      <c r="N16" s="33">
        <f>'III (3)'!$I20</f>
        <v>0</v>
      </c>
      <c r="O16" s="19">
        <f>'III (4)'!$L21</f>
        <v>0</v>
      </c>
      <c r="P16" s="19">
        <f>'III (5)'!$H21</f>
        <v>-0.1587023814148195</v>
      </c>
      <c r="Q16" s="20">
        <f>'III (6)'!$E20</f>
        <v>0</v>
      </c>
      <c r="R16" s="19">
        <f>'III (7)'!$J21</f>
        <v>0.11038112936814838</v>
      </c>
      <c r="S16" s="20">
        <f>'IV (1)'!$E20</f>
        <v>1</v>
      </c>
      <c r="T16" s="20">
        <f>'IV (2)'!$E20</f>
        <v>0</v>
      </c>
      <c r="U16" s="39">
        <f t="shared" si="0"/>
        <v>4.049820834285094</v>
      </c>
      <c r="V16" s="1">
        <f t="shared" si="1"/>
        <v>9</v>
      </c>
    </row>
    <row r="17" spans="1:22" ht="15">
      <c r="A17" s="5" t="s">
        <v>12</v>
      </c>
      <c r="B17" s="19">
        <f>'I (1)'!$F22</f>
        <v>0.6362072937167141</v>
      </c>
      <c r="C17" s="19">
        <f>'I (2)'!$F22</f>
        <v>0.4708294462891408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-0.6564506336973489</v>
      </c>
      <c r="I17" s="19">
        <f>'II (3)'!$F21</f>
        <v>-0.15800920129102297</v>
      </c>
      <c r="J17" s="20">
        <f>'II (4)'!$H22</f>
        <v>0</v>
      </c>
      <c r="K17" s="19">
        <f>'II (6)'!$F22</f>
        <v>1.8623406206620032</v>
      </c>
      <c r="L17" s="33">
        <f>'III (1)'!$M22</f>
        <v>0</v>
      </c>
      <c r="M17" s="33">
        <f>'III (2)'!$K22</f>
        <v>0</v>
      </c>
      <c r="N17" s="33">
        <f>'III (3)'!$I21</f>
        <v>0</v>
      </c>
      <c r="O17" s="19">
        <f>'III (4)'!$L22</f>
        <v>0</v>
      </c>
      <c r="P17" s="19">
        <f>'III (5)'!$H22</f>
        <v>0</v>
      </c>
      <c r="Q17" s="20">
        <f>'III (6)'!$E21</f>
        <v>0</v>
      </c>
      <c r="R17" s="19">
        <f>'III (7)'!$J22</f>
        <v>0.21086736479126708</v>
      </c>
      <c r="S17" s="20">
        <f>'IV (1)'!$E21</f>
        <v>1</v>
      </c>
      <c r="T17" s="20">
        <f>'IV (2)'!$E21</f>
        <v>0</v>
      </c>
      <c r="U17" s="39">
        <f t="shared" si="0"/>
        <v>4.365784890470753</v>
      </c>
      <c r="V17" s="1">
        <f t="shared" si="1"/>
        <v>7</v>
      </c>
    </row>
    <row r="18" spans="1:22" ht="15">
      <c r="A18" s="5" t="s">
        <v>13</v>
      </c>
      <c r="B18" s="19">
        <f>'I (1)'!$F23</f>
        <v>1.064492389494461</v>
      </c>
      <c r="C18" s="19">
        <f>'I (2)'!$F23</f>
        <v>0.20453699287481852</v>
      </c>
      <c r="D18" s="19">
        <f>'I (3)'!$G23</f>
        <v>0</v>
      </c>
      <c r="E18" s="20">
        <f>'I (4)'!$E22</f>
        <v>0</v>
      </c>
      <c r="F18" s="19">
        <f>'I (5)'!$G23</f>
        <v>1</v>
      </c>
      <c r="G18" s="20">
        <f>'II (1)'!$G22</f>
        <v>0</v>
      </c>
      <c r="H18" s="19">
        <f>'II (2)'!$F22</f>
        <v>-0.35277058491782814</v>
      </c>
      <c r="I18" s="19">
        <f>'II (3)'!$F22</f>
        <v>0</v>
      </c>
      <c r="J18" s="20">
        <f>'II (4)'!$H23</f>
        <v>0</v>
      </c>
      <c r="K18" s="19">
        <f>'II (6)'!$F23</f>
        <v>1.5637423376803241</v>
      </c>
      <c r="L18" s="33">
        <f>'III (1)'!$M23</f>
        <v>0</v>
      </c>
      <c r="M18" s="33">
        <f>'III (2)'!$K23</f>
        <v>0</v>
      </c>
      <c r="N18" s="33">
        <f>'III (3)'!$I22</f>
        <v>0</v>
      </c>
      <c r="O18" s="19">
        <f>'III (4)'!$L23</f>
        <v>0</v>
      </c>
      <c r="P18" s="19">
        <f>'III (5)'!$H23</f>
        <v>0</v>
      </c>
      <c r="Q18" s="20">
        <f>'III (6)'!$E22</f>
        <v>0</v>
      </c>
      <c r="R18" s="19">
        <f>'III (7)'!$J23</f>
        <v>0.12402458513202466</v>
      </c>
      <c r="S18" s="20">
        <f>'IV (1)'!$E22</f>
        <v>1</v>
      </c>
      <c r="T18" s="20">
        <f>'IV (2)'!$E22</f>
        <v>0</v>
      </c>
      <c r="U18" s="39">
        <f t="shared" si="0"/>
        <v>4.604025720263801</v>
      </c>
      <c r="V18" s="1">
        <f t="shared" si="1"/>
        <v>2</v>
      </c>
    </row>
    <row r="19" spans="1:22" ht="15">
      <c r="A19" s="5" t="s">
        <v>14</v>
      </c>
      <c r="B19" s="19">
        <f>'I (1)'!$F24</f>
        <v>1.4570955625759683</v>
      </c>
      <c r="C19" s="19">
        <f>'I (2)'!$F24</f>
        <v>0.24878884843375937</v>
      </c>
      <c r="D19" s="19">
        <f>'I (3)'!$G24</f>
        <v>0</v>
      </c>
      <c r="E19" s="20">
        <f>'I (4)'!$E23</f>
        <v>0</v>
      </c>
      <c r="F19" s="19">
        <f>'I (5)'!$G24</f>
        <v>0.038927895080847916</v>
      </c>
      <c r="G19" s="20">
        <f>'II (1)'!$G23</f>
        <v>0</v>
      </c>
      <c r="H19" s="19">
        <f>'II (2)'!$F23</f>
        <v>-0.28208149095450635</v>
      </c>
      <c r="I19" s="19">
        <f>'II (3)'!$F23</f>
        <v>-0.26555247396741954</v>
      </c>
      <c r="J19" s="20">
        <f>'II (4)'!$H24</f>
        <v>0</v>
      </c>
      <c r="K19" s="19">
        <f>'II (6)'!$F24</f>
        <v>0.9693202564949094</v>
      </c>
      <c r="L19" s="33">
        <f>'III (1)'!$M24</f>
        <v>0</v>
      </c>
      <c r="M19" s="33">
        <f>'III (2)'!$K24</f>
        <v>0</v>
      </c>
      <c r="N19" s="33">
        <f>'III (3)'!$I23</f>
        <v>0</v>
      </c>
      <c r="O19" s="19">
        <f>'III (4)'!$L24</f>
        <v>0</v>
      </c>
      <c r="P19" s="19">
        <f>'III (5)'!$H24</f>
        <v>0</v>
      </c>
      <c r="Q19" s="20">
        <f>'III (6)'!$E23</f>
        <v>0</v>
      </c>
      <c r="R19" s="19">
        <f>'III (7)'!$J24</f>
        <v>0.22946842957994304</v>
      </c>
      <c r="S19" s="20">
        <f>'IV (1)'!$E23</f>
        <v>1</v>
      </c>
      <c r="T19" s="20">
        <f>'IV (2)'!$E23</f>
        <v>0</v>
      </c>
      <c r="U19" s="39">
        <f t="shared" si="0"/>
        <v>3.395967027243502</v>
      </c>
      <c r="V19" s="1">
        <f t="shared" si="1"/>
        <v>18</v>
      </c>
    </row>
    <row r="20" spans="1:22" ht="15">
      <c r="A20" s="5" t="s">
        <v>15</v>
      </c>
      <c r="B20" s="19">
        <f>'I (1)'!$F25</f>
        <v>1.0395073226957818</v>
      </c>
      <c r="C20" s="19">
        <f>'I (2)'!$F25</f>
        <v>0.3667211489969052</v>
      </c>
      <c r="D20" s="19">
        <f>'I (3)'!$G25</f>
        <v>0</v>
      </c>
      <c r="E20" s="20">
        <f>'I (4)'!$E24</f>
        <v>0</v>
      </c>
      <c r="F20" s="19">
        <f>'I (5)'!$G25</f>
        <v>0.375069335637735</v>
      </c>
      <c r="G20" s="20">
        <f>'II (1)'!$G24</f>
        <v>0</v>
      </c>
      <c r="H20" s="19">
        <f>'II (2)'!$F24</f>
        <v>-0.11510926553200733</v>
      </c>
      <c r="I20" s="19">
        <f>'II (3)'!$F24</f>
        <v>-0.0761502156562464</v>
      </c>
      <c r="J20" s="20">
        <f>'II (4)'!$H25</f>
        <v>0</v>
      </c>
      <c r="K20" s="19">
        <f>'II (6)'!$F25</f>
        <v>1.5502019667187044</v>
      </c>
      <c r="L20" s="33">
        <f>'III (1)'!$M25</f>
        <v>0</v>
      </c>
      <c r="M20" s="33">
        <f>'III (2)'!$K25</f>
        <v>0</v>
      </c>
      <c r="N20" s="33">
        <f>'III (3)'!$I24</f>
        <v>0</v>
      </c>
      <c r="O20" s="19">
        <f>'III (4)'!$L25</f>
        <v>0</v>
      </c>
      <c r="P20" s="19">
        <f>'III (5)'!$H25</f>
        <v>0</v>
      </c>
      <c r="Q20" s="20">
        <f>'III (6)'!$E24</f>
        <v>0</v>
      </c>
      <c r="R20" s="19">
        <f>'III (7)'!$J25</f>
        <v>0.233449195690485</v>
      </c>
      <c r="S20" s="20">
        <f>'IV (1)'!$E24</f>
        <v>1</v>
      </c>
      <c r="T20" s="20">
        <f>'IV (2)'!$E24</f>
        <v>0</v>
      </c>
      <c r="U20" s="39">
        <f t="shared" si="0"/>
        <v>4.373689488551358</v>
      </c>
      <c r="V20" s="1">
        <f t="shared" si="1"/>
        <v>6</v>
      </c>
    </row>
    <row r="21" spans="1:22" ht="15">
      <c r="A21" s="5" t="s">
        <v>16</v>
      </c>
      <c r="B21" s="19">
        <f>'I (1)'!$F26</f>
        <v>0.6914257088060205</v>
      </c>
      <c r="C21" s="19">
        <f>'I (2)'!$F26</f>
        <v>0.801806443736276</v>
      </c>
      <c r="D21" s="19">
        <f>'I (3)'!$G26</f>
        <v>0</v>
      </c>
      <c r="E21" s="20">
        <f>'I (4)'!$E25</f>
        <v>0</v>
      </c>
      <c r="F21" s="19">
        <f>'I (5)'!$G26</f>
        <v>0.48124143725105933</v>
      </c>
      <c r="G21" s="20">
        <f>'II (1)'!$G25</f>
        <v>0</v>
      </c>
      <c r="H21" s="19">
        <f>'II (2)'!$F25</f>
        <v>0</v>
      </c>
      <c r="I21" s="19">
        <f>'II (3)'!$F25</f>
        <v>-0.17352494499806684</v>
      </c>
      <c r="J21" s="20">
        <f>'II (4)'!$H26</f>
        <v>0</v>
      </c>
      <c r="K21" s="19">
        <f>'II (6)'!$F26</f>
        <v>0.9264610687349589</v>
      </c>
      <c r="L21" s="33">
        <f>'III (1)'!$M26</f>
        <v>0</v>
      </c>
      <c r="M21" s="33">
        <f>'III (2)'!$K26</f>
        <v>0</v>
      </c>
      <c r="N21" s="33">
        <f>'III (3)'!$I25</f>
        <v>0</v>
      </c>
      <c r="O21" s="19">
        <f>'III (4)'!$L26</f>
        <v>0</v>
      </c>
      <c r="P21" s="19">
        <f>'III (5)'!$H26</f>
        <v>0</v>
      </c>
      <c r="Q21" s="20">
        <f>'III (6)'!$E25</f>
        <v>0</v>
      </c>
      <c r="R21" s="19">
        <f>'III (7)'!$J26</f>
        <v>0.5444086122364531</v>
      </c>
      <c r="S21" s="20">
        <f>'IV (1)'!$E25</f>
        <v>1</v>
      </c>
      <c r="T21" s="20">
        <f>'IV (2)'!$E25</f>
        <v>0</v>
      </c>
      <c r="U21" s="39">
        <f t="shared" si="0"/>
        <v>4.271818325766701</v>
      </c>
      <c r="V21" s="1">
        <f t="shared" si="1"/>
        <v>8</v>
      </c>
    </row>
    <row r="22" spans="1:22" ht="15">
      <c r="A22" s="5" t="s">
        <v>17</v>
      </c>
      <c r="B22" s="19">
        <f>'I (1)'!$F27</f>
        <v>0.35855351443068395</v>
      </c>
      <c r="C22" s="19">
        <f>'I (2)'!$F27</f>
        <v>0.9311613545109365</v>
      </c>
      <c r="D22" s="19">
        <f>'I (3)'!$G27</f>
        <v>0</v>
      </c>
      <c r="E22" s="20">
        <f>'I (4)'!$E26</f>
        <v>0</v>
      </c>
      <c r="F22" s="19">
        <f>'I (5)'!$G27</f>
        <v>0.11687643278011817</v>
      </c>
      <c r="G22" s="20">
        <f>'II (1)'!$G26</f>
        <v>0</v>
      </c>
      <c r="H22" s="19">
        <f>'II (2)'!$F26</f>
        <v>-0.5977855255195743</v>
      </c>
      <c r="I22" s="19">
        <f>'II (3)'!$F26</f>
        <v>-0.7096841972612609</v>
      </c>
      <c r="J22" s="20">
        <f>'II (4)'!$H27</f>
        <v>0</v>
      </c>
      <c r="K22" s="19">
        <f>'II (6)'!$F27</f>
        <v>0.7407218239092521</v>
      </c>
      <c r="L22" s="33">
        <f>'III (1)'!$M27</f>
        <v>-2</v>
      </c>
      <c r="M22" s="33">
        <f>'III (2)'!$K27</f>
        <v>0</v>
      </c>
      <c r="N22" s="33">
        <f>'III (3)'!$I26</f>
        <v>0</v>
      </c>
      <c r="O22" s="19">
        <f>'III (4)'!$L27</f>
        <v>-0.5485521566611125</v>
      </c>
      <c r="P22" s="19">
        <f>'III (5)'!$H27</f>
        <v>-0.6261798343584231</v>
      </c>
      <c r="Q22" s="20">
        <f>'III (6)'!$E26</f>
        <v>0</v>
      </c>
      <c r="R22" s="19">
        <f>'III (7)'!$J27</f>
        <v>0.07203239092754024</v>
      </c>
      <c r="S22" s="20">
        <f>'IV (1)'!$E26</f>
        <v>1</v>
      </c>
      <c r="T22" s="20">
        <f>'IV (2)'!$E26</f>
        <v>0</v>
      </c>
      <c r="U22" s="39">
        <f t="shared" si="0"/>
        <v>-1.26285619724184</v>
      </c>
      <c r="V22" s="1">
        <f t="shared" si="1"/>
        <v>37</v>
      </c>
    </row>
    <row r="23" spans="1:22" ht="15">
      <c r="A23" s="5" t="s">
        <v>18</v>
      </c>
      <c r="B23" s="19">
        <f>'I (1)'!$F28</f>
        <v>0.6836855481619447</v>
      </c>
      <c r="C23" s="19">
        <f>'I (2)'!$F28</f>
        <v>0.43588881588471495</v>
      </c>
      <c r="D23" s="19">
        <f>'I (3)'!$G28</f>
        <v>0</v>
      </c>
      <c r="E23" s="20">
        <f>'I (4)'!$E27</f>
        <v>0</v>
      </c>
      <c r="F23" s="19">
        <f>'I (5)'!$G28</f>
        <v>0.30359892513580206</v>
      </c>
      <c r="G23" s="20">
        <f>'II (1)'!$G27</f>
        <v>0</v>
      </c>
      <c r="H23" s="19">
        <f>'II (2)'!$F27</f>
        <v>-0.6464371151759202</v>
      </c>
      <c r="I23" s="19">
        <f>'II (3)'!$F27</f>
        <v>-0.9069723224273392</v>
      </c>
      <c r="J23" s="20">
        <f>'II (4)'!$H28</f>
        <v>0</v>
      </c>
      <c r="K23" s="19">
        <f>'II (6)'!$F28</f>
        <v>1.7326392829872863</v>
      </c>
      <c r="L23" s="33">
        <f>'III (1)'!$M28</f>
        <v>0</v>
      </c>
      <c r="M23" s="33">
        <f>'III (2)'!$K28</f>
        <v>0</v>
      </c>
      <c r="N23" s="33">
        <f>'III (3)'!$I27</f>
        <v>0</v>
      </c>
      <c r="O23" s="19">
        <f>'III (4)'!$L28</f>
        <v>-0.1193733157260899</v>
      </c>
      <c r="P23" s="19">
        <f>'III (5)'!$H28</f>
        <v>0</v>
      </c>
      <c r="Q23" s="20">
        <f>'III (6)'!$E27</f>
        <v>0</v>
      </c>
      <c r="R23" s="19">
        <f>'III (7)'!$J28</f>
        <v>0.13989056347212775</v>
      </c>
      <c r="S23" s="20">
        <f>'IV (1)'!$E27</f>
        <v>1</v>
      </c>
      <c r="T23" s="20">
        <f>'IV (2)'!$E27</f>
        <v>0</v>
      </c>
      <c r="U23" s="39">
        <f t="shared" si="0"/>
        <v>2.622920382312526</v>
      </c>
      <c r="V23" s="1">
        <f t="shared" si="1"/>
        <v>24</v>
      </c>
    </row>
    <row r="24" spans="1:22" ht="15">
      <c r="A24" s="5" t="s">
        <v>19</v>
      </c>
      <c r="B24" s="19">
        <f>'I (1)'!$F29</f>
        <v>1.337733145150111</v>
      </c>
      <c r="C24" s="19">
        <f>'I (2)'!$F29</f>
        <v>0.3091865091947858</v>
      </c>
      <c r="D24" s="19">
        <f>'I (3)'!$G29</f>
        <v>-0.39570582404972504</v>
      </c>
      <c r="E24" s="20">
        <f>'I (4)'!$E28</f>
        <v>0</v>
      </c>
      <c r="F24" s="19">
        <f>'I (5)'!$G29</f>
        <v>0.4462239792371965</v>
      </c>
      <c r="G24" s="20">
        <f>'II (1)'!$G28</f>
        <v>0</v>
      </c>
      <c r="H24" s="19">
        <f>'II (2)'!$F28</f>
        <v>-0.2798885826279974</v>
      </c>
      <c r="I24" s="19">
        <f>'II (3)'!$F28</f>
        <v>-0.08088968386510133</v>
      </c>
      <c r="J24" s="20">
        <f>'II (4)'!$H29</f>
        <v>0</v>
      </c>
      <c r="K24" s="19">
        <f>'II (6)'!$F29</f>
        <v>0.9340692328256427</v>
      </c>
      <c r="L24" s="33">
        <f>'III (1)'!$M29</f>
        <v>0</v>
      </c>
      <c r="M24" s="33">
        <f>'III (2)'!$K29</f>
        <v>0</v>
      </c>
      <c r="N24" s="33">
        <f>'III (3)'!$I28</f>
        <v>0</v>
      </c>
      <c r="O24" s="19">
        <f>'III (4)'!$L29</f>
        <v>-1</v>
      </c>
      <c r="P24" s="19">
        <f>'III (5)'!$H29</f>
        <v>0</v>
      </c>
      <c r="Q24" s="20">
        <f>'III (6)'!$E28</f>
        <v>0</v>
      </c>
      <c r="R24" s="19">
        <f>'III (7)'!$J29</f>
        <v>1</v>
      </c>
      <c r="S24" s="20">
        <f>'IV (1)'!$E28</f>
        <v>1</v>
      </c>
      <c r="T24" s="20">
        <f>'IV (2)'!$E28</f>
        <v>0</v>
      </c>
      <c r="U24" s="39">
        <f t="shared" si="0"/>
        <v>3.2707287758649124</v>
      </c>
      <c r="V24" s="1">
        <f t="shared" si="1"/>
        <v>21</v>
      </c>
    </row>
    <row r="25" spans="1:22" ht="15">
      <c r="A25" s="5" t="s">
        <v>20</v>
      </c>
      <c r="B25" s="19">
        <f>'I (1)'!$F30</f>
        <v>0.812245552749208</v>
      </c>
      <c r="C25" s="19">
        <f>'I (2)'!$F30</f>
        <v>0.2133182703291848</v>
      </c>
      <c r="D25" s="19">
        <f>'I (3)'!$G30</f>
        <v>-0.29400846956259374</v>
      </c>
      <c r="E25" s="20">
        <f>'I (4)'!$E29</f>
        <v>0</v>
      </c>
      <c r="F25" s="19">
        <f>'I (5)'!$G30</f>
        <v>1</v>
      </c>
      <c r="G25" s="20">
        <f>'II (1)'!$G29</f>
        <v>0</v>
      </c>
      <c r="H25" s="19">
        <f>'II (2)'!$F29</f>
        <v>-0.2695251893175828</v>
      </c>
      <c r="I25" s="19">
        <f>'II (3)'!$F29</f>
        <v>-0.2228287778113532</v>
      </c>
      <c r="J25" s="20">
        <f>'II (4)'!$H30</f>
        <v>0</v>
      </c>
      <c r="K25" s="19">
        <f>'II (6)'!$F30</f>
        <v>1.832435126327953</v>
      </c>
      <c r="L25" s="33">
        <f>'III (1)'!$M30</f>
        <v>0</v>
      </c>
      <c r="M25" s="33">
        <f>'III (2)'!$K30</f>
        <v>0</v>
      </c>
      <c r="N25" s="33">
        <f>'III (3)'!$I29</f>
        <v>0</v>
      </c>
      <c r="O25" s="19">
        <f>'III (4)'!$L30</f>
        <v>0</v>
      </c>
      <c r="P25" s="19">
        <f>'III (5)'!$H30</f>
        <v>0</v>
      </c>
      <c r="Q25" s="20">
        <f>'III (6)'!$E29</f>
        <v>0</v>
      </c>
      <c r="R25" s="19">
        <f>'III (7)'!$J30</f>
        <v>0.4477300831456426</v>
      </c>
      <c r="S25" s="20">
        <f>'IV (1)'!$E29</f>
        <v>1</v>
      </c>
      <c r="T25" s="20">
        <f>'IV (2)'!$E29</f>
        <v>0</v>
      </c>
      <c r="U25" s="39">
        <f t="shared" si="0"/>
        <v>4.519366595860459</v>
      </c>
      <c r="V25" s="1">
        <f t="shared" si="1"/>
        <v>5</v>
      </c>
    </row>
    <row r="26" spans="1:22" ht="15">
      <c r="A26" s="5" t="s">
        <v>21</v>
      </c>
      <c r="B26" s="19">
        <f>'I (1)'!$F31</f>
        <v>0.6149179810596049</v>
      </c>
      <c r="C26" s="19">
        <f>'I (2)'!$F31</f>
        <v>0.9311742124557097</v>
      </c>
      <c r="D26" s="19">
        <f>'I (3)'!$G31</f>
        <v>-0.19943941904867568</v>
      </c>
      <c r="E26" s="20">
        <f>'I (4)'!$E30</f>
        <v>0</v>
      </c>
      <c r="F26" s="19">
        <f>'I (5)'!$G31</f>
        <v>0</v>
      </c>
      <c r="G26" s="20">
        <f>'II (1)'!$G30</f>
        <v>0</v>
      </c>
      <c r="H26" s="19">
        <f>'II (2)'!$F30</f>
        <v>-0.48403396622296097</v>
      </c>
      <c r="I26" s="19">
        <f>'II (3)'!$F30</f>
        <v>-0.24722238255297926</v>
      </c>
      <c r="J26" s="20">
        <f>'II (4)'!$H31</f>
        <v>0</v>
      </c>
      <c r="K26" s="19">
        <f>'II (6)'!$F31</f>
        <v>1.526992899409066</v>
      </c>
      <c r="L26" s="33">
        <f>'III (1)'!$M31</f>
        <v>-2</v>
      </c>
      <c r="M26" s="33">
        <f>'III (2)'!$K31</f>
        <v>0</v>
      </c>
      <c r="N26" s="33">
        <f>'III (3)'!$I30</f>
        <v>0</v>
      </c>
      <c r="O26" s="19">
        <f>'III (4)'!$L31</f>
        <v>0</v>
      </c>
      <c r="P26" s="19">
        <f>'III (5)'!$H31</f>
        <v>-1.3410514394034019</v>
      </c>
      <c r="Q26" s="20">
        <f>'III (6)'!$E30</f>
        <v>0</v>
      </c>
      <c r="R26" s="19">
        <f>'III (7)'!$J31</f>
        <v>0.3031652396755518</v>
      </c>
      <c r="S26" s="20">
        <f>'IV (1)'!$E30</f>
        <v>1</v>
      </c>
      <c r="T26" s="20">
        <f>'IV (2)'!$E30</f>
        <v>0</v>
      </c>
      <c r="U26" s="39">
        <f t="shared" si="0"/>
        <v>0.10450312537191486</v>
      </c>
      <c r="V26" s="1">
        <f t="shared" si="1"/>
        <v>34</v>
      </c>
    </row>
    <row r="27" spans="1:22" ht="15">
      <c r="A27" s="5" t="s">
        <v>22</v>
      </c>
      <c r="B27" s="19">
        <f>'I (1)'!$F32</f>
        <v>0.2299861613684433</v>
      </c>
      <c r="C27" s="19">
        <f>'I (2)'!$F32</f>
        <v>0</v>
      </c>
      <c r="D27" s="19">
        <f>'I (3)'!$G32</f>
        <v>0</v>
      </c>
      <c r="E27" s="20">
        <f>'I (4)'!$E31</f>
        <v>0</v>
      </c>
      <c r="F27" s="19">
        <f>'I (5)'!$G32</f>
        <v>0.9946208531646522</v>
      </c>
      <c r="G27" s="20">
        <f>'II (1)'!$G31</f>
        <v>0</v>
      </c>
      <c r="H27" s="19">
        <f>'II (2)'!$F31</f>
        <v>-0.37666021641346686</v>
      </c>
      <c r="I27" s="19">
        <f>'II (3)'!$F31</f>
        <v>-0.07783513292220784</v>
      </c>
      <c r="J27" s="20">
        <f>'II (4)'!$H32</f>
        <v>0</v>
      </c>
      <c r="K27" s="19">
        <f>'II (6)'!$F32</f>
        <v>1.9851471497580326</v>
      </c>
      <c r="L27" s="33">
        <f>'III (1)'!$M32</f>
        <v>0</v>
      </c>
      <c r="M27" s="33">
        <f>'III (2)'!$K32</f>
        <v>0</v>
      </c>
      <c r="N27" s="33">
        <f>'III (3)'!$I31</f>
        <v>0</v>
      </c>
      <c r="O27" s="19">
        <f>'III (4)'!$L32</f>
        <v>0</v>
      </c>
      <c r="P27" s="19">
        <f>'III (5)'!$H32</f>
        <v>0</v>
      </c>
      <c r="Q27" s="20">
        <f>'III (6)'!$E31</f>
        <v>0</v>
      </c>
      <c r="R27" s="19">
        <f>'III (7)'!$J32</f>
        <v>0.1426770423317214</v>
      </c>
      <c r="S27" s="20">
        <f>'IV (1)'!$E31</f>
        <v>1</v>
      </c>
      <c r="T27" s="20">
        <f>'IV (2)'!$E31</f>
        <v>0</v>
      </c>
      <c r="U27" s="39">
        <f t="shared" si="0"/>
        <v>3.897935857287175</v>
      </c>
      <c r="V27" s="1">
        <f t="shared" si="1"/>
        <v>13</v>
      </c>
    </row>
    <row r="28" spans="1:22" ht="15">
      <c r="A28" s="5" t="s">
        <v>23</v>
      </c>
      <c r="B28" s="19">
        <f>'I (1)'!$F33</f>
        <v>1.5517577049049605</v>
      </c>
      <c r="C28" s="19">
        <f>'I (2)'!$F33</f>
        <v>0.8896607720731906</v>
      </c>
      <c r="D28" s="19">
        <f>'I (3)'!$G33</f>
        <v>-1</v>
      </c>
      <c r="E28" s="20">
        <f>'I (4)'!$E32</f>
        <v>0</v>
      </c>
      <c r="F28" s="19">
        <f>'I (5)'!$G33</f>
        <v>0.04807663299699436</v>
      </c>
      <c r="G28" s="20">
        <f>'II (1)'!$G32</f>
        <v>0</v>
      </c>
      <c r="H28" s="19">
        <f>'II (2)'!$F32</f>
        <v>-0.4310462369556896</v>
      </c>
      <c r="I28" s="19">
        <f>'II (3)'!$F32</f>
        <v>-0.12289497508215692</v>
      </c>
      <c r="J28" s="20">
        <f>'II (4)'!$H33</f>
        <v>0</v>
      </c>
      <c r="K28" s="19">
        <f>'II (6)'!$F33</f>
        <v>2</v>
      </c>
      <c r="L28" s="33">
        <f>'III (1)'!$M33</f>
        <v>0</v>
      </c>
      <c r="M28" s="33">
        <f>'III (2)'!$K33</f>
        <v>0</v>
      </c>
      <c r="N28" s="33">
        <f>'III (3)'!$I32</f>
        <v>0</v>
      </c>
      <c r="O28" s="19">
        <f>'III (4)'!$L33</f>
        <v>0</v>
      </c>
      <c r="P28" s="19">
        <f>'III (5)'!$H33</f>
        <v>-1.6578441142095461</v>
      </c>
      <c r="Q28" s="20">
        <f>'III (6)'!$E32</f>
        <v>0</v>
      </c>
      <c r="R28" s="19">
        <f>'III (7)'!$J33</f>
        <v>0.23263862121551723</v>
      </c>
      <c r="S28" s="20">
        <f>'IV (1)'!$E32</f>
        <v>1</v>
      </c>
      <c r="T28" s="20">
        <f>'IV (2)'!$E32</f>
        <v>0</v>
      </c>
      <c r="U28" s="39">
        <f t="shared" si="0"/>
        <v>2.5103484049432696</v>
      </c>
      <c r="V28" s="1">
        <f t="shared" si="1"/>
        <v>25</v>
      </c>
    </row>
    <row r="29" spans="1:22" ht="15">
      <c r="A29" s="5" t="s">
        <v>24</v>
      </c>
      <c r="B29" s="19">
        <f>'I (1)'!$F34</f>
        <v>0.24521004274957414</v>
      </c>
      <c r="C29" s="19">
        <f>'I (2)'!$F34</f>
        <v>0.7861525034651713</v>
      </c>
      <c r="D29" s="19">
        <f>'I (3)'!$G34</f>
        <v>0</v>
      </c>
      <c r="E29" s="20">
        <f>'I (4)'!$E33</f>
        <v>0</v>
      </c>
      <c r="F29" s="19">
        <f>'I (5)'!$G34</f>
        <v>1</v>
      </c>
      <c r="G29" s="20">
        <f>'II (1)'!$G33</f>
        <v>0</v>
      </c>
      <c r="H29" s="19">
        <f>'II (2)'!$F33</f>
        <v>-0.3646911710848894</v>
      </c>
      <c r="I29" s="19">
        <f>'II (3)'!$F33</f>
        <v>-0.21108330139613177</v>
      </c>
      <c r="J29" s="20">
        <f>'II (4)'!$H34</f>
        <v>0</v>
      </c>
      <c r="K29" s="19">
        <f>'II (6)'!$F34</f>
        <v>0.5658718542303818</v>
      </c>
      <c r="L29" s="33">
        <f>'III (1)'!$M34</f>
        <v>0</v>
      </c>
      <c r="M29" s="33">
        <f>'III (2)'!$K34</f>
        <v>0</v>
      </c>
      <c r="N29" s="33">
        <f>'III (3)'!$I33</f>
        <v>0</v>
      </c>
      <c r="O29" s="19">
        <f>'III (4)'!$L34</f>
        <v>0</v>
      </c>
      <c r="P29" s="19">
        <f>'III (5)'!$H34</f>
        <v>0</v>
      </c>
      <c r="Q29" s="20">
        <f>'III (6)'!$E33</f>
        <v>0</v>
      </c>
      <c r="R29" s="19">
        <f>'III (7)'!$J34</f>
        <v>0.35957987823898624</v>
      </c>
      <c r="S29" s="20">
        <f>'IV (1)'!$E33</f>
        <v>1</v>
      </c>
      <c r="T29" s="20">
        <f>'IV (2)'!$E33</f>
        <v>0</v>
      </c>
      <c r="U29" s="39">
        <f t="shared" si="0"/>
        <v>3.381039806203092</v>
      </c>
      <c r="V29" s="1">
        <f t="shared" si="1"/>
        <v>19</v>
      </c>
    </row>
    <row r="30" spans="1:22" ht="15">
      <c r="A30" s="5" t="s">
        <v>25</v>
      </c>
      <c r="B30" s="19">
        <f>'I (1)'!$F35</f>
        <v>0.8312953392480349</v>
      </c>
      <c r="C30" s="19">
        <f>'I (2)'!$F35</f>
        <v>0.10370279386674862</v>
      </c>
      <c r="D30" s="19">
        <f>'I (3)'!$G35</f>
        <v>0</v>
      </c>
      <c r="E30" s="20">
        <f>'I (4)'!$E34</f>
        <v>0</v>
      </c>
      <c r="F30" s="19">
        <f>'I (5)'!$G35</f>
        <v>0.07741834379946254</v>
      </c>
      <c r="G30" s="20">
        <f>'II (1)'!$G34</f>
        <v>0</v>
      </c>
      <c r="H30" s="19">
        <f>'II (2)'!$F34</f>
        <v>-0.7466817811144176</v>
      </c>
      <c r="I30" s="19">
        <f>'II (3)'!$F34</f>
        <v>-0.9132723417669387</v>
      </c>
      <c r="J30" s="20">
        <f>'II (4)'!$H35</f>
        <v>0</v>
      </c>
      <c r="K30" s="19">
        <f>'II (6)'!$F35</f>
        <v>1.117092397731595</v>
      </c>
      <c r="L30" s="33">
        <f>'III (1)'!$M35</f>
        <v>0</v>
      </c>
      <c r="M30" s="33">
        <f>'III (2)'!$K35</f>
        <v>0</v>
      </c>
      <c r="N30" s="33">
        <f>'III (3)'!$I34</f>
        <v>0</v>
      </c>
      <c r="O30" s="19">
        <f>'III (4)'!$L35</f>
        <v>0</v>
      </c>
      <c r="P30" s="19">
        <f>'III (5)'!$H35</f>
        <v>-1.795793319988642</v>
      </c>
      <c r="Q30" s="20">
        <f>'III (6)'!$E34</f>
        <v>0</v>
      </c>
      <c r="R30" s="19">
        <f>'III (7)'!$J35</f>
        <v>0.07491896572275535</v>
      </c>
      <c r="S30" s="20">
        <f>'IV (1)'!$E34</f>
        <v>1</v>
      </c>
      <c r="T30" s="20">
        <f>'IV (2)'!$E34</f>
        <v>0</v>
      </c>
      <c r="U30" s="39">
        <f t="shared" si="0"/>
        <v>-0.25131960250140195</v>
      </c>
      <c r="V30" s="1">
        <f t="shared" si="1"/>
        <v>36</v>
      </c>
    </row>
    <row r="31" spans="1:22" ht="15">
      <c r="A31" s="5" t="s">
        <v>26</v>
      </c>
      <c r="B31" s="19">
        <f>'I (1)'!$F36</f>
        <v>0.6624853069997243</v>
      </c>
      <c r="C31" s="19">
        <f>'I (2)'!$F36</f>
        <v>0.204296320620199</v>
      </c>
      <c r="D31" s="19">
        <f>'I (3)'!$G36</f>
        <v>0</v>
      </c>
      <c r="E31" s="20">
        <f>'I (4)'!$E35</f>
        <v>0</v>
      </c>
      <c r="F31" s="19">
        <f>'I (5)'!$G36</f>
        <v>0.995242166813467</v>
      </c>
      <c r="G31" s="20">
        <f>'II (1)'!$G35</f>
        <v>0</v>
      </c>
      <c r="H31" s="19">
        <f>'II (2)'!$F35</f>
        <v>-0.6337775245621098</v>
      </c>
      <c r="I31" s="19">
        <f>'II (3)'!$F35</f>
        <v>-0.23162578141054946</v>
      </c>
      <c r="J31" s="20">
        <f>'II (4)'!$H36</f>
        <v>0</v>
      </c>
      <c r="K31" s="19">
        <f>'II (6)'!$F36</f>
        <v>1.4947896118724422</v>
      </c>
      <c r="L31" s="33">
        <f>'III (1)'!$M36</f>
        <v>0</v>
      </c>
      <c r="M31" s="33">
        <f>'III (2)'!$K36</f>
        <v>0</v>
      </c>
      <c r="N31" s="33">
        <f>'III (3)'!$I35</f>
        <v>0</v>
      </c>
      <c r="O31" s="19">
        <f>'III (4)'!$L36</f>
        <v>0</v>
      </c>
      <c r="P31" s="19">
        <f>'III (5)'!$H36</f>
        <v>0</v>
      </c>
      <c r="Q31" s="20">
        <f>'III (6)'!$E35</f>
        <v>0</v>
      </c>
      <c r="R31" s="19">
        <f>'III (7)'!$J36</f>
        <v>0.23748063166666764</v>
      </c>
      <c r="S31" s="20">
        <f>'IV (1)'!$E35</f>
        <v>1</v>
      </c>
      <c r="T31" s="20">
        <f>'IV (2)'!$E35</f>
        <v>0</v>
      </c>
      <c r="U31" s="39">
        <f t="shared" si="0"/>
        <v>3.728890731999841</v>
      </c>
      <c r="V31" s="1">
        <f t="shared" si="1"/>
        <v>15</v>
      </c>
    </row>
    <row r="32" spans="1:22" ht="15">
      <c r="A32" s="5" t="s">
        <v>27</v>
      </c>
      <c r="B32" s="19">
        <f>'I (1)'!$F37</f>
        <v>0.9872314971809798</v>
      </c>
      <c r="C32" s="19">
        <f>'I (2)'!$F37</f>
        <v>0.21418375450377194</v>
      </c>
      <c r="D32" s="19">
        <f>'I (3)'!$G37</f>
        <v>0</v>
      </c>
      <c r="E32" s="20">
        <f>'I (4)'!$E36</f>
        <v>0</v>
      </c>
      <c r="F32" s="19">
        <f>'I (5)'!$G37</f>
        <v>0.14956368826603972</v>
      </c>
      <c r="G32" s="20">
        <f>'II (1)'!$G36</f>
        <v>0</v>
      </c>
      <c r="H32" s="19">
        <f>'II (2)'!$F36</f>
        <v>-0.4385906561529447</v>
      </c>
      <c r="I32" s="19">
        <f>'II (3)'!$F36</f>
        <v>-0.056344772502981665</v>
      </c>
      <c r="J32" s="20">
        <f>'II (4)'!$H37</f>
        <v>0</v>
      </c>
      <c r="K32" s="19">
        <f>'II (6)'!$F37</f>
        <v>0</v>
      </c>
      <c r="L32" s="33">
        <f>'III (1)'!$M37</f>
        <v>0</v>
      </c>
      <c r="M32" s="33">
        <f>'III (2)'!$K37</f>
        <v>0</v>
      </c>
      <c r="N32" s="33">
        <f>'III (3)'!$I36</f>
        <v>0</v>
      </c>
      <c r="O32" s="19">
        <f>'III (4)'!$L37</f>
        <v>0</v>
      </c>
      <c r="P32" s="19">
        <f>'III (5)'!$H37</f>
        <v>0</v>
      </c>
      <c r="Q32" s="20">
        <f>'III (6)'!$E36</f>
        <v>0</v>
      </c>
      <c r="R32" s="19">
        <f>'III (7)'!$J37</f>
        <v>0.1997147593641133</v>
      </c>
      <c r="S32" s="20">
        <f>'IV (1)'!$E36</f>
        <v>1</v>
      </c>
      <c r="T32" s="20">
        <f>'IV (2)'!$E36</f>
        <v>0</v>
      </c>
      <c r="U32" s="39">
        <f t="shared" si="0"/>
        <v>2.0557582706589783</v>
      </c>
      <c r="V32" s="1">
        <f t="shared" si="1"/>
        <v>28</v>
      </c>
    </row>
    <row r="33" spans="1:22" ht="15">
      <c r="A33" s="5" t="s">
        <v>28</v>
      </c>
      <c r="B33" s="19">
        <f>'I (1)'!$F38</f>
        <v>1.4081693340926011</v>
      </c>
      <c r="C33" s="19">
        <f>'I (2)'!$F38</f>
        <v>0.4343070442686124</v>
      </c>
      <c r="D33" s="19">
        <f>'I (3)'!$G38</f>
        <v>0</v>
      </c>
      <c r="E33" s="20">
        <f>'I (4)'!$E37</f>
        <v>0</v>
      </c>
      <c r="F33" s="19">
        <f>'I (5)'!$G38</f>
        <v>0.6182567328189182</v>
      </c>
      <c r="G33" s="20">
        <f>'II (1)'!$G37</f>
        <v>0</v>
      </c>
      <c r="H33" s="19">
        <f>'II (2)'!$F37</f>
        <v>-0.4214456491108186</v>
      </c>
      <c r="I33" s="19">
        <f>'II (3)'!$F37</f>
        <v>0</v>
      </c>
      <c r="J33" s="20">
        <f>'II (4)'!$H38</f>
        <v>0</v>
      </c>
      <c r="K33" s="19">
        <f>'II (6)'!$F38</f>
        <v>1.5675021953894916</v>
      </c>
      <c r="L33" s="33">
        <f>'III (1)'!$M38</f>
        <v>0</v>
      </c>
      <c r="M33" s="33">
        <f>'III (2)'!$K38</f>
        <v>0</v>
      </c>
      <c r="N33" s="33">
        <f>'III (3)'!$I37</f>
        <v>0</v>
      </c>
      <c r="O33" s="19">
        <f>'III (4)'!$L38</f>
        <v>0</v>
      </c>
      <c r="P33" s="19">
        <f>'III (5)'!$H38</f>
        <v>0</v>
      </c>
      <c r="Q33" s="20">
        <f>'III (6)'!$E37</f>
        <v>0</v>
      </c>
      <c r="R33" s="19">
        <f>'III (7)'!$J38</f>
        <v>0.24258471374507998</v>
      </c>
      <c r="S33" s="20">
        <f>'IV (1)'!$E37</f>
        <v>1</v>
      </c>
      <c r="T33" s="20">
        <f>'IV (2)'!$E37</f>
        <v>0</v>
      </c>
      <c r="U33" s="39">
        <f t="shared" si="0"/>
        <v>4.849374371203885</v>
      </c>
      <c r="V33" s="1">
        <f t="shared" si="1"/>
        <v>1</v>
      </c>
    </row>
    <row r="34" spans="1:22" ht="15">
      <c r="A34" s="5" t="s">
        <v>29</v>
      </c>
      <c r="B34" s="19">
        <f>'I (1)'!$F39</f>
        <v>0.4806718994898486</v>
      </c>
      <c r="C34" s="19">
        <f>'I (2)'!$F39</f>
        <v>0.4985137628522814</v>
      </c>
      <c r="D34" s="19">
        <f>'I (3)'!$G39</f>
        <v>0</v>
      </c>
      <c r="E34" s="20">
        <f>'I (4)'!$E38</f>
        <v>0</v>
      </c>
      <c r="F34" s="19">
        <f>'I (5)'!$G39</f>
        <v>0.22394367256829598</v>
      </c>
      <c r="G34" s="20">
        <f>'II (1)'!$G38</f>
        <v>0</v>
      </c>
      <c r="H34" s="19">
        <f>'II (2)'!$F38</f>
        <v>-0.5470081753955508</v>
      </c>
      <c r="I34" s="19">
        <f>'II (3)'!$F38</f>
        <v>-0.24246764658038122</v>
      </c>
      <c r="J34" s="20">
        <f>'II (4)'!$H39</f>
        <v>0</v>
      </c>
      <c r="K34" s="19">
        <f>'II (6)'!$F39</f>
        <v>0.14414619478313345</v>
      </c>
      <c r="L34" s="33">
        <f>'III (1)'!$M39</f>
        <v>0</v>
      </c>
      <c r="M34" s="33">
        <f>'III (2)'!$K39</f>
        <v>0</v>
      </c>
      <c r="N34" s="33">
        <f>'III (3)'!$I38</f>
        <v>0</v>
      </c>
      <c r="O34" s="19">
        <f>'III (4)'!$L39</f>
        <v>0</v>
      </c>
      <c r="P34" s="19">
        <f>'III (5)'!$H39</f>
        <v>-1.0590502837179774</v>
      </c>
      <c r="Q34" s="20">
        <f>'III (6)'!$E38</f>
        <v>0</v>
      </c>
      <c r="R34" s="19">
        <f>'III (7)'!$J39</f>
        <v>0.06892853598271355</v>
      </c>
      <c r="S34" s="20">
        <f>'IV (1)'!$E38</f>
        <v>1</v>
      </c>
      <c r="T34" s="20">
        <f>'IV (2)'!$E38</f>
        <v>0</v>
      </c>
      <c r="U34" s="39">
        <f t="shared" si="0"/>
        <v>0.5676779599823635</v>
      </c>
      <c r="V34" s="1">
        <f t="shared" si="1"/>
        <v>33</v>
      </c>
    </row>
    <row r="35" spans="1:22" ht="15">
      <c r="A35" s="5" t="s">
        <v>30</v>
      </c>
      <c r="B35" s="19">
        <f>'I (1)'!$F40</f>
        <v>1.0530142143503627</v>
      </c>
      <c r="C35" s="19">
        <f>'I (2)'!$F40</f>
        <v>0.29169341048905234</v>
      </c>
      <c r="D35" s="19">
        <f>'I (3)'!$G40</f>
        <v>0</v>
      </c>
      <c r="E35" s="20">
        <f>'I (4)'!$E39</f>
        <v>0</v>
      </c>
      <c r="F35" s="19">
        <f>'I (5)'!$G40</f>
        <v>0.34493139510504994</v>
      </c>
      <c r="G35" s="20">
        <f>'II (1)'!$G39</f>
        <v>0</v>
      </c>
      <c r="H35" s="19">
        <f>'II (2)'!$F39</f>
        <v>-0.14573749272939046</v>
      </c>
      <c r="I35" s="19">
        <f>'II (3)'!$F39</f>
        <v>-0.04631449156875933</v>
      </c>
      <c r="J35" s="20">
        <f>'II (4)'!$H40</f>
        <v>0</v>
      </c>
      <c r="K35" s="19">
        <f>'II (6)'!$F40</f>
        <v>1.871171297495927</v>
      </c>
      <c r="L35" s="33">
        <f>'III (1)'!$M40</f>
        <v>0</v>
      </c>
      <c r="M35" s="33">
        <f>'III (2)'!$K40</f>
        <v>0</v>
      </c>
      <c r="N35" s="33">
        <f>'III (3)'!$I39</f>
        <v>0</v>
      </c>
      <c r="O35" s="19">
        <f>'III (4)'!$L40</f>
        <v>-0.12474293588615235</v>
      </c>
      <c r="P35" s="19">
        <f>'III (5)'!$H40</f>
        <v>-0.28383195673667966</v>
      </c>
      <c r="Q35" s="20">
        <f>'III (6)'!$E39</f>
        <v>0</v>
      </c>
      <c r="R35" s="19">
        <f>'III (7)'!$J40</f>
        <v>0.03674481758356248</v>
      </c>
      <c r="S35" s="20">
        <f>'IV (1)'!$E39</f>
        <v>1</v>
      </c>
      <c r="T35" s="20">
        <f>'IV (2)'!$E39</f>
        <v>0</v>
      </c>
      <c r="U35" s="39">
        <f t="shared" si="0"/>
        <v>3.996928258102972</v>
      </c>
      <c r="V35" s="1">
        <f t="shared" si="1"/>
        <v>11</v>
      </c>
    </row>
    <row r="36" spans="1:22" ht="15">
      <c r="A36" s="5" t="s">
        <v>31</v>
      </c>
      <c r="B36" s="19">
        <f>'I (1)'!$F41</f>
        <v>0.6512015549057035</v>
      </c>
      <c r="C36" s="19">
        <f>'I (2)'!$F41</f>
        <v>0.534434865162569</v>
      </c>
      <c r="D36" s="19">
        <f>'I (3)'!$G41</f>
        <v>0</v>
      </c>
      <c r="E36" s="20">
        <f>'I (4)'!$E40</f>
        <v>0</v>
      </c>
      <c r="F36" s="19">
        <f>'I (5)'!$G41</f>
        <v>0.11334511458324249</v>
      </c>
      <c r="G36" s="20">
        <f>'II (1)'!$G40</f>
        <v>0</v>
      </c>
      <c r="H36" s="19">
        <f>'II (2)'!$F40</f>
        <v>-0.5368288046927708</v>
      </c>
      <c r="I36" s="19">
        <f>'II (3)'!$F40</f>
        <v>-0.040078735286634505</v>
      </c>
      <c r="J36" s="20">
        <f>'II (4)'!$H41</f>
        <v>0</v>
      </c>
      <c r="K36" s="19">
        <f>'II (6)'!$F41</f>
        <v>1.5838599412704992</v>
      </c>
      <c r="L36" s="33">
        <f>'III (1)'!$M41</f>
        <v>0</v>
      </c>
      <c r="M36" s="33">
        <f>'III (2)'!$K41</f>
        <v>0</v>
      </c>
      <c r="N36" s="33">
        <f>'III (3)'!$I40</f>
        <v>0</v>
      </c>
      <c r="O36" s="19">
        <f>'III (4)'!$L41</f>
        <v>0</v>
      </c>
      <c r="P36" s="19">
        <f>'III (5)'!$H41</f>
        <v>0</v>
      </c>
      <c r="Q36" s="20">
        <f>'III (6)'!$E40</f>
        <v>0</v>
      </c>
      <c r="R36" s="19">
        <f>'III (7)'!$J41</f>
        <v>0.22526526111590692</v>
      </c>
      <c r="S36" s="20">
        <f>'IV (1)'!$E40</f>
        <v>1</v>
      </c>
      <c r="T36" s="20">
        <f>'IV (2)'!$E40</f>
        <v>0</v>
      </c>
      <c r="U36" s="39">
        <f t="shared" si="0"/>
        <v>3.5311991970585157</v>
      </c>
      <c r="V36" s="1">
        <f t="shared" si="1"/>
        <v>17</v>
      </c>
    </row>
    <row r="37" spans="1:22" ht="15">
      <c r="A37" s="5" t="s">
        <v>32</v>
      </c>
      <c r="B37" s="19">
        <f>'I (1)'!$F42</f>
        <v>0.6752507624178276</v>
      </c>
      <c r="C37" s="19">
        <f>'I (2)'!$F42</f>
        <v>0.2737593343226119</v>
      </c>
      <c r="D37" s="19">
        <f>'I (3)'!$G42</f>
        <v>0</v>
      </c>
      <c r="E37" s="20">
        <f>'I (4)'!$E41</f>
        <v>0</v>
      </c>
      <c r="F37" s="19">
        <f>'I (5)'!$G42</f>
        <v>0.2530621849212063</v>
      </c>
      <c r="G37" s="20">
        <f>'II (1)'!$G41</f>
        <v>0</v>
      </c>
      <c r="H37" s="19">
        <f>'II (2)'!$F41</f>
        <v>-1</v>
      </c>
      <c r="I37" s="19">
        <f>'II (3)'!$F41</f>
        <v>-0.31294102714761557</v>
      </c>
      <c r="J37" s="20">
        <f>'II (4)'!$H42</f>
        <v>0</v>
      </c>
      <c r="K37" s="19">
        <f>'II (6)'!$F42</f>
        <v>0.2742594125888724</v>
      </c>
      <c r="L37" s="33">
        <f>'III (1)'!$M42</f>
        <v>0</v>
      </c>
      <c r="M37" s="33">
        <f>'III (2)'!$K42</f>
        <v>0</v>
      </c>
      <c r="N37" s="33">
        <f>'III (3)'!$I41</f>
        <v>0</v>
      </c>
      <c r="O37" s="19">
        <f>'III (4)'!$L42</f>
        <v>0</v>
      </c>
      <c r="P37" s="19">
        <f>'III (5)'!$H42</f>
        <v>-0.23566208135109837</v>
      </c>
      <c r="Q37" s="20">
        <f>'III (6)'!$E41</f>
        <v>0</v>
      </c>
      <c r="R37" s="19">
        <f>'III (7)'!$J42</f>
        <v>0.19773251844905357</v>
      </c>
      <c r="S37" s="20">
        <f>'IV (1)'!$E41</f>
        <v>1</v>
      </c>
      <c r="T37" s="20">
        <f>'IV (2)'!$E41</f>
        <v>0</v>
      </c>
      <c r="U37" s="39">
        <f t="shared" si="0"/>
        <v>1.1254611042008578</v>
      </c>
      <c r="V37" s="1">
        <f t="shared" si="1"/>
        <v>32</v>
      </c>
    </row>
    <row r="38" spans="1:22" ht="15">
      <c r="A38" s="5" t="s">
        <v>33</v>
      </c>
      <c r="B38" s="19">
        <f>'I (1)'!$F43</f>
        <v>2</v>
      </c>
      <c r="C38" s="19">
        <f>'I (2)'!$F43</f>
        <v>0.7597994789700452</v>
      </c>
      <c r="D38" s="19">
        <f>'I (3)'!$G43</f>
        <v>-0.058888796440153435</v>
      </c>
      <c r="E38" s="20">
        <f>'I (4)'!$E42</f>
        <v>0</v>
      </c>
      <c r="F38" s="19">
        <f>'I (5)'!$G43</f>
        <v>0.36687388843494434</v>
      </c>
      <c r="G38" s="20">
        <f>'II (1)'!$G42</f>
        <v>0</v>
      </c>
      <c r="H38" s="19">
        <f>'II (2)'!$F42</f>
        <v>-0.32646276106206706</v>
      </c>
      <c r="I38" s="19">
        <f>'II (3)'!$F42</f>
        <v>-0.6520142944783054</v>
      </c>
      <c r="J38" s="20">
        <f>'II (4)'!$H43</f>
        <v>0</v>
      </c>
      <c r="K38" s="19">
        <f>'II (6)'!$F43</f>
        <v>1.3786647258515536</v>
      </c>
      <c r="L38" s="33">
        <f>'III (1)'!$M43</f>
        <v>0</v>
      </c>
      <c r="M38" s="33">
        <f>'III (2)'!$K43</f>
        <v>0</v>
      </c>
      <c r="N38" s="33">
        <f>'III (3)'!$I42</f>
        <v>0</v>
      </c>
      <c r="O38" s="19">
        <f>'III (4)'!$L43</f>
        <v>0</v>
      </c>
      <c r="P38" s="19">
        <f>'III (5)'!$H43</f>
        <v>-1.5569467355946107</v>
      </c>
      <c r="Q38" s="20">
        <f>'III (6)'!$E42</f>
        <v>0</v>
      </c>
      <c r="R38" s="19">
        <f>'III (7)'!$J43</f>
        <v>0.23035110617960625</v>
      </c>
      <c r="S38" s="20">
        <f>'IV (1)'!$E42</f>
        <v>1</v>
      </c>
      <c r="T38" s="20">
        <f>'IV (2)'!$E42</f>
        <v>0</v>
      </c>
      <c r="U38" s="39">
        <f t="shared" si="0"/>
        <v>3.141376611861013</v>
      </c>
      <c r="V38" s="1">
        <f t="shared" si="1"/>
        <v>22</v>
      </c>
    </row>
    <row r="39" spans="1:22" ht="15">
      <c r="A39" s="5" t="s">
        <v>34</v>
      </c>
      <c r="B39" s="19">
        <f>'I (1)'!$F44</f>
        <v>0.5296408683691141</v>
      </c>
      <c r="C39" s="19">
        <f>'I (2)'!$F44</f>
        <v>0.46174519807532927</v>
      </c>
      <c r="D39" s="19">
        <f>'I (3)'!$G44</f>
        <v>0</v>
      </c>
      <c r="E39" s="20">
        <f>'I (4)'!$E43</f>
        <v>0</v>
      </c>
      <c r="F39" s="19">
        <f>'I (5)'!$G44</f>
        <v>0.9621062504167277</v>
      </c>
      <c r="G39" s="20">
        <f>'II (1)'!$G43</f>
        <v>0</v>
      </c>
      <c r="H39" s="19">
        <f>'II (2)'!$F43</f>
        <v>-0.791683306439637</v>
      </c>
      <c r="I39" s="19">
        <f>'II (3)'!$F43</f>
        <v>-0.2861576546617847</v>
      </c>
      <c r="J39" s="20">
        <f>'II (4)'!$H44</f>
        <v>0</v>
      </c>
      <c r="K39" s="19">
        <f>'II (6)'!$F44</f>
        <v>1.818029135133101</v>
      </c>
      <c r="L39" s="33">
        <f>'III (1)'!$M44</f>
        <v>0</v>
      </c>
      <c r="M39" s="33">
        <f>'III (2)'!$K44</f>
        <v>0</v>
      </c>
      <c r="N39" s="33">
        <f>'III (3)'!$I43</f>
        <v>0</v>
      </c>
      <c r="O39" s="19">
        <f>'III (4)'!$L44</f>
        <v>0</v>
      </c>
      <c r="P39" s="19">
        <f>'III (5)'!$H44</f>
        <v>0</v>
      </c>
      <c r="Q39" s="20">
        <f>'III (6)'!$E43</f>
        <v>0</v>
      </c>
      <c r="R39" s="19">
        <f>'III (7)'!$J44</f>
        <v>0.05924305432884171</v>
      </c>
      <c r="S39" s="20">
        <f>'IV (1)'!$E43</f>
        <v>1</v>
      </c>
      <c r="T39" s="20">
        <f>'IV (2)'!$E43</f>
        <v>0</v>
      </c>
      <c r="U39" s="39">
        <f t="shared" si="0"/>
        <v>3.7529235452216922</v>
      </c>
      <c r="V39" s="1">
        <f t="shared" si="1"/>
        <v>14</v>
      </c>
    </row>
    <row r="40" spans="1:22" ht="15">
      <c r="A40" s="5" t="s">
        <v>35</v>
      </c>
      <c r="B40" s="19">
        <f>'I (1)'!$F45</f>
        <v>1.4507803243183528</v>
      </c>
      <c r="C40" s="19">
        <f>'I (2)'!$F45</f>
        <v>0.46931740326720367</v>
      </c>
      <c r="D40" s="19">
        <f>'I (3)'!$G45</f>
        <v>-0.002186872137270438</v>
      </c>
      <c r="E40" s="20">
        <f>'I (4)'!$E44</f>
        <v>0</v>
      </c>
      <c r="F40" s="19">
        <f>'I (5)'!$G45</f>
        <v>0.11123066524710384</v>
      </c>
      <c r="G40" s="20">
        <f>'II (1)'!$G44</f>
        <v>0</v>
      </c>
      <c r="H40" s="19">
        <f>'II (2)'!$F44</f>
        <v>-0.674482066726862</v>
      </c>
      <c r="I40" s="19">
        <f>'II (3)'!$F44</f>
        <v>-0.20648638119125365</v>
      </c>
      <c r="J40" s="20">
        <f>'II (4)'!$H45</f>
        <v>0</v>
      </c>
      <c r="K40" s="19">
        <f>'II (6)'!$F45</f>
        <v>1.7025361563797976</v>
      </c>
      <c r="L40" s="33">
        <f>'III (1)'!$M45</f>
        <v>0</v>
      </c>
      <c r="M40" s="33">
        <f>'III (2)'!$K45</f>
        <v>0</v>
      </c>
      <c r="N40" s="33">
        <f>'III (3)'!$I44</f>
        <v>0</v>
      </c>
      <c r="O40" s="19">
        <f>'III (4)'!$L45</f>
        <v>0</v>
      </c>
      <c r="P40" s="19">
        <f>'III (5)'!$H45</f>
        <v>0</v>
      </c>
      <c r="Q40" s="20">
        <f>'III (6)'!$E44</f>
        <v>0</v>
      </c>
      <c r="R40" s="19">
        <f>'III (7)'!$J45</f>
        <v>0.18687869913435734</v>
      </c>
      <c r="S40" s="20">
        <f>'IV (1)'!$E44</f>
        <v>1</v>
      </c>
      <c r="T40" s="20">
        <f>'IV (2)'!$E44</f>
        <v>0</v>
      </c>
      <c r="U40" s="39">
        <f t="shared" si="0"/>
        <v>4.03758792829143</v>
      </c>
      <c r="V40" s="1">
        <f t="shared" si="1"/>
        <v>10</v>
      </c>
    </row>
    <row r="41" spans="1:22" ht="15">
      <c r="A41" s="5" t="s">
        <v>36</v>
      </c>
      <c r="B41" s="19">
        <f>'I (1)'!$F46</f>
        <v>0.6571260374470858</v>
      </c>
      <c r="C41" s="19">
        <f>'I (2)'!$F46</f>
        <v>0.5463978259834626</v>
      </c>
      <c r="D41" s="19">
        <f>'I (3)'!$G46</f>
        <v>0</v>
      </c>
      <c r="E41" s="20">
        <f>'I (4)'!$E45</f>
        <v>0</v>
      </c>
      <c r="F41" s="19">
        <f>'I (5)'!$G46</f>
        <v>0.0757603868834884</v>
      </c>
      <c r="G41" s="20">
        <f>'II (1)'!$G45</f>
        <v>0</v>
      </c>
      <c r="H41" s="19">
        <f>'II (2)'!$F45</f>
        <v>-0.6618896377893158</v>
      </c>
      <c r="I41" s="19">
        <f>'II (3)'!$F45</f>
        <v>-0.11008079864029945</v>
      </c>
      <c r="J41" s="20">
        <f>'II (4)'!$H46</f>
        <v>0</v>
      </c>
      <c r="K41" s="19">
        <f>'II (6)'!$F46</f>
        <v>1.2028055140728127</v>
      </c>
      <c r="L41" s="33">
        <f>'III (1)'!$M46</f>
        <v>0</v>
      </c>
      <c r="M41" s="33">
        <f>'III (2)'!$K46</f>
        <v>0</v>
      </c>
      <c r="N41" s="33">
        <f>'III (3)'!$I45</f>
        <v>0</v>
      </c>
      <c r="O41" s="19">
        <f>'III (4)'!$L46</f>
        <v>0</v>
      </c>
      <c r="P41" s="19">
        <f>'III (5)'!$H46</f>
        <v>-0.695041943474897</v>
      </c>
      <c r="Q41" s="20">
        <f>'III (6)'!$E45</f>
        <v>0</v>
      </c>
      <c r="R41" s="19">
        <f>'III (7)'!$J46</f>
        <v>0.13480663344715194</v>
      </c>
      <c r="S41" s="20">
        <f>'IV (1)'!$E45</f>
        <v>1</v>
      </c>
      <c r="T41" s="20">
        <f>'IV (2)'!$E45</f>
        <v>0</v>
      </c>
      <c r="U41" s="39">
        <f t="shared" si="0"/>
        <v>2.149884017929489</v>
      </c>
      <c r="V41" s="1">
        <f t="shared" si="1"/>
        <v>26</v>
      </c>
    </row>
    <row r="42" ht="15">
      <c r="A42" s="6"/>
    </row>
  </sheetData>
  <sheetProtection/>
  <mergeCells count="7">
    <mergeCell ref="U3:U4"/>
    <mergeCell ref="A1:U1"/>
    <mergeCell ref="A3:A4"/>
    <mergeCell ref="L3:R3"/>
    <mergeCell ref="S3:T3"/>
    <mergeCell ref="B3:F3"/>
    <mergeCell ref="G3:K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tabSelected="1" view="pageBreakPreview" zoomScaleSheetLayoutView="10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U41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61" t="s">
        <v>231</v>
      </c>
      <c r="B1" s="63"/>
      <c r="C1" s="63"/>
      <c r="D1" s="63"/>
      <c r="E1" s="63"/>
      <c r="F1" s="63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3" spans="1:22" s="8" customFormat="1" ht="70.5" customHeight="1">
      <c r="A3" s="58" t="s">
        <v>38</v>
      </c>
      <c r="B3" s="58" t="s">
        <v>93</v>
      </c>
      <c r="C3" s="58"/>
      <c r="D3" s="58"/>
      <c r="E3" s="58"/>
      <c r="F3" s="58"/>
      <c r="G3" s="58" t="s">
        <v>94</v>
      </c>
      <c r="H3" s="58"/>
      <c r="I3" s="58"/>
      <c r="J3" s="58"/>
      <c r="K3" s="58"/>
      <c r="L3" s="58" t="s">
        <v>195</v>
      </c>
      <c r="M3" s="58"/>
      <c r="N3" s="58"/>
      <c r="O3" s="58"/>
      <c r="P3" s="58"/>
      <c r="Q3" s="58"/>
      <c r="R3" s="72"/>
      <c r="S3" s="58" t="s">
        <v>194</v>
      </c>
      <c r="T3" s="72"/>
      <c r="U3" s="58" t="s">
        <v>95</v>
      </c>
      <c r="V3" s="22"/>
    </row>
    <row r="4" spans="1:21" s="8" customFormat="1" ht="23.25" customHeight="1">
      <c r="A4" s="58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70"/>
    </row>
    <row r="5" spans="1:22" ht="15">
      <c r="A5" s="5" t="s">
        <v>242</v>
      </c>
      <c r="B5" s="19">
        <f>'I (1)'!$F38</f>
        <v>1.4081693340926011</v>
      </c>
      <c r="C5" s="19">
        <f>'I (2)'!$F38</f>
        <v>0.4343070442686124</v>
      </c>
      <c r="D5" s="19">
        <f>'I (3)'!$G38</f>
        <v>0</v>
      </c>
      <c r="E5" s="20">
        <f>'I (4)'!$E37</f>
        <v>0</v>
      </c>
      <c r="F5" s="19">
        <f>'I (5)'!$G38</f>
        <v>0.6182567328189182</v>
      </c>
      <c r="G5" s="20">
        <f>'II (1)'!$G37</f>
        <v>0</v>
      </c>
      <c r="H5" s="19">
        <f>'II (2)'!$F37</f>
        <v>-0.4214456491108186</v>
      </c>
      <c r="I5" s="19">
        <f>'II (3)'!$F37</f>
        <v>0</v>
      </c>
      <c r="J5" s="20">
        <f>'II (4)'!$H38</f>
        <v>0</v>
      </c>
      <c r="K5" s="19">
        <f>'II (6)'!$F38</f>
        <v>1.5675021953894916</v>
      </c>
      <c r="L5" s="33">
        <f>'III (1)'!$M38</f>
        <v>0</v>
      </c>
      <c r="M5" s="33">
        <f>'III (2)'!$K38</f>
        <v>0</v>
      </c>
      <c r="N5" s="33">
        <f>'III (3)'!$I37</f>
        <v>0</v>
      </c>
      <c r="O5" s="19">
        <f>'III (4)'!$L38</f>
        <v>0</v>
      </c>
      <c r="P5" s="19">
        <f>'III (5)'!$H38</f>
        <v>0</v>
      </c>
      <c r="Q5" s="20">
        <f>'III (6)'!$E37</f>
        <v>0</v>
      </c>
      <c r="R5" s="19">
        <f>'III (7)'!$J38</f>
        <v>0.24258471374507998</v>
      </c>
      <c r="S5" s="20">
        <f>'IV (1)'!$E37</f>
        <v>1</v>
      </c>
      <c r="T5" s="20">
        <f>'IV (2)'!$E37</f>
        <v>0</v>
      </c>
      <c r="U5" s="39">
        <f>SUM($B5:$T5)</f>
        <v>4.849374371203885</v>
      </c>
      <c r="V5" s="1">
        <f>RANK(U5,U5:U41,0)</f>
        <v>1</v>
      </c>
    </row>
    <row r="6" spans="1:22" ht="15">
      <c r="A6" s="5" t="s">
        <v>235</v>
      </c>
      <c r="B6" s="19">
        <f>'I (1)'!$F23</f>
        <v>1.064492389494461</v>
      </c>
      <c r="C6" s="19">
        <f>'I (2)'!$F23</f>
        <v>0.20453699287481852</v>
      </c>
      <c r="D6" s="19">
        <f>'I (3)'!$G23</f>
        <v>0</v>
      </c>
      <c r="E6" s="20">
        <f>'I (4)'!$E22</f>
        <v>0</v>
      </c>
      <c r="F6" s="19">
        <f>'I (5)'!$G23</f>
        <v>1</v>
      </c>
      <c r="G6" s="20">
        <f>'II (1)'!$G22</f>
        <v>0</v>
      </c>
      <c r="H6" s="19">
        <f>'II (2)'!$F22</f>
        <v>-0.35277058491782814</v>
      </c>
      <c r="I6" s="19">
        <f>'II (3)'!$F22</f>
        <v>0</v>
      </c>
      <c r="J6" s="20">
        <f>'II (4)'!$H23</f>
        <v>0</v>
      </c>
      <c r="K6" s="19">
        <f>'II (6)'!$F23</f>
        <v>1.5637423376803241</v>
      </c>
      <c r="L6" s="33">
        <f>'III (1)'!$M23</f>
        <v>0</v>
      </c>
      <c r="M6" s="33">
        <f>'III (2)'!$K23</f>
        <v>0</v>
      </c>
      <c r="N6" s="33">
        <f>'III (3)'!$I22</f>
        <v>0</v>
      </c>
      <c r="O6" s="19">
        <f>'III (4)'!$L23</f>
        <v>0</v>
      </c>
      <c r="P6" s="19">
        <f>'III (5)'!$H23</f>
        <v>0</v>
      </c>
      <c r="Q6" s="20">
        <f>'III (6)'!$E22</f>
        <v>0</v>
      </c>
      <c r="R6" s="19">
        <f>'III (7)'!$J23</f>
        <v>0.12402458513202466</v>
      </c>
      <c r="S6" s="20">
        <f>'IV (1)'!$E22</f>
        <v>1</v>
      </c>
      <c r="T6" s="20">
        <f>'IV (2)'!$E22</f>
        <v>0</v>
      </c>
      <c r="U6" s="39">
        <f>SUM($B6:$T6)</f>
        <v>4.604025720263801</v>
      </c>
      <c r="V6" s="1">
        <f aca="true" t="shared" si="0" ref="V5:V41">RANK(U6,$U$5:$U$41,0)</f>
        <v>2</v>
      </c>
    </row>
    <row r="7" spans="1:22" ht="15">
      <c r="A7" s="5" t="s">
        <v>237</v>
      </c>
      <c r="B7" s="19">
        <f>'I (1)'!$F19</f>
        <v>0.3939457885569611</v>
      </c>
      <c r="C7" s="19">
        <f>'I (2)'!$F19</f>
        <v>0.5992060876278845</v>
      </c>
      <c r="D7" s="19">
        <f>'I (3)'!$G19</f>
        <v>0</v>
      </c>
      <c r="E7" s="20">
        <f>'I (4)'!$E18</f>
        <v>0</v>
      </c>
      <c r="F7" s="19">
        <f>'I (5)'!$G19</f>
        <v>0.9510389281871224</v>
      </c>
      <c r="G7" s="20">
        <f>'II (1)'!$G18</f>
        <v>0</v>
      </c>
      <c r="H7" s="19">
        <f>'II (2)'!$F18</f>
        <v>-0.15940670458762204</v>
      </c>
      <c r="I7" s="19">
        <f>'II (3)'!$F18</f>
        <v>0</v>
      </c>
      <c r="J7" s="20">
        <f>'II (4)'!$H19</f>
        <v>0</v>
      </c>
      <c r="K7" s="19">
        <f>'II (6)'!$F19</f>
        <v>1.699835454778001</v>
      </c>
      <c r="L7" s="33">
        <f>'III (1)'!$M19</f>
        <v>0</v>
      </c>
      <c r="M7" s="33">
        <f>'III (2)'!$K19</f>
        <v>0</v>
      </c>
      <c r="N7" s="33">
        <f>'III (3)'!$I18</f>
        <v>0</v>
      </c>
      <c r="O7" s="19">
        <f>'III (4)'!$L19</f>
        <v>0</v>
      </c>
      <c r="P7" s="19">
        <f>'III (5)'!$H19</f>
        <v>0</v>
      </c>
      <c r="Q7" s="20">
        <f>'III (6)'!$E18</f>
        <v>0</v>
      </c>
      <c r="R7" s="19">
        <f>'III (7)'!$J19</f>
        <v>0.09198214232113108</v>
      </c>
      <c r="S7" s="20">
        <f>'IV (1)'!$E18</f>
        <v>1</v>
      </c>
      <c r="T7" s="20">
        <f>'IV (2)'!$E18</f>
        <v>0</v>
      </c>
      <c r="U7" s="39">
        <f>SUM($B7:$T7)</f>
        <v>4.576601696883478</v>
      </c>
      <c r="V7" s="1">
        <f t="shared" si="0"/>
        <v>3</v>
      </c>
    </row>
    <row r="8" spans="1:22" ht="15">
      <c r="A8" s="5" t="s">
        <v>251</v>
      </c>
      <c r="B8" s="19">
        <f>'I (1)'!$F16</f>
        <v>1.0316184599656952</v>
      </c>
      <c r="C8" s="19">
        <f>'I (2)'!$F16</f>
        <v>0.45936726278983686</v>
      </c>
      <c r="D8" s="19">
        <f>'I (3)'!$G16</f>
        <v>0</v>
      </c>
      <c r="E8" s="20">
        <f>'I (4)'!$E15</f>
        <v>0</v>
      </c>
      <c r="F8" s="19">
        <f>'I (5)'!$G16</f>
        <v>0.5910996452403302</v>
      </c>
      <c r="G8" s="20">
        <f>'II (1)'!$G15</f>
        <v>0</v>
      </c>
      <c r="H8" s="19">
        <f>'II (2)'!$F15</f>
        <v>-0.17382880303812356</v>
      </c>
      <c r="I8" s="19">
        <f>'II (3)'!$F15</f>
        <v>-0.20156895421377594</v>
      </c>
      <c r="J8" s="20">
        <f>'II (4)'!$H16</f>
        <v>0</v>
      </c>
      <c r="K8" s="19">
        <f>'II (6)'!$F16</f>
        <v>1.6466330487449834</v>
      </c>
      <c r="L8" s="33">
        <f>'III (1)'!$M16</f>
        <v>0</v>
      </c>
      <c r="M8" s="33">
        <f>'III (2)'!$K16</f>
        <v>0</v>
      </c>
      <c r="N8" s="33">
        <f>'III (3)'!$I15</f>
        <v>0</v>
      </c>
      <c r="O8" s="19">
        <f>'III (4)'!$L16</f>
        <v>0</v>
      </c>
      <c r="P8" s="19">
        <f>'III (5)'!$H16</f>
        <v>-0.12160974104746525</v>
      </c>
      <c r="Q8" s="20">
        <f>'III (6)'!$E15</f>
        <v>0</v>
      </c>
      <c r="R8" s="19">
        <f>'III (7)'!$J16</f>
        <v>0.3199392070440858</v>
      </c>
      <c r="S8" s="20">
        <f>'IV (1)'!$E15</f>
        <v>1</v>
      </c>
      <c r="T8" s="20">
        <f>'IV (2)'!$E15</f>
        <v>0</v>
      </c>
      <c r="U8" s="39">
        <f>SUM($B8:$T8)</f>
        <v>4.551650125485566</v>
      </c>
      <c r="V8" s="1">
        <f t="shared" si="0"/>
        <v>4</v>
      </c>
    </row>
    <row r="9" spans="1:22" ht="15">
      <c r="A9" s="5" t="s">
        <v>232</v>
      </c>
      <c r="B9" s="19">
        <f>'I (1)'!$F30</f>
        <v>0.812245552749208</v>
      </c>
      <c r="C9" s="19">
        <f>'I (2)'!$F30</f>
        <v>0.2133182703291848</v>
      </c>
      <c r="D9" s="19">
        <f>'I (3)'!$G30</f>
        <v>-0.29400846956259374</v>
      </c>
      <c r="E9" s="20">
        <f>'I (4)'!$E29</f>
        <v>0</v>
      </c>
      <c r="F9" s="19">
        <f>'I (5)'!$G30</f>
        <v>1</v>
      </c>
      <c r="G9" s="20">
        <f>'II (1)'!$G29</f>
        <v>0</v>
      </c>
      <c r="H9" s="19">
        <f>'II (2)'!$F29</f>
        <v>-0.2695251893175828</v>
      </c>
      <c r="I9" s="19">
        <f>'II (3)'!$F29</f>
        <v>-0.2228287778113532</v>
      </c>
      <c r="J9" s="20">
        <f>'II (4)'!$H30</f>
        <v>0</v>
      </c>
      <c r="K9" s="19">
        <f>'II (6)'!$F30</f>
        <v>1.832435126327953</v>
      </c>
      <c r="L9" s="33">
        <f>'III (1)'!$M30</f>
        <v>0</v>
      </c>
      <c r="M9" s="33">
        <f>'III (2)'!$K30</f>
        <v>0</v>
      </c>
      <c r="N9" s="33">
        <f>'III (3)'!$I29</f>
        <v>0</v>
      </c>
      <c r="O9" s="19">
        <f>'III (4)'!$L30</f>
        <v>0</v>
      </c>
      <c r="P9" s="19">
        <f>'III (5)'!$H30</f>
        <v>0</v>
      </c>
      <c r="Q9" s="20">
        <f>'III (6)'!$E29</f>
        <v>0</v>
      </c>
      <c r="R9" s="19">
        <f>'III (7)'!$J30</f>
        <v>0.4477300831456426</v>
      </c>
      <c r="S9" s="20">
        <f>'IV (1)'!$E29</f>
        <v>1</v>
      </c>
      <c r="T9" s="20">
        <f>'IV (2)'!$E29</f>
        <v>0</v>
      </c>
      <c r="U9" s="39">
        <f>SUM($B9:$T9)</f>
        <v>4.519366595860459</v>
      </c>
      <c r="V9" s="1">
        <f t="shared" si="0"/>
        <v>5</v>
      </c>
    </row>
    <row r="10" spans="1:22" ht="15">
      <c r="A10" s="5" t="s">
        <v>241</v>
      </c>
      <c r="B10" s="19">
        <f>'I (1)'!$F25</f>
        <v>1.0395073226957818</v>
      </c>
      <c r="C10" s="19">
        <f>'I (2)'!$F25</f>
        <v>0.3667211489969052</v>
      </c>
      <c r="D10" s="19">
        <f>'I (3)'!$G25</f>
        <v>0</v>
      </c>
      <c r="E10" s="20">
        <f>'I (4)'!$E24</f>
        <v>0</v>
      </c>
      <c r="F10" s="19">
        <f>'I (5)'!$G25</f>
        <v>0.375069335637735</v>
      </c>
      <c r="G10" s="20">
        <f>'II (1)'!$G24</f>
        <v>0</v>
      </c>
      <c r="H10" s="19">
        <f>'II (2)'!$F24</f>
        <v>-0.11510926553200733</v>
      </c>
      <c r="I10" s="19">
        <f>'II (3)'!$F24</f>
        <v>-0.0761502156562464</v>
      </c>
      <c r="J10" s="20">
        <f>'II (4)'!$H25</f>
        <v>0</v>
      </c>
      <c r="K10" s="19">
        <f>'II (6)'!$F25</f>
        <v>1.5502019667187044</v>
      </c>
      <c r="L10" s="33">
        <f>'III (1)'!$M25</f>
        <v>0</v>
      </c>
      <c r="M10" s="33">
        <f>'III (2)'!$K25</f>
        <v>0</v>
      </c>
      <c r="N10" s="33">
        <f>'III (3)'!$I24</f>
        <v>0</v>
      </c>
      <c r="O10" s="19">
        <f>'III (4)'!$L25</f>
        <v>0</v>
      </c>
      <c r="P10" s="19">
        <f>'III (5)'!$H25</f>
        <v>0</v>
      </c>
      <c r="Q10" s="20">
        <f>'III (6)'!$E24</f>
        <v>0</v>
      </c>
      <c r="R10" s="19">
        <f>'III (7)'!$J25</f>
        <v>0.233449195690485</v>
      </c>
      <c r="S10" s="20">
        <f>'IV (1)'!$E24</f>
        <v>1</v>
      </c>
      <c r="T10" s="20">
        <f>'IV (2)'!$E24</f>
        <v>0</v>
      </c>
      <c r="U10" s="39">
        <f>SUM($B10:$T10)</f>
        <v>4.373689488551358</v>
      </c>
      <c r="V10" s="1">
        <f t="shared" si="0"/>
        <v>6</v>
      </c>
    </row>
    <row r="11" spans="1:22" ht="15">
      <c r="A11" s="5" t="s">
        <v>238</v>
      </c>
      <c r="B11" s="19">
        <f>'I (1)'!$F22</f>
        <v>0.6362072937167141</v>
      </c>
      <c r="C11" s="19">
        <f>'I (2)'!$F22</f>
        <v>0.4708294462891408</v>
      </c>
      <c r="D11" s="19">
        <f>'I (3)'!$G22</f>
        <v>0</v>
      </c>
      <c r="E11" s="20">
        <f>'I (4)'!$E21</f>
        <v>0</v>
      </c>
      <c r="F11" s="19">
        <f>'I (5)'!$G22</f>
        <v>1</v>
      </c>
      <c r="G11" s="20">
        <f>'II (1)'!$G21</f>
        <v>0</v>
      </c>
      <c r="H11" s="19">
        <f>'II (2)'!$F21</f>
        <v>-0.6564506336973489</v>
      </c>
      <c r="I11" s="19">
        <f>'II (3)'!$F21</f>
        <v>-0.15800920129102297</v>
      </c>
      <c r="J11" s="20">
        <f>'II (4)'!$H22</f>
        <v>0</v>
      </c>
      <c r="K11" s="19">
        <f>'II (6)'!$F22</f>
        <v>1.8623406206620032</v>
      </c>
      <c r="L11" s="33">
        <f>'III (1)'!$M22</f>
        <v>0</v>
      </c>
      <c r="M11" s="33">
        <f>'III (2)'!$K22</f>
        <v>0</v>
      </c>
      <c r="N11" s="33">
        <f>'III (3)'!$I21</f>
        <v>0</v>
      </c>
      <c r="O11" s="19">
        <f>'III (4)'!$L22</f>
        <v>0</v>
      </c>
      <c r="P11" s="19">
        <f>'III (5)'!$H22</f>
        <v>0</v>
      </c>
      <c r="Q11" s="20">
        <f>'III (6)'!$E21</f>
        <v>0</v>
      </c>
      <c r="R11" s="19">
        <f>'III (7)'!$J22</f>
        <v>0.21086736479126708</v>
      </c>
      <c r="S11" s="20">
        <f>'IV (1)'!$E21</f>
        <v>1</v>
      </c>
      <c r="T11" s="20">
        <f>'IV (2)'!$E21</f>
        <v>0</v>
      </c>
      <c r="U11" s="39">
        <f>SUM($B11:$T11)</f>
        <v>4.365784890470753</v>
      </c>
      <c r="V11" s="1">
        <f t="shared" si="0"/>
        <v>7</v>
      </c>
    </row>
    <row r="12" spans="1:22" ht="15">
      <c r="A12" s="5" t="s">
        <v>243</v>
      </c>
      <c r="B12" s="19">
        <f>'I (1)'!$F26</f>
        <v>0.6914257088060205</v>
      </c>
      <c r="C12" s="19">
        <f>'I (2)'!$F26</f>
        <v>0.801806443736276</v>
      </c>
      <c r="D12" s="19">
        <f>'I (3)'!$G26</f>
        <v>0</v>
      </c>
      <c r="E12" s="20">
        <f>'I (4)'!$E25</f>
        <v>0</v>
      </c>
      <c r="F12" s="19">
        <f>'I (5)'!$G26</f>
        <v>0.48124143725105933</v>
      </c>
      <c r="G12" s="20">
        <f>'II (1)'!$G25</f>
        <v>0</v>
      </c>
      <c r="H12" s="19">
        <f>'II (2)'!$F25</f>
        <v>0</v>
      </c>
      <c r="I12" s="19">
        <f>'II (3)'!$F25</f>
        <v>-0.17352494499806684</v>
      </c>
      <c r="J12" s="20">
        <f>'II (4)'!$H26</f>
        <v>0</v>
      </c>
      <c r="K12" s="19">
        <f>'II (6)'!$F26</f>
        <v>0.9264610687349589</v>
      </c>
      <c r="L12" s="33">
        <f>'III (1)'!$M26</f>
        <v>0</v>
      </c>
      <c r="M12" s="33">
        <f>'III (2)'!$K26</f>
        <v>0</v>
      </c>
      <c r="N12" s="33">
        <f>'III (3)'!$I25</f>
        <v>0</v>
      </c>
      <c r="O12" s="19">
        <f>'III (4)'!$L26</f>
        <v>0</v>
      </c>
      <c r="P12" s="19">
        <f>'III (5)'!$H26</f>
        <v>0</v>
      </c>
      <c r="Q12" s="20">
        <f>'III (6)'!$E25</f>
        <v>0</v>
      </c>
      <c r="R12" s="19">
        <f>'III (7)'!$J26</f>
        <v>0.5444086122364531</v>
      </c>
      <c r="S12" s="20">
        <f>'IV (1)'!$E25</f>
        <v>1</v>
      </c>
      <c r="T12" s="20">
        <f>'IV (2)'!$E25</f>
        <v>0</v>
      </c>
      <c r="U12" s="39">
        <f>SUM($B12:$T12)</f>
        <v>4.271818325766701</v>
      </c>
      <c r="V12" s="1">
        <f t="shared" si="0"/>
        <v>8</v>
      </c>
    </row>
    <row r="13" spans="1:22" ht="15">
      <c r="A13" s="5" t="s">
        <v>233</v>
      </c>
      <c r="B13" s="19">
        <f>'I (1)'!$F21</f>
        <v>0.41753482112755064</v>
      </c>
      <c r="C13" s="19">
        <f>'I (2)'!$F21</f>
        <v>0.46924602384382574</v>
      </c>
      <c r="D13" s="19">
        <f>'I (3)'!$G21</f>
        <v>0</v>
      </c>
      <c r="E13" s="20">
        <f>'I (4)'!$E20</f>
        <v>0</v>
      </c>
      <c r="F13" s="19">
        <f>'I (5)'!$G21</f>
        <v>0.6785196623547843</v>
      </c>
      <c r="G13" s="20">
        <f>'II (1)'!$G20</f>
        <v>0</v>
      </c>
      <c r="H13" s="19">
        <f>'II (2)'!$F20</f>
        <v>-0.20519819623945995</v>
      </c>
      <c r="I13" s="19">
        <f>'II (3)'!$F20</f>
        <v>-9.047586375444306E-07</v>
      </c>
      <c r="J13" s="20">
        <f>'II (4)'!$H21</f>
        <v>0</v>
      </c>
      <c r="K13" s="19">
        <f>'II (6)'!$F21</f>
        <v>1.7380406800037016</v>
      </c>
      <c r="L13" s="33">
        <f>'III (1)'!$M21</f>
        <v>0</v>
      </c>
      <c r="M13" s="33">
        <f>'III (2)'!$K21</f>
        <v>0</v>
      </c>
      <c r="N13" s="33">
        <f>'III (3)'!$I20</f>
        <v>0</v>
      </c>
      <c r="O13" s="19">
        <f>'III (4)'!$L21</f>
        <v>0</v>
      </c>
      <c r="P13" s="19">
        <f>'III (5)'!$H21</f>
        <v>-0.1587023814148195</v>
      </c>
      <c r="Q13" s="20">
        <f>'III (6)'!$E20</f>
        <v>0</v>
      </c>
      <c r="R13" s="19">
        <f>'III (7)'!$J21</f>
        <v>0.11038112936814838</v>
      </c>
      <c r="S13" s="20">
        <f>'IV (1)'!$E20</f>
        <v>1</v>
      </c>
      <c r="T13" s="20">
        <f>'IV (2)'!$E20</f>
        <v>0</v>
      </c>
      <c r="U13" s="39">
        <f>SUM($B13:$T13)</f>
        <v>4.049820834285094</v>
      </c>
      <c r="V13" s="1">
        <f t="shared" si="0"/>
        <v>9</v>
      </c>
    </row>
    <row r="14" spans="1:22" ht="15">
      <c r="A14" s="5" t="s">
        <v>259</v>
      </c>
      <c r="B14" s="19">
        <f>'I (1)'!$F45</f>
        <v>1.4507803243183528</v>
      </c>
      <c r="C14" s="19">
        <f>'I (2)'!$F45</f>
        <v>0.46931740326720367</v>
      </c>
      <c r="D14" s="19">
        <f>'I (3)'!$G45</f>
        <v>-0.002186872137270438</v>
      </c>
      <c r="E14" s="20">
        <f>'I (4)'!$E44</f>
        <v>0</v>
      </c>
      <c r="F14" s="19">
        <f>'I (5)'!$G45</f>
        <v>0.11123066524710384</v>
      </c>
      <c r="G14" s="20">
        <f>'II (1)'!$G44</f>
        <v>0</v>
      </c>
      <c r="H14" s="19">
        <f>'II (2)'!$F44</f>
        <v>-0.674482066726862</v>
      </c>
      <c r="I14" s="19">
        <f>'II (3)'!$F44</f>
        <v>-0.20648638119125365</v>
      </c>
      <c r="J14" s="20">
        <f>'II (4)'!$H45</f>
        <v>0</v>
      </c>
      <c r="K14" s="19">
        <f>'II (6)'!$F45</f>
        <v>1.7025361563797976</v>
      </c>
      <c r="L14" s="33">
        <f>'III (1)'!$M45</f>
        <v>0</v>
      </c>
      <c r="M14" s="33">
        <f>'III (2)'!$K45</f>
        <v>0</v>
      </c>
      <c r="N14" s="33">
        <f>'III (3)'!$I44</f>
        <v>0</v>
      </c>
      <c r="O14" s="19">
        <f>'III (4)'!$L45</f>
        <v>0</v>
      </c>
      <c r="P14" s="19">
        <f>'III (5)'!$H45</f>
        <v>0</v>
      </c>
      <c r="Q14" s="20">
        <f>'III (6)'!$E44</f>
        <v>0</v>
      </c>
      <c r="R14" s="19">
        <f>'III (7)'!$J45</f>
        <v>0.18687869913435734</v>
      </c>
      <c r="S14" s="20">
        <f>'IV (1)'!$E44</f>
        <v>1</v>
      </c>
      <c r="T14" s="20">
        <f>'IV (2)'!$E44</f>
        <v>0</v>
      </c>
      <c r="U14" s="39">
        <f>SUM($B14:$T14)</f>
        <v>4.03758792829143</v>
      </c>
      <c r="V14" s="1">
        <f t="shared" si="0"/>
        <v>10</v>
      </c>
    </row>
    <row r="15" spans="1:22" ht="15">
      <c r="A15" s="5" t="s">
        <v>240</v>
      </c>
      <c r="B15" s="19">
        <f>'I (1)'!$F40</f>
        <v>1.0530142143503627</v>
      </c>
      <c r="C15" s="19">
        <f>'I (2)'!$F40</f>
        <v>0.29169341048905234</v>
      </c>
      <c r="D15" s="19">
        <f>'I (3)'!$G40</f>
        <v>0</v>
      </c>
      <c r="E15" s="20">
        <f>'I (4)'!$E39</f>
        <v>0</v>
      </c>
      <c r="F15" s="19">
        <f>'I (5)'!$G40</f>
        <v>0.34493139510504994</v>
      </c>
      <c r="G15" s="20">
        <f>'II (1)'!$G39</f>
        <v>0</v>
      </c>
      <c r="H15" s="19">
        <f>'II (2)'!$F39</f>
        <v>-0.14573749272939046</v>
      </c>
      <c r="I15" s="19">
        <f>'II (3)'!$F39</f>
        <v>-0.04631449156875933</v>
      </c>
      <c r="J15" s="20">
        <f>'II (4)'!$H40</f>
        <v>0</v>
      </c>
      <c r="K15" s="19">
        <f>'II (6)'!$F40</f>
        <v>1.871171297495927</v>
      </c>
      <c r="L15" s="33">
        <f>'III (1)'!$M40</f>
        <v>0</v>
      </c>
      <c r="M15" s="33">
        <f>'III (2)'!$K40</f>
        <v>0</v>
      </c>
      <c r="N15" s="33">
        <f>'III (3)'!$I39</f>
        <v>0</v>
      </c>
      <c r="O15" s="19">
        <f>'III (4)'!$L40</f>
        <v>-0.12474293588615235</v>
      </c>
      <c r="P15" s="19">
        <f>'III (5)'!$H40</f>
        <v>-0.28383195673667966</v>
      </c>
      <c r="Q15" s="20">
        <f>'III (6)'!$E39</f>
        <v>0</v>
      </c>
      <c r="R15" s="19">
        <f>'III (7)'!$J40</f>
        <v>0.03674481758356248</v>
      </c>
      <c r="S15" s="20">
        <f>'IV (1)'!$E39</f>
        <v>1</v>
      </c>
      <c r="T15" s="20">
        <f>'IV (2)'!$E39</f>
        <v>0</v>
      </c>
      <c r="U15" s="39">
        <f>SUM($B15:$T15)</f>
        <v>3.996928258102972</v>
      </c>
      <c r="V15" s="1">
        <f t="shared" si="0"/>
        <v>11</v>
      </c>
    </row>
    <row r="16" spans="1:22" ht="15">
      <c r="A16" s="5" t="s">
        <v>252</v>
      </c>
      <c r="B16" s="19">
        <f>'I (1)'!$F20</f>
        <v>1.4382132299292296</v>
      </c>
      <c r="C16" s="19">
        <f>'I (2)'!$F20</f>
        <v>0.4729737288270316</v>
      </c>
      <c r="D16" s="19">
        <f>'I (3)'!$G20</f>
        <v>-0.16785093102212956</v>
      </c>
      <c r="E16" s="20">
        <f>'I (4)'!$E19</f>
        <v>0</v>
      </c>
      <c r="F16" s="19">
        <f>'I (5)'!$G20</f>
        <v>0.8252493594310293</v>
      </c>
      <c r="G16" s="20">
        <f>'II (1)'!$G19</f>
        <v>0</v>
      </c>
      <c r="H16" s="19">
        <f>'II (2)'!$F19</f>
        <v>-0.5892135072185813</v>
      </c>
      <c r="I16" s="19">
        <f>'II (3)'!$F19</f>
        <v>-0.3556667575917343</v>
      </c>
      <c r="J16" s="20">
        <f>'II (4)'!$H20</f>
        <v>0</v>
      </c>
      <c r="K16" s="19">
        <f>'II (6)'!$F20</f>
        <v>1.1376106635960972</v>
      </c>
      <c r="L16" s="33">
        <f>'III (1)'!$M20</f>
        <v>0</v>
      </c>
      <c r="M16" s="33">
        <f>'III (2)'!$K20</f>
        <v>0</v>
      </c>
      <c r="N16" s="33">
        <f>'III (3)'!$I19</f>
        <v>0</v>
      </c>
      <c r="O16" s="19">
        <f>'III (4)'!$L20</f>
        <v>0</v>
      </c>
      <c r="P16" s="19">
        <f>'III (5)'!$H20</f>
        <v>0</v>
      </c>
      <c r="Q16" s="20">
        <f>'III (6)'!$E19</f>
        <v>0</v>
      </c>
      <c r="R16" s="19">
        <f>'III (7)'!$J20</f>
        <v>0.22435198598605757</v>
      </c>
      <c r="S16" s="20">
        <f>'IV (1)'!$E19</f>
        <v>1</v>
      </c>
      <c r="T16" s="20">
        <f>'IV (2)'!$E19</f>
        <v>0</v>
      </c>
      <c r="U16" s="39">
        <f>SUM($B16:$T16)</f>
        <v>3.985667771937</v>
      </c>
      <c r="V16" s="1">
        <f t="shared" si="0"/>
        <v>12</v>
      </c>
    </row>
    <row r="17" spans="1:22" ht="15">
      <c r="A17" s="5" t="s">
        <v>239</v>
      </c>
      <c r="B17" s="19">
        <f>'I (1)'!$F32</f>
        <v>0.2299861613684433</v>
      </c>
      <c r="C17" s="19">
        <f>'I (2)'!$F32</f>
        <v>0</v>
      </c>
      <c r="D17" s="19">
        <f>'I (3)'!$G32</f>
        <v>0</v>
      </c>
      <c r="E17" s="20">
        <f>'I (4)'!$E31</f>
        <v>0</v>
      </c>
      <c r="F17" s="19">
        <f>'I (5)'!$G32</f>
        <v>0.9946208531646522</v>
      </c>
      <c r="G17" s="20">
        <f>'II (1)'!$G31</f>
        <v>0</v>
      </c>
      <c r="H17" s="19">
        <f>'II (2)'!$F31</f>
        <v>-0.37666021641346686</v>
      </c>
      <c r="I17" s="19">
        <f>'II (3)'!$F31</f>
        <v>-0.07783513292220784</v>
      </c>
      <c r="J17" s="20">
        <f>'II (4)'!$H32</f>
        <v>0</v>
      </c>
      <c r="K17" s="19">
        <f>'II (6)'!$F32</f>
        <v>1.9851471497580326</v>
      </c>
      <c r="L17" s="33">
        <f>'III (1)'!$M32</f>
        <v>0</v>
      </c>
      <c r="M17" s="33">
        <f>'III (2)'!$K32</f>
        <v>0</v>
      </c>
      <c r="N17" s="33">
        <f>'III (3)'!$I31</f>
        <v>0</v>
      </c>
      <c r="O17" s="19">
        <f>'III (4)'!$L32</f>
        <v>0</v>
      </c>
      <c r="P17" s="19">
        <f>'III (5)'!$H32</f>
        <v>0</v>
      </c>
      <c r="Q17" s="20">
        <f>'III (6)'!$E31</f>
        <v>0</v>
      </c>
      <c r="R17" s="19">
        <f>'III (7)'!$J32</f>
        <v>0.1426770423317214</v>
      </c>
      <c r="S17" s="20">
        <f>'IV (1)'!$E31</f>
        <v>1</v>
      </c>
      <c r="T17" s="20">
        <f>'IV (2)'!$E31</f>
        <v>0</v>
      </c>
      <c r="U17" s="39">
        <f>SUM($B17:$T17)</f>
        <v>3.897935857287175</v>
      </c>
      <c r="V17" s="1">
        <f t="shared" si="0"/>
        <v>13</v>
      </c>
    </row>
    <row r="18" spans="1:22" ht="15">
      <c r="A18" s="5" t="s">
        <v>248</v>
      </c>
      <c r="B18" s="19">
        <f>'I (1)'!$F44</f>
        <v>0.5296408683691141</v>
      </c>
      <c r="C18" s="19">
        <f>'I (2)'!$F44</f>
        <v>0.46174519807532927</v>
      </c>
      <c r="D18" s="19">
        <f>'I (3)'!$G44</f>
        <v>0</v>
      </c>
      <c r="E18" s="20">
        <f>'I (4)'!$E43</f>
        <v>0</v>
      </c>
      <c r="F18" s="19">
        <f>'I (5)'!$G44</f>
        <v>0.9621062504167277</v>
      </c>
      <c r="G18" s="20">
        <f>'II (1)'!$G43</f>
        <v>0</v>
      </c>
      <c r="H18" s="19">
        <f>'II (2)'!$F43</f>
        <v>-0.791683306439637</v>
      </c>
      <c r="I18" s="19">
        <f>'II (3)'!$F43</f>
        <v>-0.2861576546617847</v>
      </c>
      <c r="J18" s="20">
        <f>'II (4)'!$H44</f>
        <v>0</v>
      </c>
      <c r="K18" s="19">
        <f>'II (6)'!$F44</f>
        <v>1.818029135133101</v>
      </c>
      <c r="L18" s="33">
        <f>'III (1)'!$M44</f>
        <v>0</v>
      </c>
      <c r="M18" s="33">
        <f>'III (2)'!$K44</f>
        <v>0</v>
      </c>
      <c r="N18" s="33">
        <f>'III (3)'!$I43</f>
        <v>0</v>
      </c>
      <c r="O18" s="19">
        <f>'III (4)'!$L44</f>
        <v>0</v>
      </c>
      <c r="P18" s="19">
        <f>'III (5)'!$H44</f>
        <v>0</v>
      </c>
      <c r="Q18" s="20">
        <f>'III (6)'!$E43</f>
        <v>0</v>
      </c>
      <c r="R18" s="19">
        <f>'III (7)'!$J44</f>
        <v>0.05924305432884171</v>
      </c>
      <c r="S18" s="20">
        <f>'IV (1)'!$E43</f>
        <v>1</v>
      </c>
      <c r="T18" s="20">
        <f>'IV (2)'!$E43</f>
        <v>0</v>
      </c>
      <c r="U18" s="39">
        <f>SUM($B18:$T18)</f>
        <v>3.7529235452216922</v>
      </c>
      <c r="V18" s="1">
        <f t="shared" si="0"/>
        <v>14</v>
      </c>
    </row>
    <row r="19" spans="1:22" ht="15">
      <c r="A19" s="5" t="s">
        <v>250</v>
      </c>
      <c r="B19" s="19">
        <f>'I (1)'!$F36</f>
        <v>0.6624853069997243</v>
      </c>
      <c r="C19" s="19">
        <f>'I (2)'!$F36</f>
        <v>0.204296320620199</v>
      </c>
      <c r="D19" s="19">
        <f>'I (3)'!$G36</f>
        <v>0</v>
      </c>
      <c r="E19" s="20">
        <f>'I (4)'!$E35</f>
        <v>0</v>
      </c>
      <c r="F19" s="19">
        <f>'I (5)'!$G36</f>
        <v>0.995242166813467</v>
      </c>
      <c r="G19" s="20">
        <f>'II (1)'!$G35</f>
        <v>0</v>
      </c>
      <c r="H19" s="19">
        <f>'II (2)'!$F35</f>
        <v>-0.6337775245621098</v>
      </c>
      <c r="I19" s="19">
        <f>'II (3)'!$F35</f>
        <v>-0.23162578141054946</v>
      </c>
      <c r="J19" s="20">
        <f>'II (4)'!$H36</f>
        <v>0</v>
      </c>
      <c r="K19" s="19">
        <f>'II (6)'!$F36</f>
        <v>1.4947896118724422</v>
      </c>
      <c r="L19" s="33">
        <f>'III (1)'!$M36</f>
        <v>0</v>
      </c>
      <c r="M19" s="33">
        <f>'III (2)'!$K36</f>
        <v>0</v>
      </c>
      <c r="N19" s="33">
        <f>'III (3)'!$I35</f>
        <v>0</v>
      </c>
      <c r="O19" s="19">
        <f>'III (4)'!$L36</f>
        <v>0</v>
      </c>
      <c r="P19" s="19">
        <f>'III (5)'!$H36</f>
        <v>0</v>
      </c>
      <c r="Q19" s="20">
        <f>'III (6)'!$E35</f>
        <v>0</v>
      </c>
      <c r="R19" s="19">
        <f>'III (7)'!$J36</f>
        <v>0.23748063166666764</v>
      </c>
      <c r="S19" s="20">
        <f>'IV (1)'!$E35</f>
        <v>1</v>
      </c>
      <c r="T19" s="20">
        <f>'IV (2)'!$E35</f>
        <v>0</v>
      </c>
      <c r="U19" s="39">
        <f>SUM($B19:$T19)</f>
        <v>3.728890731999841</v>
      </c>
      <c r="V19" s="1">
        <f t="shared" si="0"/>
        <v>15</v>
      </c>
    </row>
    <row r="20" spans="1:22" ht="15">
      <c r="A20" s="5" t="s">
        <v>234</v>
      </c>
      <c r="B20" s="19">
        <f>'I (1)'!$F15</f>
        <v>0.41871037571199</v>
      </c>
      <c r="C20" s="19">
        <f>'I (2)'!$F15</f>
        <v>0.6327863171833861</v>
      </c>
      <c r="D20" s="19">
        <f>'I (3)'!$G15</f>
        <v>0</v>
      </c>
      <c r="E20" s="20">
        <f>'I (4)'!$E14</f>
        <v>0</v>
      </c>
      <c r="F20" s="19">
        <f>'I (5)'!$G15</f>
        <v>0.3345562424492893</v>
      </c>
      <c r="G20" s="20">
        <f>'II (1)'!$G14</f>
        <v>0</v>
      </c>
      <c r="H20" s="19">
        <f>'II (2)'!$F14</f>
        <v>-0.38615224011113725</v>
      </c>
      <c r="I20" s="19">
        <f>'II (3)'!$F14</f>
        <v>-0.034635049221879356</v>
      </c>
      <c r="J20" s="20">
        <f>'II (4)'!$H15</f>
        <v>0</v>
      </c>
      <c r="K20" s="19">
        <f>'II (6)'!$F15</f>
        <v>1.6634843961759047</v>
      </c>
      <c r="L20" s="33">
        <f>'III (1)'!$M15</f>
        <v>0</v>
      </c>
      <c r="M20" s="33">
        <f>'III (2)'!$K15</f>
        <v>0</v>
      </c>
      <c r="N20" s="33">
        <f>'III (3)'!$I14</f>
        <v>0</v>
      </c>
      <c r="O20" s="19">
        <f>'III (4)'!$L15</f>
        <v>0</v>
      </c>
      <c r="P20" s="19">
        <f>'III (5)'!$H15</f>
        <v>0</v>
      </c>
      <c r="Q20" s="20">
        <f>'III (6)'!$E14</f>
        <v>0</v>
      </c>
      <c r="R20" s="19">
        <f>'III (7)'!$J15</f>
        <v>0.04068893495670131</v>
      </c>
      <c r="S20" s="20">
        <f>'IV (1)'!$E14</f>
        <v>1</v>
      </c>
      <c r="T20" s="20">
        <f>'IV (2)'!$E14</f>
        <v>0</v>
      </c>
      <c r="U20" s="39">
        <f>SUM($B20:$T20)</f>
        <v>3.6694389771442544</v>
      </c>
      <c r="V20" s="1">
        <f t="shared" si="0"/>
        <v>16</v>
      </c>
    </row>
    <row r="21" spans="1:22" ht="15">
      <c r="A21" s="5" t="s">
        <v>245</v>
      </c>
      <c r="B21" s="19">
        <f>'I (1)'!$F41</f>
        <v>0.6512015549057035</v>
      </c>
      <c r="C21" s="19">
        <f>'I (2)'!$F41</f>
        <v>0.534434865162569</v>
      </c>
      <c r="D21" s="19">
        <f>'I (3)'!$G41</f>
        <v>0</v>
      </c>
      <c r="E21" s="20">
        <f>'I (4)'!$E40</f>
        <v>0</v>
      </c>
      <c r="F21" s="19">
        <f>'I (5)'!$G41</f>
        <v>0.11334511458324249</v>
      </c>
      <c r="G21" s="20">
        <f>'II (1)'!$G40</f>
        <v>0</v>
      </c>
      <c r="H21" s="19">
        <f>'II (2)'!$F40</f>
        <v>-0.5368288046927708</v>
      </c>
      <c r="I21" s="19">
        <f>'II (3)'!$F40</f>
        <v>-0.040078735286634505</v>
      </c>
      <c r="J21" s="20">
        <f>'II (4)'!$H41</f>
        <v>0</v>
      </c>
      <c r="K21" s="19">
        <f>'II (6)'!$F41</f>
        <v>1.5838599412704992</v>
      </c>
      <c r="L21" s="33">
        <f>'III (1)'!$M41</f>
        <v>0</v>
      </c>
      <c r="M21" s="33">
        <f>'III (2)'!$K41</f>
        <v>0</v>
      </c>
      <c r="N21" s="33">
        <f>'III (3)'!$I40</f>
        <v>0</v>
      </c>
      <c r="O21" s="19">
        <f>'III (4)'!$L41</f>
        <v>0</v>
      </c>
      <c r="P21" s="19">
        <f>'III (5)'!$H41</f>
        <v>0</v>
      </c>
      <c r="Q21" s="20">
        <f>'III (6)'!$E40</f>
        <v>0</v>
      </c>
      <c r="R21" s="19">
        <f>'III (7)'!$J41</f>
        <v>0.22526526111590692</v>
      </c>
      <c r="S21" s="20">
        <f>'IV (1)'!$E40</f>
        <v>1</v>
      </c>
      <c r="T21" s="20">
        <f>'IV (2)'!$E40</f>
        <v>0</v>
      </c>
      <c r="U21" s="39">
        <f>SUM($B21:$T21)</f>
        <v>3.5311991970585157</v>
      </c>
      <c r="V21" s="1">
        <f t="shared" si="0"/>
        <v>17</v>
      </c>
    </row>
    <row r="22" spans="1:22" ht="15">
      <c r="A22" s="5" t="s">
        <v>263</v>
      </c>
      <c r="B22" s="19">
        <f>'I (1)'!$F24</f>
        <v>1.4570955625759683</v>
      </c>
      <c r="C22" s="19">
        <f>'I (2)'!$F24</f>
        <v>0.24878884843375937</v>
      </c>
      <c r="D22" s="19">
        <f>'I (3)'!$G24</f>
        <v>0</v>
      </c>
      <c r="E22" s="20">
        <f>'I (4)'!$E23</f>
        <v>0</v>
      </c>
      <c r="F22" s="19">
        <f>'I (5)'!$G24</f>
        <v>0.038927895080847916</v>
      </c>
      <c r="G22" s="20">
        <f>'II (1)'!$G23</f>
        <v>0</v>
      </c>
      <c r="H22" s="19">
        <f>'II (2)'!$F23</f>
        <v>-0.28208149095450635</v>
      </c>
      <c r="I22" s="19">
        <f>'II (3)'!$F23</f>
        <v>-0.26555247396741954</v>
      </c>
      <c r="J22" s="20">
        <f>'II (4)'!$H24</f>
        <v>0</v>
      </c>
      <c r="K22" s="19">
        <f>'II (6)'!$F24</f>
        <v>0.9693202564949094</v>
      </c>
      <c r="L22" s="33">
        <f>'III (1)'!$M24</f>
        <v>0</v>
      </c>
      <c r="M22" s="33">
        <f>'III (2)'!$K24</f>
        <v>0</v>
      </c>
      <c r="N22" s="33">
        <f>'III (3)'!$I23</f>
        <v>0</v>
      </c>
      <c r="O22" s="19">
        <f>'III (4)'!$L24</f>
        <v>0</v>
      </c>
      <c r="P22" s="19">
        <f>'III (5)'!$H24</f>
        <v>0</v>
      </c>
      <c r="Q22" s="20">
        <f>'III (6)'!$E23</f>
        <v>0</v>
      </c>
      <c r="R22" s="19">
        <f>'III (7)'!$J24</f>
        <v>0.22946842957994304</v>
      </c>
      <c r="S22" s="20">
        <f>'IV (1)'!$E23</f>
        <v>1</v>
      </c>
      <c r="T22" s="20">
        <f>'IV (2)'!$E23</f>
        <v>0</v>
      </c>
      <c r="U22" s="39">
        <f>SUM($B22:$T22)</f>
        <v>3.395967027243502</v>
      </c>
      <c r="V22" s="1">
        <f t="shared" si="0"/>
        <v>18</v>
      </c>
    </row>
    <row r="23" spans="1:22" ht="15">
      <c r="A23" s="5" t="s">
        <v>255</v>
      </c>
      <c r="B23" s="19">
        <f>'I (1)'!$F34</f>
        <v>0.24521004274957414</v>
      </c>
      <c r="C23" s="19">
        <f>'I (2)'!$F34</f>
        <v>0.7861525034651713</v>
      </c>
      <c r="D23" s="19">
        <f>'I (3)'!$G34</f>
        <v>0</v>
      </c>
      <c r="E23" s="20">
        <f>'I (4)'!$E33</f>
        <v>0</v>
      </c>
      <c r="F23" s="19">
        <f>'I (5)'!$G34</f>
        <v>1</v>
      </c>
      <c r="G23" s="20">
        <f>'II (1)'!$G33</f>
        <v>0</v>
      </c>
      <c r="H23" s="19">
        <f>'II (2)'!$F33</f>
        <v>-0.3646911710848894</v>
      </c>
      <c r="I23" s="19">
        <f>'II (3)'!$F33</f>
        <v>-0.21108330139613177</v>
      </c>
      <c r="J23" s="20">
        <f>'II (4)'!$H34</f>
        <v>0</v>
      </c>
      <c r="K23" s="19">
        <f>'II (6)'!$F34</f>
        <v>0.5658718542303818</v>
      </c>
      <c r="L23" s="33">
        <f>'III (1)'!$M34</f>
        <v>0</v>
      </c>
      <c r="M23" s="33">
        <f>'III (2)'!$K34</f>
        <v>0</v>
      </c>
      <c r="N23" s="33">
        <f>'III (3)'!$I33</f>
        <v>0</v>
      </c>
      <c r="O23" s="19">
        <f>'III (4)'!$L34</f>
        <v>0</v>
      </c>
      <c r="P23" s="19">
        <f>'III (5)'!$H34</f>
        <v>0</v>
      </c>
      <c r="Q23" s="20">
        <f>'III (6)'!$E33</f>
        <v>0</v>
      </c>
      <c r="R23" s="19">
        <f>'III (7)'!$J34</f>
        <v>0.35957987823898624</v>
      </c>
      <c r="S23" s="20">
        <f>'IV (1)'!$E33</f>
        <v>1</v>
      </c>
      <c r="T23" s="20">
        <f>'IV (2)'!$E33</f>
        <v>0</v>
      </c>
      <c r="U23" s="39">
        <f>SUM($B23:$T23)</f>
        <v>3.381039806203092</v>
      </c>
      <c r="V23" s="1">
        <f t="shared" si="0"/>
        <v>19</v>
      </c>
    </row>
    <row r="24" spans="1:22" ht="15">
      <c r="A24" s="5" t="s">
        <v>249</v>
      </c>
      <c r="B24" s="19">
        <f>'I (1)'!$F13</f>
        <v>0.38621659003995634</v>
      </c>
      <c r="C24" s="19">
        <f>'I (2)'!$F13</f>
        <v>1</v>
      </c>
      <c r="D24" s="19">
        <f>'I (3)'!$G13</f>
        <v>-0.2018907348407196</v>
      </c>
      <c r="E24" s="20">
        <f>'I (4)'!$E12</f>
        <v>0</v>
      </c>
      <c r="F24" s="19">
        <f>'I (5)'!$G13</f>
        <v>0.32976419324924344</v>
      </c>
      <c r="G24" s="20">
        <f>'II (1)'!$G12</f>
        <v>0</v>
      </c>
      <c r="H24" s="19">
        <f>'II (2)'!$F12</f>
        <v>-0.2778208656768307</v>
      </c>
      <c r="I24" s="19">
        <f>'II (3)'!$F12</f>
        <v>-0.26745394904676517</v>
      </c>
      <c r="J24" s="20">
        <f>'II (4)'!$H13</f>
        <v>0</v>
      </c>
      <c r="K24" s="19">
        <f>'II (6)'!$F13</f>
        <v>1.624414729966718</v>
      </c>
      <c r="L24" s="33">
        <f>'III (1)'!$M13</f>
        <v>0</v>
      </c>
      <c r="M24" s="33">
        <f>'III (2)'!$K13</f>
        <v>0</v>
      </c>
      <c r="N24" s="33">
        <f>'III (3)'!$I12</f>
        <v>0</v>
      </c>
      <c r="O24" s="19">
        <f>'III (4)'!$L13</f>
        <v>-0.30000214861146185</v>
      </c>
      <c r="P24" s="19">
        <f>'III (5)'!$H13</f>
        <v>0</v>
      </c>
      <c r="Q24" s="20">
        <f>'III (6)'!$E12</f>
        <v>0</v>
      </c>
      <c r="R24" s="19">
        <f>'III (7)'!$J13</f>
        <v>0.04261380471936568</v>
      </c>
      <c r="S24" s="20">
        <f>'IV (1)'!$E12</f>
        <v>1</v>
      </c>
      <c r="T24" s="20">
        <f>'IV (2)'!$E12</f>
        <v>0</v>
      </c>
      <c r="U24" s="39">
        <f>SUM($B24:$T24)</f>
        <v>3.335841619799506</v>
      </c>
      <c r="V24" s="1">
        <f t="shared" si="0"/>
        <v>20</v>
      </c>
    </row>
    <row r="25" spans="1:22" ht="15">
      <c r="A25" s="5" t="s">
        <v>246</v>
      </c>
      <c r="B25" s="19">
        <f>'I (1)'!$F29</f>
        <v>1.337733145150111</v>
      </c>
      <c r="C25" s="19">
        <f>'I (2)'!$F29</f>
        <v>0.3091865091947858</v>
      </c>
      <c r="D25" s="19">
        <f>'I (3)'!$G29</f>
        <v>-0.39570582404972504</v>
      </c>
      <c r="E25" s="20">
        <f>'I (4)'!$E28</f>
        <v>0</v>
      </c>
      <c r="F25" s="19">
        <f>'I (5)'!$G29</f>
        <v>0.4462239792371965</v>
      </c>
      <c r="G25" s="20">
        <f>'II (1)'!$G28</f>
        <v>0</v>
      </c>
      <c r="H25" s="19">
        <f>'II (2)'!$F28</f>
        <v>-0.2798885826279974</v>
      </c>
      <c r="I25" s="19">
        <f>'II (3)'!$F28</f>
        <v>-0.08088968386510133</v>
      </c>
      <c r="J25" s="20">
        <f>'II (4)'!$H29</f>
        <v>0</v>
      </c>
      <c r="K25" s="19">
        <f>'II (6)'!$F29</f>
        <v>0.9340692328256427</v>
      </c>
      <c r="L25" s="33">
        <f>'III (1)'!$M29</f>
        <v>0</v>
      </c>
      <c r="M25" s="33">
        <f>'III (2)'!$K29</f>
        <v>0</v>
      </c>
      <c r="N25" s="33">
        <f>'III (3)'!$I28</f>
        <v>0</v>
      </c>
      <c r="O25" s="19">
        <f>'III (4)'!$L29</f>
        <v>-1</v>
      </c>
      <c r="P25" s="19">
        <f>'III (5)'!$H29</f>
        <v>0</v>
      </c>
      <c r="Q25" s="20">
        <f>'III (6)'!$E28</f>
        <v>0</v>
      </c>
      <c r="R25" s="19">
        <f>'III (7)'!$J29</f>
        <v>1</v>
      </c>
      <c r="S25" s="20">
        <f>'IV (1)'!$E28</f>
        <v>1</v>
      </c>
      <c r="T25" s="20">
        <f>'IV (2)'!$E28</f>
        <v>0</v>
      </c>
      <c r="U25" s="39">
        <f>SUM($B25:$T25)</f>
        <v>3.2707287758649124</v>
      </c>
      <c r="V25" s="1">
        <f t="shared" si="0"/>
        <v>21</v>
      </c>
    </row>
    <row r="26" spans="1:22" ht="15">
      <c r="A26" s="5" t="s">
        <v>258</v>
      </c>
      <c r="B26" s="19">
        <f>'I (1)'!$F43</f>
        <v>2</v>
      </c>
      <c r="C26" s="19">
        <f>'I (2)'!$F43</f>
        <v>0.7597994789700452</v>
      </c>
      <c r="D26" s="19">
        <f>'I (3)'!$G43</f>
        <v>-0.058888796440153435</v>
      </c>
      <c r="E26" s="20">
        <f>'I (4)'!$E42</f>
        <v>0</v>
      </c>
      <c r="F26" s="19">
        <f>'I (5)'!$G43</f>
        <v>0.36687388843494434</v>
      </c>
      <c r="G26" s="20">
        <f>'II (1)'!$G42</f>
        <v>0</v>
      </c>
      <c r="H26" s="19">
        <f>'II (2)'!$F42</f>
        <v>-0.32646276106206706</v>
      </c>
      <c r="I26" s="19">
        <f>'II (3)'!$F42</f>
        <v>-0.6520142944783054</v>
      </c>
      <c r="J26" s="20">
        <f>'II (4)'!$H43</f>
        <v>0</v>
      </c>
      <c r="K26" s="19">
        <f>'II (6)'!$F43</f>
        <v>1.3786647258515536</v>
      </c>
      <c r="L26" s="33">
        <f>'III (1)'!$M43</f>
        <v>0</v>
      </c>
      <c r="M26" s="33">
        <f>'III (2)'!$K43</f>
        <v>0</v>
      </c>
      <c r="N26" s="33">
        <f>'III (3)'!$I42</f>
        <v>0</v>
      </c>
      <c r="O26" s="19">
        <f>'III (4)'!$L43</f>
        <v>0</v>
      </c>
      <c r="P26" s="19">
        <f>'III (5)'!$H43</f>
        <v>-1.5569467355946107</v>
      </c>
      <c r="Q26" s="20">
        <f>'III (6)'!$E42</f>
        <v>0</v>
      </c>
      <c r="R26" s="19">
        <f>'III (7)'!$J43</f>
        <v>0.23035110617960625</v>
      </c>
      <c r="S26" s="20">
        <f>'IV (1)'!$E42</f>
        <v>1</v>
      </c>
      <c r="T26" s="20">
        <f>'IV (2)'!$E42</f>
        <v>0</v>
      </c>
      <c r="U26" s="39">
        <f>SUM($B26:$T26)</f>
        <v>3.141376611861013</v>
      </c>
      <c r="V26" s="1">
        <f t="shared" si="0"/>
        <v>22</v>
      </c>
    </row>
    <row r="27" spans="1:22" ht="15">
      <c r="A27" s="5" t="s">
        <v>236</v>
      </c>
      <c r="B27" s="19">
        <f>'I (1)'!$F18</f>
        <v>0.37399489103965405</v>
      </c>
      <c r="C27" s="19">
        <f>'I (2)'!$F18</f>
        <v>0.4373174549364843</v>
      </c>
      <c r="D27" s="19">
        <f>'I (3)'!$G18</f>
        <v>0</v>
      </c>
      <c r="E27" s="20">
        <f>'I (4)'!$E17</f>
        <v>0</v>
      </c>
      <c r="F27" s="19">
        <f>'I (5)'!$G18</f>
        <v>0.36202591078532037</v>
      </c>
      <c r="G27" s="20">
        <f>'II (1)'!$G17</f>
        <v>0</v>
      </c>
      <c r="H27" s="19">
        <f>'II (2)'!$F17</f>
        <v>-0.3665123126844654</v>
      </c>
      <c r="I27" s="19">
        <f>'II (3)'!$F17</f>
        <v>-0.19802655147450865</v>
      </c>
      <c r="J27" s="20">
        <f>'II (4)'!$H18</f>
        <v>0</v>
      </c>
      <c r="K27" s="19">
        <f>'II (6)'!$F18</f>
        <v>1.6026735092182587</v>
      </c>
      <c r="L27" s="33">
        <f>'III (1)'!$M18</f>
        <v>0</v>
      </c>
      <c r="M27" s="33">
        <f>'III (2)'!$K18</f>
        <v>0</v>
      </c>
      <c r="N27" s="33">
        <f>'III (3)'!$I17</f>
        <v>0</v>
      </c>
      <c r="O27" s="19">
        <f>'III (4)'!$L18</f>
        <v>-0.557490822856969</v>
      </c>
      <c r="P27" s="19">
        <f>'III (5)'!$H18</f>
        <v>0</v>
      </c>
      <c r="Q27" s="20">
        <f>'III (6)'!$E17</f>
        <v>0</v>
      </c>
      <c r="R27" s="19">
        <f>'III (7)'!$J18</f>
        <v>0.46118352585988515</v>
      </c>
      <c r="S27" s="20">
        <f>'IV (1)'!$E17</f>
        <v>1</v>
      </c>
      <c r="T27" s="20">
        <f>'IV (2)'!$E17</f>
        <v>0</v>
      </c>
      <c r="U27" s="39">
        <f>SUM($B27:$T27)</f>
        <v>3.11516560482366</v>
      </c>
      <c r="V27" s="1">
        <f t="shared" si="0"/>
        <v>23</v>
      </c>
    </row>
    <row r="28" spans="1:22" ht="15">
      <c r="A28" s="5" t="s">
        <v>253</v>
      </c>
      <c r="B28" s="19">
        <f>'I (1)'!$F28</f>
        <v>0.6836855481619447</v>
      </c>
      <c r="C28" s="19">
        <f>'I (2)'!$F28</f>
        <v>0.43588881588471495</v>
      </c>
      <c r="D28" s="19">
        <f>'I (3)'!$G28</f>
        <v>0</v>
      </c>
      <c r="E28" s="20">
        <f>'I (4)'!$E27</f>
        <v>0</v>
      </c>
      <c r="F28" s="19">
        <f>'I (5)'!$G28</f>
        <v>0.30359892513580206</v>
      </c>
      <c r="G28" s="20">
        <f>'II (1)'!$G27</f>
        <v>0</v>
      </c>
      <c r="H28" s="19">
        <f>'II (2)'!$F27</f>
        <v>-0.6464371151759202</v>
      </c>
      <c r="I28" s="19">
        <f>'II (3)'!$F27</f>
        <v>-0.9069723224273392</v>
      </c>
      <c r="J28" s="20">
        <f>'II (4)'!$H28</f>
        <v>0</v>
      </c>
      <c r="K28" s="19">
        <f>'II (6)'!$F28</f>
        <v>1.7326392829872863</v>
      </c>
      <c r="L28" s="33">
        <f>'III (1)'!$M28</f>
        <v>0</v>
      </c>
      <c r="M28" s="33">
        <f>'III (2)'!$K28</f>
        <v>0</v>
      </c>
      <c r="N28" s="33">
        <f>'III (3)'!$I27</f>
        <v>0</v>
      </c>
      <c r="O28" s="19">
        <f>'III (4)'!$L28</f>
        <v>-0.1193733157260899</v>
      </c>
      <c r="P28" s="19">
        <f>'III (5)'!$H28</f>
        <v>0</v>
      </c>
      <c r="Q28" s="20">
        <f>'III (6)'!$E27</f>
        <v>0</v>
      </c>
      <c r="R28" s="19">
        <f>'III (7)'!$J28</f>
        <v>0.13989056347212775</v>
      </c>
      <c r="S28" s="20">
        <f>'IV (1)'!$E27</f>
        <v>1</v>
      </c>
      <c r="T28" s="20">
        <f>'IV (2)'!$E27</f>
        <v>0</v>
      </c>
      <c r="U28" s="39">
        <f>SUM($B28:$T28)</f>
        <v>2.622920382312526</v>
      </c>
      <c r="V28" s="1">
        <f t="shared" si="0"/>
        <v>24</v>
      </c>
    </row>
    <row r="29" spans="1:22" ht="15">
      <c r="A29" s="5" t="s">
        <v>254</v>
      </c>
      <c r="B29" s="19">
        <f>'I (1)'!$F33</f>
        <v>1.5517577049049605</v>
      </c>
      <c r="C29" s="19">
        <f>'I (2)'!$F33</f>
        <v>0.8896607720731906</v>
      </c>
      <c r="D29" s="19">
        <f>'I (3)'!$G33</f>
        <v>-1</v>
      </c>
      <c r="E29" s="20">
        <f>'I (4)'!$E32</f>
        <v>0</v>
      </c>
      <c r="F29" s="19">
        <f>'I (5)'!$G33</f>
        <v>0.04807663299699436</v>
      </c>
      <c r="G29" s="20">
        <f>'II (1)'!$G32</f>
        <v>0</v>
      </c>
      <c r="H29" s="19">
        <f>'II (2)'!$F32</f>
        <v>-0.4310462369556896</v>
      </c>
      <c r="I29" s="19">
        <f>'II (3)'!$F32</f>
        <v>-0.12289497508215692</v>
      </c>
      <c r="J29" s="20">
        <f>'II (4)'!$H33</f>
        <v>0</v>
      </c>
      <c r="K29" s="19">
        <f>'II (6)'!$F33</f>
        <v>2</v>
      </c>
      <c r="L29" s="33">
        <f>'III (1)'!$M33</f>
        <v>0</v>
      </c>
      <c r="M29" s="33">
        <f>'III (2)'!$K33</f>
        <v>0</v>
      </c>
      <c r="N29" s="33">
        <f>'III (3)'!$I32</f>
        <v>0</v>
      </c>
      <c r="O29" s="19">
        <f>'III (4)'!$L33</f>
        <v>0</v>
      </c>
      <c r="P29" s="19">
        <f>'III (5)'!$H33</f>
        <v>-1.6578441142095461</v>
      </c>
      <c r="Q29" s="20">
        <f>'III (6)'!$E32</f>
        <v>0</v>
      </c>
      <c r="R29" s="19">
        <f>'III (7)'!$J33</f>
        <v>0.23263862121551723</v>
      </c>
      <c r="S29" s="20">
        <f>'IV (1)'!$E32</f>
        <v>1</v>
      </c>
      <c r="T29" s="20">
        <f>'IV (2)'!$E32</f>
        <v>0</v>
      </c>
      <c r="U29" s="39">
        <f>SUM($B29:$T29)</f>
        <v>2.5103484049432696</v>
      </c>
      <c r="V29" s="1">
        <f t="shared" si="0"/>
        <v>25</v>
      </c>
    </row>
    <row r="30" spans="1:22" ht="15">
      <c r="A30" s="5" t="s">
        <v>260</v>
      </c>
      <c r="B30" s="19">
        <f>'I (1)'!$F46</f>
        <v>0.6571260374470858</v>
      </c>
      <c r="C30" s="19">
        <f>'I (2)'!$F46</f>
        <v>0.5463978259834626</v>
      </c>
      <c r="D30" s="19">
        <f>'I (3)'!$G46</f>
        <v>0</v>
      </c>
      <c r="E30" s="20">
        <f>'I (4)'!$E45</f>
        <v>0</v>
      </c>
      <c r="F30" s="19">
        <f>'I (5)'!$G46</f>
        <v>0.0757603868834884</v>
      </c>
      <c r="G30" s="20">
        <f>'II (1)'!$G45</f>
        <v>0</v>
      </c>
      <c r="H30" s="19">
        <f>'II (2)'!$F45</f>
        <v>-0.6618896377893158</v>
      </c>
      <c r="I30" s="19">
        <f>'II (3)'!$F45</f>
        <v>-0.11008079864029945</v>
      </c>
      <c r="J30" s="20">
        <f>'II (4)'!$H46</f>
        <v>0</v>
      </c>
      <c r="K30" s="19">
        <f>'II (6)'!$F46</f>
        <v>1.2028055140728127</v>
      </c>
      <c r="L30" s="33">
        <f>'III (1)'!$M46</f>
        <v>0</v>
      </c>
      <c r="M30" s="33">
        <f>'III (2)'!$K46</f>
        <v>0</v>
      </c>
      <c r="N30" s="33">
        <f>'III (3)'!$I45</f>
        <v>0</v>
      </c>
      <c r="O30" s="19">
        <f>'III (4)'!$L46</f>
        <v>0</v>
      </c>
      <c r="P30" s="19">
        <f>'III (5)'!$H46</f>
        <v>-0.695041943474897</v>
      </c>
      <c r="Q30" s="20">
        <f>'III (6)'!$E45</f>
        <v>0</v>
      </c>
      <c r="R30" s="19">
        <f>'III (7)'!$J46</f>
        <v>0.13480663344715194</v>
      </c>
      <c r="S30" s="20">
        <f>'IV (1)'!$E45</f>
        <v>1</v>
      </c>
      <c r="T30" s="20">
        <f>'IV (2)'!$E45</f>
        <v>0</v>
      </c>
      <c r="U30" s="39">
        <f>SUM($B30:$T30)</f>
        <v>2.149884017929489</v>
      </c>
      <c r="V30" s="1">
        <f t="shared" si="0"/>
        <v>26</v>
      </c>
    </row>
    <row r="31" spans="1:22" ht="15">
      <c r="A31" s="5" t="s">
        <v>244</v>
      </c>
      <c r="B31" s="19">
        <f>'I (1)'!$F12</f>
        <v>0.0893145528976191</v>
      </c>
      <c r="C31" s="19">
        <f>'I (2)'!$F12</f>
        <v>0.2771254080126937</v>
      </c>
      <c r="D31" s="19">
        <f>'I (3)'!$G12</f>
        <v>0</v>
      </c>
      <c r="E31" s="20">
        <f>'I (4)'!$E11</f>
        <v>0</v>
      </c>
      <c r="F31" s="19">
        <f>'I (5)'!$G12</f>
        <v>0.5406298183304775</v>
      </c>
      <c r="G31" s="20">
        <f>'II (1)'!$G11</f>
        <v>0</v>
      </c>
      <c r="H31" s="19">
        <f>'II (2)'!$F11</f>
        <v>-0.5714488818378946</v>
      </c>
      <c r="I31" s="19">
        <f>'II (3)'!$F11</f>
        <v>-0.4956554578363275</v>
      </c>
      <c r="J31" s="20">
        <f>'II (4)'!$H12</f>
        <v>0</v>
      </c>
      <c r="K31" s="19">
        <f>'II (6)'!$F12</f>
        <v>1.519437385261527</v>
      </c>
      <c r="L31" s="33">
        <f>'III (1)'!$M12</f>
        <v>0</v>
      </c>
      <c r="M31" s="33">
        <f>'III (2)'!$K12</f>
        <v>0</v>
      </c>
      <c r="N31" s="33">
        <f>'III (3)'!$I11</f>
        <v>0</v>
      </c>
      <c r="O31" s="19">
        <f>'III (4)'!$L12</f>
        <v>0</v>
      </c>
      <c r="P31" s="19">
        <f>'III (5)'!$H12</f>
        <v>-0.3179763801182355</v>
      </c>
      <c r="Q31" s="20">
        <f>'III (6)'!$E11</f>
        <v>0</v>
      </c>
      <c r="R31" s="19">
        <f>'III (7)'!$J12</f>
        <v>0.04633293579870181</v>
      </c>
      <c r="S31" s="20">
        <f>'IV (1)'!$E11</f>
        <v>1</v>
      </c>
      <c r="T31" s="20">
        <f>'IV (2)'!$E11</f>
        <v>0</v>
      </c>
      <c r="U31" s="39">
        <f>SUM($B31:$T31)</f>
        <v>2.0877593805085617</v>
      </c>
      <c r="V31" s="1">
        <f t="shared" si="0"/>
        <v>27</v>
      </c>
    </row>
    <row r="32" spans="1:22" ht="15">
      <c r="A32" s="5" t="s">
        <v>264</v>
      </c>
      <c r="B32" s="19">
        <f>'I (1)'!$F37</f>
        <v>0.9872314971809798</v>
      </c>
      <c r="C32" s="19">
        <f>'I (2)'!$F37</f>
        <v>0.21418375450377194</v>
      </c>
      <c r="D32" s="19">
        <f>'I (3)'!$G37</f>
        <v>0</v>
      </c>
      <c r="E32" s="20">
        <f>'I (4)'!$E36</f>
        <v>0</v>
      </c>
      <c r="F32" s="19">
        <f>'I (5)'!$G37</f>
        <v>0.14956368826603972</v>
      </c>
      <c r="G32" s="20">
        <f>'II (1)'!$G36</f>
        <v>0</v>
      </c>
      <c r="H32" s="19">
        <f>'II (2)'!$F36</f>
        <v>-0.4385906561529447</v>
      </c>
      <c r="I32" s="19">
        <f>'II (3)'!$F36</f>
        <v>-0.056344772502981665</v>
      </c>
      <c r="J32" s="20">
        <f>'II (4)'!$H37</f>
        <v>0</v>
      </c>
      <c r="K32" s="19">
        <f>'II (6)'!$F37</f>
        <v>0</v>
      </c>
      <c r="L32" s="33">
        <f>'III (1)'!$M37</f>
        <v>0</v>
      </c>
      <c r="M32" s="33">
        <f>'III (2)'!$K37</f>
        <v>0</v>
      </c>
      <c r="N32" s="33">
        <f>'III (3)'!$I36</f>
        <v>0</v>
      </c>
      <c r="O32" s="19">
        <f>'III (4)'!$L37</f>
        <v>0</v>
      </c>
      <c r="P32" s="19">
        <f>'III (5)'!$H37</f>
        <v>0</v>
      </c>
      <c r="Q32" s="20">
        <f>'III (6)'!$E36</f>
        <v>0</v>
      </c>
      <c r="R32" s="19">
        <f>'III (7)'!$J37</f>
        <v>0.1997147593641133</v>
      </c>
      <c r="S32" s="20">
        <f>'IV (1)'!$E36</f>
        <v>1</v>
      </c>
      <c r="T32" s="20">
        <f>'IV (2)'!$E36</f>
        <v>0</v>
      </c>
      <c r="U32" s="39">
        <f>SUM($B32:$T32)</f>
        <v>2.0557582706589783</v>
      </c>
      <c r="V32" s="1">
        <f t="shared" si="0"/>
        <v>28</v>
      </c>
    </row>
    <row r="33" spans="1:22" ht="15">
      <c r="A33" s="5" t="s">
        <v>257</v>
      </c>
      <c r="B33" s="19">
        <f>'I (1)'!$F10</f>
        <v>0.6375151136740779</v>
      </c>
      <c r="C33" s="19">
        <f>'I (2)'!$F10</f>
        <v>0.5566173128115606</v>
      </c>
      <c r="D33" s="19">
        <f>'I (3)'!$G10</f>
        <v>0</v>
      </c>
      <c r="E33" s="20">
        <f>'I (4)'!$E9</f>
        <v>0</v>
      </c>
      <c r="F33" s="19">
        <f>'I (5)'!$G10</f>
        <v>0.5462141746100156</v>
      </c>
      <c r="G33" s="20">
        <f>'II (1)'!$G9</f>
        <v>0</v>
      </c>
      <c r="H33" s="19">
        <f>'II (2)'!$F9</f>
        <v>-0.24593619722972035</v>
      </c>
      <c r="I33" s="19">
        <f>'II (3)'!$F9</f>
        <v>-1</v>
      </c>
      <c r="J33" s="20">
        <f>'II (4)'!$H10</f>
        <v>0</v>
      </c>
      <c r="K33" s="19">
        <f>'II (6)'!$F10</f>
        <v>0.9686482725742945</v>
      </c>
      <c r="L33" s="33">
        <f>'III (1)'!$M10</f>
        <v>0</v>
      </c>
      <c r="M33" s="33">
        <f>'III (2)'!$K10</f>
        <v>0</v>
      </c>
      <c r="N33" s="33">
        <f>'III (3)'!$I9</f>
        <v>0</v>
      </c>
      <c r="O33" s="19">
        <f>'III (4)'!$L10</f>
        <v>0</v>
      </c>
      <c r="P33" s="19">
        <f>'III (5)'!$H10</f>
        <v>-1.0651106215360746</v>
      </c>
      <c r="Q33" s="20">
        <f>'III (6)'!$E9</f>
        <v>0</v>
      </c>
      <c r="R33" s="19">
        <f>'III (7)'!$J10</f>
        <v>0.08278547116627888</v>
      </c>
      <c r="S33" s="20">
        <f>'IV (1)'!$E9</f>
        <v>1</v>
      </c>
      <c r="T33" s="20">
        <f>'IV (2)'!$E9</f>
        <v>0</v>
      </c>
      <c r="U33" s="39">
        <f>SUM($B33:$T33)</f>
        <v>1.4807335260704328</v>
      </c>
      <c r="V33" s="1">
        <f t="shared" si="0"/>
        <v>29</v>
      </c>
    </row>
    <row r="34" spans="1:22" ht="15">
      <c r="A34" s="5" t="s">
        <v>247</v>
      </c>
      <c r="B34" s="19">
        <f>'I (1)'!$F14</f>
        <v>0</v>
      </c>
      <c r="C34" s="19">
        <f>'I (2)'!$F14</f>
        <v>0.42442894802656644</v>
      </c>
      <c r="D34" s="19">
        <f>'I (3)'!$G14</f>
        <v>0</v>
      </c>
      <c r="E34" s="20">
        <f>'I (4)'!$E13</f>
        <v>0</v>
      </c>
      <c r="F34" s="19">
        <f>'I (5)'!$G14</f>
        <v>0.5352932367986617</v>
      </c>
      <c r="G34" s="20">
        <f>'II (1)'!$G13</f>
        <v>0</v>
      </c>
      <c r="H34" s="19">
        <f>'II (2)'!$F13</f>
        <v>-0.41749956577675756</v>
      </c>
      <c r="I34" s="19">
        <f>'II (3)'!$F13</f>
        <v>-0.8784160793261628</v>
      </c>
      <c r="J34" s="20">
        <f>'II (4)'!$H14</f>
        <v>0</v>
      </c>
      <c r="K34" s="19">
        <f>'II (6)'!$F14</f>
        <v>1.6033896644025025</v>
      </c>
      <c r="L34" s="33">
        <f>'III (1)'!$M14</f>
        <v>0</v>
      </c>
      <c r="M34" s="33">
        <f>'III (2)'!$K14</f>
        <v>0</v>
      </c>
      <c r="N34" s="33">
        <f>'III (3)'!$I13</f>
        <v>0</v>
      </c>
      <c r="O34" s="19">
        <f>'III (4)'!$L14</f>
        <v>0</v>
      </c>
      <c r="P34" s="19">
        <f>'III (5)'!$H14</f>
        <v>-1.0022722055074855</v>
      </c>
      <c r="Q34" s="20">
        <f>'III (6)'!$E13</f>
        <v>0</v>
      </c>
      <c r="R34" s="19">
        <f>'III (7)'!$J14</f>
        <v>0.21416070739477575</v>
      </c>
      <c r="S34" s="20">
        <f>'IV (1)'!$E13</f>
        <v>1</v>
      </c>
      <c r="T34" s="20">
        <f>'IV (2)'!$E13</f>
        <v>0</v>
      </c>
      <c r="U34" s="39">
        <f>SUM($B34:$T34)</f>
        <v>1.4790847060121006</v>
      </c>
      <c r="V34" s="1">
        <f t="shared" si="0"/>
        <v>30</v>
      </c>
    </row>
    <row r="35" spans="1:22" ht="15">
      <c r="A35" s="5" t="s">
        <v>266</v>
      </c>
      <c r="B35" s="19">
        <f>'I (1)'!$F11</f>
        <v>0.3286170039435369</v>
      </c>
      <c r="C35" s="19">
        <f>'I (2)'!$F11</f>
        <v>0.5669473918780357</v>
      </c>
      <c r="D35" s="19">
        <f>'I (3)'!$G11</f>
        <v>0</v>
      </c>
      <c r="E35" s="20">
        <f>'I (4)'!$E10</f>
        <v>0</v>
      </c>
      <c r="F35" s="19">
        <f>'I (5)'!$G11</f>
        <v>0.3253896553849378</v>
      </c>
      <c r="G35" s="20">
        <f>'II (1)'!$G10</f>
        <v>0</v>
      </c>
      <c r="H35" s="19">
        <f>'II (2)'!$F10</f>
        <v>-0.1466223913068742</v>
      </c>
      <c r="I35" s="19">
        <f>'II (3)'!$F10</f>
        <v>-0.09116168305517848</v>
      </c>
      <c r="J35" s="20">
        <f>'II (4)'!$H11</f>
        <v>0</v>
      </c>
      <c r="K35" s="19">
        <f>'II (6)'!$F11</f>
        <v>1.7456149153622529</v>
      </c>
      <c r="L35" s="33">
        <f>'III (1)'!$M11</f>
        <v>0</v>
      </c>
      <c r="M35" s="33">
        <f>'III (2)'!$K11</f>
        <v>0</v>
      </c>
      <c r="N35" s="33">
        <f>'III (3)'!$I10</f>
        <v>0</v>
      </c>
      <c r="O35" s="19">
        <f>'III (4)'!$L11</f>
        <v>-0.5778522065514955</v>
      </c>
      <c r="P35" s="19">
        <f>'III (5)'!$H11</f>
        <v>-2</v>
      </c>
      <c r="Q35" s="20">
        <f>'III (6)'!$E10</f>
        <v>0</v>
      </c>
      <c r="R35" s="19">
        <f>'III (7)'!$J11</f>
        <v>0.07537420337102096</v>
      </c>
      <c r="S35" s="20">
        <f>'IV (1)'!$E10</f>
        <v>1</v>
      </c>
      <c r="T35" s="20">
        <f>'IV (2)'!$E10</f>
        <v>0</v>
      </c>
      <c r="U35" s="39">
        <f>SUM($B35:$T35)</f>
        <v>1.2263068890262359</v>
      </c>
      <c r="V35" s="1">
        <f t="shared" si="0"/>
        <v>31</v>
      </c>
    </row>
    <row r="36" spans="1:22" ht="15">
      <c r="A36" s="5" t="s">
        <v>256</v>
      </c>
      <c r="B36" s="19">
        <f>'I (1)'!$F42</f>
        <v>0.6752507624178276</v>
      </c>
      <c r="C36" s="19">
        <f>'I (2)'!$F42</f>
        <v>0.2737593343226119</v>
      </c>
      <c r="D36" s="19">
        <f>'I (3)'!$G42</f>
        <v>0</v>
      </c>
      <c r="E36" s="20">
        <f>'I (4)'!$E41</f>
        <v>0</v>
      </c>
      <c r="F36" s="19">
        <f>'I (5)'!$G42</f>
        <v>0.2530621849212063</v>
      </c>
      <c r="G36" s="20">
        <f>'II (1)'!$G41</f>
        <v>0</v>
      </c>
      <c r="H36" s="19">
        <f>'II (2)'!$F41</f>
        <v>-1</v>
      </c>
      <c r="I36" s="19">
        <f>'II (3)'!$F41</f>
        <v>-0.31294102714761557</v>
      </c>
      <c r="J36" s="20">
        <f>'II (4)'!$H42</f>
        <v>0</v>
      </c>
      <c r="K36" s="19">
        <f>'II (6)'!$F42</f>
        <v>0.2742594125888724</v>
      </c>
      <c r="L36" s="33">
        <f>'III (1)'!$M42</f>
        <v>0</v>
      </c>
      <c r="M36" s="33">
        <f>'III (2)'!$K42</f>
        <v>0</v>
      </c>
      <c r="N36" s="33">
        <f>'III (3)'!$I41</f>
        <v>0</v>
      </c>
      <c r="O36" s="19">
        <f>'III (4)'!$L42</f>
        <v>0</v>
      </c>
      <c r="P36" s="19">
        <f>'III (5)'!$H42</f>
        <v>-0.23566208135109837</v>
      </c>
      <c r="Q36" s="20">
        <f>'III (6)'!$E41</f>
        <v>0</v>
      </c>
      <c r="R36" s="19">
        <f>'III (7)'!$J42</f>
        <v>0.19773251844905357</v>
      </c>
      <c r="S36" s="20">
        <f>'IV (1)'!$E41</f>
        <v>1</v>
      </c>
      <c r="T36" s="20">
        <f>'IV (2)'!$E41</f>
        <v>0</v>
      </c>
      <c r="U36" s="39">
        <f>SUM($B36:$T36)</f>
        <v>1.1254611042008578</v>
      </c>
      <c r="V36" s="1">
        <f t="shared" si="0"/>
        <v>32</v>
      </c>
    </row>
    <row r="37" spans="1:22" ht="15">
      <c r="A37" s="5" t="s">
        <v>267</v>
      </c>
      <c r="B37" s="19">
        <f>'I (1)'!$F39</f>
        <v>0.4806718994898486</v>
      </c>
      <c r="C37" s="19">
        <f>'I (2)'!$F39</f>
        <v>0.4985137628522814</v>
      </c>
      <c r="D37" s="19">
        <f>'I (3)'!$G39</f>
        <v>0</v>
      </c>
      <c r="E37" s="20">
        <f>'I (4)'!$E38</f>
        <v>0</v>
      </c>
      <c r="F37" s="19">
        <f>'I (5)'!$G39</f>
        <v>0.22394367256829598</v>
      </c>
      <c r="G37" s="20">
        <f>'II (1)'!$G38</f>
        <v>0</v>
      </c>
      <c r="H37" s="19">
        <f>'II (2)'!$F38</f>
        <v>-0.5470081753955508</v>
      </c>
      <c r="I37" s="19">
        <f>'II (3)'!$F38</f>
        <v>-0.24246764658038122</v>
      </c>
      <c r="J37" s="20">
        <f>'II (4)'!$H39</f>
        <v>0</v>
      </c>
      <c r="K37" s="19">
        <f>'II (6)'!$F39</f>
        <v>0.14414619478313345</v>
      </c>
      <c r="L37" s="33">
        <f>'III (1)'!$M39</f>
        <v>0</v>
      </c>
      <c r="M37" s="33">
        <f>'III (2)'!$K39</f>
        <v>0</v>
      </c>
      <c r="N37" s="33">
        <f>'III (3)'!$I38</f>
        <v>0</v>
      </c>
      <c r="O37" s="19">
        <f>'III (4)'!$L39</f>
        <v>0</v>
      </c>
      <c r="P37" s="19">
        <f>'III (5)'!$H39</f>
        <v>-1.0590502837179774</v>
      </c>
      <c r="Q37" s="20">
        <f>'III (6)'!$E38</f>
        <v>0</v>
      </c>
      <c r="R37" s="19">
        <f>'III (7)'!$J39</f>
        <v>0.06892853598271355</v>
      </c>
      <c r="S37" s="20">
        <f>'IV (1)'!$E38</f>
        <v>1</v>
      </c>
      <c r="T37" s="20">
        <f>'IV (2)'!$E38</f>
        <v>0</v>
      </c>
      <c r="U37" s="39">
        <f>SUM($B37:$T37)</f>
        <v>0.5676779599823635</v>
      </c>
      <c r="V37" s="1">
        <f t="shared" si="0"/>
        <v>33</v>
      </c>
    </row>
    <row r="38" spans="1:22" ht="15">
      <c r="A38" s="5" t="s">
        <v>261</v>
      </c>
      <c r="B38" s="19">
        <f>'I (1)'!$F31</f>
        <v>0.6149179810596049</v>
      </c>
      <c r="C38" s="19">
        <f>'I (2)'!$F31</f>
        <v>0.9311742124557097</v>
      </c>
      <c r="D38" s="19">
        <f>'I (3)'!$G31</f>
        <v>-0.19943941904867568</v>
      </c>
      <c r="E38" s="20">
        <f>'I (4)'!$E30</f>
        <v>0</v>
      </c>
      <c r="F38" s="19">
        <f>'I (5)'!$G31</f>
        <v>0</v>
      </c>
      <c r="G38" s="20">
        <f>'II (1)'!$G30</f>
        <v>0</v>
      </c>
      <c r="H38" s="19">
        <f>'II (2)'!$F30</f>
        <v>-0.48403396622296097</v>
      </c>
      <c r="I38" s="19">
        <f>'II (3)'!$F30</f>
        <v>-0.24722238255297926</v>
      </c>
      <c r="J38" s="20">
        <f>'II (4)'!$H31</f>
        <v>0</v>
      </c>
      <c r="K38" s="19">
        <f>'II (6)'!$F31</f>
        <v>1.526992899409066</v>
      </c>
      <c r="L38" s="33">
        <f>'III (1)'!$M31</f>
        <v>-2</v>
      </c>
      <c r="M38" s="33">
        <f>'III (2)'!$K31</f>
        <v>0</v>
      </c>
      <c r="N38" s="33">
        <f>'III (3)'!$I30</f>
        <v>0</v>
      </c>
      <c r="O38" s="19">
        <f>'III (4)'!$L31</f>
        <v>0</v>
      </c>
      <c r="P38" s="19">
        <f>'III (5)'!$H31</f>
        <v>-1.3410514394034019</v>
      </c>
      <c r="Q38" s="20">
        <f>'III (6)'!$E30</f>
        <v>0</v>
      </c>
      <c r="R38" s="19">
        <f>'III (7)'!$J31</f>
        <v>0.3031652396755518</v>
      </c>
      <c r="S38" s="20">
        <f>'IV (1)'!$E30</f>
        <v>1</v>
      </c>
      <c r="T38" s="20">
        <f>'IV (2)'!$E30</f>
        <v>0</v>
      </c>
      <c r="U38" s="39">
        <f>SUM($B38:$T38)</f>
        <v>0.10450312537191486</v>
      </c>
      <c r="V38" s="1">
        <f t="shared" si="0"/>
        <v>34</v>
      </c>
    </row>
    <row r="39" spans="1:22" ht="15">
      <c r="A39" s="5" t="s">
        <v>262</v>
      </c>
      <c r="B39" s="19">
        <f>'I (1)'!$F17</f>
        <v>0.26842469652500933</v>
      </c>
      <c r="C39" s="19">
        <f>'I (2)'!$F17</f>
        <v>0.05665353815635209</v>
      </c>
      <c r="D39" s="19">
        <f>'I (3)'!$G17</f>
        <v>0</v>
      </c>
      <c r="E39" s="20">
        <f>'I (4)'!$E16</f>
        <v>0</v>
      </c>
      <c r="F39" s="19">
        <f>'I (5)'!$G17</f>
        <v>0.060285929367966014</v>
      </c>
      <c r="G39" s="20">
        <f>'II (1)'!$G16</f>
        <v>0</v>
      </c>
      <c r="H39" s="19">
        <f>'II (2)'!$F16</f>
        <v>-0.14021605532478928</v>
      </c>
      <c r="I39" s="19">
        <f>'II (3)'!$F16</f>
        <v>-0.9949435653104405</v>
      </c>
      <c r="J39" s="20">
        <f>'II (4)'!$H17</f>
        <v>0</v>
      </c>
      <c r="K39" s="19">
        <f>'II (6)'!$F17</f>
        <v>1.1170492401633043</v>
      </c>
      <c r="L39" s="33">
        <f>'III (1)'!$M17</f>
        <v>0</v>
      </c>
      <c r="M39" s="33">
        <f>'III (2)'!$K17</f>
        <v>0</v>
      </c>
      <c r="N39" s="33">
        <f>'III (3)'!$I16</f>
        <v>0</v>
      </c>
      <c r="O39" s="19">
        <f>'III (4)'!$L17</f>
        <v>-0.4444836780375228</v>
      </c>
      <c r="P39" s="19">
        <f>'III (5)'!$H17</f>
        <v>-0.9420793140698867</v>
      </c>
      <c r="Q39" s="20">
        <f>'III (6)'!$E16</f>
        <v>0</v>
      </c>
      <c r="R39" s="19">
        <f>'III (7)'!$J17</f>
        <v>0</v>
      </c>
      <c r="S39" s="20">
        <f>'IV (1)'!$E16</f>
        <v>1</v>
      </c>
      <c r="T39" s="20">
        <f>'IV (2)'!$E16</f>
        <v>0</v>
      </c>
      <c r="U39" s="39">
        <f>SUM($B39:$T39)</f>
        <v>-0.019309208530007504</v>
      </c>
      <c r="V39" s="1">
        <f t="shared" si="0"/>
        <v>35</v>
      </c>
    </row>
    <row r="40" spans="1:22" ht="15">
      <c r="A40" s="5" t="s">
        <v>265</v>
      </c>
      <c r="B40" s="19">
        <f>'I (1)'!$F35</f>
        <v>0.8312953392480349</v>
      </c>
      <c r="C40" s="19">
        <f>'I (2)'!$F35</f>
        <v>0.10370279386674862</v>
      </c>
      <c r="D40" s="19">
        <f>'I (3)'!$G35</f>
        <v>0</v>
      </c>
      <c r="E40" s="20">
        <f>'I (4)'!$E34</f>
        <v>0</v>
      </c>
      <c r="F40" s="19">
        <f>'I (5)'!$G35</f>
        <v>0.07741834379946254</v>
      </c>
      <c r="G40" s="20">
        <f>'II (1)'!$G34</f>
        <v>0</v>
      </c>
      <c r="H40" s="19">
        <f>'II (2)'!$F34</f>
        <v>-0.7466817811144176</v>
      </c>
      <c r="I40" s="19">
        <f>'II (3)'!$F34</f>
        <v>-0.9132723417669387</v>
      </c>
      <c r="J40" s="20">
        <f>'II (4)'!$H35</f>
        <v>0</v>
      </c>
      <c r="K40" s="19">
        <f>'II (6)'!$F35</f>
        <v>1.117092397731595</v>
      </c>
      <c r="L40" s="33">
        <f>'III (1)'!$M35</f>
        <v>0</v>
      </c>
      <c r="M40" s="33">
        <f>'III (2)'!$K35</f>
        <v>0</v>
      </c>
      <c r="N40" s="33">
        <f>'III (3)'!$I34</f>
        <v>0</v>
      </c>
      <c r="O40" s="19">
        <f>'III (4)'!$L35</f>
        <v>0</v>
      </c>
      <c r="P40" s="19">
        <f>'III (5)'!$H35</f>
        <v>-1.795793319988642</v>
      </c>
      <c r="Q40" s="20">
        <f>'III (6)'!$E34</f>
        <v>0</v>
      </c>
      <c r="R40" s="19">
        <f>'III (7)'!$J35</f>
        <v>0.07491896572275535</v>
      </c>
      <c r="S40" s="20">
        <f>'IV (1)'!$E34</f>
        <v>1</v>
      </c>
      <c r="T40" s="20">
        <f>'IV (2)'!$E34</f>
        <v>0</v>
      </c>
      <c r="U40" s="39">
        <f>SUM($B40:$T40)</f>
        <v>-0.25131960250140195</v>
      </c>
      <c r="V40" s="1">
        <f t="shared" si="0"/>
        <v>36</v>
      </c>
    </row>
    <row r="41" spans="1:22" ht="15">
      <c r="A41" s="5" t="s">
        <v>268</v>
      </c>
      <c r="B41" s="19">
        <f>'I (1)'!$F27</f>
        <v>0.35855351443068395</v>
      </c>
      <c r="C41" s="19">
        <f>'I (2)'!$F27</f>
        <v>0.9311613545109365</v>
      </c>
      <c r="D41" s="19">
        <f>'I (3)'!$G27</f>
        <v>0</v>
      </c>
      <c r="E41" s="20">
        <f>'I (4)'!$E26</f>
        <v>0</v>
      </c>
      <c r="F41" s="19">
        <f>'I (5)'!$G27</f>
        <v>0.11687643278011817</v>
      </c>
      <c r="G41" s="20">
        <f>'II (1)'!$G26</f>
        <v>0</v>
      </c>
      <c r="H41" s="19">
        <f>'II (2)'!$F26</f>
        <v>-0.5977855255195743</v>
      </c>
      <c r="I41" s="19">
        <f>'II (3)'!$F26</f>
        <v>-0.7096841972612609</v>
      </c>
      <c r="J41" s="20">
        <f>'II (4)'!$H27</f>
        <v>0</v>
      </c>
      <c r="K41" s="19">
        <f>'II (6)'!$F27</f>
        <v>0.7407218239092521</v>
      </c>
      <c r="L41" s="33">
        <f>'III (1)'!$M27</f>
        <v>-2</v>
      </c>
      <c r="M41" s="33">
        <f>'III (2)'!$K27</f>
        <v>0</v>
      </c>
      <c r="N41" s="33">
        <f>'III (3)'!$I26</f>
        <v>0</v>
      </c>
      <c r="O41" s="19">
        <f>'III (4)'!$L27</f>
        <v>-0.5485521566611125</v>
      </c>
      <c r="P41" s="19">
        <f>'III (5)'!$H27</f>
        <v>-0.6261798343584231</v>
      </c>
      <c r="Q41" s="20">
        <f>'III (6)'!$E26</f>
        <v>0</v>
      </c>
      <c r="R41" s="19">
        <f>'III (7)'!$J27</f>
        <v>0.07203239092754024</v>
      </c>
      <c r="S41" s="20">
        <f>'IV (1)'!$E26</f>
        <v>1</v>
      </c>
      <c r="T41" s="20">
        <f>'IV (2)'!$E26</f>
        <v>0</v>
      </c>
      <c r="U41" s="39">
        <f>SUM($B41:$T41)</f>
        <v>-1.26285619724184</v>
      </c>
      <c r="V41" s="1">
        <f t="shared" si="0"/>
        <v>37</v>
      </c>
    </row>
    <row r="42" ht="15">
      <c r="A42" s="6"/>
    </row>
  </sheetData>
  <sheetProtection/>
  <mergeCells count="7">
    <mergeCell ref="A1:U1"/>
    <mergeCell ref="A3:A4"/>
    <mergeCell ref="B3:F3"/>
    <mergeCell ref="G3:K3"/>
    <mergeCell ref="L3:R3"/>
    <mergeCell ref="S3:T3"/>
    <mergeCell ref="U3:U4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:C46"/>
    </sheetView>
  </sheetViews>
  <sheetFormatPr defaultColWidth="8.7109375" defaultRowHeight="15"/>
  <cols>
    <col min="1" max="1" width="24.57421875" style="1" customWidth="1"/>
    <col min="2" max="2" width="18.140625" style="1" customWidth="1"/>
    <col min="3" max="3" width="17.8515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61" t="s">
        <v>125</v>
      </c>
      <c r="B1" s="61"/>
      <c r="C1" s="61"/>
      <c r="D1" s="61"/>
      <c r="E1" s="61"/>
      <c r="F1" s="61"/>
      <c r="G1" s="61"/>
    </row>
    <row r="3" spans="1:2" ht="15">
      <c r="A3" s="11" t="s">
        <v>44</v>
      </c>
      <c r="B3" s="30">
        <f>MAX($E$10:$E$46)</f>
        <v>11.552593463549996</v>
      </c>
    </row>
    <row r="4" spans="1:2" ht="15">
      <c r="A4" s="12" t="s">
        <v>63</v>
      </c>
      <c r="B4" s="31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9"/>
      <c r="B6" s="28"/>
    </row>
    <row r="7" spans="1:7" s="7" customFormat="1" ht="33" customHeight="1">
      <c r="A7" s="58" t="s">
        <v>38</v>
      </c>
      <c r="B7" s="58" t="s">
        <v>203</v>
      </c>
      <c r="C7" s="58"/>
      <c r="D7" s="58"/>
      <c r="E7" s="59" t="s">
        <v>68</v>
      </c>
      <c r="F7" s="59" t="s">
        <v>69</v>
      </c>
      <c r="G7" s="59" t="s">
        <v>70</v>
      </c>
    </row>
    <row r="8" spans="1:7" s="8" customFormat="1" ht="50.25" customHeight="1">
      <c r="A8" s="62"/>
      <c r="B8" s="3" t="s">
        <v>270</v>
      </c>
      <c r="C8" s="3" t="s">
        <v>271</v>
      </c>
      <c r="D8" s="3" t="s">
        <v>42</v>
      </c>
      <c r="E8" s="60"/>
      <c r="F8" s="60"/>
      <c r="G8" s="60"/>
    </row>
    <row r="9" spans="1:7" s="7" customFormat="1" ht="15">
      <c r="A9" s="9">
        <v>1</v>
      </c>
      <c r="B9" s="9">
        <v>2</v>
      </c>
      <c r="C9" s="9">
        <v>3</v>
      </c>
      <c r="D9" s="9" t="s">
        <v>211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43">
        <v>14178624000</v>
      </c>
      <c r="C10" s="43">
        <v>6003172655.21</v>
      </c>
      <c r="D10" s="39">
        <f>$C10/$B10*100</f>
        <v>42.339599775055746</v>
      </c>
      <c r="E10" s="39">
        <f>IF(ABS($D10-$D$47)&gt;5,ABS($D10-$D$47)-5,0)</f>
        <v>0</v>
      </c>
      <c r="F10" s="39">
        <f>($E10-$B$4)/($B$3-$B$4)</f>
        <v>0</v>
      </c>
      <c r="G10" s="39">
        <f>$F10*$B$5</f>
        <v>0</v>
      </c>
    </row>
    <row r="11" spans="1:7" ht="15">
      <c r="A11" s="5" t="s">
        <v>1</v>
      </c>
      <c r="B11" s="43">
        <v>5981305000</v>
      </c>
      <c r="C11" s="43">
        <v>2804429812.3799996</v>
      </c>
      <c r="D11" s="39">
        <f aca="true" t="shared" si="0" ref="D11:D46">$C11/$B11*100</f>
        <v>46.88658766573515</v>
      </c>
      <c r="E11" s="39">
        <f aca="true" t="shared" si="1" ref="E11:E46">IF(ABS($D11-$D$47)&gt;5,ABS($D11-$D$47)-5,0)</f>
        <v>0</v>
      </c>
      <c r="F11" s="39">
        <f aca="true" t="shared" si="2" ref="F11:F46">($E11-$B$4)/($B$3-$B$4)</f>
        <v>0</v>
      </c>
      <c r="G11" s="39">
        <f aca="true" t="shared" si="3" ref="G11:G46">$F11*$B$5</f>
        <v>0</v>
      </c>
    </row>
    <row r="12" spans="1:7" ht="15">
      <c r="A12" s="5" t="s">
        <v>2</v>
      </c>
      <c r="B12" s="43">
        <v>1214611100</v>
      </c>
      <c r="C12" s="43">
        <v>565865782.8299999</v>
      </c>
      <c r="D12" s="39">
        <f t="shared" si="0"/>
        <v>46.58822752648975</v>
      </c>
      <c r="E12" s="39">
        <f t="shared" si="1"/>
        <v>0</v>
      </c>
      <c r="F12" s="39">
        <f t="shared" si="2"/>
        <v>0</v>
      </c>
      <c r="G12" s="39">
        <f t="shared" si="3"/>
        <v>0</v>
      </c>
    </row>
    <row r="13" spans="1:7" ht="15">
      <c r="A13" s="5" t="s">
        <v>3</v>
      </c>
      <c r="B13" s="43">
        <v>993673000</v>
      </c>
      <c r="C13" s="43">
        <v>519108437.40999997</v>
      </c>
      <c r="D13" s="39">
        <f t="shared" si="0"/>
        <v>52.2413749201196</v>
      </c>
      <c r="E13" s="39">
        <f t="shared" si="1"/>
        <v>2.3323615836722027</v>
      </c>
      <c r="F13" s="39">
        <f t="shared" si="2"/>
        <v>0.2018907348407196</v>
      </c>
      <c r="G13" s="39">
        <f t="shared" si="3"/>
        <v>-0.2018907348407196</v>
      </c>
    </row>
    <row r="14" spans="1:7" ht="15">
      <c r="A14" s="5" t="s">
        <v>4</v>
      </c>
      <c r="B14" s="43">
        <v>325300000</v>
      </c>
      <c r="C14" s="43">
        <v>147775370.12</v>
      </c>
      <c r="D14" s="39">
        <f t="shared" si="0"/>
        <v>45.427411656932065</v>
      </c>
      <c r="E14" s="39">
        <f t="shared" si="1"/>
        <v>0</v>
      </c>
      <c r="F14" s="39">
        <f t="shared" si="2"/>
        <v>0</v>
      </c>
      <c r="G14" s="39">
        <f t="shared" si="3"/>
        <v>0</v>
      </c>
    </row>
    <row r="15" spans="1:7" ht="15">
      <c r="A15" s="5" t="s">
        <v>5</v>
      </c>
      <c r="B15" s="43">
        <v>377517000</v>
      </c>
      <c r="C15" s="43">
        <v>175506518.32</v>
      </c>
      <c r="D15" s="39">
        <f t="shared" si="0"/>
        <v>46.48969935658526</v>
      </c>
      <c r="E15" s="39">
        <f t="shared" si="1"/>
        <v>0</v>
      </c>
      <c r="F15" s="39">
        <f t="shared" si="2"/>
        <v>0</v>
      </c>
      <c r="G15" s="39">
        <f t="shared" si="3"/>
        <v>0</v>
      </c>
    </row>
    <row r="16" spans="1:7" ht="15">
      <c r="A16" s="5" t="s">
        <v>6</v>
      </c>
      <c r="B16" s="43">
        <v>365253453.56</v>
      </c>
      <c r="C16" s="43">
        <v>175390632.9</v>
      </c>
      <c r="D16" s="39">
        <f t="shared" si="0"/>
        <v>48.018884199595576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43">
        <v>120873300</v>
      </c>
      <c r="C17" s="43">
        <v>52195553.69</v>
      </c>
      <c r="D17" s="39">
        <f t="shared" si="0"/>
        <v>43.182037464022244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43">
        <v>317202000</v>
      </c>
      <c r="C18" s="43">
        <v>134464997.06</v>
      </c>
      <c r="D18" s="39">
        <f t="shared" si="0"/>
        <v>42.39096760423957</v>
      </c>
      <c r="E18" s="39">
        <f t="shared" si="1"/>
        <v>0</v>
      </c>
      <c r="F18" s="39">
        <f t="shared" si="2"/>
        <v>0</v>
      </c>
      <c r="G18" s="39">
        <f t="shared" si="3"/>
        <v>0</v>
      </c>
    </row>
    <row r="19" spans="1:7" ht="15">
      <c r="A19" s="5" t="s">
        <v>9</v>
      </c>
      <c r="B19" s="43">
        <v>184861000</v>
      </c>
      <c r="C19" s="43">
        <v>82970339.46</v>
      </c>
      <c r="D19" s="39">
        <f t="shared" si="0"/>
        <v>44.882554708673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43">
        <v>52354105.52</v>
      </c>
      <c r="C20" s="43">
        <v>27144623.07</v>
      </c>
      <c r="D20" s="39">
        <f t="shared" si="0"/>
        <v>51.84812690502443</v>
      </c>
      <c r="E20" s="39">
        <f t="shared" si="1"/>
        <v>1.939113568577035</v>
      </c>
      <c r="F20" s="39">
        <f t="shared" si="2"/>
        <v>0.16785093102212956</v>
      </c>
      <c r="G20" s="39">
        <f t="shared" si="3"/>
        <v>-0.16785093102212956</v>
      </c>
    </row>
    <row r="21" spans="1:7" ht="15">
      <c r="A21" s="5" t="s">
        <v>11</v>
      </c>
      <c r="B21" s="43">
        <v>246764970.59</v>
      </c>
      <c r="C21" s="43">
        <v>110745347.49</v>
      </c>
      <c r="D21" s="39">
        <f t="shared" si="0"/>
        <v>44.87887694319604</v>
      </c>
      <c r="E21" s="39">
        <f t="shared" si="1"/>
        <v>0</v>
      </c>
      <c r="F21" s="39">
        <f t="shared" si="2"/>
        <v>0</v>
      </c>
      <c r="G21" s="39">
        <f t="shared" si="3"/>
        <v>0</v>
      </c>
    </row>
    <row r="22" spans="1:7" ht="15">
      <c r="A22" s="5" t="s">
        <v>12</v>
      </c>
      <c r="B22" s="43">
        <v>99973166</v>
      </c>
      <c r="C22" s="43">
        <v>49370364.4</v>
      </c>
      <c r="D22" s="39">
        <f t="shared" si="0"/>
        <v>49.38361599951731</v>
      </c>
      <c r="E22" s="39">
        <f t="shared" si="1"/>
        <v>0</v>
      </c>
      <c r="F22" s="39">
        <f t="shared" si="2"/>
        <v>0</v>
      </c>
      <c r="G22" s="39">
        <f t="shared" si="3"/>
        <v>0</v>
      </c>
    </row>
    <row r="23" spans="1:7" ht="15">
      <c r="A23" s="5" t="s">
        <v>13</v>
      </c>
      <c r="B23" s="43">
        <v>126679670</v>
      </c>
      <c r="C23" s="43">
        <v>58204749.63</v>
      </c>
      <c r="D23" s="39">
        <f t="shared" si="0"/>
        <v>45.94640136811219</v>
      </c>
      <c r="E23" s="39">
        <f t="shared" si="1"/>
        <v>0</v>
      </c>
      <c r="F23" s="39">
        <f t="shared" si="2"/>
        <v>0</v>
      </c>
      <c r="G23" s="39">
        <f t="shared" si="3"/>
        <v>0</v>
      </c>
    </row>
    <row r="24" spans="1:7" ht="15">
      <c r="A24" s="5" t="s">
        <v>14</v>
      </c>
      <c r="B24" s="43">
        <v>123949022</v>
      </c>
      <c r="C24" s="43">
        <v>59574367.08</v>
      </c>
      <c r="D24" s="39">
        <f t="shared" si="0"/>
        <v>48.06360398712948</v>
      </c>
      <c r="E24" s="39">
        <f t="shared" si="1"/>
        <v>0</v>
      </c>
      <c r="F24" s="39">
        <f t="shared" si="2"/>
        <v>0</v>
      </c>
      <c r="G24" s="39">
        <f t="shared" si="3"/>
        <v>0</v>
      </c>
    </row>
    <row r="25" spans="1:7" ht="15">
      <c r="A25" s="5" t="s">
        <v>15</v>
      </c>
      <c r="B25" s="43">
        <v>102925000</v>
      </c>
      <c r="C25" s="43">
        <v>46641260.620000005</v>
      </c>
      <c r="D25" s="39">
        <f t="shared" si="0"/>
        <v>45.31577422394948</v>
      </c>
      <c r="E25" s="39">
        <f t="shared" si="1"/>
        <v>0</v>
      </c>
      <c r="F25" s="39">
        <f t="shared" si="2"/>
        <v>0</v>
      </c>
      <c r="G25" s="39">
        <f t="shared" si="3"/>
        <v>0</v>
      </c>
    </row>
    <row r="26" spans="1:7" ht="15">
      <c r="A26" s="5" t="s">
        <v>16</v>
      </c>
      <c r="B26" s="43">
        <v>965779871.49</v>
      </c>
      <c r="C26" s="43">
        <v>445031454.68</v>
      </c>
      <c r="D26" s="39">
        <f t="shared" si="0"/>
        <v>46.08000930827103</v>
      </c>
      <c r="E26" s="39">
        <f t="shared" si="1"/>
        <v>0</v>
      </c>
      <c r="F26" s="39">
        <f t="shared" si="2"/>
        <v>0</v>
      </c>
      <c r="G26" s="39">
        <f t="shared" si="3"/>
        <v>0</v>
      </c>
    </row>
    <row r="27" spans="1:7" ht="15">
      <c r="A27" s="5" t="s">
        <v>17</v>
      </c>
      <c r="B27" s="43">
        <v>46532530</v>
      </c>
      <c r="C27" s="43">
        <v>22749231.22</v>
      </c>
      <c r="D27" s="39">
        <f t="shared" si="0"/>
        <v>48.888876706252596</v>
      </c>
      <c r="E27" s="39">
        <f t="shared" si="1"/>
        <v>0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43">
        <v>79656160.2</v>
      </c>
      <c r="C28" s="43">
        <v>36982846.559999995</v>
      </c>
      <c r="D28" s="39">
        <f t="shared" si="0"/>
        <v>46.428106083878234</v>
      </c>
      <c r="E28" s="39">
        <f t="shared" si="1"/>
        <v>0</v>
      </c>
      <c r="F28" s="39">
        <f t="shared" si="2"/>
        <v>0</v>
      </c>
      <c r="G28" s="39">
        <f t="shared" si="3"/>
        <v>0</v>
      </c>
    </row>
    <row r="29" spans="1:7" ht="15">
      <c r="A29" s="5" t="s">
        <v>19</v>
      </c>
      <c r="B29" s="43">
        <v>260349841</v>
      </c>
      <c r="C29" s="43">
        <v>141839743.74</v>
      </c>
      <c r="D29" s="39">
        <f t="shared" si="0"/>
        <v>54.48044185285291</v>
      </c>
      <c r="E29" s="39">
        <f t="shared" si="1"/>
        <v>4.571428516405518</v>
      </c>
      <c r="F29" s="39">
        <f t="shared" si="2"/>
        <v>0.39570582404972504</v>
      </c>
      <c r="G29" s="39">
        <f t="shared" si="3"/>
        <v>-0.39570582404972504</v>
      </c>
    </row>
    <row r="30" spans="1:7" ht="15">
      <c r="A30" s="5" t="s">
        <v>20</v>
      </c>
      <c r="B30" s="43">
        <v>271707125.25</v>
      </c>
      <c r="C30" s="43">
        <v>144835041.79</v>
      </c>
      <c r="D30" s="39">
        <f t="shared" si="0"/>
        <v>53.30557366014455</v>
      </c>
      <c r="E30" s="39">
        <f t="shared" si="1"/>
        <v>3.396560323697159</v>
      </c>
      <c r="F30" s="39">
        <f t="shared" si="2"/>
        <v>0.29400846956259374</v>
      </c>
      <c r="G30" s="39">
        <f t="shared" si="3"/>
        <v>-0.29400846956259374</v>
      </c>
    </row>
    <row r="31" spans="1:7" ht="15">
      <c r="A31" s="5" t="s">
        <v>21</v>
      </c>
      <c r="B31" s="43">
        <v>94012183</v>
      </c>
      <c r="C31" s="43">
        <v>49086633.63</v>
      </c>
      <c r="D31" s="39">
        <f t="shared" si="0"/>
        <v>52.213055865323334</v>
      </c>
      <c r="E31" s="39">
        <f t="shared" si="1"/>
        <v>2.3040425288759394</v>
      </c>
      <c r="F31" s="39">
        <f t="shared" si="2"/>
        <v>0.19943941904867568</v>
      </c>
      <c r="G31" s="39">
        <f t="shared" si="3"/>
        <v>-0.19943941904867568</v>
      </c>
    </row>
    <row r="32" spans="1:7" ht="15">
      <c r="A32" s="5" t="s">
        <v>22</v>
      </c>
      <c r="B32" s="43">
        <v>129579678.05000001</v>
      </c>
      <c r="C32" s="43">
        <v>62784481.160000004</v>
      </c>
      <c r="D32" s="39">
        <f t="shared" si="0"/>
        <v>48.4524132987688</v>
      </c>
      <c r="E32" s="39">
        <f t="shared" si="1"/>
        <v>0</v>
      </c>
      <c r="F32" s="39">
        <f t="shared" si="2"/>
        <v>0</v>
      </c>
      <c r="G32" s="39">
        <f t="shared" si="3"/>
        <v>0</v>
      </c>
    </row>
    <row r="33" spans="1:7" ht="15">
      <c r="A33" s="5" t="s">
        <v>23</v>
      </c>
      <c r="B33" s="43">
        <v>104905452</v>
      </c>
      <c r="C33" s="43">
        <v>64476576.42</v>
      </c>
      <c r="D33" s="39">
        <f t="shared" si="0"/>
        <v>61.46160679999739</v>
      </c>
      <c r="E33" s="39">
        <f t="shared" si="1"/>
        <v>11.552593463549996</v>
      </c>
      <c r="F33" s="39">
        <f t="shared" si="2"/>
        <v>1</v>
      </c>
      <c r="G33" s="39">
        <f t="shared" si="3"/>
        <v>-1</v>
      </c>
    </row>
    <row r="34" spans="1:7" ht="15">
      <c r="A34" s="5" t="s">
        <v>24</v>
      </c>
      <c r="B34" s="43">
        <v>448038241.15</v>
      </c>
      <c r="C34" s="43">
        <v>216344191.54000002</v>
      </c>
      <c r="D34" s="39">
        <f t="shared" si="0"/>
        <v>48.286992419374656</v>
      </c>
      <c r="E34" s="39">
        <f t="shared" si="1"/>
        <v>0</v>
      </c>
      <c r="F34" s="39">
        <f t="shared" si="2"/>
        <v>0</v>
      </c>
      <c r="G34" s="39">
        <f t="shared" si="3"/>
        <v>0</v>
      </c>
    </row>
    <row r="35" spans="1:7" ht="15">
      <c r="A35" s="5" t="s">
        <v>25</v>
      </c>
      <c r="B35" s="43">
        <v>44030142</v>
      </c>
      <c r="C35" s="43">
        <v>21089540.310000002</v>
      </c>
      <c r="D35" s="39">
        <f t="shared" si="0"/>
        <v>47.89796115124953</v>
      </c>
      <c r="E35" s="39">
        <f t="shared" si="1"/>
        <v>0</v>
      </c>
      <c r="F35" s="39">
        <f t="shared" si="2"/>
        <v>0</v>
      </c>
      <c r="G35" s="39">
        <f t="shared" si="3"/>
        <v>0</v>
      </c>
    </row>
    <row r="36" spans="1:7" ht="15">
      <c r="A36" s="5" t="s">
        <v>26</v>
      </c>
      <c r="B36" s="43">
        <v>240274439.76</v>
      </c>
      <c r="C36" s="43">
        <v>113560436.71000001</v>
      </c>
      <c r="D36" s="39">
        <f t="shared" si="0"/>
        <v>47.26280366044376</v>
      </c>
      <c r="E36" s="39">
        <f t="shared" si="1"/>
        <v>0</v>
      </c>
      <c r="F36" s="39">
        <f t="shared" si="2"/>
        <v>0</v>
      </c>
      <c r="G36" s="39">
        <f t="shared" si="3"/>
        <v>0</v>
      </c>
    </row>
    <row r="37" spans="1:7" ht="15">
      <c r="A37" s="5" t="s">
        <v>27</v>
      </c>
      <c r="B37" s="43">
        <v>120654697.33</v>
      </c>
      <c r="C37" s="43">
        <v>51349488.67</v>
      </c>
      <c r="D37" s="39">
        <f t="shared" si="0"/>
        <v>42.55904644106408</v>
      </c>
      <c r="E37" s="39">
        <f t="shared" si="1"/>
        <v>0</v>
      </c>
      <c r="F37" s="39">
        <f t="shared" si="2"/>
        <v>0</v>
      </c>
      <c r="G37" s="39">
        <f t="shared" si="3"/>
        <v>0</v>
      </c>
    </row>
    <row r="38" spans="1:7" ht="15">
      <c r="A38" s="5" t="s">
        <v>28</v>
      </c>
      <c r="B38" s="43">
        <v>122097000</v>
      </c>
      <c r="C38" s="43">
        <v>58695741.88</v>
      </c>
      <c r="D38" s="39">
        <f t="shared" si="0"/>
        <v>48.07304182739953</v>
      </c>
      <c r="E38" s="39">
        <f t="shared" si="1"/>
        <v>0</v>
      </c>
      <c r="F38" s="39">
        <f t="shared" si="2"/>
        <v>0</v>
      </c>
      <c r="G38" s="39">
        <f t="shared" si="3"/>
        <v>0</v>
      </c>
    </row>
    <row r="39" spans="1:7" ht="15">
      <c r="A39" s="5" t="s">
        <v>29</v>
      </c>
      <c r="B39" s="43">
        <v>111640000</v>
      </c>
      <c r="C39" s="43">
        <v>52770745.11</v>
      </c>
      <c r="D39" s="39">
        <f t="shared" si="0"/>
        <v>47.26867172160516</v>
      </c>
      <c r="E39" s="39">
        <f t="shared" si="1"/>
        <v>0</v>
      </c>
      <c r="F39" s="39">
        <f t="shared" si="2"/>
        <v>0</v>
      </c>
      <c r="G39" s="39">
        <f t="shared" si="3"/>
        <v>0</v>
      </c>
    </row>
    <row r="40" spans="1:7" ht="15">
      <c r="A40" s="5" t="s">
        <v>30</v>
      </c>
      <c r="B40" s="43">
        <v>381487727.08</v>
      </c>
      <c r="C40" s="43">
        <v>181246366.85999998</v>
      </c>
      <c r="D40" s="39">
        <f t="shared" si="0"/>
        <v>47.51040570749257</v>
      </c>
      <c r="E40" s="39">
        <f t="shared" si="1"/>
        <v>0</v>
      </c>
      <c r="F40" s="39">
        <f t="shared" si="2"/>
        <v>0</v>
      </c>
      <c r="G40" s="39">
        <f t="shared" si="3"/>
        <v>0</v>
      </c>
    </row>
    <row r="41" spans="1:7" ht="15">
      <c r="A41" s="5" t="s">
        <v>31</v>
      </c>
      <c r="B41" s="43">
        <v>519486497.04999995</v>
      </c>
      <c r="C41" s="43">
        <v>226215625.81</v>
      </c>
      <c r="D41" s="39">
        <f t="shared" si="0"/>
        <v>43.546006892307545</v>
      </c>
      <c r="E41" s="39">
        <f t="shared" si="1"/>
        <v>0</v>
      </c>
      <c r="F41" s="39">
        <f t="shared" si="2"/>
        <v>0</v>
      </c>
      <c r="G41" s="39">
        <f t="shared" si="3"/>
        <v>0</v>
      </c>
    </row>
    <row r="42" spans="1:7" ht="15">
      <c r="A42" s="5" t="s">
        <v>32</v>
      </c>
      <c r="B42" s="43">
        <v>155943051.23</v>
      </c>
      <c r="C42" s="43">
        <v>73890370.03</v>
      </c>
      <c r="D42" s="39">
        <f t="shared" si="0"/>
        <v>47.382919243396934</v>
      </c>
      <c r="E42" s="39">
        <f t="shared" si="1"/>
        <v>0</v>
      </c>
      <c r="F42" s="39">
        <f t="shared" si="2"/>
        <v>0</v>
      </c>
      <c r="G42" s="39">
        <f t="shared" si="3"/>
        <v>0</v>
      </c>
    </row>
    <row r="43" spans="1:7" ht="15">
      <c r="A43" s="5" t="s">
        <v>33</v>
      </c>
      <c r="B43" s="43">
        <v>102141770</v>
      </c>
      <c r="C43" s="43">
        <v>51672838.79</v>
      </c>
      <c r="D43" s="39">
        <f t="shared" si="0"/>
        <v>50.58933166127824</v>
      </c>
      <c r="E43" s="39">
        <f t="shared" si="1"/>
        <v>0.6803183248308429</v>
      </c>
      <c r="F43" s="39">
        <f t="shared" si="2"/>
        <v>0.058888796440153435</v>
      </c>
      <c r="G43" s="39">
        <f t="shared" si="3"/>
        <v>-0.058888796440153435</v>
      </c>
    </row>
    <row r="44" spans="1:7" ht="15">
      <c r="A44" s="5" t="s">
        <v>34</v>
      </c>
      <c r="B44" s="43">
        <v>77614922.85</v>
      </c>
      <c r="C44" s="43">
        <v>34583925.29</v>
      </c>
      <c r="D44" s="39">
        <f t="shared" si="0"/>
        <v>44.558345251257315</v>
      </c>
      <c r="E44" s="39">
        <f t="shared" si="1"/>
        <v>0</v>
      </c>
      <c r="F44" s="39">
        <f t="shared" si="2"/>
        <v>0</v>
      </c>
      <c r="G44" s="39">
        <f t="shared" si="3"/>
        <v>0</v>
      </c>
    </row>
    <row r="45" spans="1:7" ht="15">
      <c r="A45" s="5" t="s">
        <v>35</v>
      </c>
      <c r="B45" s="43">
        <v>75088000</v>
      </c>
      <c r="C45" s="43">
        <v>37494650.199999996</v>
      </c>
      <c r="D45" s="39">
        <f t="shared" si="0"/>
        <v>49.934277381206044</v>
      </c>
      <c r="E45" s="39">
        <f t="shared" si="1"/>
        <v>0.025264044758650073</v>
      </c>
      <c r="F45" s="39">
        <f t="shared" si="2"/>
        <v>0.002186872137270438</v>
      </c>
      <c r="G45" s="39">
        <f t="shared" si="3"/>
        <v>-0.002186872137270438</v>
      </c>
    </row>
    <row r="46" spans="1:7" ht="15">
      <c r="A46" s="5" t="s">
        <v>36</v>
      </c>
      <c r="B46" s="43">
        <v>128894550.79000002</v>
      </c>
      <c r="C46" s="43">
        <v>55388495.47</v>
      </c>
      <c r="D46" s="39">
        <f t="shared" si="0"/>
        <v>42.97194499730332</v>
      </c>
      <c r="E46" s="39">
        <f t="shared" si="1"/>
        <v>0</v>
      </c>
      <c r="F46" s="39">
        <f t="shared" si="2"/>
        <v>0</v>
      </c>
      <c r="G46" s="39">
        <f t="shared" si="3"/>
        <v>0</v>
      </c>
    </row>
    <row r="47" spans="1:7" ht="15">
      <c r="A47" s="15" t="s">
        <v>109</v>
      </c>
      <c r="B47" s="44">
        <f>AVERAGE(B$10:B$46)</f>
        <v>791669720.7540542</v>
      </c>
      <c r="C47" s="44">
        <f>AVERAGE(C$10:C$46)</f>
        <v>355531060.47405404</v>
      </c>
      <c r="D47" s="16">
        <f>$C47/$B47*100</f>
        <v>44.909013336447394</v>
      </c>
      <c r="E47" s="24"/>
      <c r="F47" s="24"/>
      <c r="G47" s="24"/>
    </row>
    <row r="48" ht="15">
      <c r="A48" s="6" t="s">
        <v>39</v>
      </c>
    </row>
    <row r="49" ht="15">
      <c r="D49" s="21"/>
    </row>
    <row r="50" spans="2:4" ht="15">
      <c r="B50" s="21">
        <f>SUM(B$10:B$46)</f>
        <v>29291779667.900005</v>
      </c>
      <c r="C50" s="21">
        <f>SUM(C$10:C$46)</f>
        <v>13154649237.539999</v>
      </c>
      <c r="D50" s="21">
        <f>C50/B50*100</f>
        <v>44.90901333644739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61" t="s">
        <v>199</v>
      </c>
      <c r="B1" s="63"/>
      <c r="C1" s="63"/>
      <c r="D1" s="63"/>
      <c r="E1" s="63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272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>IF(B10="+",1,0)</f>
        <v>0</v>
      </c>
      <c r="D10" s="20">
        <f>(C10-$B$4)/($B$3-$B$4)</f>
        <v>0</v>
      </c>
      <c r="E10" s="20">
        <f>D10*$B$5</f>
        <v>0</v>
      </c>
    </row>
    <row r="11" spans="1:5" ht="15">
      <c r="A11" s="5" t="s">
        <v>2</v>
      </c>
      <c r="B11" s="19"/>
      <c r="C11" s="20">
        <f>IF(B11="+",1,0)</f>
        <v>0</v>
      </c>
      <c r="D11" s="20">
        <f>(C11-$B$4)/($B$3-$B$4)</f>
        <v>0</v>
      </c>
      <c r="E11" s="20">
        <f>D11*$B$5</f>
        <v>0</v>
      </c>
    </row>
    <row r="12" spans="1:5" ht="15">
      <c r="A12" s="5" t="s">
        <v>3</v>
      </c>
      <c r="B12" s="19"/>
      <c r="C12" s="20">
        <f>IF(B12="+",1,0)</f>
        <v>0</v>
      </c>
      <c r="D12" s="20">
        <f>(C12-$B$4)/($B$3-$B$4)</f>
        <v>0</v>
      </c>
      <c r="E12" s="20">
        <f>D12*$B$5</f>
        <v>0</v>
      </c>
    </row>
    <row r="13" spans="1:5" ht="15">
      <c r="A13" s="5" t="s">
        <v>4</v>
      </c>
      <c r="B13" s="19"/>
      <c r="C13" s="20">
        <f aca="true" t="shared" si="0" ref="C13:C45">IF(B13="+",1,0)</f>
        <v>0</v>
      </c>
      <c r="D13" s="20">
        <f aca="true" t="shared" si="1" ref="D13:D45">(C13-$B$4)/($B$3-$B$4)</f>
        <v>0</v>
      </c>
      <c r="E13" s="20">
        <f aca="true" t="shared" si="2" ref="E13:E45">D13*$B$5</f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:C4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64" t="s">
        <v>218</v>
      </c>
      <c r="B1" s="64"/>
      <c r="C1" s="64"/>
      <c r="D1" s="64"/>
      <c r="E1" s="64"/>
      <c r="F1" s="64"/>
      <c r="G1" s="64"/>
    </row>
    <row r="3" spans="1:2" ht="15">
      <c r="A3" s="11" t="s">
        <v>126</v>
      </c>
      <c r="B3" s="30">
        <f>MAX($E$10:$E$46)</f>
        <v>100</v>
      </c>
    </row>
    <row r="4" spans="1:2" ht="15">
      <c r="A4" s="12" t="s">
        <v>127</v>
      </c>
      <c r="B4" s="31">
        <f>MIN($E$10:$E$46)</f>
        <v>1.576238777089783</v>
      </c>
    </row>
    <row r="5" spans="1:2" ht="15">
      <c r="A5" s="13" t="s">
        <v>128</v>
      </c>
      <c r="B5" s="14" t="s">
        <v>123</v>
      </c>
    </row>
    <row r="6" spans="1:2" ht="15">
      <c r="A6" s="29"/>
      <c r="B6" s="28"/>
    </row>
    <row r="7" spans="1:7" s="7" customFormat="1" ht="22.5" customHeight="1">
      <c r="A7" s="58" t="s">
        <v>38</v>
      </c>
      <c r="B7" s="58" t="s">
        <v>205</v>
      </c>
      <c r="C7" s="58"/>
      <c r="D7" s="58" t="s">
        <v>212</v>
      </c>
      <c r="E7" s="59" t="s">
        <v>129</v>
      </c>
      <c r="F7" s="59" t="s">
        <v>130</v>
      </c>
      <c r="G7" s="59" t="s">
        <v>131</v>
      </c>
    </row>
    <row r="8" spans="1:7" s="8" customFormat="1" ht="50.25" customHeight="1">
      <c r="A8" s="62"/>
      <c r="B8" s="3" t="s">
        <v>270</v>
      </c>
      <c r="C8" s="3" t="s">
        <v>271</v>
      </c>
      <c r="D8" s="58"/>
      <c r="E8" s="60"/>
      <c r="F8" s="60"/>
      <c r="G8" s="60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43">
        <v>231600000</v>
      </c>
      <c r="C10" s="43">
        <v>128159779.31</v>
      </c>
      <c r="D10" s="39">
        <f>$C10/$B10*100</f>
        <v>55.33669227547495</v>
      </c>
      <c r="E10" s="39">
        <f>IF($D10&gt;=100,100,$C10/$B10*100)</f>
        <v>55.33669227547495</v>
      </c>
      <c r="F10" s="39">
        <f>($E10-$B$4)/($B$3-$B$4)</f>
        <v>0.5462141746100156</v>
      </c>
      <c r="G10" s="39">
        <f>$F10*$B$5</f>
        <v>0.5462141746100156</v>
      </c>
    </row>
    <row r="11" spans="1:7" ht="15">
      <c r="A11" s="5" t="s">
        <v>1</v>
      </c>
      <c r="B11" s="43">
        <v>162324000</v>
      </c>
      <c r="C11" s="43">
        <v>54544617.78</v>
      </c>
      <c r="D11" s="39">
        <f aca="true" t="shared" si="0" ref="D11:D46">$C11/$B11*100</f>
        <v>33.60231252310194</v>
      </c>
      <c r="E11" s="39">
        <f aca="true" t="shared" si="1" ref="E11:E46">IF($D11&gt;=100,100,$C11/$B11*100)</f>
        <v>33.60231252310194</v>
      </c>
      <c r="F11" s="39">
        <f aca="true" t="shared" si="2" ref="F11:F46">($E11-$B$4)/($B$3-$B$4)</f>
        <v>0.3253896553849378</v>
      </c>
      <c r="G11" s="39">
        <f aca="true" t="shared" si="3" ref="G11:G46">$F11*$B$5</f>
        <v>0.3253896553849378</v>
      </c>
    </row>
    <row r="12" spans="1:7" ht="15">
      <c r="A12" s="5" t="s">
        <v>2</v>
      </c>
      <c r="B12" s="43">
        <v>10861000</v>
      </c>
      <c r="C12" s="43">
        <v>5950422.47</v>
      </c>
      <c r="D12" s="39">
        <f t="shared" si="0"/>
        <v>54.78705892643403</v>
      </c>
      <c r="E12" s="39">
        <f t="shared" si="1"/>
        <v>54.78705892643403</v>
      </c>
      <c r="F12" s="39">
        <f t="shared" si="2"/>
        <v>0.5406298183304775</v>
      </c>
      <c r="G12" s="39">
        <f t="shared" si="3"/>
        <v>0.5406298183304775</v>
      </c>
    </row>
    <row r="13" spans="1:7" ht="15">
      <c r="A13" s="5" t="s">
        <v>3</v>
      </c>
      <c r="B13" s="43">
        <v>76934000</v>
      </c>
      <c r="C13" s="43">
        <v>26182848.97</v>
      </c>
      <c r="D13" s="39">
        <f t="shared" si="0"/>
        <v>34.032870993318944</v>
      </c>
      <c r="E13" s="39">
        <f t="shared" si="1"/>
        <v>34.032870993318944</v>
      </c>
      <c r="F13" s="39">
        <f t="shared" si="2"/>
        <v>0.32976419324924344</v>
      </c>
      <c r="G13" s="39">
        <f t="shared" si="3"/>
        <v>0.32976419324924344</v>
      </c>
    </row>
    <row r="14" spans="1:7" ht="15">
      <c r="A14" s="5" t="s">
        <v>4</v>
      </c>
      <c r="B14" s="43">
        <v>10000000</v>
      </c>
      <c r="C14" s="43">
        <v>5426181.25</v>
      </c>
      <c r="D14" s="39">
        <f t="shared" si="0"/>
        <v>54.2618125</v>
      </c>
      <c r="E14" s="39">
        <f t="shared" si="1"/>
        <v>54.2618125</v>
      </c>
      <c r="F14" s="39">
        <f t="shared" si="2"/>
        <v>0.5352932367986617</v>
      </c>
      <c r="G14" s="39">
        <f t="shared" si="3"/>
        <v>0.5352932367986617</v>
      </c>
    </row>
    <row r="15" spans="1:7" ht="15">
      <c r="A15" s="5" t="s">
        <v>5</v>
      </c>
      <c r="B15" s="43">
        <v>22356000</v>
      </c>
      <c r="C15" s="43">
        <v>7713831.05</v>
      </c>
      <c r="D15" s="39">
        <f t="shared" si="0"/>
        <v>34.50452249955269</v>
      </c>
      <c r="E15" s="39">
        <f t="shared" si="1"/>
        <v>34.50452249955269</v>
      </c>
      <c r="F15" s="39">
        <f t="shared" si="2"/>
        <v>0.3345562424492893</v>
      </c>
      <c r="G15" s="39">
        <f t="shared" si="3"/>
        <v>0.3345562424492893</v>
      </c>
    </row>
    <row r="16" spans="1:7" ht="15">
      <c r="A16" s="5" t="s">
        <v>6</v>
      </c>
      <c r="B16" s="43">
        <v>11580000</v>
      </c>
      <c r="C16" s="43">
        <v>6919569.84</v>
      </c>
      <c r="D16" s="39">
        <f t="shared" si="0"/>
        <v>59.754489119170984</v>
      </c>
      <c r="E16" s="39">
        <f t="shared" si="1"/>
        <v>59.754489119170984</v>
      </c>
      <c r="F16" s="39">
        <f t="shared" si="2"/>
        <v>0.5910996452403302</v>
      </c>
      <c r="G16" s="39">
        <f t="shared" si="3"/>
        <v>0.5910996452403302</v>
      </c>
    </row>
    <row r="17" spans="1:7" ht="15">
      <c r="A17" s="5" t="s">
        <v>7</v>
      </c>
      <c r="B17" s="43">
        <v>13026000</v>
      </c>
      <c r="C17" s="43">
        <v>978227.42</v>
      </c>
      <c r="D17" s="39">
        <f t="shared" si="0"/>
        <v>7.5098066943037</v>
      </c>
      <c r="E17" s="39">
        <f t="shared" si="1"/>
        <v>7.5098066943037</v>
      </c>
      <c r="F17" s="39">
        <f t="shared" si="2"/>
        <v>0.060285929367966014</v>
      </c>
      <c r="G17" s="39">
        <f t="shared" si="3"/>
        <v>0.060285929367966014</v>
      </c>
    </row>
    <row r="18" spans="1:7" ht="15">
      <c r="A18" s="5" t="s">
        <v>8</v>
      </c>
      <c r="B18" s="43">
        <v>17998000</v>
      </c>
      <c r="C18" s="43">
        <v>6696730.14</v>
      </c>
      <c r="D18" s="39">
        <f t="shared" si="0"/>
        <v>37.20819057673075</v>
      </c>
      <c r="E18" s="39">
        <f t="shared" si="1"/>
        <v>37.20819057673075</v>
      </c>
      <c r="F18" s="39">
        <f t="shared" si="2"/>
        <v>0.36202591078532037</v>
      </c>
      <c r="G18" s="39">
        <f t="shared" si="3"/>
        <v>0.36202591078532037</v>
      </c>
    </row>
    <row r="19" spans="1:7" ht="15">
      <c r="A19" s="5" t="s">
        <v>9</v>
      </c>
      <c r="B19" s="43">
        <v>2710000</v>
      </c>
      <c r="C19" s="43">
        <v>2579406.92</v>
      </c>
      <c r="D19" s="39">
        <f t="shared" si="0"/>
        <v>95.18106715867158</v>
      </c>
      <c r="E19" s="39">
        <f t="shared" si="1"/>
        <v>95.18106715867158</v>
      </c>
      <c r="F19" s="39">
        <f t="shared" si="2"/>
        <v>0.9510389281871224</v>
      </c>
      <c r="G19" s="39">
        <f t="shared" si="3"/>
        <v>0.9510389281871224</v>
      </c>
    </row>
    <row r="20" spans="1:7" ht="15">
      <c r="A20" s="5" t="s">
        <v>10</v>
      </c>
      <c r="B20" s="43">
        <v>2415000</v>
      </c>
      <c r="C20" s="43">
        <v>1999629.29</v>
      </c>
      <c r="D20" s="39">
        <f t="shared" si="0"/>
        <v>82.80038467908902</v>
      </c>
      <c r="E20" s="39">
        <f t="shared" si="1"/>
        <v>82.80038467908902</v>
      </c>
      <c r="F20" s="39">
        <f t="shared" si="2"/>
        <v>0.8252493594310293</v>
      </c>
      <c r="G20" s="39">
        <f t="shared" si="3"/>
        <v>0.8252493594310293</v>
      </c>
    </row>
    <row r="21" spans="1:7" ht="15">
      <c r="A21" s="5" t="s">
        <v>11</v>
      </c>
      <c r="B21" s="43">
        <v>4670377.24</v>
      </c>
      <c r="C21" s="43">
        <v>3192608.98</v>
      </c>
      <c r="D21" s="39">
        <f t="shared" si="0"/>
        <v>68.35869600974674</v>
      </c>
      <c r="E21" s="39">
        <f t="shared" si="1"/>
        <v>68.35869600974674</v>
      </c>
      <c r="F21" s="39">
        <f t="shared" si="2"/>
        <v>0.6785196623547843</v>
      </c>
      <c r="G21" s="39">
        <f t="shared" si="3"/>
        <v>0.6785196623547843</v>
      </c>
    </row>
    <row r="22" spans="1:7" ht="15">
      <c r="A22" s="5" t="s">
        <v>12</v>
      </c>
      <c r="B22" s="43">
        <v>2021000</v>
      </c>
      <c r="C22" s="43">
        <v>2029202.67</v>
      </c>
      <c r="D22" s="39">
        <f t="shared" si="0"/>
        <v>100.40587184562098</v>
      </c>
      <c r="E22" s="39">
        <f t="shared" si="1"/>
        <v>100</v>
      </c>
      <c r="F22" s="39">
        <f t="shared" si="2"/>
        <v>1</v>
      </c>
      <c r="G22" s="39">
        <f t="shared" si="3"/>
        <v>1</v>
      </c>
    </row>
    <row r="23" spans="1:7" ht="15">
      <c r="A23" s="5" t="s">
        <v>13</v>
      </c>
      <c r="B23" s="43">
        <v>1512930</v>
      </c>
      <c r="C23" s="43">
        <v>1528091.66</v>
      </c>
      <c r="D23" s="39">
        <f t="shared" si="0"/>
        <v>101.00213889604939</v>
      </c>
      <c r="E23" s="39">
        <f t="shared" si="1"/>
        <v>100</v>
      </c>
      <c r="F23" s="39">
        <f t="shared" si="2"/>
        <v>1</v>
      </c>
      <c r="G23" s="39">
        <f t="shared" si="3"/>
        <v>1</v>
      </c>
    </row>
    <row r="24" spans="1:7" ht="15">
      <c r="A24" s="5" t="s">
        <v>14</v>
      </c>
      <c r="B24" s="43">
        <v>12511235</v>
      </c>
      <c r="C24" s="43">
        <v>676566.13</v>
      </c>
      <c r="D24" s="39">
        <f t="shared" si="0"/>
        <v>5.407668627437659</v>
      </c>
      <c r="E24" s="39">
        <f t="shared" si="1"/>
        <v>5.407668627437659</v>
      </c>
      <c r="F24" s="39">
        <f t="shared" si="2"/>
        <v>0.038927895080847916</v>
      </c>
      <c r="G24" s="39">
        <f t="shared" si="3"/>
        <v>0.038927895080847916</v>
      </c>
    </row>
    <row r="25" spans="1:7" ht="15">
      <c r="A25" s="5" t="s">
        <v>15</v>
      </c>
      <c r="B25" s="43">
        <v>1510000</v>
      </c>
      <c r="C25" s="43">
        <v>581228.8</v>
      </c>
      <c r="D25" s="39">
        <f t="shared" si="0"/>
        <v>38.49197350993378</v>
      </c>
      <c r="E25" s="39">
        <f t="shared" si="1"/>
        <v>38.49197350993378</v>
      </c>
      <c r="F25" s="39">
        <f t="shared" si="2"/>
        <v>0.375069335637735</v>
      </c>
      <c r="G25" s="39">
        <f t="shared" si="3"/>
        <v>0.375069335637735</v>
      </c>
    </row>
    <row r="26" spans="1:7" ht="15">
      <c r="A26" s="5" t="s">
        <v>16</v>
      </c>
      <c r="B26" s="43">
        <v>19519000</v>
      </c>
      <c r="C26" s="43">
        <v>9552956.01</v>
      </c>
      <c r="D26" s="39">
        <f t="shared" si="0"/>
        <v>48.94183108765818</v>
      </c>
      <c r="E26" s="39">
        <f t="shared" si="1"/>
        <v>48.94183108765818</v>
      </c>
      <c r="F26" s="39">
        <f t="shared" si="2"/>
        <v>0.48124143725105933</v>
      </c>
      <c r="G26" s="39">
        <f t="shared" si="3"/>
        <v>0.48124143725105933</v>
      </c>
    </row>
    <row r="27" spans="1:7" ht="15">
      <c r="A27" s="5" t="s">
        <v>17</v>
      </c>
      <c r="B27" s="43">
        <v>5151695</v>
      </c>
      <c r="C27" s="43">
        <v>673824.03</v>
      </c>
      <c r="D27" s="39">
        <f t="shared" si="0"/>
        <v>13.07965688962565</v>
      </c>
      <c r="E27" s="39">
        <f t="shared" si="1"/>
        <v>13.07965688962565</v>
      </c>
      <c r="F27" s="39">
        <f t="shared" si="2"/>
        <v>0.11687643278011817</v>
      </c>
      <c r="G27" s="39">
        <f t="shared" si="3"/>
        <v>0.11687643278011817</v>
      </c>
    </row>
    <row r="28" spans="1:7" ht="15">
      <c r="A28" s="5" t="s">
        <v>18</v>
      </c>
      <c r="B28" s="43">
        <v>3160497</v>
      </c>
      <c r="C28" s="43">
        <v>994216.09</v>
      </c>
      <c r="D28" s="39">
        <f t="shared" si="0"/>
        <v>31.45758689218816</v>
      </c>
      <c r="E28" s="39">
        <f t="shared" si="1"/>
        <v>31.45758689218816</v>
      </c>
      <c r="F28" s="39">
        <f t="shared" si="2"/>
        <v>0.30359892513580206</v>
      </c>
      <c r="G28" s="39">
        <f t="shared" si="3"/>
        <v>0.30359892513580206</v>
      </c>
    </row>
    <row r="29" spans="1:7" ht="15">
      <c r="A29" s="5" t="s">
        <v>19</v>
      </c>
      <c r="B29" s="43">
        <v>27340670.62</v>
      </c>
      <c r="C29" s="43">
        <v>12438714.97</v>
      </c>
      <c r="D29" s="39">
        <f t="shared" si="0"/>
        <v>45.495281161468455</v>
      </c>
      <c r="E29" s="39">
        <f t="shared" si="1"/>
        <v>45.495281161468455</v>
      </c>
      <c r="F29" s="39">
        <f t="shared" si="2"/>
        <v>0.4462239792371965</v>
      </c>
      <c r="G29" s="39">
        <f t="shared" si="3"/>
        <v>0.4462239792371965</v>
      </c>
    </row>
    <row r="30" spans="1:7" ht="15">
      <c r="A30" s="5" t="s">
        <v>20</v>
      </c>
      <c r="B30" s="43">
        <v>2905250</v>
      </c>
      <c r="C30" s="43">
        <v>3080586.96</v>
      </c>
      <c r="D30" s="39">
        <f t="shared" si="0"/>
        <v>106.03517631873333</v>
      </c>
      <c r="E30" s="39">
        <f t="shared" si="1"/>
        <v>100</v>
      </c>
      <c r="F30" s="39">
        <f t="shared" si="2"/>
        <v>1</v>
      </c>
      <c r="G30" s="39">
        <f t="shared" si="3"/>
        <v>1</v>
      </c>
    </row>
    <row r="31" spans="1:7" ht="15">
      <c r="A31" s="5" t="s">
        <v>21</v>
      </c>
      <c r="B31" s="43">
        <v>12920000</v>
      </c>
      <c r="C31" s="43">
        <v>203650.05</v>
      </c>
      <c r="D31" s="39">
        <f t="shared" si="0"/>
        <v>1.576238777089783</v>
      </c>
      <c r="E31" s="39">
        <f t="shared" si="1"/>
        <v>1.576238777089783</v>
      </c>
      <c r="F31" s="39">
        <f t="shared" si="2"/>
        <v>0</v>
      </c>
      <c r="G31" s="39">
        <f t="shared" si="3"/>
        <v>0</v>
      </c>
    </row>
    <row r="32" spans="1:7" ht="15">
      <c r="A32" s="5" t="s">
        <v>22</v>
      </c>
      <c r="B32" s="43">
        <v>12770850</v>
      </c>
      <c r="C32" s="43">
        <v>12703236.54</v>
      </c>
      <c r="D32" s="39">
        <f t="shared" si="0"/>
        <v>99.47056413629475</v>
      </c>
      <c r="E32" s="39">
        <f t="shared" si="1"/>
        <v>99.47056413629475</v>
      </c>
      <c r="F32" s="39">
        <f t="shared" si="2"/>
        <v>0.9946208531646522</v>
      </c>
      <c r="G32" s="39">
        <f t="shared" si="3"/>
        <v>0.9946208531646522</v>
      </c>
    </row>
    <row r="33" spans="1:7" ht="15">
      <c r="A33" s="5" t="s">
        <v>23</v>
      </c>
      <c r="B33" s="43">
        <v>15399448</v>
      </c>
      <c r="C33" s="43">
        <v>971415.94</v>
      </c>
      <c r="D33" s="39">
        <f t="shared" si="0"/>
        <v>6.308121823587443</v>
      </c>
      <c r="E33" s="39">
        <f t="shared" si="1"/>
        <v>6.308121823587443</v>
      </c>
      <c r="F33" s="39">
        <f t="shared" si="2"/>
        <v>0.04807663299699436</v>
      </c>
      <c r="G33" s="39">
        <f t="shared" si="3"/>
        <v>0.04807663299699436</v>
      </c>
    </row>
    <row r="34" spans="1:7" ht="15">
      <c r="A34" s="5" t="s">
        <v>24</v>
      </c>
      <c r="B34" s="43">
        <v>5184265.92</v>
      </c>
      <c r="C34" s="43">
        <v>5607150.98</v>
      </c>
      <c r="D34" s="39">
        <f t="shared" si="0"/>
        <v>108.15708658710162</v>
      </c>
      <c r="E34" s="39">
        <f t="shared" si="1"/>
        <v>100</v>
      </c>
      <c r="F34" s="39">
        <f t="shared" si="2"/>
        <v>1</v>
      </c>
      <c r="G34" s="39">
        <f t="shared" si="3"/>
        <v>1</v>
      </c>
    </row>
    <row r="35" spans="1:7" ht="15">
      <c r="A35" s="5" t="s">
        <v>25</v>
      </c>
      <c r="B35" s="43">
        <v>2431559</v>
      </c>
      <c r="C35" s="43">
        <v>223607.22</v>
      </c>
      <c r="D35" s="39">
        <f t="shared" si="0"/>
        <v>9.196043361481255</v>
      </c>
      <c r="E35" s="39">
        <f t="shared" si="1"/>
        <v>9.196043361481255</v>
      </c>
      <c r="F35" s="39">
        <f t="shared" si="2"/>
        <v>0.07741834379946254</v>
      </c>
      <c r="G35" s="39">
        <f t="shared" si="3"/>
        <v>0.07741834379946254</v>
      </c>
    </row>
    <row r="36" spans="1:7" ht="15">
      <c r="A36" s="5" t="s">
        <v>26</v>
      </c>
      <c r="B36" s="43">
        <v>42302643</v>
      </c>
      <c r="C36" s="43">
        <v>42104546.56</v>
      </c>
      <c r="D36" s="39">
        <f t="shared" si="0"/>
        <v>99.53171616251024</v>
      </c>
      <c r="E36" s="39">
        <f t="shared" si="1"/>
        <v>99.53171616251024</v>
      </c>
      <c r="F36" s="39">
        <f t="shared" si="2"/>
        <v>0.995242166813467</v>
      </c>
      <c r="G36" s="39">
        <f t="shared" si="3"/>
        <v>0.995242166813467</v>
      </c>
    </row>
    <row r="37" spans="1:7" ht="15">
      <c r="A37" s="5" t="s">
        <v>27</v>
      </c>
      <c r="B37" s="43">
        <v>2238574</v>
      </c>
      <c r="C37" s="43">
        <v>364817.26</v>
      </c>
      <c r="D37" s="39">
        <f t="shared" si="0"/>
        <v>16.296859518604254</v>
      </c>
      <c r="E37" s="39">
        <f t="shared" si="1"/>
        <v>16.296859518604254</v>
      </c>
      <c r="F37" s="39">
        <f t="shared" si="2"/>
        <v>0.14956368826603972</v>
      </c>
      <c r="G37" s="39">
        <f t="shared" si="3"/>
        <v>0.14956368826603972</v>
      </c>
    </row>
    <row r="38" spans="1:7" ht="15">
      <c r="A38" s="5" t="s">
        <v>28</v>
      </c>
      <c r="B38" s="43">
        <v>2181600</v>
      </c>
      <c r="C38" s="43">
        <v>1361915.98</v>
      </c>
      <c r="D38" s="39">
        <f t="shared" si="0"/>
        <v>62.42739182251559</v>
      </c>
      <c r="E38" s="39">
        <f t="shared" si="1"/>
        <v>62.42739182251559</v>
      </c>
      <c r="F38" s="39">
        <f t="shared" si="2"/>
        <v>0.6182567328189182</v>
      </c>
      <c r="G38" s="39">
        <f t="shared" si="3"/>
        <v>0.6182567328189182</v>
      </c>
    </row>
    <row r="39" spans="1:7" ht="15">
      <c r="A39" s="5" t="s">
        <v>29</v>
      </c>
      <c r="B39" s="43">
        <v>3000000</v>
      </c>
      <c r="C39" s="43">
        <v>708528.52</v>
      </c>
      <c r="D39" s="39">
        <f t="shared" si="0"/>
        <v>23.617617333333335</v>
      </c>
      <c r="E39" s="39">
        <f t="shared" si="1"/>
        <v>23.617617333333335</v>
      </c>
      <c r="F39" s="39">
        <f t="shared" si="2"/>
        <v>0.22394367256829598</v>
      </c>
      <c r="G39" s="39">
        <f t="shared" si="3"/>
        <v>0.22394367256829598</v>
      </c>
    </row>
    <row r="40" spans="1:7" ht="15">
      <c r="A40" s="5" t="s">
        <v>30</v>
      </c>
      <c r="B40" s="43">
        <v>8558620</v>
      </c>
      <c r="C40" s="43">
        <v>3040508.3</v>
      </c>
      <c r="D40" s="39">
        <f t="shared" si="0"/>
        <v>35.525684047194524</v>
      </c>
      <c r="E40" s="39">
        <f t="shared" si="1"/>
        <v>35.525684047194524</v>
      </c>
      <c r="F40" s="39">
        <f t="shared" si="2"/>
        <v>0.34493139510504994</v>
      </c>
      <c r="G40" s="39">
        <f t="shared" si="3"/>
        <v>0.34493139510504994</v>
      </c>
    </row>
    <row r="41" spans="1:7" ht="15">
      <c r="A41" s="5" t="s">
        <v>31</v>
      </c>
      <c r="B41" s="43">
        <v>39889290</v>
      </c>
      <c r="C41" s="43">
        <v>5078740.81</v>
      </c>
      <c r="D41" s="39">
        <f t="shared" si="0"/>
        <v>12.73209127061424</v>
      </c>
      <c r="E41" s="39">
        <f t="shared" si="1"/>
        <v>12.73209127061424</v>
      </c>
      <c r="F41" s="39">
        <f t="shared" si="2"/>
        <v>0.11334511458324249</v>
      </c>
      <c r="G41" s="39">
        <f t="shared" si="3"/>
        <v>0.11334511458324249</v>
      </c>
    </row>
    <row r="42" spans="1:7" ht="15">
      <c r="A42" s="5" t="s">
        <v>32</v>
      </c>
      <c r="B42" s="43">
        <v>15833920</v>
      </c>
      <c r="C42" s="43">
        <v>4193387.42</v>
      </c>
      <c r="D42" s="39">
        <f t="shared" si="0"/>
        <v>26.483570840322546</v>
      </c>
      <c r="E42" s="39">
        <f t="shared" si="1"/>
        <v>26.483570840322546</v>
      </c>
      <c r="F42" s="39">
        <f t="shared" si="2"/>
        <v>0.2530621849212063</v>
      </c>
      <c r="G42" s="39">
        <f t="shared" si="3"/>
        <v>0.2530621849212063</v>
      </c>
    </row>
    <row r="43" spans="1:7" ht="15">
      <c r="A43" s="5" t="s">
        <v>33</v>
      </c>
      <c r="B43" s="43">
        <v>9579800</v>
      </c>
      <c r="C43" s="43">
        <v>3610180.85</v>
      </c>
      <c r="D43" s="39">
        <f t="shared" si="0"/>
        <v>37.685346771331346</v>
      </c>
      <c r="E43" s="39">
        <f t="shared" si="1"/>
        <v>37.685346771331346</v>
      </c>
      <c r="F43" s="39">
        <f t="shared" si="2"/>
        <v>0.36687388843494434</v>
      </c>
      <c r="G43" s="39">
        <f t="shared" si="3"/>
        <v>0.36687388843494434</v>
      </c>
    </row>
    <row r="44" spans="1:7" ht="15">
      <c r="A44" s="5" t="s">
        <v>34</v>
      </c>
      <c r="B44" s="43">
        <v>970000</v>
      </c>
      <c r="C44" s="43">
        <v>933822.44</v>
      </c>
      <c r="D44" s="39">
        <f t="shared" si="0"/>
        <v>96.27035463917525</v>
      </c>
      <c r="E44" s="39">
        <f t="shared" si="1"/>
        <v>96.27035463917525</v>
      </c>
      <c r="F44" s="39">
        <f t="shared" si="2"/>
        <v>0.9621062504167277</v>
      </c>
      <c r="G44" s="39">
        <f t="shared" si="3"/>
        <v>0.9621062504167277</v>
      </c>
    </row>
    <row r="45" spans="1:7" ht="15">
      <c r="A45" s="5" t="s">
        <v>35</v>
      </c>
      <c r="B45" s="43">
        <v>6887340</v>
      </c>
      <c r="C45" s="43">
        <v>862569.03</v>
      </c>
      <c r="D45" s="39">
        <f t="shared" si="0"/>
        <v>12.523979214036189</v>
      </c>
      <c r="E45" s="39">
        <f t="shared" si="1"/>
        <v>12.523979214036189</v>
      </c>
      <c r="F45" s="39">
        <f t="shared" si="2"/>
        <v>0.11123066524710384</v>
      </c>
      <c r="G45" s="39">
        <f t="shared" si="3"/>
        <v>0.11123066524710384</v>
      </c>
    </row>
    <row r="46" spans="1:7" ht="15">
      <c r="A46" s="5" t="s">
        <v>36</v>
      </c>
      <c r="B46" s="43">
        <v>11321424.29</v>
      </c>
      <c r="C46" s="43">
        <v>1022648.52</v>
      </c>
      <c r="D46" s="39">
        <f t="shared" si="0"/>
        <v>9.032861005865545</v>
      </c>
      <c r="E46" s="39">
        <f t="shared" si="1"/>
        <v>9.032861005865545</v>
      </c>
      <c r="F46" s="39">
        <f t="shared" si="2"/>
        <v>0.0757603868834884</v>
      </c>
      <c r="G46" s="39">
        <f t="shared" si="3"/>
        <v>0.0757603868834884</v>
      </c>
    </row>
    <row r="47" spans="1:7" ht="15">
      <c r="A47" s="15" t="s">
        <v>109</v>
      </c>
      <c r="B47" s="44">
        <f>AVERAGE(B$10:B$46)</f>
        <v>22529080.785675675</v>
      </c>
      <c r="C47" s="44">
        <f>AVERAGE(C$10:C$46)</f>
        <v>9861891.004324324</v>
      </c>
      <c r="D47" s="16">
        <f>$C47/$B47*100</f>
        <v>43.77404963008816</v>
      </c>
      <c r="E47" s="16"/>
      <c r="F47" s="24"/>
      <c r="G47" s="24"/>
    </row>
    <row r="48" ht="15">
      <c r="A48" s="6" t="s">
        <v>39</v>
      </c>
    </row>
    <row r="49" ht="15">
      <c r="E49" s="21"/>
    </row>
    <row r="50" spans="2:4" ht="15">
      <c r="B50" s="21">
        <f>SUM(B$10:B$46)</f>
        <v>833575989.0699999</v>
      </c>
      <c r="C50" s="21">
        <f>SUM(C$10:C$46)</f>
        <v>364889967.16</v>
      </c>
      <c r="D50" s="21">
        <f>$C$50/$B$50*100</f>
        <v>43.77404963008816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8.7109375" style="1" customWidth="1"/>
  </cols>
  <sheetData>
    <row r="1" spans="1:7" ht="17.25" customHeight="1">
      <c r="A1" s="61" t="s">
        <v>133</v>
      </c>
      <c r="B1" s="61"/>
      <c r="C1" s="61"/>
      <c r="D1" s="63"/>
      <c r="E1" s="63"/>
      <c r="F1" s="63"/>
      <c r="G1" s="63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295</v>
      </c>
      <c r="C7" s="3" t="s">
        <v>273</v>
      </c>
      <c r="D7" s="3" t="s">
        <v>132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134</v>
      </c>
      <c r="E8" s="9">
        <v>5</v>
      </c>
      <c r="F8" s="9">
        <v>6</v>
      </c>
      <c r="G8" s="9">
        <v>7</v>
      </c>
    </row>
    <row r="9" spans="1:7" ht="15">
      <c r="A9" s="5" t="s">
        <v>0</v>
      </c>
      <c r="B9" s="45">
        <v>0</v>
      </c>
      <c r="C9" s="45">
        <v>997203255.99</v>
      </c>
      <c r="D9" s="45"/>
      <c r="E9" s="20">
        <f aca="true" t="shared" si="0" ref="E9:E45">IF($D9&lt;0,1,0)</f>
        <v>0</v>
      </c>
      <c r="F9" s="20">
        <f aca="true" t="shared" si="1" ref="F9:F45">($E9-$B$4)/($B$3-$B$4)</f>
        <v>0</v>
      </c>
      <c r="G9" s="20">
        <f aca="true" t="shared" si="2" ref="G9:G45">$F9*$B$5</f>
        <v>0</v>
      </c>
    </row>
    <row r="10" spans="1:7" ht="15">
      <c r="A10" s="5" t="s">
        <v>1</v>
      </c>
      <c r="B10" s="45">
        <v>0</v>
      </c>
      <c r="C10" s="45">
        <v>673159766</v>
      </c>
      <c r="D10" s="45"/>
      <c r="E10" s="20">
        <f t="shared" si="0"/>
        <v>0</v>
      </c>
      <c r="F10" s="20">
        <f t="shared" si="1"/>
        <v>0</v>
      </c>
      <c r="G10" s="20">
        <f t="shared" si="2"/>
        <v>0</v>
      </c>
    </row>
    <row r="11" spans="1:7" ht="15">
      <c r="A11" s="5" t="s">
        <v>2</v>
      </c>
      <c r="B11" s="45">
        <v>311067325.8</v>
      </c>
      <c r="C11" s="45">
        <v>270747354.61</v>
      </c>
      <c r="D11" s="45">
        <f aca="true" t="shared" si="3" ref="D11:D45">$B11-$C11</f>
        <v>40319971.19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">
      <c r="A12" s="5" t="s">
        <v>3</v>
      </c>
      <c r="B12" s="45">
        <v>0</v>
      </c>
      <c r="C12" s="45">
        <v>173859810</v>
      </c>
      <c r="D12" s="45"/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">
      <c r="A13" s="5" t="s">
        <v>4</v>
      </c>
      <c r="B13" s="45">
        <v>129675064.8</v>
      </c>
      <c r="C13" s="45">
        <v>123541584</v>
      </c>
      <c r="D13" s="45">
        <f t="shared" si="3"/>
        <v>6133480.799999997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">
      <c r="A14" s="5" t="s">
        <v>5</v>
      </c>
      <c r="B14" s="45">
        <v>0</v>
      </c>
      <c r="C14" s="45">
        <v>69912436</v>
      </c>
      <c r="D14" s="45"/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">
      <c r="A15" s="5" t="s">
        <v>6</v>
      </c>
      <c r="B15" s="45">
        <v>113445854.25</v>
      </c>
      <c r="C15" s="45">
        <v>98027874.84</v>
      </c>
      <c r="D15" s="45">
        <f t="shared" si="3"/>
        <v>15417979.409999996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">
      <c r="A16" s="5" t="s">
        <v>7</v>
      </c>
      <c r="B16" s="45">
        <v>53933896.15</v>
      </c>
      <c r="C16" s="45">
        <v>46329380.02</v>
      </c>
      <c r="D16" s="45">
        <f t="shared" si="3"/>
        <v>7604516.129999995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">
      <c r="A17" s="5" t="s">
        <v>8</v>
      </c>
      <c r="B17" s="45">
        <v>108498534.8</v>
      </c>
      <c r="C17" s="45">
        <v>83982819.47</v>
      </c>
      <c r="D17" s="45">
        <f t="shared" si="3"/>
        <v>24515715.33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">
      <c r="A18" s="5" t="s">
        <v>9</v>
      </c>
      <c r="B18" s="45">
        <v>58534397.7</v>
      </c>
      <c r="C18" s="45">
        <v>49391569.66</v>
      </c>
      <c r="D18" s="45">
        <f t="shared" si="3"/>
        <v>9142828.040000007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">
      <c r="A19" s="5" t="s">
        <v>10</v>
      </c>
      <c r="B19" s="45">
        <v>32246855.4</v>
      </c>
      <c r="C19" s="45">
        <v>25135932.78</v>
      </c>
      <c r="D19" s="45">
        <f t="shared" si="3"/>
        <v>7110922.619999997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">
      <c r="A20" s="5" t="s">
        <v>11</v>
      </c>
      <c r="B20" s="45">
        <v>88923764.33</v>
      </c>
      <c r="C20" s="45">
        <v>50719097.73</v>
      </c>
      <c r="D20" s="45">
        <f t="shared" si="3"/>
        <v>38204666.6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">
      <c r="A21" s="5" t="s">
        <v>12</v>
      </c>
      <c r="B21" s="45">
        <v>34710985.4</v>
      </c>
      <c r="C21" s="45">
        <v>28746645.51</v>
      </c>
      <c r="D21" s="45">
        <f t="shared" si="3"/>
        <v>5964339.889999997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">
      <c r="A22" s="5" t="s">
        <v>13</v>
      </c>
      <c r="B22" s="45">
        <v>49510984.8</v>
      </c>
      <c r="C22" s="45">
        <v>35396327.07</v>
      </c>
      <c r="D22" s="45">
        <f t="shared" si="3"/>
        <v>14114657.729999997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">
      <c r="A23" s="5" t="s">
        <v>14</v>
      </c>
      <c r="B23" s="45">
        <v>51190621.27</v>
      </c>
      <c r="C23" s="45">
        <v>32559252.15</v>
      </c>
      <c r="D23" s="45">
        <f t="shared" si="3"/>
        <v>18631369.120000005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">
      <c r="A24" s="5" t="s">
        <v>15</v>
      </c>
      <c r="B24" s="45">
        <v>54706230.6</v>
      </c>
      <c r="C24" s="45">
        <v>31830987.97</v>
      </c>
      <c r="D24" s="45">
        <f t="shared" si="3"/>
        <v>22875242.630000003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">
      <c r="A25" s="5" t="s">
        <v>16</v>
      </c>
      <c r="B25" s="45">
        <v>107173559.39</v>
      </c>
      <c r="C25" s="45">
        <v>96392913.85</v>
      </c>
      <c r="D25" s="45">
        <f t="shared" si="3"/>
        <v>10780645.540000007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">
      <c r="A26" s="5" t="s">
        <v>17</v>
      </c>
      <c r="B26" s="45">
        <v>28910002</v>
      </c>
      <c r="C26" s="45">
        <v>18252405</v>
      </c>
      <c r="D26" s="45">
        <f t="shared" si="3"/>
        <v>10657597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">
      <c r="A27" s="5" t="s">
        <v>18</v>
      </c>
      <c r="B27" s="45">
        <v>33898461.6</v>
      </c>
      <c r="C27" s="45">
        <v>25702428</v>
      </c>
      <c r="D27" s="45">
        <f t="shared" si="3"/>
        <v>8196033.6000000015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">
      <c r="A28" s="5" t="s">
        <v>19</v>
      </c>
      <c r="B28" s="45">
        <v>74237234.87</v>
      </c>
      <c r="C28" s="45">
        <v>58771978.35</v>
      </c>
      <c r="D28" s="45">
        <f t="shared" si="3"/>
        <v>15465256.520000003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">
      <c r="A29" s="5" t="s">
        <v>20</v>
      </c>
      <c r="B29" s="45">
        <v>86291032.68</v>
      </c>
      <c r="C29" s="45">
        <v>68223715.32</v>
      </c>
      <c r="D29" s="45">
        <f t="shared" si="3"/>
        <v>18067317.360000014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">
      <c r="A30" s="5" t="s">
        <v>21</v>
      </c>
      <c r="B30" s="45">
        <v>46030779.89</v>
      </c>
      <c r="C30" s="45">
        <v>30368188</v>
      </c>
      <c r="D30" s="45">
        <f t="shared" si="3"/>
        <v>15662591.89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">
      <c r="A31" s="5" t="s">
        <v>22</v>
      </c>
      <c r="B31" s="45">
        <v>53781859.64</v>
      </c>
      <c r="C31" s="45">
        <v>38254394.85</v>
      </c>
      <c r="D31" s="45">
        <f t="shared" si="3"/>
        <v>15527464.79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">
      <c r="A32" s="5" t="s">
        <v>23</v>
      </c>
      <c r="B32" s="45">
        <v>48298745.6</v>
      </c>
      <c r="C32" s="45">
        <v>33605689.88</v>
      </c>
      <c r="D32" s="45">
        <f t="shared" si="3"/>
        <v>14693055.719999999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">
      <c r="A33" s="5" t="s">
        <v>24</v>
      </c>
      <c r="B33" s="45">
        <v>88270456.75</v>
      </c>
      <c r="C33" s="45">
        <v>72709840.12</v>
      </c>
      <c r="D33" s="45">
        <f t="shared" si="3"/>
        <v>15560616.629999995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">
      <c r="A34" s="5" t="s">
        <v>25</v>
      </c>
      <c r="B34" s="45">
        <v>27517351.73</v>
      </c>
      <c r="C34" s="45">
        <v>25985436.69</v>
      </c>
      <c r="D34" s="45">
        <f t="shared" si="3"/>
        <v>1531915.039999999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">
      <c r="A35" s="5" t="s">
        <v>26</v>
      </c>
      <c r="B35" s="45">
        <v>80311947.1</v>
      </c>
      <c r="C35" s="45">
        <v>58839658.48</v>
      </c>
      <c r="D35" s="45">
        <f t="shared" si="3"/>
        <v>21472288.619999997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">
      <c r="A36" s="5" t="s">
        <v>27</v>
      </c>
      <c r="B36" s="45">
        <v>42317107.32</v>
      </c>
      <c r="C36" s="45">
        <v>28069972.39</v>
      </c>
      <c r="D36" s="45">
        <f t="shared" si="3"/>
        <v>14247134.93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">
      <c r="A37" s="5" t="s">
        <v>28</v>
      </c>
      <c r="B37" s="45">
        <v>70443693.6</v>
      </c>
      <c r="C37" s="45">
        <v>38914825.33</v>
      </c>
      <c r="D37" s="45">
        <f t="shared" si="3"/>
        <v>31528868.269999996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">
      <c r="A38" s="5" t="s">
        <v>29</v>
      </c>
      <c r="B38" s="45">
        <v>69686594.5</v>
      </c>
      <c r="C38" s="45">
        <v>36476655</v>
      </c>
      <c r="D38" s="45">
        <f t="shared" si="3"/>
        <v>33209939.5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">
      <c r="A39" s="5" t="s">
        <v>30</v>
      </c>
      <c r="B39" s="45">
        <v>97726476.93</v>
      </c>
      <c r="C39" s="45">
        <v>67874815.01</v>
      </c>
      <c r="D39" s="45">
        <f t="shared" si="3"/>
        <v>29851661.92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">
      <c r="A40" s="5" t="s">
        <v>31</v>
      </c>
      <c r="B40" s="45">
        <v>117226527.43</v>
      </c>
      <c r="C40" s="45">
        <v>92805441.28</v>
      </c>
      <c r="D40" s="45">
        <f t="shared" si="3"/>
        <v>24421086.150000006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">
      <c r="A41" s="5" t="s">
        <v>32</v>
      </c>
      <c r="B41" s="45">
        <v>57751023.71</v>
      </c>
      <c r="C41" s="45">
        <v>54724671</v>
      </c>
      <c r="D41" s="45">
        <f t="shared" si="3"/>
        <v>3026352.710000001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">
      <c r="A42" s="5" t="s">
        <v>33</v>
      </c>
      <c r="B42" s="45">
        <v>39526632</v>
      </c>
      <c r="C42" s="45">
        <v>29337684</v>
      </c>
      <c r="D42" s="45">
        <f t="shared" si="3"/>
        <v>10188948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">
      <c r="A43" s="5" t="s">
        <v>34</v>
      </c>
      <c r="B43" s="45">
        <v>42005139.2</v>
      </c>
      <c r="C43" s="45">
        <v>30496279.37</v>
      </c>
      <c r="D43" s="45">
        <f t="shared" si="3"/>
        <v>11508859.830000002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">
      <c r="A44" s="5" t="s">
        <v>35</v>
      </c>
      <c r="B44" s="45">
        <v>42445431.42</v>
      </c>
      <c r="C44" s="45">
        <v>28695143.56</v>
      </c>
      <c r="D44" s="45">
        <f t="shared" si="3"/>
        <v>13750287.860000003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">
      <c r="A45" s="5" t="s">
        <v>36</v>
      </c>
      <c r="B45" s="45">
        <v>55667340</v>
      </c>
      <c r="C45" s="45">
        <v>38089072.86</v>
      </c>
      <c r="D45" s="45">
        <f t="shared" si="3"/>
        <v>17578267.14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">
      <c r="A46" s="6"/>
      <c r="B46" s="6"/>
      <c r="C46" s="6"/>
    </row>
  </sheetData>
  <sheetProtection/>
  <mergeCells count="1">
    <mergeCell ref="A1:G1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9" sqref="B9:C45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8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61" t="s">
        <v>197</v>
      </c>
      <c r="B1" s="61"/>
      <c r="C1" s="61"/>
      <c r="D1" s="61"/>
      <c r="E1" s="61"/>
      <c r="F1" s="61"/>
    </row>
    <row r="3" spans="1:2" ht="15">
      <c r="A3" s="11" t="s">
        <v>135</v>
      </c>
      <c r="B3" s="30">
        <f>MAX($D$9:$D$45)</f>
        <v>0.1577134705854009</v>
      </c>
    </row>
    <row r="4" spans="1:2" ht="15">
      <c r="A4" s="12" t="s">
        <v>136</v>
      </c>
      <c r="B4" s="31">
        <f>MIN($D$9:$D$45)</f>
        <v>-0.02516428691950158</v>
      </c>
    </row>
    <row r="5" spans="1:2" ht="15">
      <c r="A5" s="13" t="s">
        <v>137</v>
      </c>
      <c r="B5" s="14" t="s">
        <v>41</v>
      </c>
    </row>
    <row r="7" spans="1:6" s="8" customFormat="1" ht="96.75" customHeight="1">
      <c r="A7" s="3" t="s">
        <v>38</v>
      </c>
      <c r="B7" s="3" t="s">
        <v>274</v>
      </c>
      <c r="C7" s="3" t="s">
        <v>275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43">
        <v>22831688338.03</v>
      </c>
      <c r="C9" s="43">
        <v>452340800.1842692</v>
      </c>
      <c r="D9" s="39">
        <f>$C9/$B9</f>
        <v>0.019811973319153093</v>
      </c>
      <c r="E9" s="39">
        <f>($D9-$B$4)/($B$3-$B$4)</f>
        <v>0.24593619722972035</v>
      </c>
      <c r="F9" s="39">
        <f>$E9*$B$5</f>
        <v>-0.24593619722972035</v>
      </c>
    </row>
    <row r="10" spans="1:6" ht="15">
      <c r="A10" s="5" t="s">
        <v>1</v>
      </c>
      <c r="B10" s="43">
        <v>12550518188.28</v>
      </c>
      <c r="C10" s="43">
        <v>20704429.24253297</v>
      </c>
      <c r="D10" s="39">
        <f aca="true" t="shared" si="0" ref="D10:D45">$C10/$B10</f>
        <v>0.0016496872027058852</v>
      </c>
      <c r="E10" s="39">
        <f aca="true" t="shared" si="1" ref="E10:E45">($D10-$B$4)/($B$3-$B$4)</f>
        <v>0.1466223913068742</v>
      </c>
      <c r="F10" s="39">
        <f aca="true" t="shared" si="2" ref="F10:F45">$E10*$B$5</f>
        <v>-0.1466223913068742</v>
      </c>
    </row>
    <row r="11" spans="1:6" ht="15">
      <c r="A11" s="5" t="s">
        <v>2</v>
      </c>
      <c r="B11" s="43">
        <v>2003185728.17</v>
      </c>
      <c r="C11" s="43">
        <v>158934765.10806763</v>
      </c>
      <c r="D11" s="39">
        <f t="shared" si="0"/>
        <v>0.07934100311969658</v>
      </c>
      <c r="E11" s="39">
        <f t="shared" si="1"/>
        <v>0.5714488818378946</v>
      </c>
      <c r="F11" s="39">
        <f t="shared" si="2"/>
        <v>-0.5714488818378946</v>
      </c>
    </row>
    <row r="12" spans="1:6" ht="15">
      <c r="A12" s="5" t="s">
        <v>3</v>
      </c>
      <c r="B12" s="43">
        <v>2050927035.81</v>
      </c>
      <c r="C12" s="43">
        <v>52591860.41772279</v>
      </c>
      <c r="D12" s="39">
        <f t="shared" si="0"/>
        <v>0.025642969983547946</v>
      </c>
      <c r="E12" s="39">
        <f t="shared" si="1"/>
        <v>0.2778208656768307</v>
      </c>
      <c r="F12" s="39">
        <f t="shared" si="2"/>
        <v>-0.2778208656768307</v>
      </c>
    </row>
    <row r="13" spans="1:6" ht="15">
      <c r="A13" s="5" t="s">
        <v>4</v>
      </c>
      <c r="B13" s="43">
        <v>1082385892.89</v>
      </c>
      <c r="C13" s="43">
        <v>55404192.1551598</v>
      </c>
      <c r="D13" s="39">
        <f t="shared" si="0"/>
        <v>0.05118709742902237</v>
      </c>
      <c r="E13" s="39">
        <f t="shared" si="1"/>
        <v>0.41749956577675756</v>
      </c>
      <c r="F13" s="39">
        <f t="shared" si="2"/>
        <v>-0.41749956577675756</v>
      </c>
    </row>
    <row r="14" spans="1:6" ht="15">
      <c r="A14" s="5" t="s">
        <v>5</v>
      </c>
      <c r="B14" s="43">
        <v>608158541.28</v>
      </c>
      <c r="C14" s="43">
        <v>27643462.62878319</v>
      </c>
      <c r="D14" s="39">
        <f t="shared" si="0"/>
        <v>0.04545436880751785</v>
      </c>
      <c r="E14" s="39">
        <f t="shared" si="1"/>
        <v>0.38615224011113725</v>
      </c>
      <c r="F14" s="39">
        <f t="shared" si="2"/>
        <v>-0.38615224011113725</v>
      </c>
    </row>
    <row r="15" spans="1:6" ht="15">
      <c r="A15" s="5" t="s">
        <v>6</v>
      </c>
      <c r="B15" s="43">
        <v>1355589464.32</v>
      </c>
      <c r="C15" s="43">
        <v>8980962.893738374</v>
      </c>
      <c r="D15" s="39">
        <f t="shared" si="0"/>
        <v>0.00662513476987184</v>
      </c>
      <c r="E15" s="39">
        <f t="shared" si="1"/>
        <v>0.17382880303812356</v>
      </c>
      <c r="F15" s="39">
        <f t="shared" si="2"/>
        <v>-0.17382880303812356</v>
      </c>
    </row>
    <row r="16" spans="1:6" ht="15">
      <c r="A16" s="5" t="s">
        <v>7</v>
      </c>
      <c r="B16" s="43">
        <v>546538435.32</v>
      </c>
      <c r="C16" s="43">
        <v>261305.9528511986</v>
      </c>
      <c r="D16" s="39">
        <f t="shared" si="0"/>
        <v>0.0004781108444792233</v>
      </c>
      <c r="E16" s="39">
        <f t="shared" si="1"/>
        <v>0.14021605532478928</v>
      </c>
      <c r="F16" s="39">
        <f t="shared" si="2"/>
        <v>-0.14021605532478928</v>
      </c>
    </row>
    <row r="17" spans="1:6" ht="15">
      <c r="A17" s="5" t="s">
        <v>8</v>
      </c>
      <c r="B17" s="43">
        <v>776832878.72</v>
      </c>
      <c r="C17" s="43">
        <v>32520292.948713616</v>
      </c>
      <c r="D17" s="39">
        <f t="shared" si="0"/>
        <v>0.04186266292216908</v>
      </c>
      <c r="E17" s="39">
        <f t="shared" si="1"/>
        <v>0.3665123126844654</v>
      </c>
      <c r="F17" s="39">
        <f t="shared" si="2"/>
        <v>-0.3665123126844654</v>
      </c>
    </row>
    <row r="18" spans="1:6" ht="15">
      <c r="A18" s="5" t="s">
        <v>9</v>
      </c>
      <c r="B18" s="43">
        <v>579445420.8</v>
      </c>
      <c r="C18" s="43">
        <v>2310627.7032781914</v>
      </c>
      <c r="D18" s="39">
        <f t="shared" si="0"/>
        <v>0.003987653746729189</v>
      </c>
      <c r="E18" s="39">
        <f t="shared" si="1"/>
        <v>0.15940670458762204</v>
      </c>
      <c r="F18" s="39">
        <f t="shared" si="2"/>
        <v>-0.15940670458762204</v>
      </c>
    </row>
    <row r="19" spans="1:6" ht="15">
      <c r="A19" s="5" t="s">
        <v>10</v>
      </c>
      <c r="B19" s="43">
        <v>177666377.88</v>
      </c>
      <c r="C19" s="43">
        <v>14673423.148912176</v>
      </c>
      <c r="D19" s="39">
        <f t="shared" si="0"/>
        <v>0.08258975797223124</v>
      </c>
      <c r="E19" s="39">
        <f t="shared" si="1"/>
        <v>0.5892135072185813</v>
      </c>
      <c r="F19" s="39">
        <f t="shared" si="2"/>
        <v>-0.5892135072185813</v>
      </c>
    </row>
    <row r="20" spans="1:6" ht="15">
      <c r="A20" s="5" t="s">
        <v>11</v>
      </c>
      <c r="B20" s="43">
        <v>724230926.12</v>
      </c>
      <c r="C20" s="43">
        <v>8952869.599627063</v>
      </c>
      <c r="D20" s="39">
        <f t="shared" si="0"/>
        <v>0.012361899052821772</v>
      </c>
      <c r="E20" s="39">
        <f t="shared" si="1"/>
        <v>0.20519819623945995</v>
      </c>
      <c r="F20" s="39">
        <f t="shared" si="2"/>
        <v>-0.20519819623945995</v>
      </c>
    </row>
    <row r="21" spans="1:6" ht="15">
      <c r="A21" s="5" t="s">
        <v>12</v>
      </c>
      <c r="B21" s="43">
        <v>220944980.38</v>
      </c>
      <c r="C21" s="43">
        <v>20964570.57933632</v>
      </c>
      <c r="D21" s="39">
        <f t="shared" si="0"/>
        <v>0.09488593288374175</v>
      </c>
      <c r="E21" s="39">
        <f t="shared" si="1"/>
        <v>0.6564506336973489</v>
      </c>
      <c r="F21" s="39">
        <f t="shared" si="2"/>
        <v>-0.6564506336973489</v>
      </c>
    </row>
    <row r="22" spans="1:6" ht="15">
      <c r="A22" s="5" t="s">
        <v>13</v>
      </c>
      <c r="B22" s="43">
        <v>343521423.96</v>
      </c>
      <c r="C22" s="43">
        <v>13517432.87911854</v>
      </c>
      <c r="D22" s="39">
        <f t="shared" si="0"/>
        <v>0.03934960656396361</v>
      </c>
      <c r="E22" s="39">
        <f t="shared" si="1"/>
        <v>0.35277058491782814</v>
      </c>
      <c r="F22" s="39">
        <f t="shared" si="2"/>
        <v>-0.35277058491782814</v>
      </c>
    </row>
    <row r="23" spans="1:6" ht="15">
      <c r="A23" s="5" t="s">
        <v>14</v>
      </c>
      <c r="B23" s="43">
        <v>401393810.81</v>
      </c>
      <c r="C23" s="43">
        <v>10605684.901304223</v>
      </c>
      <c r="D23" s="39">
        <f t="shared" si="0"/>
        <v>0.026422143579897972</v>
      </c>
      <c r="E23" s="39">
        <f t="shared" si="1"/>
        <v>0.28208149095450635</v>
      </c>
      <c r="F23" s="39">
        <f t="shared" si="2"/>
        <v>-0.28208149095450635</v>
      </c>
    </row>
    <row r="24" spans="1:6" ht="15">
      <c r="A24" s="5" t="s">
        <v>15</v>
      </c>
      <c r="B24" s="43">
        <v>533804722.79</v>
      </c>
      <c r="C24" s="43">
        <v>-2195732.3669323176</v>
      </c>
      <c r="D24" s="39">
        <f t="shared" si="0"/>
        <v>-0.004113362570971714</v>
      </c>
      <c r="E24" s="39">
        <f t="shared" si="1"/>
        <v>0.11510926553200733</v>
      </c>
      <c r="F24" s="39">
        <f t="shared" si="2"/>
        <v>-0.11510926553200733</v>
      </c>
    </row>
    <row r="25" spans="1:6" ht="15">
      <c r="A25" s="5" t="s">
        <v>16</v>
      </c>
      <c r="B25" s="43">
        <v>2488568964.17</v>
      </c>
      <c r="C25" s="43">
        <v>-62623063.43334073</v>
      </c>
      <c r="D25" s="39">
        <f t="shared" si="0"/>
        <v>-0.02516428691950158</v>
      </c>
      <c r="E25" s="39">
        <f t="shared" si="1"/>
        <v>0</v>
      </c>
      <c r="F25" s="39">
        <f t="shared" si="2"/>
        <v>0</v>
      </c>
    </row>
    <row r="26" spans="1:6" ht="15">
      <c r="A26" s="5" t="s">
        <v>17</v>
      </c>
      <c r="B26" s="43">
        <v>146235786.99</v>
      </c>
      <c r="C26" s="43">
        <v>12306822.078181729</v>
      </c>
      <c r="D26" s="39">
        <f t="shared" si="0"/>
        <v>0.08415738945640783</v>
      </c>
      <c r="E26" s="39">
        <f t="shared" si="1"/>
        <v>0.5977855255195743</v>
      </c>
      <c r="F26" s="39">
        <f t="shared" si="2"/>
        <v>-0.5977855255195743</v>
      </c>
    </row>
    <row r="27" spans="1:6" ht="15">
      <c r="A27" s="5" t="s">
        <v>18</v>
      </c>
      <c r="B27" s="43">
        <v>212290325.06</v>
      </c>
      <c r="C27" s="43">
        <v>19754608.917669628</v>
      </c>
      <c r="D27" s="39">
        <f t="shared" si="0"/>
        <v>0.09305468307180907</v>
      </c>
      <c r="E27" s="39">
        <f t="shared" si="1"/>
        <v>0.6464371151759202</v>
      </c>
      <c r="F27" s="39">
        <f t="shared" si="2"/>
        <v>-0.6464371151759202</v>
      </c>
    </row>
    <row r="28" spans="1:6" ht="15">
      <c r="A28" s="5" t="s">
        <v>19</v>
      </c>
      <c r="B28" s="43">
        <v>669318304.11</v>
      </c>
      <c r="C28" s="43">
        <v>17416404.829883844</v>
      </c>
      <c r="D28" s="39">
        <f t="shared" si="0"/>
        <v>0.02602110942273218</v>
      </c>
      <c r="E28" s="39">
        <f t="shared" si="1"/>
        <v>0.2798885826279974</v>
      </c>
      <c r="F28" s="39">
        <f t="shared" si="2"/>
        <v>-0.2798885826279974</v>
      </c>
    </row>
    <row r="29" spans="1:6" ht="15">
      <c r="A29" s="5" t="s">
        <v>20</v>
      </c>
      <c r="B29" s="43">
        <v>730071102.6</v>
      </c>
      <c r="C29" s="43">
        <v>17613604.37706773</v>
      </c>
      <c r="D29" s="39">
        <f t="shared" si="0"/>
        <v>0.024125875293982264</v>
      </c>
      <c r="E29" s="39">
        <f t="shared" si="1"/>
        <v>0.2695251893175828</v>
      </c>
      <c r="F29" s="39">
        <f t="shared" si="2"/>
        <v>-0.2695251893175828</v>
      </c>
    </row>
    <row r="30" spans="1:6" ht="15">
      <c r="A30" s="5" t="s">
        <v>21</v>
      </c>
      <c r="B30" s="43">
        <v>227204798.85</v>
      </c>
      <c r="C30" s="43">
        <v>14394505.36102245</v>
      </c>
      <c r="D30" s="39">
        <f t="shared" si="0"/>
        <v>0.06335475937955723</v>
      </c>
      <c r="E30" s="39">
        <f t="shared" si="1"/>
        <v>0.48403396622296097</v>
      </c>
      <c r="F30" s="39">
        <f t="shared" si="2"/>
        <v>-0.48403396622296097</v>
      </c>
    </row>
    <row r="31" spans="1:6" ht="15">
      <c r="A31" s="5" t="s">
        <v>22</v>
      </c>
      <c r="B31" s="43">
        <v>362039525.98</v>
      </c>
      <c r="C31" s="43">
        <v>15827820.961534552</v>
      </c>
      <c r="D31" s="39">
        <f t="shared" si="0"/>
        <v>0.04371848879950451</v>
      </c>
      <c r="E31" s="39">
        <f t="shared" si="1"/>
        <v>0.37666021641346686</v>
      </c>
      <c r="F31" s="39">
        <f t="shared" si="2"/>
        <v>-0.37666021641346686</v>
      </c>
    </row>
    <row r="32" spans="1:6" ht="15">
      <c r="A32" s="5" t="s">
        <v>23</v>
      </c>
      <c r="B32" s="43">
        <v>305723445.34</v>
      </c>
      <c r="C32" s="43">
        <v>16406490.413769938</v>
      </c>
      <c r="D32" s="39">
        <f t="shared" si="0"/>
        <v>0.05366448227588177</v>
      </c>
      <c r="E32" s="39">
        <f t="shared" si="1"/>
        <v>0.4310462369556896</v>
      </c>
      <c r="F32" s="39">
        <f t="shared" si="2"/>
        <v>-0.4310462369556896</v>
      </c>
    </row>
    <row r="33" spans="1:6" ht="15">
      <c r="A33" s="5" t="s">
        <v>24</v>
      </c>
      <c r="B33" s="43">
        <v>851669679.72</v>
      </c>
      <c r="C33" s="43">
        <v>35369515.29445583</v>
      </c>
      <c r="D33" s="39">
        <f t="shared" si="0"/>
        <v>0.04152961663033973</v>
      </c>
      <c r="E33" s="39">
        <f t="shared" si="1"/>
        <v>0.3646911710848894</v>
      </c>
      <c r="F33" s="39">
        <f t="shared" si="2"/>
        <v>-0.3646911710848894</v>
      </c>
    </row>
    <row r="34" spans="1:6" ht="15">
      <c r="A34" s="5" t="s">
        <v>25</v>
      </c>
      <c r="B34" s="43">
        <v>155571186.81</v>
      </c>
      <c r="C34" s="43">
        <v>17328639.33200378</v>
      </c>
      <c r="D34" s="39">
        <f t="shared" si="0"/>
        <v>0.11138720278046955</v>
      </c>
      <c r="E34" s="39">
        <f t="shared" si="1"/>
        <v>0.7466817811144176</v>
      </c>
      <c r="F34" s="39">
        <f t="shared" si="2"/>
        <v>-0.7466817811144176</v>
      </c>
    </row>
    <row r="35" spans="1:6" ht="15">
      <c r="A35" s="5" t="s">
        <v>26</v>
      </c>
      <c r="B35" s="43">
        <v>478865521.85</v>
      </c>
      <c r="C35" s="43">
        <v>43452030.24506965</v>
      </c>
      <c r="D35" s="39">
        <f t="shared" si="0"/>
        <v>0.09073952552942531</v>
      </c>
      <c r="E35" s="39">
        <f t="shared" si="1"/>
        <v>0.6337775245621098</v>
      </c>
      <c r="F35" s="39">
        <f t="shared" si="2"/>
        <v>-0.6337775245621098</v>
      </c>
    </row>
    <row r="36" spans="1:6" ht="15">
      <c r="A36" s="5" t="s">
        <v>27</v>
      </c>
      <c r="B36" s="43">
        <v>296028791.3</v>
      </c>
      <c r="C36" s="43">
        <v>16294664.66089568</v>
      </c>
      <c r="D36" s="39">
        <f t="shared" si="0"/>
        <v>0.0550441887403527</v>
      </c>
      <c r="E36" s="39">
        <f t="shared" si="1"/>
        <v>0.4385906561529447</v>
      </c>
      <c r="F36" s="39">
        <f t="shared" si="2"/>
        <v>-0.4385906561529447</v>
      </c>
    </row>
    <row r="37" spans="1:6" ht="15">
      <c r="A37" s="5" t="s">
        <v>28</v>
      </c>
      <c r="B37" s="43">
        <v>422583496.46</v>
      </c>
      <c r="C37" s="43">
        <v>21935780.353511117</v>
      </c>
      <c r="D37" s="39">
        <f t="shared" si="0"/>
        <v>0.051908748300082914</v>
      </c>
      <c r="E37" s="39">
        <f t="shared" si="1"/>
        <v>0.4214456491108186</v>
      </c>
      <c r="F37" s="39">
        <f t="shared" si="2"/>
        <v>-0.4214456491108186</v>
      </c>
    </row>
    <row r="38" spans="1:6" ht="15">
      <c r="A38" s="5" t="s">
        <v>29</v>
      </c>
      <c r="B38" s="43">
        <v>293566037.73</v>
      </c>
      <c r="C38" s="43">
        <v>21979683.073573522</v>
      </c>
      <c r="D38" s="39">
        <f t="shared" si="0"/>
        <v>0.07487134153368512</v>
      </c>
      <c r="E38" s="39">
        <f t="shared" si="1"/>
        <v>0.5470081753955508</v>
      </c>
      <c r="F38" s="39">
        <f t="shared" si="2"/>
        <v>-0.5470081753955508</v>
      </c>
    </row>
    <row r="39" spans="1:6" ht="15">
      <c r="A39" s="5" t="s">
        <v>30</v>
      </c>
      <c r="B39" s="43">
        <v>990394266.04</v>
      </c>
      <c r="C39" s="43">
        <v>1473566.9581344873</v>
      </c>
      <c r="D39" s="39">
        <f t="shared" si="0"/>
        <v>0.0014878589352363767</v>
      </c>
      <c r="E39" s="39">
        <f t="shared" si="1"/>
        <v>0.14573749272939046</v>
      </c>
      <c r="F39" s="39">
        <f t="shared" si="2"/>
        <v>-0.14573749272939046</v>
      </c>
    </row>
    <row r="40" spans="1:6" ht="15">
      <c r="A40" s="5" t="s">
        <v>31</v>
      </c>
      <c r="B40" s="43">
        <v>1013224690.67</v>
      </c>
      <c r="C40" s="43">
        <v>73975292.55248348</v>
      </c>
      <c r="D40" s="39">
        <f t="shared" si="0"/>
        <v>0.07300976104674961</v>
      </c>
      <c r="E40" s="39">
        <f t="shared" si="1"/>
        <v>0.5368288046927708</v>
      </c>
      <c r="F40" s="39">
        <f t="shared" si="2"/>
        <v>-0.5368288046927708</v>
      </c>
    </row>
    <row r="41" spans="1:6" ht="15">
      <c r="A41" s="5" t="s">
        <v>32</v>
      </c>
      <c r="B41" s="43">
        <v>337019070.69</v>
      </c>
      <c r="C41" s="43">
        <v>53152447.29198646</v>
      </c>
      <c r="D41" s="39">
        <f t="shared" si="0"/>
        <v>0.1577134705854009</v>
      </c>
      <c r="E41" s="39">
        <f t="shared" si="1"/>
        <v>1</v>
      </c>
      <c r="F41" s="39">
        <f t="shared" si="2"/>
        <v>-1</v>
      </c>
    </row>
    <row r="42" spans="1:6" ht="15">
      <c r="A42" s="5" t="s">
        <v>33</v>
      </c>
      <c r="B42" s="43">
        <v>367458773.44</v>
      </c>
      <c r="C42" s="43">
        <v>12691471.440992117</v>
      </c>
      <c r="D42" s="39">
        <f t="shared" si="0"/>
        <v>0.034538490732388044</v>
      </c>
      <c r="E42" s="39">
        <f t="shared" si="1"/>
        <v>0.32646276106206706</v>
      </c>
      <c r="F42" s="39">
        <f t="shared" si="2"/>
        <v>-0.32646276106206706</v>
      </c>
    </row>
    <row r="43" spans="1:6" ht="15">
      <c r="A43" s="5" t="s">
        <v>34</v>
      </c>
      <c r="B43" s="43">
        <v>208591572.14</v>
      </c>
      <c r="C43" s="43">
        <v>24951094.083100926</v>
      </c>
      <c r="D43" s="39">
        <f t="shared" si="0"/>
        <v>0.11961698081624578</v>
      </c>
      <c r="E43" s="39">
        <f t="shared" si="1"/>
        <v>0.791683306439637</v>
      </c>
      <c r="F43" s="39">
        <f t="shared" si="2"/>
        <v>-0.791683306439637</v>
      </c>
    </row>
    <row r="44" spans="1:6" ht="15">
      <c r="A44" s="5" t="s">
        <v>35</v>
      </c>
      <c r="B44" s="43">
        <v>223235717.12</v>
      </c>
      <c r="C44" s="43">
        <v>21918059.772687923</v>
      </c>
      <c r="D44" s="39">
        <f t="shared" si="0"/>
        <v>0.09818348092077893</v>
      </c>
      <c r="E44" s="39">
        <f t="shared" si="1"/>
        <v>0.674482066726862</v>
      </c>
      <c r="F44" s="39">
        <f t="shared" si="2"/>
        <v>-0.674482066726862</v>
      </c>
    </row>
    <row r="45" spans="1:6" ht="15">
      <c r="A45" s="5" t="s">
        <v>36</v>
      </c>
      <c r="B45" s="43">
        <v>336747179.58</v>
      </c>
      <c r="C45" s="43">
        <v>32287523.564465523</v>
      </c>
      <c r="D45" s="39">
        <f t="shared" si="0"/>
        <v>0.09588060575514064</v>
      </c>
      <c r="E45" s="39">
        <f t="shared" si="1"/>
        <v>0.6618896377893158</v>
      </c>
      <c r="F45" s="39">
        <f t="shared" si="2"/>
        <v>-0.6618896377893158</v>
      </c>
    </row>
    <row r="46" spans="1:6" s="18" customFormat="1" ht="15">
      <c r="A46" s="15" t="s">
        <v>71</v>
      </c>
      <c r="B46" s="16">
        <f>SUM(B$9:B$45)</f>
        <v>57903240402.20999</v>
      </c>
      <c r="C46" s="16">
        <f>SUM(C$9:C$45)</f>
        <v>1306117910.1056328</v>
      </c>
      <c r="D46" s="16">
        <f>$C46/$B46</f>
        <v>0.022556905296370635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8.710937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61" t="s">
        <v>200</v>
      </c>
      <c r="B1" s="61"/>
      <c r="C1" s="61"/>
      <c r="D1" s="61"/>
      <c r="E1" s="61"/>
      <c r="F1" s="61"/>
    </row>
    <row r="3" spans="1:2" ht="15">
      <c r="A3" s="11" t="s">
        <v>141</v>
      </c>
      <c r="B3" s="26">
        <f>MAX($D$9:$D$45)</f>
        <v>1193.1705384302693</v>
      </c>
    </row>
    <row r="4" spans="1:2" ht="15">
      <c r="A4" s="12" t="s">
        <v>142</v>
      </c>
      <c r="B4" s="50">
        <f>MIN($D$9:$D$45)</f>
        <v>0</v>
      </c>
    </row>
    <row r="5" spans="1:2" ht="15">
      <c r="A5" s="13" t="s">
        <v>143</v>
      </c>
      <c r="B5" s="14" t="s">
        <v>41</v>
      </c>
    </row>
    <row r="7" spans="1:6" s="8" customFormat="1" ht="79.5" customHeight="1">
      <c r="A7" s="3" t="s">
        <v>38</v>
      </c>
      <c r="B7" s="3" t="s">
        <v>276</v>
      </c>
      <c r="C7" s="3" t="s">
        <v>277</v>
      </c>
      <c r="D7" s="9" t="s">
        <v>144</v>
      </c>
      <c r="E7" s="9" t="s">
        <v>145</v>
      </c>
      <c r="F7" s="9" t="s">
        <v>146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111</v>
      </c>
      <c r="E8" s="9">
        <v>5</v>
      </c>
      <c r="F8" s="9">
        <v>6</v>
      </c>
    </row>
    <row r="9" spans="1:6" ht="15">
      <c r="A9" s="5" t="s">
        <v>0</v>
      </c>
      <c r="B9" s="39">
        <v>1397176450.75</v>
      </c>
      <c r="C9" s="23">
        <v>1170978</v>
      </c>
      <c r="D9" s="39">
        <f>$B9/$C9</f>
        <v>1193.1705384302693</v>
      </c>
      <c r="E9" s="39">
        <f>($D9-$B$4)/($B$3-$B$4)</f>
        <v>1</v>
      </c>
      <c r="F9" s="39">
        <f>$E9*$B$5</f>
        <v>-1</v>
      </c>
    </row>
    <row r="10" spans="1:6" ht="15">
      <c r="A10" s="5" t="s">
        <v>1</v>
      </c>
      <c r="B10" s="39">
        <v>77512590.84999943</v>
      </c>
      <c r="C10" s="23">
        <v>712619</v>
      </c>
      <c r="D10" s="39">
        <f aca="true" t="shared" si="0" ref="D10:D45">$B10/$C10</f>
        <v>108.77143445515686</v>
      </c>
      <c r="E10" s="39">
        <f aca="true" t="shared" si="1" ref="E10:E45">($D10-$B$4)/($B$3-$B$4)</f>
        <v>0.09116168305517848</v>
      </c>
      <c r="F10" s="39">
        <f aca="true" t="shared" si="2" ref="F10:F45">$E10*$B$5</f>
        <v>-0.09116168305517848</v>
      </c>
    </row>
    <row r="11" spans="1:6" ht="15">
      <c r="A11" s="5" t="s">
        <v>2</v>
      </c>
      <c r="B11" s="39">
        <v>103688648.94999999</v>
      </c>
      <c r="C11" s="23">
        <v>175327</v>
      </c>
      <c r="D11" s="39">
        <f t="shared" si="0"/>
        <v>591.4014895024725</v>
      </c>
      <c r="E11" s="39">
        <f t="shared" si="1"/>
        <v>0.4956554578363275</v>
      </c>
      <c r="F11" s="39">
        <f t="shared" si="2"/>
        <v>-0.4956554578363275</v>
      </c>
    </row>
    <row r="12" spans="1:6" ht="15">
      <c r="A12" s="5" t="s">
        <v>3</v>
      </c>
      <c r="B12" s="39">
        <v>33875989.59</v>
      </c>
      <c r="C12" s="23">
        <v>106155</v>
      </c>
      <c r="D12" s="39">
        <f t="shared" si="0"/>
        <v>319.1181723894306</v>
      </c>
      <c r="E12" s="39">
        <f t="shared" si="1"/>
        <v>0.26745394904676517</v>
      </c>
      <c r="F12" s="39">
        <f t="shared" si="2"/>
        <v>-0.26745394904676517</v>
      </c>
    </row>
    <row r="13" spans="1:6" ht="15">
      <c r="A13" s="5" t="s">
        <v>4</v>
      </c>
      <c r="B13" s="39">
        <v>76441090.89</v>
      </c>
      <c r="C13" s="23">
        <v>72933</v>
      </c>
      <c r="D13" s="39">
        <f t="shared" si="0"/>
        <v>1048.1001863354038</v>
      </c>
      <c r="E13" s="39">
        <f t="shared" si="1"/>
        <v>0.8784160793261628</v>
      </c>
      <c r="F13" s="39">
        <f t="shared" si="2"/>
        <v>-0.8784160793261628</v>
      </c>
    </row>
    <row r="14" spans="1:6" ht="15">
      <c r="A14" s="5" t="s">
        <v>5</v>
      </c>
      <c r="B14" s="39">
        <v>1961722.450000003</v>
      </c>
      <c r="C14" s="23">
        <v>47470</v>
      </c>
      <c r="D14" s="39">
        <f t="shared" si="0"/>
        <v>41.32552032862867</v>
      </c>
      <c r="E14" s="39">
        <f t="shared" si="1"/>
        <v>0.034635049221879356</v>
      </c>
      <c r="F14" s="39">
        <f t="shared" si="2"/>
        <v>-0.034635049221879356</v>
      </c>
    </row>
    <row r="15" spans="1:6" ht="15">
      <c r="A15" s="5" t="s">
        <v>6</v>
      </c>
      <c r="B15" s="39">
        <v>14329355.680000007</v>
      </c>
      <c r="C15" s="23">
        <v>59580</v>
      </c>
      <c r="D15" s="39">
        <f t="shared" si="0"/>
        <v>240.50613763007732</v>
      </c>
      <c r="E15" s="39">
        <f t="shared" si="1"/>
        <v>0.20156895421377594</v>
      </c>
      <c r="F15" s="39">
        <f t="shared" si="2"/>
        <v>-0.20156895421377594</v>
      </c>
    </row>
    <row r="16" spans="1:6" ht="15">
      <c r="A16" s="5" t="s">
        <v>7</v>
      </c>
      <c r="B16" s="39">
        <v>31518496.629999995</v>
      </c>
      <c r="C16" s="23">
        <v>26550</v>
      </c>
      <c r="D16" s="39">
        <f t="shared" si="0"/>
        <v>1187.13734952919</v>
      </c>
      <c r="E16" s="39">
        <f t="shared" si="1"/>
        <v>0.9949435653104405</v>
      </c>
      <c r="F16" s="39">
        <f t="shared" si="2"/>
        <v>-0.9949435653104405</v>
      </c>
    </row>
    <row r="17" spans="1:6" ht="15">
      <c r="A17" s="5" t="s">
        <v>8</v>
      </c>
      <c r="B17" s="39">
        <v>13571182.599999994</v>
      </c>
      <c r="C17" s="23">
        <v>57437</v>
      </c>
      <c r="D17" s="39">
        <f t="shared" si="0"/>
        <v>236.27944704632893</v>
      </c>
      <c r="E17" s="39">
        <f t="shared" si="1"/>
        <v>0.19802655147450865</v>
      </c>
      <c r="F17" s="39">
        <f t="shared" si="2"/>
        <v>-0.19802655147450865</v>
      </c>
    </row>
    <row r="18" spans="1:6" ht="15">
      <c r="A18" s="5" t="s">
        <v>9</v>
      </c>
      <c r="B18" s="39">
        <v>0</v>
      </c>
      <c r="C18" s="23">
        <v>29194</v>
      </c>
      <c r="D18" s="39">
        <f t="shared" si="0"/>
        <v>0</v>
      </c>
      <c r="E18" s="39">
        <f t="shared" si="1"/>
        <v>0</v>
      </c>
      <c r="F18" s="39">
        <f t="shared" si="2"/>
        <v>0</v>
      </c>
    </row>
    <row r="19" spans="1:6" ht="15">
      <c r="A19" s="5" t="s">
        <v>10</v>
      </c>
      <c r="B19" s="39">
        <v>4926099.69</v>
      </c>
      <c r="C19" s="23">
        <v>11608</v>
      </c>
      <c r="D19" s="39">
        <f t="shared" si="0"/>
        <v>424.37109665747766</v>
      </c>
      <c r="E19" s="39">
        <f t="shared" si="1"/>
        <v>0.3556667575917343</v>
      </c>
      <c r="F19" s="39">
        <f t="shared" si="2"/>
        <v>-0.3556667575917343</v>
      </c>
    </row>
    <row r="20" spans="1:6" ht="15">
      <c r="A20" s="5" t="s">
        <v>11</v>
      </c>
      <c r="B20" s="39">
        <v>43.48999999463558</v>
      </c>
      <c r="C20" s="23">
        <v>40286</v>
      </c>
      <c r="D20" s="39">
        <f t="shared" si="0"/>
        <v>0.0010795313507083251</v>
      </c>
      <c r="E20" s="39">
        <f t="shared" si="1"/>
        <v>9.047586375444306E-07</v>
      </c>
      <c r="F20" s="39">
        <f t="shared" si="2"/>
        <v>-9.047586375444306E-07</v>
      </c>
    </row>
    <row r="21" spans="1:6" ht="15">
      <c r="A21" s="5" t="s">
        <v>12</v>
      </c>
      <c r="B21" s="39">
        <v>2676399.1899999976</v>
      </c>
      <c r="C21" s="23">
        <v>14196</v>
      </c>
      <c r="D21" s="39">
        <f t="shared" si="0"/>
        <v>188.53192378134668</v>
      </c>
      <c r="E21" s="39">
        <f t="shared" si="1"/>
        <v>0.15800920129102297</v>
      </c>
      <c r="F21" s="39">
        <f t="shared" si="2"/>
        <v>-0.15800920129102297</v>
      </c>
    </row>
    <row r="22" spans="1:6" ht="15">
      <c r="A22" s="5" t="s">
        <v>13</v>
      </c>
      <c r="B22" s="39">
        <v>0</v>
      </c>
      <c r="C22" s="23">
        <v>18992</v>
      </c>
      <c r="D22" s="39">
        <f t="shared" si="0"/>
        <v>0</v>
      </c>
      <c r="E22" s="39">
        <f t="shared" si="1"/>
        <v>0</v>
      </c>
      <c r="F22" s="39">
        <f t="shared" si="2"/>
        <v>0</v>
      </c>
    </row>
    <row r="23" spans="1:6" ht="15">
      <c r="A23" s="5" t="s">
        <v>14</v>
      </c>
      <c r="B23" s="39">
        <v>5698219.400000006</v>
      </c>
      <c r="C23" s="23">
        <v>17984</v>
      </c>
      <c r="D23" s="39">
        <f t="shared" si="0"/>
        <v>316.8493883451961</v>
      </c>
      <c r="E23" s="39">
        <f t="shared" si="1"/>
        <v>0.26555247396741954</v>
      </c>
      <c r="F23" s="39">
        <f t="shared" si="2"/>
        <v>-0.26555247396741954</v>
      </c>
    </row>
    <row r="24" spans="1:6" ht="15">
      <c r="A24" s="5" t="s">
        <v>15</v>
      </c>
      <c r="B24" s="39">
        <v>2189276.370000005</v>
      </c>
      <c r="C24" s="23">
        <v>24095</v>
      </c>
      <c r="D24" s="39">
        <f t="shared" si="0"/>
        <v>90.86019381614463</v>
      </c>
      <c r="E24" s="39">
        <f t="shared" si="1"/>
        <v>0.0761502156562464</v>
      </c>
      <c r="F24" s="39">
        <f t="shared" si="2"/>
        <v>-0.0761502156562464</v>
      </c>
    </row>
    <row r="25" spans="1:6" ht="15">
      <c r="A25" s="5" t="s">
        <v>16</v>
      </c>
      <c r="B25" s="39">
        <v>18472955.79000002</v>
      </c>
      <c r="C25" s="23">
        <v>89222</v>
      </c>
      <c r="D25" s="39">
        <f t="shared" si="0"/>
        <v>207.0448520544263</v>
      </c>
      <c r="E25" s="39">
        <f t="shared" si="1"/>
        <v>0.17352494499806684</v>
      </c>
      <c r="F25" s="39">
        <f t="shared" si="2"/>
        <v>-0.17352494499806684</v>
      </c>
    </row>
    <row r="26" spans="1:6" ht="15">
      <c r="A26" s="5" t="s">
        <v>17</v>
      </c>
      <c r="B26" s="39">
        <v>8143428.210000001</v>
      </c>
      <c r="C26" s="23">
        <v>9617</v>
      </c>
      <c r="D26" s="39">
        <f t="shared" si="0"/>
        <v>846.7742757616721</v>
      </c>
      <c r="E26" s="39">
        <f t="shared" si="1"/>
        <v>0.7096841972612609</v>
      </c>
      <c r="F26" s="39">
        <f t="shared" si="2"/>
        <v>-0.7096841972612609</v>
      </c>
    </row>
    <row r="27" spans="1:6" ht="15">
      <c r="A27" s="5" t="s">
        <v>18</v>
      </c>
      <c r="B27" s="39">
        <v>13817180.450000001</v>
      </c>
      <c r="C27" s="23">
        <v>12768</v>
      </c>
      <c r="D27" s="39">
        <f t="shared" si="0"/>
        <v>1082.17265429198</v>
      </c>
      <c r="E27" s="39">
        <f t="shared" si="1"/>
        <v>0.9069723224273392</v>
      </c>
      <c r="F27" s="39">
        <f t="shared" si="2"/>
        <v>-0.9069723224273392</v>
      </c>
    </row>
    <row r="28" spans="1:6" ht="15">
      <c r="A28" s="5" t="s">
        <v>19</v>
      </c>
      <c r="B28" s="39">
        <v>3160582.8500000015</v>
      </c>
      <c r="C28" s="23">
        <v>32747</v>
      </c>
      <c r="D28" s="39">
        <f t="shared" si="0"/>
        <v>96.51518765077722</v>
      </c>
      <c r="E28" s="39">
        <f t="shared" si="1"/>
        <v>0.08088968386510133</v>
      </c>
      <c r="F28" s="39">
        <f t="shared" si="2"/>
        <v>-0.08088968386510133</v>
      </c>
    </row>
    <row r="29" spans="1:6" ht="15">
      <c r="A29" s="5" t="s">
        <v>20</v>
      </c>
      <c r="B29" s="39">
        <v>11940344.43</v>
      </c>
      <c r="C29" s="23">
        <v>44910</v>
      </c>
      <c r="D29" s="39">
        <f t="shared" si="0"/>
        <v>265.87273279893117</v>
      </c>
      <c r="E29" s="39">
        <f t="shared" si="1"/>
        <v>0.2228287778113532</v>
      </c>
      <c r="F29" s="39">
        <f t="shared" si="2"/>
        <v>-0.2228287778113532</v>
      </c>
    </row>
    <row r="30" spans="1:6" ht="15">
      <c r="A30" s="5" t="s">
        <v>21</v>
      </c>
      <c r="B30" s="39">
        <v>4372760.74</v>
      </c>
      <c r="C30" s="23">
        <v>14824</v>
      </c>
      <c r="D30" s="39">
        <f t="shared" si="0"/>
        <v>294.9784633027523</v>
      </c>
      <c r="E30" s="39">
        <f t="shared" si="1"/>
        <v>0.24722238255297926</v>
      </c>
      <c r="F30" s="39">
        <f t="shared" si="2"/>
        <v>-0.24722238255297926</v>
      </c>
    </row>
    <row r="31" spans="1:6" ht="15">
      <c r="A31" s="5" t="s">
        <v>22</v>
      </c>
      <c r="B31" s="39">
        <v>2107326.5</v>
      </c>
      <c r="C31" s="23">
        <v>22691</v>
      </c>
      <c r="D31" s="39">
        <f t="shared" si="0"/>
        <v>92.8705874575823</v>
      </c>
      <c r="E31" s="39">
        <f t="shared" si="1"/>
        <v>0.07783513292220784</v>
      </c>
      <c r="F31" s="39">
        <f t="shared" si="2"/>
        <v>-0.07783513292220784</v>
      </c>
    </row>
    <row r="32" spans="1:6" ht="15">
      <c r="A32" s="5" t="s">
        <v>23</v>
      </c>
      <c r="B32" s="39">
        <v>2541178.719999999</v>
      </c>
      <c r="C32" s="23">
        <v>17330</v>
      </c>
      <c r="D32" s="39">
        <f t="shared" si="0"/>
        <v>146.6346635891517</v>
      </c>
      <c r="E32" s="39">
        <f t="shared" si="1"/>
        <v>0.12289497508215692</v>
      </c>
      <c r="F32" s="39">
        <f t="shared" si="2"/>
        <v>-0.12289497508215692</v>
      </c>
    </row>
    <row r="33" spans="1:6" ht="15">
      <c r="A33" s="5" t="s">
        <v>24</v>
      </c>
      <c r="B33" s="39">
        <v>14071075.629999995</v>
      </c>
      <c r="C33" s="23">
        <v>55869</v>
      </c>
      <c r="D33" s="39">
        <f t="shared" si="0"/>
        <v>251.85837638046135</v>
      </c>
      <c r="E33" s="39">
        <f t="shared" si="1"/>
        <v>0.21108330139613177</v>
      </c>
      <c r="F33" s="39">
        <f t="shared" si="2"/>
        <v>-0.21108330139613177</v>
      </c>
    </row>
    <row r="34" spans="1:6" ht="15">
      <c r="A34" s="5" t="s">
        <v>25</v>
      </c>
      <c r="B34" s="39">
        <v>11890693.480000004</v>
      </c>
      <c r="C34" s="23">
        <v>10912</v>
      </c>
      <c r="D34" s="39">
        <f t="shared" si="0"/>
        <v>1089.6896517595312</v>
      </c>
      <c r="E34" s="39">
        <f t="shared" si="1"/>
        <v>0.9132723417669387</v>
      </c>
      <c r="F34" s="39">
        <f t="shared" si="2"/>
        <v>-0.9132723417669387</v>
      </c>
    </row>
    <row r="35" spans="1:6" ht="15">
      <c r="A35" s="5" t="s">
        <v>26</v>
      </c>
      <c r="B35" s="39">
        <v>9297607.86</v>
      </c>
      <c r="C35" s="23">
        <v>33642</v>
      </c>
      <c r="D35" s="39">
        <f t="shared" si="0"/>
        <v>276.36905831995716</v>
      </c>
      <c r="E35" s="39">
        <f t="shared" si="1"/>
        <v>0.23162578141054946</v>
      </c>
      <c r="F35" s="39">
        <f t="shared" si="2"/>
        <v>-0.23162578141054946</v>
      </c>
    </row>
    <row r="36" spans="1:6" ht="15">
      <c r="A36" s="5" t="s">
        <v>27</v>
      </c>
      <c r="B36" s="39">
        <v>1147463.25</v>
      </c>
      <c r="C36" s="23">
        <v>17068</v>
      </c>
      <c r="D36" s="39">
        <f t="shared" si="0"/>
        <v>67.22892254511366</v>
      </c>
      <c r="E36" s="39">
        <f t="shared" si="1"/>
        <v>0.056344772502981665</v>
      </c>
      <c r="F36" s="39">
        <f t="shared" si="2"/>
        <v>-0.056344772502981665</v>
      </c>
    </row>
    <row r="37" spans="1:6" ht="15">
      <c r="A37" s="5" t="s">
        <v>28</v>
      </c>
      <c r="B37" s="39">
        <v>0</v>
      </c>
      <c r="C37" s="23">
        <v>27941</v>
      </c>
      <c r="D37" s="39">
        <f t="shared" si="0"/>
        <v>0</v>
      </c>
      <c r="E37" s="39">
        <f t="shared" si="1"/>
        <v>0</v>
      </c>
      <c r="F37" s="39">
        <f t="shared" si="2"/>
        <v>0</v>
      </c>
    </row>
    <row r="38" spans="1:6" ht="15">
      <c r="A38" s="5" t="s">
        <v>29</v>
      </c>
      <c r="B38" s="39">
        <v>6807931.200000003</v>
      </c>
      <c r="C38" s="23">
        <v>23532</v>
      </c>
      <c r="D38" s="39">
        <f t="shared" si="0"/>
        <v>289.3052524222337</v>
      </c>
      <c r="E38" s="39">
        <f t="shared" si="1"/>
        <v>0.24246764658038122</v>
      </c>
      <c r="F38" s="39">
        <f t="shared" si="2"/>
        <v>-0.24246764658038122</v>
      </c>
    </row>
    <row r="39" spans="1:6" ht="15">
      <c r="A39" s="5" t="s">
        <v>30</v>
      </c>
      <c r="B39" s="39">
        <v>2522447.5700000077</v>
      </c>
      <c r="C39" s="23">
        <v>45646</v>
      </c>
      <c r="D39" s="39">
        <f t="shared" si="0"/>
        <v>55.261086842220735</v>
      </c>
      <c r="E39" s="39">
        <f t="shared" si="1"/>
        <v>0.04631449156875933</v>
      </c>
      <c r="F39" s="39">
        <f t="shared" si="2"/>
        <v>-0.04631449156875933</v>
      </c>
    </row>
    <row r="40" spans="1:6" ht="15">
      <c r="A40" s="5" t="s">
        <v>31</v>
      </c>
      <c r="B40" s="39">
        <v>3319908.8699999973</v>
      </c>
      <c r="C40" s="23">
        <v>69424</v>
      </c>
      <c r="D40" s="39">
        <f t="shared" si="0"/>
        <v>47.82076616155793</v>
      </c>
      <c r="E40" s="39">
        <f t="shared" si="1"/>
        <v>0.040078735286634505</v>
      </c>
      <c r="F40" s="39">
        <f t="shared" si="2"/>
        <v>-0.040078735286634505</v>
      </c>
    </row>
    <row r="41" spans="1:6" ht="15">
      <c r="A41" s="5" t="s">
        <v>32</v>
      </c>
      <c r="B41" s="39">
        <v>9430015.310000002</v>
      </c>
      <c r="C41" s="23">
        <v>25255</v>
      </c>
      <c r="D41" s="39">
        <f t="shared" si="0"/>
        <v>373.392013858642</v>
      </c>
      <c r="E41" s="39">
        <f t="shared" si="1"/>
        <v>0.31294102714761557</v>
      </c>
      <c r="F41" s="39">
        <f t="shared" si="2"/>
        <v>-0.31294102714761557</v>
      </c>
    </row>
    <row r="42" spans="1:6" ht="15">
      <c r="A42" s="5" t="s">
        <v>33</v>
      </c>
      <c r="B42" s="39">
        <v>12425644.949999996</v>
      </c>
      <c r="C42" s="23">
        <v>15972</v>
      </c>
      <c r="D42" s="39">
        <f t="shared" si="0"/>
        <v>777.9642468069118</v>
      </c>
      <c r="E42" s="39">
        <f t="shared" si="1"/>
        <v>0.6520142944783054</v>
      </c>
      <c r="F42" s="39">
        <f t="shared" si="2"/>
        <v>-0.6520142944783054</v>
      </c>
    </row>
    <row r="43" spans="1:6" ht="15">
      <c r="A43" s="5" t="s">
        <v>34</v>
      </c>
      <c r="B43" s="39">
        <v>5247854.150000006</v>
      </c>
      <c r="C43" s="23">
        <v>15370</v>
      </c>
      <c r="D43" s="39">
        <f t="shared" si="0"/>
        <v>341.4348828887447</v>
      </c>
      <c r="E43" s="39">
        <f t="shared" si="1"/>
        <v>0.2861576546617847</v>
      </c>
      <c r="F43" s="39">
        <f t="shared" si="2"/>
        <v>-0.2861576546617847</v>
      </c>
    </row>
    <row r="44" spans="1:6" ht="15">
      <c r="A44" s="5" t="s">
        <v>35</v>
      </c>
      <c r="B44" s="39">
        <v>3893932.6400000006</v>
      </c>
      <c r="C44" s="23">
        <v>15805</v>
      </c>
      <c r="D44" s="39">
        <f t="shared" si="0"/>
        <v>246.37346662448596</v>
      </c>
      <c r="E44" s="39">
        <f t="shared" si="1"/>
        <v>0.20648638119125365</v>
      </c>
      <c r="F44" s="39">
        <f t="shared" si="2"/>
        <v>-0.20648638119125365</v>
      </c>
    </row>
    <row r="45" spans="1:6" ht="15">
      <c r="A45" s="5" t="s">
        <v>36</v>
      </c>
      <c r="B45" s="39">
        <v>2630318.289999999</v>
      </c>
      <c r="C45" s="23">
        <v>20026</v>
      </c>
      <c r="D45" s="39">
        <f t="shared" si="0"/>
        <v>131.34516578448014</v>
      </c>
      <c r="E45" s="39">
        <f t="shared" si="1"/>
        <v>0.11008079864029945</v>
      </c>
      <c r="F45" s="39">
        <f t="shared" si="2"/>
        <v>-0.11008079864029945</v>
      </c>
    </row>
    <row r="46" spans="1:6" s="18" customFormat="1" ht="15">
      <c r="A46" s="15" t="s">
        <v>71</v>
      </c>
      <c r="B46" s="16">
        <f>SUM(B$9:B$45)</f>
        <v>1912806217.4199998</v>
      </c>
      <c r="C46" s="24">
        <f>SUM(C$9:C$45)</f>
        <v>3205975</v>
      </c>
      <c r="D46" s="16">
        <f>$B46/$C46</f>
        <v>596.63790809972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2" sqref="C12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61" t="s">
        <v>198</v>
      </c>
      <c r="B1" s="61"/>
      <c r="C1" s="61"/>
      <c r="D1" s="61"/>
      <c r="E1" s="61"/>
      <c r="F1" s="63"/>
      <c r="G1" s="63"/>
      <c r="H1" s="63"/>
    </row>
    <row r="3" spans="1:8" ht="15">
      <c r="A3" s="11" t="s">
        <v>147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148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149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58" t="s">
        <v>38</v>
      </c>
      <c r="B7" s="65" t="s">
        <v>196</v>
      </c>
      <c r="C7" s="65"/>
      <c r="D7" s="65"/>
      <c r="E7" s="65"/>
      <c r="F7" s="59" t="s">
        <v>150</v>
      </c>
      <c r="G7" s="59" t="s">
        <v>151</v>
      </c>
      <c r="H7" s="59" t="s">
        <v>152</v>
      </c>
    </row>
    <row r="8" spans="1:8" s="8" customFormat="1" ht="24" customHeight="1">
      <c r="A8" s="58"/>
      <c r="B8" s="4">
        <v>42461</v>
      </c>
      <c r="C8" s="4">
        <v>42491</v>
      </c>
      <c r="D8" s="4">
        <v>42522</v>
      </c>
      <c r="E8" s="4">
        <v>42552</v>
      </c>
      <c r="F8" s="59"/>
      <c r="G8" s="59"/>
      <c r="H8" s="59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40"/>
      <c r="C10" s="40"/>
      <c r="D10" s="40"/>
      <c r="E10" s="40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">
      <c r="A11" s="5" t="s">
        <v>1</v>
      </c>
      <c r="B11" s="40"/>
      <c r="C11" s="40"/>
      <c r="D11" s="40"/>
      <c r="E11" s="40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40"/>
      <c r="C12" s="40"/>
      <c r="D12" s="40"/>
      <c r="E12" s="40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40"/>
      <c r="C13" s="40"/>
      <c r="D13" s="40"/>
      <c r="E13" s="40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40"/>
      <c r="C14" s="40"/>
      <c r="D14" s="40"/>
      <c r="E14" s="40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40"/>
      <c r="C15" s="40"/>
      <c r="D15" s="40"/>
      <c r="E15" s="40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47"/>
      <c r="C16" s="40"/>
      <c r="D16" s="40"/>
      <c r="E16" s="47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40"/>
      <c r="C17" s="40"/>
      <c r="D17" s="40"/>
      <c r="E17" s="40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">
      <c r="A18" s="5" t="s">
        <v>8</v>
      </c>
      <c r="B18" s="40"/>
      <c r="C18" s="40"/>
      <c r="D18" s="40"/>
      <c r="E18" s="4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40"/>
      <c r="C19" s="40"/>
      <c r="D19" s="40"/>
      <c r="E19" s="4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40"/>
      <c r="C20" s="40"/>
      <c r="D20" s="40"/>
      <c r="E20" s="4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40"/>
      <c r="C21" s="40"/>
      <c r="D21" s="40"/>
      <c r="E21" s="4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40"/>
      <c r="C22" s="40"/>
      <c r="D22" s="40"/>
      <c r="E22" s="4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40"/>
      <c r="C23" s="40"/>
      <c r="D23" s="40"/>
      <c r="E23" s="4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40"/>
      <c r="C24" s="40"/>
      <c r="D24" s="40"/>
      <c r="E24" s="40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40"/>
      <c r="C25" s="40"/>
      <c r="D25" s="40"/>
      <c r="E25" s="40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40"/>
      <c r="C26" s="40"/>
      <c r="D26" s="40"/>
      <c r="E26" s="40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40"/>
      <c r="C27" s="40"/>
      <c r="D27" s="40"/>
      <c r="E27" s="40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40"/>
      <c r="C28" s="40"/>
      <c r="D28" s="40"/>
      <c r="E28" s="40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40"/>
      <c r="C29" s="40"/>
      <c r="D29" s="40"/>
      <c r="E29" s="40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40"/>
      <c r="C30" s="40"/>
      <c r="D30" s="40"/>
      <c r="E30" s="40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40"/>
      <c r="C31" s="40"/>
      <c r="D31" s="40"/>
      <c r="E31" s="40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40"/>
      <c r="C32" s="40"/>
      <c r="D32" s="40"/>
      <c r="E32" s="40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40"/>
      <c r="C33" s="40"/>
      <c r="D33" s="40"/>
      <c r="E33" s="40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40"/>
      <c r="C34" s="40"/>
      <c r="D34" s="40"/>
      <c r="E34" s="40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40"/>
      <c r="C35" s="40"/>
      <c r="D35" s="40"/>
      <c r="E35" s="40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40"/>
      <c r="C36" s="40"/>
      <c r="D36" s="40"/>
      <c r="E36" s="40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40"/>
      <c r="C37" s="40"/>
      <c r="D37" s="40"/>
      <c r="E37" s="40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40"/>
      <c r="C38" s="40"/>
      <c r="D38" s="40"/>
      <c r="E38" s="40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40"/>
      <c r="C39" s="40"/>
      <c r="D39" s="40"/>
      <c r="E39" s="40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40"/>
      <c r="C40" s="40"/>
      <c r="D40" s="40"/>
      <c r="E40" s="40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40"/>
      <c r="C41" s="40"/>
      <c r="D41" s="40"/>
      <c r="E41" s="40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40"/>
      <c r="C42" s="40"/>
      <c r="D42" s="40"/>
      <c r="E42" s="40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40"/>
      <c r="C43" s="40"/>
      <c r="D43" s="40"/>
      <c r="E43" s="40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40"/>
      <c r="C44" s="40"/>
      <c r="D44" s="40"/>
      <c r="E44" s="40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40"/>
      <c r="C45" s="40"/>
      <c r="D45" s="40"/>
      <c r="E45" s="40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40"/>
      <c r="C46" s="40"/>
      <c r="D46" s="40"/>
      <c r="E46" s="40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2017-05-17T05:34:37Z</dcterms:modified>
  <cp:category/>
  <cp:version/>
  <cp:contentType/>
  <cp:contentStatus/>
</cp:coreProperties>
</file>