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75" windowHeight="10455" tabRatio="799" activeTab="25"/>
  </bookViews>
  <sheets>
    <sheet name="I (1)" sheetId="1" r:id="rId1"/>
    <sheet name="I (2)" sheetId="2" r:id="rId2"/>
    <sheet name="I (3)" sheetId="3" r:id="rId3"/>
    <sheet name="I (4)" sheetId="4" r:id="rId4"/>
    <sheet name="I (5)" sheetId="5" r:id="rId5"/>
    <sheet name="II (1)" sheetId="6" r:id="rId6"/>
    <sheet name="II (2)" sheetId="7" r:id="rId7"/>
    <sheet name="II (3)" sheetId="8" r:id="rId8"/>
    <sheet name="II (4)" sheetId="9" r:id="rId9"/>
    <sheet name="II (5)" sheetId="10" r:id="rId10"/>
    <sheet name="II (6)" sheetId="11" r:id="rId11"/>
    <sheet name="III (1)" sheetId="12" r:id="rId12"/>
    <sheet name="III (2)" sheetId="13" r:id="rId13"/>
    <sheet name="III (3)" sheetId="14" r:id="rId14"/>
    <sheet name="III (4)" sheetId="15" r:id="rId15"/>
    <sheet name="III (5)" sheetId="16" r:id="rId16"/>
    <sheet name="III (6)" sheetId="17" r:id="rId17"/>
    <sheet name="III (7)" sheetId="18" r:id="rId18"/>
    <sheet name="III (8)" sheetId="19" r:id="rId19"/>
    <sheet name="III (9)" sheetId="20" r:id="rId20"/>
    <sheet name="III (10)" sheetId="21" r:id="rId21"/>
    <sheet name="IV (1)" sheetId="22" r:id="rId22"/>
    <sheet name="IV (2)" sheetId="23" r:id="rId23"/>
    <sheet name="IV (3)" sheetId="24" r:id="rId24"/>
    <sheet name="рейтинг" sheetId="25" r:id="rId25"/>
    <sheet name="ранг" sheetId="26" r:id="rId26"/>
  </sheets>
  <definedNames>
    <definedName name="_xlnm.Print_Area" localSheetId="0">'I (1)'!$A$1:$F$48</definedName>
    <definedName name="_xlnm.Print_Area" localSheetId="1">'I (2)'!$A$1:$F$48</definedName>
    <definedName name="_xlnm.Print_Area" localSheetId="2">'I (3)'!$A$1:$G$48</definedName>
    <definedName name="_xlnm.Print_Area" localSheetId="4">'I (5)'!$A$1:$G$48</definedName>
    <definedName name="_xlnm.Print_Area" localSheetId="5">'II (1)'!$A$1:$G$46</definedName>
    <definedName name="_xlnm.Print_Area" localSheetId="6">'II (2)'!$A$1:$I$56</definedName>
    <definedName name="_xlnm.Print_Area" localSheetId="7">'II (3)'!$A$1:$I$56</definedName>
    <definedName name="_xlnm.Print_Area" localSheetId="8">'II (4)'!$A$1:$F$47</definedName>
    <definedName name="_xlnm.Print_Area" localSheetId="10">'II (6)'!$A$1:$F$47</definedName>
    <definedName name="_xlnm.Print_Area" localSheetId="11">'III (1)'!$A$1:$L$47</definedName>
    <definedName name="_xlnm.Print_Area" localSheetId="20">'III (10)'!$A$1:$I$46</definedName>
    <definedName name="_xlnm.Print_Area" localSheetId="12">'III (2)'!$A$1:$I$47</definedName>
    <definedName name="_xlnm.Print_Area" localSheetId="13">'III (3)'!$A$1:$H$46</definedName>
    <definedName name="_xlnm.Print_Area" localSheetId="14">'III (4)'!$A$1:$I$46</definedName>
    <definedName name="_xlnm.Print_Area" localSheetId="15">'III (5)'!$A$1:$L$47</definedName>
    <definedName name="_xlnm.Print_Area" localSheetId="18">'III (8)'!$A$1:$J$48</definedName>
    <definedName name="_xlnm.Print_Area" localSheetId="19">'III (9)'!$A$1:$G$46</definedName>
    <definedName name="_xlnm.Print_Area" localSheetId="22">'IV (2)'!$A$1:$E$45</definedName>
    <definedName name="_xlnm.Print_Area" localSheetId="25">'ранг'!$A$1:$AA$41</definedName>
    <definedName name="_xlnm.Print_Area" localSheetId="24">'рейтинг'!$A$1:$AA$41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sz val="9"/>
            <rFont val="Tahoma"/>
            <family val="2"/>
          </rPr>
          <t>+294 643,71 - гос. пошлина по МФЦ, поступившая в областной бюджет</t>
        </r>
      </text>
    </comment>
  </commentList>
</comments>
</file>

<file path=xl/sharedStrings.xml><?xml version="1.0" encoding="utf-8"?>
<sst xmlns="http://schemas.openxmlformats.org/spreadsheetml/2006/main" count="1411" uniqueCount="376">
  <si>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</si>
  <si>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</si>
  <si>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</si>
  <si>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</si>
  <si>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</si>
  <si>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</si>
  <si>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</si>
  <si>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</si>
  <si>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</si>
  <si>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</si>
  <si>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</si>
  <si>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</si>
  <si>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</si>
  <si>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</si>
  <si>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</si>
  <si>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</si>
  <si>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</si>
  <si>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</si>
  <si>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</si>
  <si>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</si>
  <si>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</si>
  <si>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</si>
  <si>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</si>
  <si>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</si>
  <si>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</si>
  <si>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</si>
  <si>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</si>
  <si>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</si>
  <si>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</si>
  <si>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</si>
  <si>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</si>
  <si>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</si>
  <si>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</si>
  <si>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</si>
  <si>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</si>
  <si>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</si>
  <si>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</si>
  <si>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+</t>
  </si>
  <si>
    <t>Наименование муниципального образования</t>
  </si>
  <si>
    <t>+2</t>
  </si>
  <si>
    <t>-1</t>
  </si>
  <si>
    <t>% исполнения годового плана</t>
  </si>
  <si>
    <t>-2</t>
  </si>
  <si>
    <t>П I (3) макс</t>
  </si>
  <si>
    <t>П IV (2) макс</t>
  </si>
  <si>
    <t>П IV (2) мин</t>
  </si>
  <si>
    <t>В IV (2)</t>
  </si>
  <si>
    <t>П I (1) макс</t>
  </si>
  <si>
    <t>П I (1) мин</t>
  </si>
  <si>
    <t>В I (1)</t>
  </si>
  <si>
    <t>П I (2) макс</t>
  </si>
  <si>
    <t>П I (2) мин</t>
  </si>
  <si>
    <t>В I (2)</t>
  </si>
  <si>
    <t>П I (4) макс</t>
  </si>
  <si>
    <t>П I (4) мин</t>
  </si>
  <si>
    <t>В I (4)</t>
  </si>
  <si>
    <t>П III (1) макс</t>
  </si>
  <si>
    <t>П III (1) мин</t>
  </si>
  <si>
    <t>В III (1)</t>
  </si>
  <si>
    <t>П I (3) мин</t>
  </si>
  <si>
    <t>В I (3)</t>
  </si>
  <si>
    <t>П IV (2)</t>
  </si>
  <si>
    <t>О IV (2)</t>
  </si>
  <si>
    <t>О IV (2) х В IV (2)</t>
  </si>
  <si>
    <t>П I (3)</t>
  </si>
  <si>
    <t>О I (3)</t>
  </si>
  <si>
    <t>О I (3) х В I (3)</t>
  </si>
  <si>
    <t>Всего</t>
  </si>
  <si>
    <t>П III (4) макс</t>
  </si>
  <si>
    <t>П III (4) мин</t>
  </si>
  <si>
    <t>В III (4)</t>
  </si>
  <si>
    <t>П III (4)</t>
  </si>
  <si>
    <t>О III (4)</t>
  </si>
  <si>
    <t>О III (4) х В III (4)</t>
  </si>
  <si>
    <t>П I (1)</t>
  </si>
  <si>
    <t>О I (1)</t>
  </si>
  <si>
    <t>О I (1) х В I (1)</t>
  </si>
  <si>
    <t>П I (2)</t>
  </si>
  <si>
    <t>О I (2)</t>
  </si>
  <si>
    <t>О I (2) х В I (2)</t>
  </si>
  <si>
    <t>П I (4)</t>
  </si>
  <si>
    <t>О I (4)</t>
  </si>
  <si>
    <t>О I (4) х В I (4)</t>
  </si>
  <si>
    <t>П III (1)</t>
  </si>
  <si>
    <t>О III (1)</t>
  </si>
  <si>
    <t>О III (1) х В III (1)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</si>
  <si>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</si>
  <si>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</si>
  <si>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Рейтинг муниципального образования</t>
  </si>
  <si>
    <t>4=3/2*100%</t>
  </si>
  <si>
    <t>В среднем по МО</t>
  </si>
  <si>
    <t>4=3/2</t>
  </si>
  <si>
    <t>Доходы бюджета, всего</t>
  </si>
  <si>
    <t>Дефицит бюджета, всего</t>
  </si>
  <si>
    <t>Доходы бюджета без учета безвозмездных поступлений</t>
  </si>
  <si>
    <t>6=2+3+4+5</t>
  </si>
  <si>
    <t>9=7-8</t>
  </si>
  <si>
    <t>Скорректированный дефицит в % 
к доходам бюджета без учета безвозмездных поступлений</t>
  </si>
  <si>
    <t>I (1) Динамика налоговых доходов*</t>
  </si>
  <si>
    <t>+1</t>
  </si>
  <si>
    <t>I (2) Динамика неналоговых доходов*</t>
  </si>
  <si>
    <t>I (3) Отклонение фактического исполнения плана налоговых и неналоговых доходов 
от среднего значения среди муниципальных образований*</t>
  </si>
  <si>
    <t>П I (5) макс</t>
  </si>
  <si>
    <t>П I (5) мин</t>
  </si>
  <si>
    <t>В I (5)</t>
  </si>
  <si>
    <t>П I (5)</t>
  </si>
  <si>
    <t>О I (5)</t>
  </si>
  <si>
    <t>О I (5) х В I (5)</t>
  </si>
  <si>
    <t>П II (4) макс</t>
  </si>
  <si>
    <t>П II (4) мин</t>
  </si>
  <si>
    <t>В II (4)</t>
  </si>
  <si>
    <t>П II (4)</t>
  </si>
  <si>
    <t>О II (4)</t>
  </si>
  <si>
    <t>О II (4) х В II (4)</t>
  </si>
  <si>
    <t>П II (6) макс</t>
  </si>
  <si>
    <t>П II (6) мин</t>
  </si>
  <si>
    <t>В II (6)</t>
  </si>
  <si>
    <t>П II (6)</t>
  </si>
  <si>
    <t>О II (6)</t>
  </si>
  <si>
    <t>О II (6) х В II (6)</t>
  </si>
  <si>
    <t>П III (6) макс</t>
  </si>
  <si>
    <t>П III (6) мин</t>
  </si>
  <si>
    <t>В III (6)</t>
  </si>
  <si>
    <t>П III (6)</t>
  </si>
  <si>
    <t>О III (6)</t>
  </si>
  <si>
    <t>О III (6) х В III (6)</t>
  </si>
  <si>
    <t>П IV (1) макс</t>
  </si>
  <si>
    <t>П IV (1) мин</t>
  </si>
  <si>
    <t>В IV (1)</t>
  </si>
  <si>
    <t>П IV (1)</t>
  </si>
  <si>
    <t>О IV (1)</t>
  </si>
  <si>
    <t>О IV (1) х В IV (1)</t>
  </si>
  <si>
    <t>IV. Иные показатели</t>
  </si>
  <si>
    <t>III. Показатели, характеризующие качество работы с источниками финансирования дефицита местного бюджета  и муниципальным долгом</t>
  </si>
  <si>
    <t>Просроченная кредиторская задолженность бюджета муниципального образования</t>
  </si>
  <si>
    <t>Доходы от продажи имущества</t>
  </si>
  <si>
    <t>Процент исполнения годового плана, %</t>
  </si>
  <si>
    <t>I (5) Степень исполнения плана по доходам от продажи имущества*</t>
  </si>
  <si>
    <t>в т.ч. в рамках муниципальных программ</t>
  </si>
  <si>
    <t>5=2+3+4</t>
  </si>
  <si>
    <t>8=6-7</t>
  </si>
  <si>
    <t>17.Волжский*</t>
  </si>
  <si>
    <t>6.Отрадный*</t>
  </si>
  <si>
    <t>4.Новокуйбышевск*</t>
  </si>
  <si>
    <t>2.Тольятти*</t>
  </si>
  <si>
    <t>1.Самара*</t>
  </si>
  <si>
    <t>4=2-3</t>
  </si>
  <si>
    <t>О II (1) х В II (1)</t>
  </si>
  <si>
    <t>О II (1)</t>
  </si>
  <si>
    <t>П II (1)</t>
  </si>
  <si>
    <t xml:space="preserve">Превышение (-) / соблюдение (+) норматива </t>
  </si>
  <si>
    <t>В II (1)</t>
  </si>
  <si>
    <t>П II (1) мин</t>
  </si>
  <si>
    <t>П II (1) макс</t>
  </si>
  <si>
    <t>II (1) Соблюдение норматива формирования расходов на содержание органов местного самоуправления</t>
  </si>
  <si>
    <t>О II (2) х В II (2)</t>
  </si>
  <si>
    <t>О II (2)</t>
  </si>
  <si>
    <t>П II (2)</t>
  </si>
  <si>
    <t>В II (2)</t>
  </si>
  <si>
    <t>П II (2) мин</t>
  </si>
  <si>
    <t>П II (2) макс</t>
  </si>
  <si>
    <t>4=2/3</t>
  </si>
  <si>
    <t>П III (2) макс</t>
  </si>
  <si>
    <t>П III (2) мин</t>
  </si>
  <si>
    <t>В III (2)</t>
  </si>
  <si>
    <t>П III (2)</t>
  </si>
  <si>
    <t>О III (2)</t>
  </si>
  <si>
    <t>О III (2) х В III (2)</t>
  </si>
  <si>
    <t>5=3-4</t>
  </si>
  <si>
    <t>П III (5) макс</t>
  </si>
  <si>
    <t>П III (5) мин</t>
  </si>
  <si>
    <t>В III (5)</t>
  </si>
  <si>
    <t>Безвозмездные поступления</t>
  </si>
  <si>
    <t>П III (5)</t>
  </si>
  <si>
    <t>О III (5)</t>
  </si>
  <si>
    <t>О III (5) х В III (5)</t>
  </si>
  <si>
    <t>П III (7) макс</t>
  </si>
  <si>
    <t>П III (7) мин</t>
  </si>
  <si>
    <t>В III (7)</t>
  </si>
  <si>
    <t>Положительное значение остатков средств бюджета, 
не имеющих целевого назначения</t>
  </si>
  <si>
    <t>П III (7)</t>
  </si>
  <si>
    <t>О III (7)</t>
  </si>
  <si>
    <t>О III (7) х В III (7)</t>
  </si>
  <si>
    <t>среднее значение</t>
  </si>
  <si>
    <t>Налоговые и неналоговые доходы</t>
  </si>
  <si>
    <t>Дотации</t>
  </si>
  <si>
    <t>8=5/(6+7)</t>
  </si>
  <si>
    <t>* для муниципальных районов и г.о.Самара - консолидированный бюджет</t>
  </si>
  <si>
    <t>Неналоговые  доходы 
(исполнено без учета доходов от продажи активов и невыясненных поступлений)</t>
  </si>
  <si>
    <t>Налоговые и неналоговые доходы 
(без учета доходов от продажи имущества 
и невыясненных поступлений)</t>
  </si>
  <si>
    <t>I (4) Наличие обращения от муниципального образования с просьбой 
о досрочном предоставлении дотаций</t>
  </si>
  <si>
    <t>ГО</t>
  </si>
  <si>
    <t>МР</t>
  </si>
  <si>
    <t>Чmin</t>
  </si>
  <si>
    <t>Чmax</t>
  </si>
  <si>
    <t>Оптимальный (расчетный) объем расходов на содержание ОМСУ</t>
  </si>
  <si>
    <t>Отклонение объема расходов на содержание ОМСУ от оптимального (расчетного) значения</t>
  </si>
  <si>
    <t>Рmin</t>
  </si>
  <si>
    <t>Рmax</t>
  </si>
  <si>
    <t>6=[3]-[5]</t>
  </si>
  <si>
    <t>4=[3]/[2]*1000</t>
  </si>
  <si>
    <t>Нmin</t>
  </si>
  <si>
    <t>Нmax</t>
  </si>
  <si>
    <t>Чmax, Чmin – наибольшая и наименьшая численность населения в соответствующей группе (городские округа или муниципальные районы) муниципальных образований;</t>
  </si>
  <si>
    <t>Нmax, Нmin – максимальный и минимальный расчетный объем расходов на содержание ОМСУ в соответствующей группе (городские округа или муниципальные районы) консолидированных бюджетов муниципальных образований.</t>
  </si>
  <si>
    <t>Hmax = (Pmin*Чmax)/1000</t>
  </si>
  <si>
    <t>Hmin = (Pmax*Чmin)/1000</t>
  </si>
  <si>
    <t>Рmax, Рmin – максимальный и минимальный объем расходов на содержание ОМСУ в расчете на 1000 жителей в соответствующей группе (городские округа или муниципальные районы) консолидированных бюджетов муниципальных образований;</t>
  </si>
  <si>
    <t>II (4) Размер кредиторской задолженности бюджета 
на 1 жителя муниципального образования*</t>
  </si>
  <si>
    <t>II (5) Наличие просроченной кредиторской задолженности бюджета муниципального образования*</t>
  </si>
  <si>
    <t>II (6) Доля расходов местного бюджета, осуществляемых в рамках муниципальных программ</t>
  </si>
  <si>
    <t>II (3) Превышение штатной численности работников органов местного самоуправления над оптимальным (расчетным) значением*</t>
  </si>
  <si>
    <t>П II (5) макс</t>
  </si>
  <si>
    <t>П II (5) мин</t>
  </si>
  <si>
    <t>В II (5)</t>
  </si>
  <si>
    <t>П II (5)</t>
  </si>
  <si>
    <t>О II (5)</t>
  </si>
  <si>
    <t>О II (5) х В II (5)</t>
  </si>
  <si>
    <t>III (1) Соблюдение ограничения размера дефицита бюджета муниципального образования, установленного ст. 92.1 Бюджетного кодекса РФ</t>
  </si>
  <si>
    <t>Снижение остатков средств на счетах по учету средств бюджета</t>
  </si>
  <si>
    <t xml:space="preserve">Средства от продажи акций и иных форм участия в капитале, находящихся в муниципальной собственности </t>
  </si>
  <si>
    <t>9=(-5)/8*100%</t>
  </si>
  <si>
    <t>III (2) Соблюдение ограничения объема муниципального долга, установленного ст. 107 Бюджетного кодекса РФ</t>
  </si>
  <si>
    <t>6=2/5*100%</t>
  </si>
  <si>
    <t>III (4) Соблюдение ограничения объема расходов на обслуживание муниципального долга, установленного ст. 111 Бюджетного кодекса РФ</t>
  </si>
  <si>
    <t>Доля расходов на обслуживание муниципального долга в общем объеме расходов бюджета (без учета расходов за счет субвенций), %</t>
  </si>
  <si>
    <t>III (5) Дефицит местного бюджета</t>
  </si>
  <si>
    <t>Дефицит бюджета, скорректированный на разницу полученных и погашенных бюджетных кредитов для реализации инвестиционных проектов, величину поступлений от продажи акций и снижения остатков</t>
  </si>
  <si>
    <t>10=(-6)/9*100%</t>
  </si>
  <si>
    <t>III (6) Уровень долговой нагрузки местного бюджета</t>
  </si>
  <si>
    <t>в т.ч. по бюджетным кредитам для реализации инвестиционных проектов</t>
  </si>
  <si>
    <t>III (7) Соблюдение сроков возврата бюджетного кредита, 
предоставленного местному бюджету из областного бюджета</t>
  </si>
  <si>
    <t>III (8) Соотношение остатков собственных средств и доходов местного бюджета*</t>
  </si>
  <si>
    <t>П III (8) макс</t>
  </si>
  <si>
    <t>П III (8) мин</t>
  </si>
  <si>
    <t>В III (8)</t>
  </si>
  <si>
    <t>П III (8)</t>
  </si>
  <si>
    <t>О III (8)</t>
  </si>
  <si>
    <t>О III (8) х В III (8)</t>
  </si>
  <si>
    <t>III (9) Качество планирования источников финансирования дефицита местного бюджета за счет снижения остатков средств на счетах по учету средств местного бюджета</t>
  </si>
  <si>
    <t>П III (9) макс</t>
  </si>
  <si>
    <t>П III (9) мин</t>
  </si>
  <si>
    <t>В III (9)</t>
  </si>
  <si>
    <t>П III (9)</t>
  </si>
  <si>
    <t>О III (9)</t>
  </si>
  <si>
    <t>О III (9) х В III (9)</t>
  </si>
  <si>
    <t>7=[6]/[3],
если [6]&gt;0</t>
  </si>
  <si>
    <t>Самара</t>
  </si>
  <si>
    <t>Тольятти</t>
  </si>
  <si>
    <t>Сызрань</t>
  </si>
  <si>
    <t>Новокуйбышевск</t>
  </si>
  <si>
    <t xml:space="preserve">Чапаевск </t>
  </si>
  <si>
    <t>Отрадный</t>
  </si>
  <si>
    <t>Жигулевск</t>
  </si>
  <si>
    <t>Октябрьск</t>
  </si>
  <si>
    <t>Кинель</t>
  </si>
  <si>
    <t>Похвистнево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</si>
  <si>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</si>
  <si>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</si>
  <si>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</si>
  <si>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</si>
  <si>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</si>
  <si>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</si>
  <si>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</si>
  <si>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</si>
  <si>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</si>
  <si>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</si>
  <si>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</si>
  <si>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</si>
  <si>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</si>
  <si>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</si>
  <si>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</si>
  <si>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Камышлинский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</si>
  <si>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</si>
  <si>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</si>
  <si>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</si>
  <si>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</si>
  <si>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</si>
  <si>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</si>
  <si>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</si>
  <si>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</si>
  <si>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</si>
  <si>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</si>
  <si>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</si>
  <si>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Расходы на содержание ОМСУ 
в расчете на 1000 жителей</t>
  </si>
  <si>
    <t>Муниципальный долг без учета долга по бюджетным кредитам для реализации инвестиционных проектов</t>
  </si>
  <si>
    <t>7=5-6</t>
  </si>
  <si>
    <t>8=4/7*100%</t>
  </si>
  <si>
    <t>Налоговые  доходы (исполнено 
в сопоставимых условиях)</t>
  </si>
  <si>
    <t>П III (3) макс</t>
  </si>
  <si>
    <t>П III (3) мин</t>
  </si>
  <si>
    <t>В III (3)</t>
  </si>
  <si>
    <t>П III (3)</t>
  </si>
  <si>
    <t>О III (3)</t>
  </si>
  <si>
    <t>О III (3) х В III (3)</t>
  </si>
  <si>
    <t>Превышение привлечения кредитов над погашением кредитов и финансированием дефицита бюджета</t>
  </si>
  <si>
    <t>Бюджетные кредиты для реализации инвестиционных проектов (положительная разница между привлечением и погашением)</t>
  </si>
  <si>
    <t>Численность населения 
на 01.01.2022</t>
  </si>
  <si>
    <t>II (2) Превышение объема расходов на содержание органов местного самоуправления над оптимальным (расчетным) значением*</t>
  </si>
  <si>
    <t>III (3) Соблюдение ограничения предельного объема муниципальных заимствований, установленного п. 2 ст. 106 Бюджетного кодекса РФ</t>
  </si>
  <si>
    <t>IV (1) Среднесрочное планирование местного бюджета</t>
  </si>
  <si>
    <t>7=([6]-среднее[6]*3), если [7]&gt;0</t>
  </si>
  <si>
    <t>6=[4]/[5]</t>
  </si>
  <si>
    <t>4=[2]-[3]</t>
  </si>
  <si>
    <t>Снижение остатков без учета целевых средств и средств дорожного фонда в расчете на 1 жителя</t>
  </si>
  <si>
    <t>Снижение остатков без учета целевых средств и средств дорожного фонда</t>
  </si>
  <si>
    <t>III (10) Использование остатков средств, сформированных на счете бюджета, в расчете на 1 жителя муниципального образования</t>
  </si>
  <si>
    <t>П III (10) макс</t>
  </si>
  <si>
    <t>П III (10) мин</t>
  </si>
  <si>
    <t>В III (10)</t>
  </si>
  <si>
    <t>О III (10)</t>
  </si>
  <si>
    <t>О III (10) х В III (10)</t>
  </si>
  <si>
    <r>
      <t xml:space="preserve">П III (10)
</t>
    </r>
    <r>
      <rPr>
        <sz val="12"/>
        <color indexed="8"/>
        <rFont val="Times New Roman"/>
        <family val="1"/>
      </rPr>
      <t>(превышение трехкратного среднего уровня в расчете на 1 жителя)</t>
    </r>
  </si>
  <si>
    <t>IV (2) Применение бюджетных мер принуждения и мер ответственности в отношении муниципального образования</t>
  </si>
  <si>
    <t>IV (3) Уровень открытости бюджетных данных муниципального образования, определенный в ходе проведения мониторинга и оценки уровня открытости бюджетных данных муниципальных образований Самарской области</t>
  </si>
  <si>
    <t>П IV (3) макс</t>
  </si>
  <si>
    <t>П IV (3) мин</t>
  </si>
  <si>
    <t>В IV (3)</t>
  </si>
  <si>
    <t>П IV (3), 1/Ri</t>
  </si>
  <si>
    <t>О IV (3)</t>
  </si>
  <si>
    <t>О IV (3) х В IV (3)</t>
  </si>
  <si>
    <t>Дефицит бюджета, скорректированный на величину поступлений от продажи акций и снижения остатков</t>
  </si>
  <si>
    <t>Муниципальный долг в % к доходам бюджета без учета безвозмездных поступлений</t>
  </si>
  <si>
    <t>Утверждено 
на 2022 год</t>
  </si>
  <si>
    <t>Нормативное 
значение расходов 
на содержание ОМСУ (постановление Правительства СО 
от 03.11.2021 № 856)</t>
  </si>
  <si>
    <t xml:space="preserve">* - норматив на 2022 год не установлен (доля дотаций из других бюджетов бюджетной системы РФ в течение двух из трех последних отчетных финансовых лет не превышала 5 процентов собственных доходов местного бюджета)  </t>
  </si>
  <si>
    <t>Снижение остатков средств на счетах по учету средств бюджета (не более остатка средств на счете бюджета на 01.01.2022)</t>
  </si>
  <si>
    <t>Снижение остатков средств на счетах по учету средств бюджета (утверждено на 2022 год)</t>
  </si>
  <si>
    <t>Общий остаток средств местного бюджета на 01.01.2022</t>
  </si>
  <si>
    <t>Превышение планового значения источников финансирования дефицита местного бюджета за счет снижения остатков средств на счетах по учету средств местного бюджета над общей суммой остатка средств местного бюджета на 01.01.2022</t>
  </si>
  <si>
    <t>Остаток целевых средств из других бюджетов, от организаций и средств дорожного фонда на 01.01.2022</t>
  </si>
  <si>
    <t>Бюджет муниципального образования принят на 2022 год и на плановый период 2023 и 2024 годов</t>
  </si>
  <si>
    <t>П II (3) макс</t>
  </si>
  <si>
    <t>П II (3) мин</t>
  </si>
  <si>
    <t>В II (3)</t>
  </si>
  <si>
    <t>Шmin</t>
  </si>
  <si>
    <t>Шmax</t>
  </si>
  <si>
    <t>Штатная численность работников ОМСУ 
в расчете на 1000 жителей</t>
  </si>
  <si>
    <t>Оптимальная (расчетная) численность работников ОМСУ</t>
  </si>
  <si>
    <t>Отклонение штатной численности работников ОМСУ от оптимального (расчетного) значения</t>
  </si>
  <si>
    <t>П II (3)</t>
  </si>
  <si>
    <t>О II (3)</t>
  </si>
  <si>
    <t>О II (3) х В II (3)</t>
  </si>
  <si>
    <t>Шmax, Шmin – максимальная и минимальная штатная численность работников ОМСУ в расчете на 1000 жителей в соответствующей группе (городские округа или муниципальные районы) муниципальных образований;</t>
  </si>
  <si>
    <t>Нmax, Нmin – максимальное и минимальное расчетное значение штатной численности работников ОМСУ в соответствующей группе (городские округа или муниципальные районы) муниципальных образований.</t>
  </si>
  <si>
    <t>Hmax = (Шmin*Чmax)/1000</t>
  </si>
  <si>
    <t>Hmin = (Шmax*Чmin)/1000</t>
  </si>
  <si>
    <r>
      <t xml:space="preserve">Снижение остатков средств на счетах по учету средств бюджета </t>
    </r>
    <r>
      <rPr>
        <sz val="12"/>
        <color indexed="8"/>
        <rFont val="Times New Roman"/>
        <family val="1"/>
      </rPr>
      <t>(факт за 2022 год)</t>
    </r>
  </si>
  <si>
    <t>за 2021 год</t>
  </si>
  <si>
    <t>за 2022 год</t>
  </si>
  <si>
    <t>Исполнено
 за 2022 год</t>
  </si>
  <si>
    <t>В 4 квартале 2022 года 
в МУФ СО поступило обращение от МО с просьбой о досрочном предоставлении дотаций</t>
  </si>
  <si>
    <t>Исполнено расходов на содержание ОМСУ 
за 2022 год 
(на 01.01.2023)</t>
  </si>
  <si>
    <t>Исполнено расходов на содержание ОМСУ 
за 2022 год
(консолидир.
на 01.01.2023)</t>
  </si>
  <si>
    <t>Штатная численность работников ОМСУ 
(консолидир. 
на 01.01.2023)</t>
  </si>
  <si>
    <t>Кредиторская задолженность по бюджетной деятельности (за исключением расчетов по доходам, по оплате труда с начислениями, по социальным пособиям и компенсациям персоналу в денежной форме, по НДФЛ и страховым взносам,  по возврату неиспользованных остатков целевых межбюджетных трансфертов прошлых лет, по удержаниям из выплат по оплате труда) на 01.01.2023</t>
  </si>
  <si>
    <t>Расходы бюджета за 2022 год 
(факт неконсолидир. на 01.01.2023)</t>
  </si>
  <si>
    <t>Дефицит бюджета (факт за 2022 год)</t>
  </si>
  <si>
    <t>Доходы бюджета (факт за 2022 год)</t>
  </si>
  <si>
    <t>Муниципальный долг на 01.01.2023</t>
  </si>
  <si>
    <t>Привлечение кредитов в 2022 году (план на 01.01.2023)</t>
  </si>
  <si>
    <t>Погашение кредитов в 2022 году (план на 01.01.2023)</t>
  </si>
  <si>
    <t>Дефицит местного бюджета на 2022 год (план на 01.01.2023)</t>
  </si>
  <si>
    <t>Расходы бюджета на обслуживание муниципального долга 
(факт за 2022 год)</t>
  </si>
  <si>
    <t>Общий объем расходов местного бюджета (факт за 2022 год)</t>
  </si>
  <si>
    <t>Расходы за счет субвенций
(факт за 2022 год)</t>
  </si>
  <si>
    <t>Общий объем расходов местного бюджета без учета расходов за счет субвенций (факт за 2022 год)</t>
  </si>
  <si>
    <t>В 4 квартале 2022 года не соблюдены сроки возврата бюджетного кредита, предоставленного из областного бюджета</t>
  </si>
  <si>
    <t>на 01.11.2022</t>
  </si>
  <si>
    <t>на 01.12.2022</t>
  </si>
  <si>
    <t>на 01.01.2023</t>
  </si>
  <si>
    <t>Доходы бюджета, не имеющие целевого назначения 
(факт за 2022 год)</t>
  </si>
  <si>
    <t>Численность населения на 01.01.2022</t>
  </si>
  <si>
    <t xml:space="preserve">В 4 квартале 2022 года принят:
- приказ МУФ СО о применении бюджетных мер принуждения в отношении участников бюджетного процесса МО;
- приказ МУФ СО о применении мер ответственности за нарушение порядка и сроков заключения соглашения о мерах по социально-экономическому развитию и оздоровлению муниципальных финансов или невыполнение органами местного самоуправления обязательств, возникающих из таких соглашений
</t>
  </si>
  <si>
    <r>
      <t>Рейтинг открытости бюджетных данных, определенный в ходе мониторинга и оценки уровня открытости бюджетных данных муниципальных образований Самарской области на 01.01.2023, (R</t>
    </r>
    <r>
      <rPr>
        <b/>
        <i/>
        <sz val="12"/>
        <color indexed="8"/>
        <rFont val="Times New Roman"/>
        <family val="1"/>
      </rPr>
      <t>i)</t>
    </r>
    <r>
      <rPr>
        <b/>
        <sz val="12"/>
        <color indexed="8"/>
        <rFont val="Times New Roman"/>
        <family val="1"/>
      </rPr>
      <t xml:space="preserve">
</t>
    </r>
  </si>
  <si>
    <t>Расчет рейтинга муниципальных образований Самарской области по итогам 2022 года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</si>
</sst>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#,##0.000"/>
    <numFmt numFmtId="175" formatCode="#,##0_ ;\-#,##0\ "/>
    <numFmt numFmtId="176" formatCode="#,##0.0_ ;\-#,##0.0\ "/>
    <numFmt numFmtId="177" formatCode="#,##0.00_ ;\-#,##0.00\ "/>
    <numFmt numFmtId="178" formatCode="#,##0.0000"/>
    <numFmt numFmtId="179" formatCode="#,##0.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_ ;[Red]\-#,##0\ "/>
    <numFmt numFmtId="194" formatCode="#,##0.00_ ;[Red]\-#,##0.00\ "/>
    <numFmt numFmtId="195" formatCode="#,##0.0_ ;[Red]\-#,##0.0\ "/>
    <numFmt numFmtId="196" formatCode="#,##0.0000000000000"/>
    <numFmt numFmtId="197" formatCode="#,##0.00000000000000"/>
    <numFmt numFmtId="198" formatCode="#,##0.000000000000000"/>
    <numFmt numFmtId="199" formatCode="mmm/yyyy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_);_(* \(#,##0\);_(* &quot;-&quot;_);_(@_)"/>
    <numFmt numFmtId="206" formatCode="_(&quot;$&quot;* #,##0_);_(&quot;$&quot;* \(#,##0\);_(&quot;$&quot;* &quot;-&quot;_);_(@_)"/>
    <numFmt numFmtId="207" formatCode="_(* #,##0.00_);_(* \(#,##0.00\);_(* &quot;-&quot;??_);_(@_)"/>
    <numFmt numFmtId="208" formatCode="_(&quot;$&quot;* #,##0.00_);_(&quot;$&quot;* \(#,##0.00\);_(&quot;$&quot;* &quot;-&quot;??_);_(@_)"/>
    <numFmt numFmtId="209" formatCode="[$-10419]###\ ##0.00"/>
    <numFmt numFmtId="210" formatCode="#,##0.000_ ;[Red]\-#,##0.000\ "/>
    <numFmt numFmtId="211" formatCode="#,##0.0000_ ;[Red]\-#,##0.0000\ "/>
    <numFmt numFmtId="212" formatCode="#,##0.00000_ ;[Red]\-#,##0.00000\ "/>
    <numFmt numFmtId="213" formatCode="0_ ;[Red]\-0\ "/>
    <numFmt numFmtId="214" formatCode="0&quot;   &quot;"/>
    <numFmt numFmtId="215" formatCode="#,##0.000_ ;\-#,##0.000\ "/>
    <numFmt numFmtId="216" formatCode="#,##0.0000_ ;\-#,##0.0000\ "/>
    <numFmt numFmtId="217" formatCode="#,##0.00000_ ;\-#,##0.00000\ "/>
    <numFmt numFmtId="218" formatCode="#,##0.000000_ ;\-#,##0.000000\ "/>
    <numFmt numFmtId="219" formatCode="#,##0.000000_ ;[Red]\-#,##0.0000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13" fillId="0" borderId="0">
      <alignment vertical="center" wrapText="1"/>
      <protection/>
    </xf>
    <xf numFmtId="0" fontId="14" fillId="0" borderId="0">
      <alignment vertical="top" wrapText="1"/>
      <protection/>
    </xf>
    <xf numFmtId="0" fontId="13" fillId="0" borderId="0">
      <alignment vertical="center" wrapText="1"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19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9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9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194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right"/>
    </xf>
    <xf numFmtId="194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9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Alignment="1">
      <alignment/>
    </xf>
    <xf numFmtId="194" fontId="3" fillId="0" borderId="1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3" fontId="3" fillId="0" borderId="10" xfId="0" applyNumberFormat="1" applyFont="1" applyBorder="1" applyAlignment="1">
      <alignment horizontal="center"/>
    </xf>
    <xf numFmtId="213" fontId="3" fillId="0" borderId="10" xfId="0" applyNumberFormat="1" applyFont="1" applyBorder="1" applyAlignment="1">
      <alignment horizontal="center"/>
    </xf>
    <xf numFmtId="193" fontId="3" fillId="0" borderId="10" xfId="0" applyNumberFormat="1" applyFont="1" applyBorder="1" applyAlignment="1">
      <alignment horizontal="center"/>
    </xf>
    <xf numFmtId="194" fontId="3" fillId="0" borderId="10" xfId="0" applyNumberFormat="1" applyFont="1" applyBorder="1" applyAlignment="1">
      <alignment horizontal="right"/>
    </xf>
    <xf numFmtId="194" fontId="3" fillId="0" borderId="10" xfId="0" applyNumberFormat="1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/>
    </xf>
    <xf numFmtId="174" fontId="3" fillId="0" borderId="10" xfId="0" applyNumberFormat="1" applyFont="1" applyBorder="1" applyAlignment="1">
      <alignment/>
    </xf>
    <xf numFmtId="210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211" fontId="3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78" fontId="3" fillId="34" borderId="1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10" fontId="3" fillId="34" borderId="10" xfId="0" applyNumberFormat="1" applyFont="1" applyFill="1" applyBorder="1" applyAlignment="1">
      <alignment/>
    </xf>
    <xf numFmtId="0" fontId="53" fillId="35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3" xfId="58"/>
    <cellStyle name="Обычный 4" xfId="59"/>
    <cellStyle name="Обычный 5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Хороший" xfId="73"/>
  </cellStyles>
  <dxfs count="13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1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421875" style="1" customWidth="1"/>
    <col min="2" max="3" width="18.7109375" style="1" customWidth="1"/>
    <col min="4" max="4" width="7.421875" style="1" customWidth="1"/>
    <col min="5" max="5" width="7.140625" style="1" customWidth="1"/>
    <col min="6" max="6" width="15.28125" style="1" customWidth="1"/>
    <col min="7" max="16384" width="8.7109375" style="1" customWidth="1"/>
  </cols>
  <sheetData>
    <row r="1" spans="1:6" ht="15.75">
      <c r="A1" s="108" t="s">
        <v>98</v>
      </c>
      <c r="B1" s="108"/>
      <c r="C1" s="108"/>
      <c r="D1" s="108"/>
      <c r="E1" s="108"/>
      <c r="F1" s="108"/>
    </row>
    <row r="2" ht="15.75"/>
    <row r="3" spans="1:2" ht="15.75">
      <c r="A3" s="10" t="s">
        <v>47</v>
      </c>
      <c r="B3" s="26">
        <f>MAX($D$10:$D$46)</f>
        <v>1.337975310059849</v>
      </c>
    </row>
    <row r="4" spans="1:2" ht="15.75">
      <c r="A4" s="11" t="s">
        <v>48</v>
      </c>
      <c r="B4" s="27">
        <f>MIN($D$10:$D$46)</f>
        <v>0.9880835369179722</v>
      </c>
    </row>
    <row r="5" spans="1:2" ht="15.75">
      <c r="A5" s="12" t="s">
        <v>49</v>
      </c>
      <c r="B5" s="13" t="s">
        <v>39</v>
      </c>
    </row>
    <row r="6" ht="15.75"/>
    <row r="7" spans="1:6" s="8" customFormat="1" ht="34.5" customHeight="1">
      <c r="A7" s="109" t="s">
        <v>38</v>
      </c>
      <c r="B7" s="109" t="s">
        <v>288</v>
      </c>
      <c r="C7" s="109"/>
      <c r="D7" s="110" t="s">
        <v>74</v>
      </c>
      <c r="E7" s="110" t="s">
        <v>75</v>
      </c>
      <c r="F7" s="110" t="s">
        <v>76</v>
      </c>
    </row>
    <row r="8" spans="1:6" s="8" customFormat="1" ht="50.25" customHeight="1">
      <c r="A8" s="109"/>
      <c r="B8" s="3" t="s">
        <v>348</v>
      </c>
      <c r="C8" s="3" t="s">
        <v>349</v>
      </c>
      <c r="D8" s="110"/>
      <c r="E8" s="110"/>
      <c r="F8" s="110"/>
    </row>
    <row r="9" spans="1:6" s="7" customFormat="1" ht="15.75">
      <c r="A9" s="9">
        <v>1</v>
      </c>
      <c r="B9" s="9">
        <v>2</v>
      </c>
      <c r="C9" s="9">
        <v>3</v>
      </c>
      <c r="D9" s="9" t="s">
        <v>91</v>
      </c>
      <c r="E9" s="9">
        <v>5</v>
      </c>
      <c r="F9" s="9">
        <v>6</v>
      </c>
    </row>
    <row r="10" spans="1:6" ht="15.75">
      <c r="A10" s="5" t="s">
        <v>0</v>
      </c>
      <c r="B10" s="70">
        <v>16631297478.199999</v>
      </c>
      <c r="C10" s="70">
        <v>18539640510.76</v>
      </c>
      <c r="D10" s="57">
        <f>$C10/$B10</f>
        <v>1.1147440862663553</v>
      </c>
      <c r="E10" s="57">
        <f>($D10-$B$4)/($B$3-$B$4)</f>
        <v>0.3619992211049324</v>
      </c>
      <c r="F10" s="57">
        <f>$E10*$B$5</f>
        <v>0.7239984422098648</v>
      </c>
    </row>
    <row r="11" spans="1:6" ht="15.75">
      <c r="A11" s="5" t="s">
        <v>1</v>
      </c>
      <c r="B11" s="70">
        <v>6690067492.88</v>
      </c>
      <c r="C11" s="70">
        <v>7488155257.110001</v>
      </c>
      <c r="D11" s="57">
        <f aca="true" t="shared" si="0" ref="D11:D46">$C11/$B11</f>
        <v>1.1192944264133922</v>
      </c>
      <c r="E11" s="57">
        <f aca="true" t="shared" si="1" ref="E11:E46">($D11-$B$4)/($B$3-$B$4)</f>
        <v>0.37500421435234926</v>
      </c>
      <c r="F11" s="57">
        <f aca="true" t="shared" si="2" ref="F11:F46">$E11*$B$5</f>
        <v>0.7500084287046985</v>
      </c>
    </row>
    <row r="12" spans="1:6" ht="15.75">
      <c r="A12" s="5" t="s">
        <v>2</v>
      </c>
      <c r="B12" s="70">
        <v>1442456690.02</v>
      </c>
      <c r="C12" s="70">
        <v>1582630697.82</v>
      </c>
      <c r="D12" s="57">
        <f t="shared" si="0"/>
        <v>1.097177273168636</v>
      </c>
      <c r="E12" s="57">
        <f t="shared" si="1"/>
        <v>0.3117928017313731</v>
      </c>
      <c r="F12" s="57">
        <f t="shared" si="2"/>
        <v>0.6235856034627462</v>
      </c>
    </row>
    <row r="13" spans="1:6" ht="15.75">
      <c r="A13" s="5" t="s">
        <v>3</v>
      </c>
      <c r="B13" s="70">
        <v>1058823733.52</v>
      </c>
      <c r="C13" s="70">
        <v>1160460259.94</v>
      </c>
      <c r="D13" s="57">
        <f t="shared" si="0"/>
        <v>1.0959900342261077</v>
      </c>
      <c r="E13" s="57">
        <f t="shared" si="1"/>
        <v>0.3083996412352935</v>
      </c>
      <c r="F13" s="57">
        <f t="shared" si="2"/>
        <v>0.616799282470587</v>
      </c>
    </row>
    <row r="14" spans="1:6" ht="15.75">
      <c r="A14" s="5" t="s">
        <v>4</v>
      </c>
      <c r="B14" s="70">
        <v>388978439.91</v>
      </c>
      <c r="C14" s="70">
        <v>455730906.07</v>
      </c>
      <c r="D14" s="57">
        <f t="shared" si="0"/>
        <v>1.171609681440043</v>
      </c>
      <c r="E14" s="57">
        <f t="shared" si="1"/>
        <v>0.5245226055876802</v>
      </c>
      <c r="F14" s="57">
        <f t="shared" si="2"/>
        <v>1.0490452111753603</v>
      </c>
    </row>
    <row r="15" spans="1:6" ht="15.75">
      <c r="A15" s="5" t="s">
        <v>5</v>
      </c>
      <c r="B15" s="70">
        <v>397817524.05999994</v>
      </c>
      <c r="C15" s="70">
        <v>454228330.0400001</v>
      </c>
      <c r="D15" s="57">
        <f t="shared" si="0"/>
        <v>1.1418007065256686</v>
      </c>
      <c r="E15" s="57">
        <f t="shared" si="1"/>
        <v>0.4393277619172998</v>
      </c>
      <c r="F15" s="57">
        <f t="shared" si="2"/>
        <v>0.8786555238345995</v>
      </c>
    </row>
    <row r="16" spans="1:6" ht="15.75">
      <c r="A16" s="5" t="s">
        <v>6</v>
      </c>
      <c r="B16" s="70">
        <v>384675461.6999999</v>
      </c>
      <c r="C16" s="70">
        <v>420014439.40999997</v>
      </c>
      <c r="D16" s="57">
        <f t="shared" si="0"/>
        <v>1.0918669923832056</v>
      </c>
      <c r="E16" s="57">
        <f t="shared" si="1"/>
        <v>0.2966158779136269</v>
      </c>
      <c r="F16" s="57">
        <f t="shared" si="2"/>
        <v>0.5932317558272538</v>
      </c>
    </row>
    <row r="17" spans="1:6" ht="15.75">
      <c r="A17" s="5" t="s">
        <v>7</v>
      </c>
      <c r="B17" s="70">
        <v>126242827.71</v>
      </c>
      <c r="C17" s="70">
        <v>127828687.66000001</v>
      </c>
      <c r="D17" s="57">
        <f t="shared" si="0"/>
        <v>1.0125619805795463</v>
      </c>
      <c r="E17" s="57">
        <f t="shared" si="1"/>
        <v>0.06996004347792517</v>
      </c>
      <c r="F17" s="57">
        <f t="shared" si="2"/>
        <v>0.13992008695585034</v>
      </c>
    </row>
    <row r="18" spans="1:6" ht="15.75">
      <c r="A18" s="5" t="s">
        <v>8</v>
      </c>
      <c r="B18" s="70">
        <v>418548092.5</v>
      </c>
      <c r="C18" s="70">
        <v>471413132.46</v>
      </c>
      <c r="D18" s="57">
        <f t="shared" si="0"/>
        <v>1.1263057720421936</v>
      </c>
      <c r="E18" s="57">
        <f t="shared" si="1"/>
        <v>0.39504282676624686</v>
      </c>
      <c r="F18" s="57">
        <f t="shared" si="2"/>
        <v>0.7900856535324937</v>
      </c>
    </row>
    <row r="19" spans="1:6" ht="15.75">
      <c r="A19" s="5" t="s">
        <v>9</v>
      </c>
      <c r="B19" s="70">
        <v>177868828.74000004</v>
      </c>
      <c r="C19" s="70">
        <v>179830047.71</v>
      </c>
      <c r="D19" s="57">
        <f t="shared" si="0"/>
        <v>1.0110262095044589</v>
      </c>
      <c r="E19" s="57">
        <f t="shared" si="1"/>
        <v>0.06557076887081785</v>
      </c>
      <c r="F19" s="57">
        <f t="shared" si="2"/>
        <v>0.1311415377416357</v>
      </c>
    </row>
    <row r="20" spans="1:6" ht="15.75">
      <c r="A20" s="5" t="s">
        <v>10</v>
      </c>
      <c r="B20" s="70">
        <v>82313832.36999999</v>
      </c>
      <c r="C20" s="70">
        <v>84455459.16999999</v>
      </c>
      <c r="D20" s="57">
        <f t="shared" si="0"/>
        <v>1.0260178239590814</v>
      </c>
      <c r="E20" s="57">
        <f t="shared" si="1"/>
        <v>0.1084172019835609</v>
      </c>
      <c r="F20" s="57">
        <f t="shared" si="2"/>
        <v>0.2168344039671218</v>
      </c>
    </row>
    <row r="21" spans="1:6" ht="15.75">
      <c r="A21" s="5" t="s">
        <v>11</v>
      </c>
      <c r="B21" s="70">
        <v>345575389.89</v>
      </c>
      <c r="C21" s="70">
        <v>352994364.17</v>
      </c>
      <c r="D21" s="57">
        <f t="shared" si="0"/>
        <v>1.0214684682331157</v>
      </c>
      <c r="E21" s="57">
        <f t="shared" si="1"/>
        <v>0.09541502223776561</v>
      </c>
      <c r="F21" s="57">
        <f t="shared" si="2"/>
        <v>0.19083004447553123</v>
      </c>
    </row>
    <row r="22" spans="1:6" ht="15.75">
      <c r="A22" s="5" t="s">
        <v>12</v>
      </c>
      <c r="B22" s="70">
        <v>125451847.59</v>
      </c>
      <c r="C22" s="70">
        <v>136198863.52</v>
      </c>
      <c r="D22" s="57">
        <f t="shared" si="0"/>
        <v>1.0856664619649385</v>
      </c>
      <c r="E22" s="57">
        <f t="shared" si="1"/>
        <v>0.2788945969512625</v>
      </c>
      <c r="F22" s="57">
        <f t="shared" si="2"/>
        <v>0.557789193902525</v>
      </c>
    </row>
    <row r="23" spans="1:6" ht="15.75">
      <c r="A23" s="5" t="s">
        <v>13</v>
      </c>
      <c r="B23" s="70">
        <v>200480458.29999998</v>
      </c>
      <c r="C23" s="70">
        <v>198091440.32000002</v>
      </c>
      <c r="D23" s="57">
        <f t="shared" si="0"/>
        <v>0.9880835369179722</v>
      </c>
      <c r="E23" s="57">
        <f t="shared" si="1"/>
        <v>0</v>
      </c>
      <c r="F23" s="57">
        <f t="shared" si="2"/>
        <v>0</v>
      </c>
    </row>
    <row r="24" spans="1:6" ht="15.75">
      <c r="A24" s="5" t="s">
        <v>14</v>
      </c>
      <c r="B24" s="70">
        <v>169953854.04</v>
      </c>
      <c r="C24" s="70">
        <v>202069585.54</v>
      </c>
      <c r="D24" s="57">
        <f t="shared" si="0"/>
        <v>1.188967362237289</v>
      </c>
      <c r="E24" s="57">
        <f t="shared" si="1"/>
        <v>0.5741313192804358</v>
      </c>
      <c r="F24" s="57">
        <f t="shared" si="2"/>
        <v>1.1482626385608716</v>
      </c>
    </row>
    <row r="25" spans="1:6" ht="15.75">
      <c r="A25" s="5" t="s">
        <v>15</v>
      </c>
      <c r="B25" s="70">
        <v>127151494.26</v>
      </c>
      <c r="C25" s="70">
        <v>134773363.60999998</v>
      </c>
      <c r="D25" s="57">
        <f t="shared" si="0"/>
        <v>1.059943214937095</v>
      </c>
      <c r="E25" s="57">
        <f t="shared" si="1"/>
        <v>0.20537687232212984</v>
      </c>
      <c r="F25" s="57">
        <f t="shared" si="2"/>
        <v>0.4107537446442597</v>
      </c>
    </row>
    <row r="26" spans="1:6" ht="15.75">
      <c r="A26" s="5" t="s">
        <v>16</v>
      </c>
      <c r="B26" s="70">
        <v>1350816954.64</v>
      </c>
      <c r="C26" s="70">
        <v>1593358964.15</v>
      </c>
      <c r="D26" s="57">
        <f t="shared" si="0"/>
        <v>1.179552091552359</v>
      </c>
      <c r="E26" s="57">
        <f t="shared" si="1"/>
        <v>0.5472222250757196</v>
      </c>
      <c r="F26" s="57">
        <f t="shared" si="2"/>
        <v>1.0944444501514392</v>
      </c>
    </row>
    <row r="27" spans="1:6" ht="15.75">
      <c r="A27" s="5" t="s">
        <v>17</v>
      </c>
      <c r="B27" s="70">
        <v>67720704.24</v>
      </c>
      <c r="C27" s="70">
        <v>74300430.36000001</v>
      </c>
      <c r="D27" s="57">
        <f t="shared" si="0"/>
        <v>1.0971597415272245</v>
      </c>
      <c r="E27" s="57">
        <f t="shared" si="1"/>
        <v>0.31174269583361486</v>
      </c>
      <c r="F27" s="57">
        <f t="shared" si="2"/>
        <v>0.6234853916672297</v>
      </c>
    </row>
    <row r="28" spans="1:6" ht="15.75">
      <c r="A28" s="5" t="s">
        <v>18</v>
      </c>
      <c r="B28" s="70">
        <v>85183776.56</v>
      </c>
      <c r="C28" s="70">
        <v>106431730.15</v>
      </c>
      <c r="D28" s="57">
        <f t="shared" si="0"/>
        <v>1.2494366233578973</v>
      </c>
      <c r="E28" s="57">
        <f t="shared" si="1"/>
        <v>0.7469540769509593</v>
      </c>
      <c r="F28" s="57">
        <f t="shared" si="2"/>
        <v>1.4939081539019186</v>
      </c>
    </row>
    <row r="29" spans="1:6" ht="15.75">
      <c r="A29" s="5" t="s">
        <v>19</v>
      </c>
      <c r="B29" s="70">
        <v>273513861.42999995</v>
      </c>
      <c r="C29" s="70">
        <v>327715308.9</v>
      </c>
      <c r="D29" s="57">
        <f t="shared" si="0"/>
        <v>1.1981670953955352</v>
      </c>
      <c r="E29" s="57">
        <f t="shared" si="1"/>
        <v>0.6004244014973644</v>
      </c>
      <c r="F29" s="57">
        <f t="shared" si="2"/>
        <v>1.2008488029947288</v>
      </c>
    </row>
    <row r="30" spans="1:6" ht="15.75">
      <c r="A30" s="5" t="s">
        <v>20</v>
      </c>
      <c r="B30" s="70">
        <v>339860491.73999995</v>
      </c>
      <c r="C30" s="70">
        <v>395107375.74999994</v>
      </c>
      <c r="D30" s="57">
        <f t="shared" si="0"/>
        <v>1.1625575356733873</v>
      </c>
      <c r="E30" s="57">
        <f t="shared" si="1"/>
        <v>0.4986513320639522</v>
      </c>
      <c r="F30" s="57">
        <f t="shared" si="2"/>
        <v>0.9973026641279044</v>
      </c>
    </row>
    <row r="31" spans="1:6" ht="15.75">
      <c r="A31" s="5" t="s">
        <v>21</v>
      </c>
      <c r="B31" s="70">
        <v>99383177.97</v>
      </c>
      <c r="C31" s="70">
        <v>109403181.66000001</v>
      </c>
      <c r="D31" s="57">
        <f t="shared" si="0"/>
        <v>1.1008219287677103</v>
      </c>
      <c r="E31" s="57">
        <f t="shared" si="1"/>
        <v>0.3222093244359423</v>
      </c>
      <c r="F31" s="57">
        <f t="shared" si="2"/>
        <v>0.6444186488718846</v>
      </c>
    </row>
    <row r="32" spans="1:6" ht="15.75">
      <c r="A32" s="5" t="s">
        <v>22</v>
      </c>
      <c r="B32" s="70">
        <v>177771465.81</v>
      </c>
      <c r="C32" s="70">
        <v>186603657</v>
      </c>
      <c r="D32" s="57">
        <f t="shared" si="0"/>
        <v>1.0496828394239588</v>
      </c>
      <c r="E32" s="57">
        <f t="shared" si="1"/>
        <v>0.1760524460259567</v>
      </c>
      <c r="F32" s="57">
        <f t="shared" si="2"/>
        <v>0.3521048920519134</v>
      </c>
    </row>
    <row r="33" spans="1:6" ht="15.75">
      <c r="A33" s="5" t="s">
        <v>23</v>
      </c>
      <c r="B33" s="70">
        <v>164815128.14000002</v>
      </c>
      <c r="C33" s="70">
        <v>189138753.73999998</v>
      </c>
      <c r="D33" s="57">
        <f t="shared" si="0"/>
        <v>1.1475812680213346</v>
      </c>
      <c r="E33" s="57">
        <f t="shared" si="1"/>
        <v>0.45584876052140855</v>
      </c>
      <c r="F33" s="57">
        <f t="shared" si="2"/>
        <v>0.9116975210428171</v>
      </c>
    </row>
    <row r="34" spans="1:6" ht="15.75">
      <c r="A34" s="5" t="s">
        <v>24</v>
      </c>
      <c r="B34" s="70">
        <v>605876230.91</v>
      </c>
      <c r="C34" s="70">
        <v>705010694.5399998</v>
      </c>
      <c r="D34" s="57">
        <f t="shared" si="0"/>
        <v>1.1636216418015015</v>
      </c>
      <c r="E34" s="57">
        <f t="shared" si="1"/>
        <v>0.5016925756992598</v>
      </c>
      <c r="F34" s="57">
        <f t="shared" si="2"/>
        <v>1.0033851513985197</v>
      </c>
    </row>
    <row r="35" spans="1:6" ht="15.75">
      <c r="A35" s="5" t="s">
        <v>25</v>
      </c>
      <c r="B35" s="70">
        <v>60144613.07</v>
      </c>
      <c r="C35" s="70">
        <v>70100786.04</v>
      </c>
      <c r="D35" s="57">
        <f t="shared" si="0"/>
        <v>1.1655372353698976</v>
      </c>
      <c r="E35" s="57">
        <f t="shared" si="1"/>
        <v>0.5071673931012093</v>
      </c>
      <c r="F35" s="57">
        <f t="shared" si="2"/>
        <v>1.0143347862024186</v>
      </c>
    </row>
    <row r="36" spans="1:6" ht="15.75">
      <c r="A36" s="5" t="s">
        <v>26</v>
      </c>
      <c r="B36" s="70">
        <v>259671815.24</v>
      </c>
      <c r="C36" s="70">
        <v>282904624.07</v>
      </c>
      <c r="D36" s="57">
        <f t="shared" si="0"/>
        <v>1.0894698903249365</v>
      </c>
      <c r="E36" s="57">
        <f t="shared" si="1"/>
        <v>0.28976489643228426</v>
      </c>
      <c r="F36" s="57">
        <f t="shared" si="2"/>
        <v>0.5795297928645685</v>
      </c>
    </row>
    <row r="37" spans="1:6" ht="15.75">
      <c r="A37" s="5" t="s">
        <v>27</v>
      </c>
      <c r="B37" s="70">
        <v>227595876.11999997</v>
      </c>
      <c r="C37" s="70">
        <v>304517662.91999996</v>
      </c>
      <c r="D37" s="57">
        <f t="shared" si="0"/>
        <v>1.337975310059849</v>
      </c>
      <c r="E37" s="57">
        <f t="shared" si="1"/>
        <v>1</v>
      </c>
      <c r="F37" s="57">
        <f t="shared" si="2"/>
        <v>2</v>
      </c>
    </row>
    <row r="38" spans="1:6" ht="15.75">
      <c r="A38" s="5" t="s">
        <v>28</v>
      </c>
      <c r="B38" s="70">
        <v>167300556.32999998</v>
      </c>
      <c r="C38" s="70">
        <v>184458586.84</v>
      </c>
      <c r="D38" s="57">
        <f t="shared" si="0"/>
        <v>1.1025581198675505</v>
      </c>
      <c r="E38" s="57">
        <f t="shared" si="1"/>
        <v>0.32717140480796675</v>
      </c>
      <c r="F38" s="57">
        <f t="shared" si="2"/>
        <v>0.6543428096159335</v>
      </c>
    </row>
    <row r="39" spans="1:6" ht="15.75">
      <c r="A39" s="5" t="s">
        <v>29</v>
      </c>
      <c r="B39" s="70">
        <v>168981645.04</v>
      </c>
      <c r="C39" s="70">
        <v>185984303.93</v>
      </c>
      <c r="D39" s="57">
        <f t="shared" si="0"/>
        <v>1.1006183771377966</v>
      </c>
      <c r="E39" s="57">
        <f t="shared" si="1"/>
        <v>0.3216275684601276</v>
      </c>
      <c r="F39" s="57">
        <f t="shared" si="2"/>
        <v>0.6432551369202552</v>
      </c>
    </row>
    <row r="40" spans="1:6" ht="15.75">
      <c r="A40" s="5" t="s">
        <v>30</v>
      </c>
      <c r="B40" s="70">
        <v>392786768.9800001</v>
      </c>
      <c r="C40" s="70">
        <v>445361507.95</v>
      </c>
      <c r="D40" s="57">
        <f t="shared" si="0"/>
        <v>1.1338505854118444</v>
      </c>
      <c r="E40" s="57">
        <f t="shared" si="1"/>
        <v>0.41660610418172184</v>
      </c>
      <c r="F40" s="57">
        <f t="shared" si="2"/>
        <v>0.8332122083634437</v>
      </c>
    </row>
    <row r="41" spans="1:6" ht="15.75">
      <c r="A41" s="5" t="s">
        <v>31</v>
      </c>
      <c r="B41" s="70">
        <v>838771780.09</v>
      </c>
      <c r="C41" s="70">
        <v>970678560.34</v>
      </c>
      <c r="D41" s="57">
        <f t="shared" si="0"/>
        <v>1.1572618242304795</v>
      </c>
      <c r="E41" s="57">
        <f t="shared" si="1"/>
        <v>0.4835160478148984</v>
      </c>
      <c r="F41" s="57">
        <f t="shared" si="2"/>
        <v>0.9670320956297968</v>
      </c>
    </row>
    <row r="42" spans="1:6" ht="15.75">
      <c r="A42" s="5" t="s">
        <v>32</v>
      </c>
      <c r="B42" s="70">
        <v>188250736.11999997</v>
      </c>
      <c r="C42" s="70">
        <v>204802307.68999997</v>
      </c>
      <c r="D42" s="57">
        <f t="shared" si="0"/>
        <v>1.0879230111453548</v>
      </c>
      <c r="E42" s="57">
        <f t="shared" si="1"/>
        <v>0.2853438745668905</v>
      </c>
      <c r="F42" s="57">
        <f t="shared" si="2"/>
        <v>0.570687749133781</v>
      </c>
    </row>
    <row r="43" spans="1:6" ht="15.75">
      <c r="A43" s="5" t="s">
        <v>33</v>
      </c>
      <c r="B43" s="70">
        <v>149852231.11999997</v>
      </c>
      <c r="C43" s="70">
        <v>163513165.82</v>
      </c>
      <c r="D43" s="57">
        <f t="shared" si="0"/>
        <v>1.0911627047385133</v>
      </c>
      <c r="E43" s="57">
        <f t="shared" si="1"/>
        <v>0.29460300508049875</v>
      </c>
      <c r="F43" s="57">
        <f t="shared" si="2"/>
        <v>0.5892060101609975</v>
      </c>
    </row>
    <row r="44" spans="1:6" ht="15.75">
      <c r="A44" s="5" t="s">
        <v>34</v>
      </c>
      <c r="B44" s="70">
        <v>83370824.71000001</v>
      </c>
      <c r="C44" s="70">
        <v>92242893.02</v>
      </c>
      <c r="D44" s="57">
        <f t="shared" si="0"/>
        <v>1.1064169431076267</v>
      </c>
      <c r="E44" s="57">
        <f t="shared" si="1"/>
        <v>0.33820002433058566</v>
      </c>
      <c r="F44" s="57">
        <f t="shared" si="2"/>
        <v>0.6764000486611713</v>
      </c>
    </row>
    <row r="45" spans="1:6" ht="15.75">
      <c r="A45" s="5" t="s">
        <v>35</v>
      </c>
      <c r="B45" s="70">
        <v>89380482.43999998</v>
      </c>
      <c r="C45" s="70">
        <v>100038588.19999999</v>
      </c>
      <c r="D45" s="57">
        <f t="shared" si="0"/>
        <v>1.1192442183018498</v>
      </c>
      <c r="E45" s="57">
        <f t="shared" si="1"/>
        <v>0.37486071823327366</v>
      </c>
      <c r="F45" s="57">
        <f t="shared" si="2"/>
        <v>0.7497214364665473</v>
      </c>
    </row>
    <row r="46" spans="1:6" ht="15.75">
      <c r="A46" s="5" t="s">
        <v>36</v>
      </c>
      <c r="B46" s="70">
        <v>214936459.46</v>
      </c>
      <c r="C46" s="70">
        <v>237761128.74</v>
      </c>
      <c r="D46" s="57">
        <f t="shared" si="0"/>
        <v>1.1061926363602714</v>
      </c>
      <c r="E46" s="57">
        <f t="shared" si="1"/>
        <v>0.3375589496767259</v>
      </c>
      <c r="F46" s="57">
        <f t="shared" si="2"/>
        <v>0.6751178993534518</v>
      </c>
    </row>
    <row r="47" spans="1:6" s="17" customFormat="1" ht="15.75">
      <c r="A47" s="14" t="s">
        <v>67</v>
      </c>
      <c r="B47" s="59">
        <f>SUM(B$10:B$46)</f>
        <v>34773689025.850006</v>
      </c>
      <c r="C47" s="59">
        <f>SUM(C$10:C$46)</f>
        <v>38917949557.11998</v>
      </c>
      <c r="D47" s="59">
        <f>$C47/$B47</f>
        <v>1.1191780523541583</v>
      </c>
      <c r="E47" s="59"/>
      <c r="F47" s="59"/>
    </row>
    <row r="48" ht="15.75">
      <c r="A48" s="6" t="s">
        <v>187</v>
      </c>
    </row>
    <row r="51" ht="15.75">
      <c r="C51" s="20"/>
    </row>
  </sheetData>
  <sheetProtection/>
  <mergeCells count="6">
    <mergeCell ref="A1:F1"/>
    <mergeCell ref="A7:A8"/>
    <mergeCell ref="B7:C7"/>
    <mergeCell ref="D7:D8"/>
    <mergeCell ref="E7:E8"/>
    <mergeCell ref="F7:F8"/>
  </mergeCells>
  <conditionalFormatting sqref="F10:F46">
    <cfRule type="cellIs" priority="1" dxfId="132" operator="equal" stopIfTrue="1">
      <formula>2</formula>
    </cfRule>
    <cfRule type="cellIs" priority="2" dxfId="133" operator="equal" stopIfTrue="1">
      <formula>0</formula>
    </cfRule>
  </conditionalFormatting>
  <printOptions horizontalCentered="1"/>
  <pageMargins left="0.15748031496062992" right="0.15748031496062992" top="0.48" bottom="0.2362204724409449" header="0.17" footer="0.15748031496062992"/>
  <pageSetup fitToHeight="1" fitToWidth="1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7109375" style="1" customWidth="1"/>
    <col min="2" max="2" width="14.421875" style="1" customWidth="1"/>
    <col min="3" max="3" width="14.140625" style="1" customWidth="1"/>
    <col min="4" max="4" width="14.00390625" style="1" customWidth="1"/>
    <col min="5" max="5" width="13.8515625" style="1" customWidth="1"/>
    <col min="6" max="6" width="8.00390625" style="2" customWidth="1"/>
    <col min="7" max="7" width="7.8515625" style="2" customWidth="1"/>
    <col min="8" max="8" width="16.57421875" style="2" customWidth="1"/>
    <col min="9" max="16384" width="8.7109375" style="1" customWidth="1"/>
  </cols>
  <sheetData>
    <row r="1" spans="1:8" ht="16.5" customHeight="1">
      <c r="A1" s="112" t="s">
        <v>209</v>
      </c>
      <c r="B1" s="112"/>
      <c r="C1" s="112"/>
      <c r="D1" s="112"/>
      <c r="E1" s="112"/>
      <c r="F1" s="116"/>
      <c r="G1" s="116"/>
      <c r="H1" s="116"/>
    </row>
    <row r="3" spans="1:8" ht="15.75">
      <c r="A3" s="10" t="s">
        <v>212</v>
      </c>
      <c r="B3" s="10">
        <v>1</v>
      </c>
      <c r="C3" s="2"/>
      <c r="D3" s="2"/>
      <c r="E3" s="2"/>
      <c r="F3" s="1"/>
      <c r="G3" s="1"/>
      <c r="H3" s="1"/>
    </row>
    <row r="4" spans="1:8" ht="15.75">
      <c r="A4" s="11" t="s">
        <v>213</v>
      </c>
      <c r="B4" s="11">
        <v>0</v>
      </c>
      <c r="C4" s="2"/>
      <c r="D4" s="2"/>
      <c r="E4" s="2"/>
      <c r="F4" s="1"/>
      <c r="G4" s="1"/>
      <c r="H4" s="1"/>
    </row>
    <row r="5" spans="1:8" ht="15.75">
      <c r="A5" s="12" t="s">
        <v>214</v>
      </c>
      <c r="B5" s="13" t="s">
        <v>42</v>
      </c>
      <c r="C5" s="2"/>
      <c r="D5" s="2"/>
      <c r="E5" s="2"/>
      <c r="F5" s="1"/>
      <c r="G5" s="1"/>
      <c r="H5" s="1"/>
    </row>
    <row r="7" spans="1:8" s="8" customFormat="1" ht="40.5" customHeight="1">
      <c r="A7" s="109" t="s">
        <v>38</v>
      </c>
      <c r="B7" s="122" t="s">
        <v>134</v>
      </c>
      <c r="C7" s="122"/>
      <c r="D7" s="122"/>
      <c r="E7" s="122"/>
      <c r="F7" s="110" t="s">
        <v>215</v>
      </c>
      <c r="G7" s="110" t="s">
        <v>216</v>
      </c>
      <c r="H7" s="110" t="s">
        <v>217</v>
      </c>
    </row>
    <row r="8" spans="1:8" s="8" customFormat="1" ht="24" customHeight="1">
      <c r="A8" s="109"/>
      <c r="B8" s="4">
        <v>44835</v>
      </c>
      <c r="C8" s="4">
        <v>44866</v>
      </c>
      <c r="D8" s="4">
        <v>44896</v>
      </c>
      <c r="E8" s="4">
        <v>44927</v>
      </c>
      <c r="F8" s="110"/>
      <c r="G8" s="110"/>
      <c r="H8" s="110"/>
    </row>
    <row r="9" spans="1:8" s="7" customFormat="1" ht="15.75">
      <c r="A9" s="9">
        <v>1</v>
      </c>
      <c r="B9" s="3">
        <v>2</v>
      </c>
      <c r="C9" s="3">
        <v>3</v>
      </c>
      <c r="D9" s="3">
        <v>4</v>
      </c>
      <c r="E9" s="3">
        <v>5</v>
      </c>
      <c r="F9" s="9">
        <v>6</v>
      </c>
      <c r="G9" s="3">
        <v>7</v>
      </c>
      <c r="H9" s="3">
        <v>8</v>
      </c>
    </row>
    <row r="10" spans="1:8" ht="15.75">
      <c r="A10" s="5" t="s">
        <v>0</v>
      </c>
      <c r="B10" s="65"/>
      <c r="C10" s="65"/>
      <c r="D10" s="65"/>
      <c r="E10" s="73"/>
      <c r="F10" s="19">
        <f>IF(OR($B10&gt;0,$C10&gt;0,$D10&gt;0,$E10&gt;0),1,0)</f>
        <v>0</v>
      </c>
      <c r="G10" s="19">
        <f>($F10-$B$4)/($B$3-$B$4)</f>
        <v>0</v>
      </c>
      <c r="H10" s="78">
        <f>$G10*$B$5</f>
        <v>0</v>
      </c>
    </row>
    <row r="11" spans="1:8" ht="15.75">
      <c r="A11" s="5" t="s">
        <v>1</v>
      </c>
      <c r="B11" s="65"/>
      <c r="C11" s="65"/>
      <c r="D11" s="65"/>
      <c r="E11" s="73"/>
      <c r="F11" s="19">
        <f aca="true" t="shared" si="0" ref="F11:F46">IF(OR($B11&gt;0,$C11&gt;0,$D11&gt;0,$E11&gt;0),1,0)</f>
        <v>0</v>
      </c>
      <c r="G11" s="19">
        <f aca="true" t="shared" si="1" ref="G11:G46">($F11-$B$4)/($B$3-$B$4)</f>
        <v>0</v>
      </c>
      <c r="H11" s="78">
        <f aca="true" t="shared" si="2" ref="H11:H46">$G11*$B$5</f>
        <v>0</v>
      </c>
    </row>
    <row r="12" spans="1:8" ht="15.75">
      <c r="A12" s="5" t="s">
        <v>2</v>
      </c>
      <c r="B12" s="65"/>
      <c r="C12" s="65"/>
      <c r="D12" s="65"/>
      <c r="E12" s="73"/>
      <c r="F12" s="19">
        <f t="shared" si="0"/>
        <v>0</v>
      </c>
      <c r="G12" s="19">
        <f t="shared" si="1"/>
        <v>0</v>
      </c>
      <c r="H12" s="78">
        <f t="shared" si="2"/>
        <v>0</v>
      </c>
    </row>
    <row r="13" spans="1:8" ht="15.75">
      <c r="A13" s="5" t="s">
        <v>3</v>
      </c>
      <c r="B13" s="65"/>
      <c r="C13" s="65"/>
      <c r="D13" s="65"/>
      <c r="E13" s="73"/>
      <c r="F13" s="19">
        <f t="shared" si="0"/>
        <v>0</v>
      </c>
      <c r="G13" s="19">
        <f t="shared" si="1"/>
        <v>0</v>
      </c>
      <c r="H13" s="78">
        <f t="shared" si="2"/>
        <v>0</v>
      </c>
    </row>
    <row r="14" spans="1:8" ht="15.75">
      <c r="A14" s="5" t="s">
        <v>4</v>
      </c>
      <c r="B14" s="65"/>
      <c r="C14" s="65"/>
      <c r="D14" s="65"/>
      <c r="E14" s="73"/>
      <c r="F14" s="19">
        <f t="shared" si="0"/>
        <v>0</v>
      </c>
      <c r="G14" s="19">
        <f t="shared" si="1"/>
        <v>0</v>
      </c>
      <c r="H14" s="78">
        <f t="shared" si="2"/>
        <v>0</v>
      </c>
    </row>
    <row r="15" spans="1:8" ht="15.75">
      <c r="A15" s="5" t="s">
        <v>5</v>
      </c>
      <c r="B15" s="65"/>
      <c r="C15" s="65"/>
      <c r="D15" s="65"/>
      <c r="E15" s="73"/>
      <c r="F15" s="19">
        <f t="shared" si="0"/>
        <v>0</v>
      </c>
      <c r="G15" s="19">
        <f t="shared" si="1"/>
        <v>0</v>
      </c>
      <c r="H15" s="78">
        <f t="shared" si="2"/>
        <v>0</v>
      </c>
    </row>
    <row r="16" spans="1:8" ht="15.75">
      <c r="A16" s="5" t="s">
        <v>6</v>
      </c>
      <c r="B16" s="66"/>
      <c r="C16" s="65"/>
      <c r="D16" s="65"/>
      <c r="E16" s="74"/>
      <c r="F16" s="19">
        <f t="shared" si="0"/>
        <v>0</v>
      </c>
      <c r="G16" s="19">
        <f t="shared" si="1"/>
        <v>0</v>
      </c>
      <c r="H16" s="78">
        <f t="shared" si="2"/>
        <v>0</v>
      </c>
    </row>
    <row r="17" spans="1:8" ht="15.75">
      <c r="A17" s="5" t="s">
        <v>7</v>
      </c>
      <c r="B17" s="65"/>
      <c r="C17" s="65"/>
      <c r="D17" s="65"/>
      <c r="E17" s="73"/>
      <c r="F17" s="19">
        <f t="shared" si="0"/>
        <v>0</v>
      </c>
      <c r="G17" s="19">
        <f t="shared" si="1"/>
        <v>0</v>
      </c>
      <c r="H17" s="78">
        <f t="shared" si="2"/>
        <v>0</v>
      </c>
    </row>
    <row r="18" spans="1:8" ht="15.75">
      <c r="A18" s="5" t="s">
        <v>8</v>
      </c>
      <c r="B18" s="65"/>
      <c r="C18" s="65"/>
      <c r="D18" s="65"/>
      <c r="E18" s="73"/>
      <c r="F18" s="19">
        <f t="shared" si="0"/>
        <v>0</v>
      </c>
      <c r="G18" s="19">
        <f t="shared" si="1"/>
        <v>0</v>
      </c>
      <c r="H18" s="78">
        <f t="shared" si="2"/>
        <v>0</v>
      </c>
    </row>
    <row r="19" spans="1:8" ht="15.75">
      <c r="A19" s="5" t="s">
        <v>9</v>
      </c>
      <c r="B19" s="65"/>
      <c r="C19" s="65"/>
      <c r="D19" s="65"/>
      <c r="E19" s="73"/>
      <c r="F19" s="19">
        <f t="shared" si="0"/>
        <v>0</v>
      </c>
      <c r="G19" s="19">
        <f t="shared" si="1"/>
        <v>0</v>
      </c>
      <c r="H19" s="78">
        <f t="shared" si="2"/>
        <v>0</v>
      </c>
    </row>
    <row r="20" spans="1:8" ht="15.75">
      <c r="A20" s="5" t="s">
        <v>10</v>
      </c>
      <c r="B20" s="65"/>
      <c r="C20" s="65"/>
      <c r="D20" s="65"/>
      <c r="E20" s="73"/>
      <c r="F20" s="19">
        <f t="shared" si="0"/>
        <v>0</v>
      </c>
      <c r="G20" s="19">
        <f t="shared" si="1"/>
        <v>0</v>
      </c>
      <c r="H20" s="78">
        <f t="shared" si="2"/>
        <v>0</v>
      </c>
    </row>
    <row r="21" spans="1:8" ht="15.75">
      <c r="A21" s="5" t="s">
        <v>11</v>
      </c>
      <c r="B21" s="65"/>
      <c r="C21" s="65"/>
      <c r="D21" s="65"/>
      <c r="E21" s="73"/>
      <c r="F21" s="19">
        <f t="shared" si="0"/>
        <v>0</v>
      </c>
      <c r="G21" s="19">
        <f t="shared" si="1"/>
        <v>0</v>
      </c>
      <c r="H21" s="78">
        <f t="shared" si="2"/>
        <v>0</v>
      </c>
    </row>
    <row r="22" spans="1:8" ht="15.75">
      <c r="A22" s="5" t="s">
        <v>12</v>
      </c>
      <c r="B22" s="65"/>
      <c r="C22" s="65"/>
      <c r="D22" s="65"/>
      <c r="E22" s="73"/>
      <c r="F22" s="19">
        <f t="shared" si="0"/>
        <v>0</v>
      </c>
      <c r="G22" s="19">
        <f t="shared" si="1"/>
        <v>0</v>
      </c>
      <c r="H22" s="78">
        <f t="shared" si="2"/>
        <v>0</v>
      </c>
    </row>
    <row r="23" spans="1:8" ht="15.75">
      <c r="A23" s="5" t="s">
        <v>13</v>
      </c>
      <c r="B23" s="65"/>
      <c r="C23" s="65"/>
      <c r="D23" s="65"/>
      <c r="E23" s="73"/>
      <c r="F23" s="19">
        <f t="shared" si="0"/>
        <v>0</v>
      </c>
      <c r="G23" s="19">
        <f t="shared" si="1"/>
        <v>0</v>
      </c>
      <c r="H23" s="78">
        <f t="shared" si="2"/>
        <v>0</v>
      </c>
    </row>
    <row r="24" spans="1:8" ht="15.75">
      <c r="A24" s="5" t="s">
        <v>14</v>
      </c>
      <c r="B24" s="65"/>
      <c r="C24" s="65"/>
      <c r="D24" s="65"/>
      <c r="E24" s="73"/>
      <c r="F24" s="19">
        <f t="shared" si="0"/>
        <v>0</v>
      </c>
      <c r="G24" s="19">
        <f t="shared" si="1"/>
        <v>0</v>
      </c>
      <c r="H24" s="78">
        <f t="shared" si="2"/>
        <v>0</v>
      </c>
    </row>
    <row r="25" spans="1:8" ht="15.75">
      <c r="A25" s="5" t="s">
        <v>15</v>
      </c>
      <c r="B25" s="65"/>
      <c r="C25" s="65"/>
      <c r="D25" s="65"/>
      <c r="E25" s="73"/>
      <c r="F25" s="19">
        <f t="shared" si="0"/>
        <v>0</v>
      </c>
      <c r="G25" s="19">
        <f t="shared" si="1"/>
        <v>0</v>
      </c>
      <c r="H25" s="78">
        <f t="shared" si="2"/>
        <v>0</v>
      </c>
    </row>
    <row r="26" spans="1:8" ht="15.75">
      <c r="A26" s="5" t="s">
        <v>16</v>
      </c>
      <c r="B26" s="65"/>
      <c r="C26" s="65"/>
      <c r="D26" s="65"/>
      <c r="E26" s="73"/>
      <c r="F26" s="19">
        <f t="shared" si="0"/>
        <v>0</v>
      </c>
      <c r="G26" s="19">
        <f t="shared" si="1"/>
        <v>0</v>
      </c>
      <c r="H26" s="78">
        <f t="shared" si="2"/>
        <v>0</v>
      </c>
    </row>
    <row r="27" spans="1:8" ht="15.75">
      <c r="A27" s="5" t="s">
        <v>17</v>
      </c>
      <c r="B27" s="65"/>
      <c r="C27" s="65"/>
      <c r="D27" s="65"/>
      <c r="E27" s="73"/>
      <c r="F27" s="19">
        <f t="shared" si="0"/>
        <v>0</v>
      </c>
      <c r="G27" s="19">
        <f t="shared" si="1"/>
        <v>0</v>
      </c>
      <c r="H27" s="78">
        <f t="shared" si="2"/>
        <v>0</v>
      </c>
    </row>
    <row r="28" spans="1:8" ht="15.75">
      <c r="A28" s="5" t="s">
        <v>18</v>
      </c>
      <c r="B28" s="65"/>
      <c r="C28" s="65"/>
      <c r="D28" s="65"/>
      <c r="E28" s="73"/>
      <c r="F28" s="19">
        <f t="shared" si="0"/>
        <v>0</v>
      </c>
      <c r="G28" s="19">
        <f t="shared" si="1"/>
        <v>0</v>
      </c>
      <c r="H28" s="78">
        <f t="shared" si="2"/>
        <v>0</v>
      </c>
    </row>
    <row r="29" spans="1:8" ht="15.75">
      <c r="A29" s="5" t="s">
        <v>19</v>
      </c>
      <c r="B29" s="65"/>
      <c r="C29" s="65"/>
      <c r="D29" s="65"/>
      <c r="E29" s="73"/>
      <c r="F29" s="19">
        <f t="shared" si="0"/>
        <v>0</v>
      </c>
      <c r="G29" s="19">
        <f t="shared" si="1"/>
        <v>0</v>
      </c>
      <c r="H29" s="78">
        <f t="shared" si="2"/>
        <v>0</v>
      </c>
    </row>
    <row r="30" spans="1:8" ht="15.75">
      <c r="A30" s="5" t="s">
        <v>20</v>
      </c>
      <c r="B30" s="65"/>
      <c r="C30" s="65"/>
      <c r="D30" s="65"/>
      <c r="E30" s="73"/>
      <c r="F30" s="19">
        <f t="shared" si="0"/>
        <v>0</v>
      </c>
      <c r="G30" s="19">
        <f t="shared" si="1"/>
        <v>0</v>
      </c>
      <c r="H30" s="78">
        <f t="shared" si="2"/>
        <v>0</v>
      </c>
    </row>
    <row r="31" spans="1:8" ht="15.75">
      <c r="A31" s="5" t="s">
        <v>21</v>
      </c>
      <c r="B31" s="65"/>
      <c r="C31" s="65"/>
      <c r="D31" s="65"/>
      <c r="E31" s="73"/>
      <c r="F31" s="19">
        <f t="shared" si="0"/>
        <v>0</v>
      </c>
      <c r="G31" s="19">
        <f t="shared" si="1"/>
        <v>0</v>
      </c>
      <c r="H31" s="78">
        <f t="shared" si="2"/>
        <v>0</v>
      </c>
    </row>
    <row r="32" spans="1:8" ht="15.75">
      <c r="A32" s="5" t="s">
        <v>22</v>
      </c>
      <c r="B32" s="65"/>
      <c r="C32" s="65"/>
      <c r="D32" s="65"/>
      <c r="E32" s="73"/>
      <c r="F32" s="19">
        <f t="shared" si="0"/>
        <v>0</v>
      </c>
      <c r="G32" s="19">
        <f t="shared" si="1"/>
        <v>0</v>
      </c>
      <c r="H32" s="78">
        <f t="shared" si="2"/>
        <v>0</v>
      </c>
    </row>
    <row r="33" spans="1:8" ht="15.75">
      <c r="A33" s="5" t="s">
        <v>23</v>
      </c>
      <c r="B33" s="65"/>
      <c r="C33" s="65"/>
      <c r="D33" s="65"/>
      <c r="E33" s="73"/>
      <c r="F33" s="19">
        <f t="shared" si="0"/>
        <v>0</v>
      </c>
      <c r="G33" s="19">
        <f t="shared" si="1"/>
        <v>0</v>
      </c>
      <c r="H33" s="78">
        <f t="shared" si="2"/>
        <v>0</v>
      </c>
    </row>
    <row r="34" spans="1:8" ht="15.75">
      <c r="A34" s="5" t="s">
        <v>24</v>
      </c>
      <c r="B34" s="65"/>
      <c r="C34" s="65"/>
      <c r="D34" s="65"/>
      <c r="E34" s="73"/>
      <c r="F34" s="19">
        <f t="shared" si="0"/>
        <v>0</v>
      </c>
      <c r="G34" s="19">
        <f t="shared" si="1"/>
        <v>0</v>
      </c>
      <c r="H34" s="78">
        <f t="shared" si="2"/>
        <v>0</v>
      </c>
    </row>
    <row r="35" spans="1:8" ht="15.75">
      <c r="A35" s="5" t="s">
        <v>25</v>
      </c>
      <c r="B35" s="65"/>
      <c r="C35" s="65"/>
      <c r="D35" s="65"/>
      <c r="E35" s="73"/>
      <c r="F35" s="19">
        <f t="shared" si="0"/>
        <v>0</v>
      </c>
      <c r="G35" s="19">
        <f t="shared" si="1"/>
        <v>0</v>
      </c>
      <c r="H35" s="78">
        <f t="shared" si="2"/>
        <v>0</v>
      </c>
    </row>
    <row r="36" spans="1:8" ht="15.75">
      <c r="A36" s="5" t="s">
        <v>26</v>
      </c>
      <c r="B36" s="65"/>
      <c r="C36" s="65"/>
      <c r="D36" s="65"/>
      <c r="E36" s="73"/>
      <c r="F36" s="19">
        <f t="shared" si="0"/>
        <v>0</v>
      </c>
      <c r="G36" s="19">
        <f t="shared" si="1"/>
        <v>0</v>
      </c>
      <c r="H36" s="78">
        <f t="shared" si="2"/>
        <v>0</v>
      </c>
    </row>
    <row r="37" spans="1:8" ht="15.75">
      <c r="A37" s="5" t="s">
        <v>27</v>
      </c>
      <c r="B37" s="65"/>
      <c r="C37" s="65"/>
      <c r="D37" s="65"/>
      <c r="E37" s="73"/>
      <c r="F37" s="19">
        <f t="shared" si="0"/>
        <v>0</v>
      </c>
      <c r="G37" s="19">
        <f t="shared" si="1"/>
        <v>0</v>
      </c>
      <c r="H37" s="78">
        <f t="shared" si="2"/>
        <v>0</v>
      </c>
    </row>
    <row r="38" spans="1:8" ht="15.75">
      <c r="A38" s="5" t="s">
        <v>28</v>
      </c>
      <c r="B38" s="65"/>
      <c r="C38" s="65"/>
      <c r="D38" s="65"/>
      <c r="E38" s="73"/>
      <c r="F38" s="19">
        <f t="shared" si="0"/>
        <v>0</v>
      </c>
      <c r="G38" s="19">
        <f t="shared" si="1"/>
        <v>0</v>
      </c>
      <c r="H38" s="78">
        <f t="shared" si="2"/>
        <v>0</v>
      </c>
    </row>
    <row r="39" spans="1:8" ht="15.75">
      <c r="A39" s="5" t="s">
        <v>29</v>
      </c>
      <c r="B39" s="65"/>
      <c r="C39" s="65"/>
      <c r="D39" s="65"/>
      <c r="E39" s="73"/>
      <c r="F39" s="19">
        <f t="shared" si="0"/>
        <v>0</v>
      </c>
      <c r="G39" s="19">
        <f t="shared" si="1"/>
        <v>0</v>
      </c>
      <c r="H39" s="78">
        <f t="shared" si="2"/>
        <v>0</v>
      </c>
    </row>
    <row r="40" spans="1:8" ht="15.75">
      <c r="A40" s="5" t="s">
        <v>30</v>
      </c>
      <c r="B40" s="65"/>
      <c r="C40" s="65"/>
      <c r="D40" s="65"/>
      <c r="E40" s="73"/>
      <c r="F40" s="19">
        <f t="shared" si="0"/>
        <v>0</v>
      </c>
      <c r="G40" s="19">
        <f t="shared" si="1"/>
        <v>0</v>
      </c>
      <c r="H40" s="78">
        <f t="shared" si="2"/>
        <v>0</v>
      </c>
    </row>
    <row r="41" spans="1:8" ht="15.75">
      <c r="A41" s="5" t="s">
        <v>31</v>
      </c>
      <c r="B41" s="65"/>
      <c r="C41" s="65"/>
      <c r="D41" s="65"/>
      <c r="E41" s="73"/>
      <c r="F41" s="19">
        <f t="shared" si="0"/>
        <v>0</v>
      </c>
      <c r="G41" s="19">
        <f t="shared" si="1"/>
        <v>0</v>
      </c>
      <c r="H41" s="78">
        <f t="shared" si="2"/>
        <v>0</v>
      </c>
    </row>
    <row r="42" spans="1:8" ht="15.75">
      <c r="A42" s="5" t="s">
        <v>32</v>
      </c>
      <c r="B42" s="65"/>
      <c r="C42" s="65"/>
      <c r="D42" s="65"/>
      <c r="E42" s="73"/>
      <c r="F42" s="19">
        <f t="shared" si="0"/>
        <v>0</v>
      </c>
      <c r="G42" s="19">
        <f t="shared" si="1"/>
        <v>0</v>
      </c>
      <c r="H42" s="78">
        <f t="shared" si="2"/>
        <v>0</v>
      </c>
    </row>
    <row r="43" spans="1:8" ht="15.75">
      <c r="A43" s="5" t="s">
        <v>33</v>
      </c>
      <c r="B43" s="65"/>
      <c r="C43" s="65"/>
      <c r="D43" s="65"/>
      <c r="E43" s="73"/>
      <c r="F43" s="19">
        <f t="shared" si="0"/>
        <v>0</v>
      </c>
      <c r="G43" s="19">
        <f t="shared" si="1"/>
        <v>0</v>
      </c>
      <c r="H43" s="78">
        <f t="shared" si="2"/>
        <v>0</v>
      </c>
    </row>
    <row r="44" spans="1:8" ht="15.75">
      <c r="A44" s="5" t="s">
        <v>34</v>
      </c>
      <c r="B44" s="65"/>
      <c r="C44" s="65"/>
      <c r="D44" s="65"/>
      <c r="E44" s="73"/>
      <c r="F44" s="19">
        <f t="shared" si="0"/>
        <v>0</v>
      </c>
      <c r="G44" s="19">
        <f t="shared" si="1"/>
        <v>0</v>
      </c>
      <c r="H44" s="78">
        <f t="shared" si="2"/>
        <v>0</v>
      </c>
    </row>
    <row r="45" spans="1:8" ht="15.75">
      <c r="A45" s="5" t="s">
        <v>35</v>
      </c>
      <c r="B45" s="65"/>
      <c r="C45" s="65"/>
      <c r="D45" s="65"/>
      <c r="E45" s="73"/>
      <c r="F45" s="19">
        <f t="shared" si="0"/>
        <v>0</v>
      </c>
      <c r="G45" s="19">
        <f t="shared" si="1"/>
        <v>0</v>
      </c>
      <c r="H45" s="78">
        <f t="shared" si="2"/>
        <v>0</v>
      </c>
    </row>
    <row r="46" spans="1:8" ht="15.75">
      <c r="A46" s="5" t="s">
        <v>36</v>
      </c>
      <c r="B46" s="65"/>
      <c r="C46" s="65"/>
      <c r="D46" s="65"/>
      <c r="E46" s="73"/>
      <c r="F46" s="19">
        <f t="shared" si="0"/>
        <v>0</v>
      </c>
      <c r="G46" s="19">
        <f t="shared" si="1"/>
        <v>0</v>
      </c>
      <c r="H46" s="78">
        <f t="shared" si="2"/>
        <v>0</v>
      </c>
    </row>
    <row r="47" spans="1:8" ht="15.75">
      <c r="A47" s="6" t="s">
        <v>187</v>
      </c>
      <c r="F47" s="1"/>
      <c r="G47" s="1"/>
      <c r="H47" s="1"/>
    </row>
    <row r="48" spans="1:5" ht="15.75">
      <c r="A48" s="6"/>
      <c r="B48" s="6"/>
      <c r="C48" s="6"/>
      <c r="D48" s="6"/>
      <c r="E48" s="6"/>
    </row>
  </sheetData>
  <sheetProtection/>
  <mergeCells count="6">
    <mergeCell ref="A1:H1"/>
    <mergeCell ref="A7:A8"/>
    <mergeCell ref="B7:E7"/>
    <mergeCell ref="F7:F8"/>
    <mergeCell ref="G7:G8"/>
    <mergeCell ref="H7:H8"/>
  </mergeCells>
  <conditionalFormatting sqref="H10:H46">
    <cfRule type="cellIs" priority="1" dxfId="132" operator="equal" stopIfTrue="1">
      <formula>0</formula>
    </cfRule>
    <cfRule type="cellIs" priority="2" dxfId="133" operator="equal" stopIfTrue="1">
      <formula>-2</formula>
    </cfRule>
  </conditionalFormatting>
  <printOptions/>
  <pageMargins left="0.22" right="0.2" top="0.52" bottom="0.31496062992125984" header="0.31496062992125984" footer="0.31496062992125984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421875" style="1" customWidth="1"/>
    <col min="2" max="3" width="19.00390625" style="1" customWidth="1"/>
    <col min="4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114" t="s">
        <v>210</v>
      </c>
      <c r="B1" s="114"/>
      <c r="C1" s="114"/>
      <c r="D1" s="114"/>
      <c r="E1" s="114"/>
      <c r="F1" s="114"/>
    </row>
    <row r="3" spans="1:2" ht="15.75">
      <c r="A3" s="10" t="s">
        <v>114</v>
      </c>
      <c r="B3" s="26">
        <f>MAX($D$10:$D$46)</f>
        <v>1</v>
      </c>
    </row>
    <row r="4" spans="1:2" ht="15.75">
      <c r="A4" s="11" t="s">
        <v>115</v>
      </c>
      <c r="B4" s="27">
        <f>MIN($D$10:$D$46)</f>
        <v>0.47375521300480467</v>
      </c>
    </row>
    <row r="5" spans="1:2" ht="15.75">
      <c r="A5" s="12" t="s">
        <v>116</v>
      </c>
      <c r="B5" s="13" t="s">
        <v>39</v>
      </c>
    </row>
    <row r="7" spans="1:6" s="8" customFormat="1" ht="36.75" customHeight="1">
      <c r="A7" s="109" t="s">
        <v>38</v>
      </c>
      <c r="B7" s="123" t="s">
        <v>356</v>
      </c>
      <c r="C7" s="123"/>
      <c r="D7" s="110" t="s">
        <v>117</v>
      </c>
      <c r="E7" s="110" t="s">
        <v>118</v>
      </c>
      <c r="F7" s="110" t="s">
        <v>119</v>
      </c>
    </row>
    <row r="8" spans="1:6" s="8" customFormat="1" ht="49.5" customHeight="1">
      <c r="A8" s="109"/>
      <c r="B8" s="101" t="s">
        <v>67</v>
      </c>
      <c r="C8" s="101" t="s">
        <v>138</v>
      </c>
      <c r="D8" s="110"/>
      <c r="E8" s="110"/>
      <c r="F8" s="110"/>
    </row>
    <row r="9" spans="1:6" s="7" customFormat="1" ht="15.75">
      <c r="A9" s="9">
        <v>1</v>
      </c>
      <c r="B9" s="9">
        <v>2</v>
      </c>
      <c r="C9" s="9">
        <v>3</v>
      </c>
      <c r="D9" s="9" t="s">
        <v>91</v>
      </c>
      <c r="E9" s="9">
        <v>5</v>
      </c>
      <c r="F9" s="9">
        <v>6</v>
      </c>
    </row>
    <row r="10" spans="1:6" ht="15.75">
      <c r="A10" s="5" t="s">
        <v>0</v>
      </c>
      <c r="B10" s="57">
        <v>46488456360.82</v>
      </c>
      <c r="C10" s="57">
        <v>32102887470.01</v>
      </c>
      <c r="D10" s="57">
        <f>$C10/$B10</f>
        <v>0.6905561075386876</v>
      </c>
      <c r="E10" s="57">
        <f>($D10-$B$4)/($B$3-$B$4)</f>
        <v>0.41197727728913786</v>
      </c>
      <c r="F10" s="57">
        <f>$E10*$B$5</f>
        <v>0.8239545545782757</v>
      </c>
    </row>
    <row r="11" spans="1:6" ht="15.75">
      <c r="A11" s="5" t="s">
        <v>1</v>
      </c>
      <c r="B11" s="57">
        <v>18561945722.26</v>
      </c>
      <c r="C11" s="57">
        <v>17782618810.53</v>
      </c>
      <c r="D11" s="57">
        <f aca="true" t="shared" si="0" ref="D11:D46">$C11/$B11</f>
        <v>0.9580148049460456</v>
      </c>
      <c r="E11" s="57">
        <f aca="true" t="shared" si="1" ref="E11:E46">($D11-$B$4)/($B$3-$B$4)</f>
        <v>0.9202173663444998</v>
      </c>
      <c r="F11" s="57">
        <f aca="true" t="shared" si="2" ref="F11:F46">$E11*$B$5</f>
        <v>1.8404347326889996</v>
      </c>
    </row>
    <row r="12" spans="1:6" ht="15.75">
      <c r="A12" s="5" t="s">
        <v>2</v>
      </c>
      <c r="B12" s="57">
        <v>4626040513.05</v>
      </c>
      <c r="C12" s="57">
        <v>3767585050.67</v>
      </c>
      <c r="D12" s="57">
        <f t="shared" si="0"/>
        <v>0.814429756946938</v>
      </c>
      <c r="E12" s="57">
        <f t="shared" si="1"/>
        <v>0.6473689666121931</v>
      </c>
      <c r="F12" s="57">
        <f t="shared" si="2"/>
        <v>1.2947379332243862</v>
      </c>
    </row>
    <row r="13" spans="1:6" ht="15.75">
      <c r="A13" s="5" t="s">
        <v>3</v>
      </c>
      <c r="B13" s="57">
        <v>2363982559.77</v>
      </c>
      <c r="C13" s="57">
        <v>1952626333.11</v>
      </c>
      <c r="D13" s="57">
        <f t="shared" si="0"/>
        <v>0.8259901601389046</v>
      </c>
      <c r="E13" s="57">
        <f t="shared" si="1"/>
        <v>0.6693366962271036</v>
      </c>
      <c r="F13" s="57">
        <f t="shared" si="2"/>
        <v>1.3386733924542071</v>
      </c>
    </row>
    <row r="14" spans="1:6" ht="15.75">
      <c r="A14" s="5" t="s">
        <v>4</v>
      </c>
      <c r="B14" s="57">
        <v>2129423301.44</v>
      </c>
      <c r="C14" s="57">
        <v>2002076702.46</v>
      </c>
      <c r="D14" s="57">
        <f t="shared" si="0"/>
        <v>0.9401966725479696</v>
      </c>
      <c r="E14" s="57">
        <f t="shared" si="1"/>
        <v>0.8863583470470056</v>
      </c>
      <c r="F14" s="57">
        <f t="shared" si="2"/>
        <v>1.7727166940940111</v>
      </c>
    </row>
    <row r="15" spans="1:6" ht="15.75">
      <c r="A15" s="5" t="s">
        <v>5</v>
      </c>
      <c r="B15" s="57">
        <v>2265400999.53</v>
      </c>
      <c r="C15" s="57">
        <v>2148653401.98</v>
      </c>
      <c r="D15" s="57">
        <f t="shared" si="0"/>
        <v>0.948464930679283</v>
      </c>
      <c r="E15" s="57">
        <f t="shared" si="1"/>
        <v>0.9020701570936652</v>
      </c>
      <c r="F15" s="57">
        <f t="shared" si="2"/>
        <v>1.8041403141873305</v>
      </c>
    </row>
    <row r="16" spans="1:6" ht="15.75">
      <c r="A16" s="5" t="s">
        <v>6</v>
      </c>
      <c r="B16" s="57">
        <v>1718838244.76</v>
      </c>
      <c r="C16" s="57">
        <v>1075530855.71</v>
      </c>
      <c r="D16" s="57">
        <f t="shared" si="0"/>
        <v>0.6257312804092136</v>
      </c>
      <c r="E16" s="57">
        <f t="shared" si="1"/>
        <v>0.28879348766982926</v>
      </c>
      <c r="F16" s="57">
        <f t="shared" si="2"/>
        <v>0.5775869753396585</v>
      </c>
    </row>
    <row r="17" spans="1:6" ht="15.75">
      <c r="A17" s="5" t="s">
        <v>7</v>
      </c>
      <c r="B17" s="57">
        <v>880440638.86</v>
      </c>
      <c r="C17" s="57">
        <v>859775355.89</v>
      </c>
      <c r="D17" s="57">
        <f t="shared" si="0"/>
        <v>0.9765284766991701</v>
      </c>
      <c r="E17" s="57">
        <f t="shared" si="1"/>
        <v>0.9553980887205552</v>
      </c>
      <c r="F17" s="57">
        <f t="shared" si="2"/>
        <v>1.9107961774411104</v>
      </c>
    </row>
    <row r="18" spans="1:6" ht="15.75">
      <c r="A18" s="5" t="s">
        <v>8</v>
      </c>
      <c r="B18" s="57">
        <v>1645859851.3</v>
      </c>
      <c r="C18" s="57">
        <v>1477300038.84</v>
      </c>
      <c r="D18" s="57">
        <f t="shared" si="0"/>
        <v>0.8975855615368094</v>
      </c>
      <c r="E18" s="57">
        <f t="shared" si="1"/>
        <v>0.8053863126170487</v>
      </c>
      <c r="F18" s="57">
        <f t="shared" si="2"/>
        <v>1.6107726252340975</v>
      </c>
    </row>
    <row r="19" spans="1:6" ht="15.75">
      <c r="A19" s="5" t="s">
        <v>9</v>
      </c>
      <c r="B19" s="57">
        <v>1025647650.71</v>
      </c>
      <c r="C19" s="57">
        <v>931250280.38</v>
      </c>
      <c r="D19" s="57">
        <f t="shared" si="0"/>
        <v>0.9079631584349129</v>
      </c>
      <c r="E19" s="57">
        <f t="shared" si="1"/>
        <v>0.82510640705705</v>
      </c>
      <c r="F19" s="57">
        <f t="shared" si="2"/>
        <v>1.6502128141141</v>
      </c>
    </row>
    <row r="20" spans="1:6" ht="15.75">
      <c r="A20" s="5" t="s">
        <v>10</v>
      </c>
      <c r="B20" s="57">
        <v>347033048.87</v>
      </c>
      <c r="C20" s="57">
        <v>337152148.35</v>
      </c>
      <c r="D20" s="57">
        <f t="shared" si="0"/>
        <v>0.9715274941329827</v>
      </c>
      <c r="E20" s="57">
        <f t="shared" si="1"/>
        <v>0.9458949398252617</v>
      </c>
      <c r="F20" s="57">
        <f t="shared" si="2"/>
        <v>1.8917898796505235</v>
      </c>
    </row>
    <row r="21" spans="1:6" ht="15.75">
      <c r="A21" s="5" t="s">
        <v>11</v>
      </c>
      <c r="B21" s="57">
        <v>882906135.2</v>
      </c>
      <c r="C21" s="57">
        <v>882095724.73</v>
      </c>
      <c r="D21" s="89">
        <f t="shared" si="0"/>
        <v>0.9990821102745917</v>
      </c>
      <c r="E21" s="89">
        <f t="shared" si="1"/>
        <v>0.9982557742174524</v>
      </c>
      <c r="F21" s="89">
        <f t="shared" si="2"/>
        <v>1.9965115484349047</v>
      </c>
    </row>
    <row r="22" spans="1:6" ht="15.75">
      <c r="A22" s="5" t="s">
        <v>12</v>
      </c>
      <c r="B22" s="57">
        <v>255038535.25</v>
      </c>
      <c r="C22" s="57">
        <v>248808926.05</v>
      </c>
      <c r="D22" s="57">
        <f t="shared" si="0"/>
        <v>0.9755738512460737</v>
      </c>
      <c r="E22" s="57">
        <f t="shared" si="1"/>
        <v>0.9535840556380668</v>
      </c>
      <c r="F22" s="57">
        <f t="shared" si="2"/>
        <v>1.9071681112761336</v>
      </c>
    </row>
    <row r="23" spans="1:6" ht="15.75">
      <c r="A23" s="5" t="s">
        <v>13</v>
      </c>
      <c r="B23" s="57">
        <v>451018315.47</v>
      </c>
      <c r="C23" s="57">
        <v>449175809.32</v>
      </c>
      <c r="D23" s="89">
        <f t="shared" si="0"/>
        <v>0.9959147864137624</v>
      </c>
      <c r="E23" s="57">
        <f t="shared" si="1"/>
        <v>0.9922370469272221</v>
      </c>
      <c r="F23" s="57">
        <f t="shared" si="2"/>
        <v>1.9844740938544443</v>
      </c>
    </row>
    <row r="24" spans="1:6" ht="15.75">
      <c r="A24" s="5" t="s">
        <v>14</v>
      </c>
      <c r="B24" s="57">
        <v>522471361.8</v>
      </c>
      <c r="C24" s="57">
        <v>519093042.68</v>
      </c>
      <c r="D24" s="57">
        <f t="shared" si="0"/>
        <v>0.9935339630705095</v>
      </c>
      <c r="E24" s="57">
        <f t="shared" si="1"/>
        <v>0.9877128722425716</v>
      </c>
      <c r="F24" s="57">
        <f t="shared" si="2"/>
        <v>1.9754257444851433</v>
      </c>
    </row>
    <row r="25" spans="1:6" ht="15.75">
      <c r="A25" s="5" t="s">
        <v>15</v>
      </c>
      <c r="B25" s="57">
        <v>423961327.53</v>
      </c>
      <c r="C25" s="57">
        <v>396599930.46</v>
      </c>
      <c r="D25" s="57">
        <f t="shared" si="0"/>
        <v>0.9354625167597064</v>
      </c>
      <c r="E25" s="57">
        <f t="shared" si="1"/>
        <v>0.8773622374317546</v>
      </c>
      <c r="F25" s="57">
        <f t="shared" si="2"/>
        <v>1.7547244748635091</v>
      </c>
    </row>
    <row r="26" spans="1:6" ht="15.75">
      <c r="A26" s="5" t="s">
        <v>16</v>
      </c>
      <c r="B26" s="57">
        <v>3242190201.44</v>
      </c>
      <c r="C26" s="57">
        <v>2348092368.92</v>
      </c>
      <c r="D26" s="57">
        <f t="shared" si="0"/>
        <v>0.7242302958898305</v>
      </c>
      <c r="E26" s="57">
        <f t="shared" si="1"/>
        <v>0.4759668676533847</v>
      </c>
      <c r="F26" s="57">
        <f t="shared" si="2"/>
        <v>0.9519337353067694</v>
      </c>
    </row>
    <row r="27" spans="1:6" ht="15.75">
      <c r="A27" s="5" t="s">
        <v>17</v>
      </c>
      <c r="B27" s="57">
        <v>577247452.63</v>
      </c>
      <c r="C27" s="57">
        <v>529983922.89</v>
      </c>
      <c r="D27" s="57">
        <f t="shared" si="0"/>
        <v>0.9181225841280678</v>
      </c>
      <c r="E27" s="57">
        <f t="shared" si="1"/>
        <v>0.84441192027869</v>
      </c>
      <c r="F27" s="57">
        <f t="shared" si="2"/>
        <v>1.68882384055738</v>
      </c>
    </row>
    <row r="28" spans="1:6" ht="15.75">
      <c r="A28" s="5" t="s">
        <v>18</v>
      </c>
      <c r="B28" s="57">
        <v>367886940.66</v>
      </c>
      <c r="C28" s="57">
        <v>367886940.66</v>
      </c>
      <c r="D28" s="57">
        <f t="shared" si="0"/>
        <v>1</v>
      </c>
      <c r="E28" s="57">
        <f t="shared" si="1"/>
        <v>1</v>
      </c>
      <c r="F28" s="57">
        <f t="shared" si="2"/>
        <v>2</v>
      </c>
    </row>
    <row r="29" spans="1:6" ht="15.75">
      <c r="A29" s="5" t="s">
        <v>19</v>
      </c>
      <c r="B29" s="57">
        <v>538609086.59</v>
      </c>
      <c r="C29" s="57">
        <v>418765717.48</v>
      </c>
      <c r="D29" s="57">
        <f t="shared" si="0"/>
        <v>0.7774947135245285</v>
      </c>
      <c r="E29" s="57">
        <f t="shared" si="1"/>
        <v>0.5771829156808292</v>
      </c>
      <c r="F29" s="57">
        <f t="shared" si="2"/>
        <v>1.1543658313616585</v>
      </c>
    </row>
    <row r="30" spans="1:6" ht="15.75">
      <c r="A30" s="5" t="s">
        <v>20</v>
      </c>
      <c r="B30" s="57">
        <v>862129927.34</v>
      </c>
      <c r="C30" s="57">
        <v>860194625.82</v>
      </c>
      <c r="D30" s="89">
        <f t="shared" si="0"/>
        <v>0.9977552089788008</v>
      </c>
      <c r="E30" s="89">
        <f t="shared" si="1"/>
        <v>0.9957343215996174</v>
      </c>
      <c r="F30" s="89">
        <f t="shared" si="2"/>
        <v>1.9914686431992348</v>
      </c>
    </row>
    <row r="31" spans="1:6" ht="15.75">
      <c r="A31" s="5" t="s">
        <v>21</v>
      </c>
      <c r="B31" s="57">
        <v>482705281.16</v>
      </c>
      <c r="C31" s="57">
        <v>482705281.16</v>
      </c>
      <c r="D31" s="57">
        <f t="shared" si="0"/>
        <v>1</v>
      </c>
      <c r="E31" s="57">
        <f t="shared" si="1"/>
        <v>1</v>
      </c>
      <c r="F31" s="57">
        <f t="shared" si="2"/>
        <v>2</v>
      </c>
    </row>
    <row r="32" spans="1:6" ht="15.75">
      <c r="A32" s="5" t="s">
        <v>22</v>
      </c>
      <c r="B32" s="57">
        <v>662202555.55</v>
      </c>
      <c r="C32" s="57">
        <v>658600335.98</v>
      </c>
      <c r="D32" s="57">
        <f t="shared" si="0"/>
        <v>0.9945602451397849</v>
      </c>
      <c r="E32" s="57">
        <f t="shared" si="1"/>
        <v>0.9896630712652269</v>
      </c>
      <c r="F32" s="57">
        <f t="shared" si="2"/>
        <v>1.9793261425304538</v>
      </c>
    </row>
    <row r="33" spans="1:6" ht="15.75">
      <c r="A33" s="5" t="s">
        <v>23</v>
      </c>
      <c r="B33" s="57">
        <v>571748829.95</v>
      </c>
      <c r="C33" s="57">
        <v>571748829.95</v>
      </c>
      <c r="D33" s="57">
        <f t="shared" si="0"/>
        <v>1</v>
      </c>
      <c r="E33" s="57">
        <f t="shared" si="1"/>
        <v>1</v>
      </c>
      <c r="F33" s="57">
        <f t="shared" si="2"/>
        <v>2</v>
      </c>
    </row>
    <row r="34" spans="1:6" ht="15.75">
      <c r="A34" s="5" t="s">
        <v>24</v>
      </c>
      <c r="B34" s="57">
        <v>1150682159.3</v>
      </c>
      <c r="C34" s="57">
        <v>545141671.48</v>
      </c>
      <c r="D34" s="57">
        <f t="shared" si="0"/>
        <v>0.47375521300480467</v>
      </c>
      <c r="E34" s="57">
        <f t="shared" si="1"/>
        <v>0</v>
      </c>
      <c r="F34" s="57">
        <f t="shared" si="2"/>
        <v>0</v>
      </c>
    </row>
    <row r="35" spans="1:6" ht="15.75">
      <c r="A35" s="5" t="s">
        <v>25</v>
      </c>
      <c r="B35" s="57">
        <v>250378814.99</v>
      </c>
      <c r="C35" s="57">
        <v>248065075.52</v>
      </c>
      <c r="D35" s="57">
        <f t="shared" si="0"/>
        <v>0.9907590445697556</v>
      </c>
      <c r="E35" s="57">
        <f t="shared" si="1"/>
        <v>0.9824398157309846</v>
      </c>
      <c r="F35" s="57">
        <f t="shared" si="2"/>
        <v>1.9648796314619692</v>
      </c>
    </row>
    <row r="36" spans="1:6" ht="15.75">
      <c r="A36" s="5" t="s">
        <v>26</v>
      </c>
      <c r="B36" s="57">
        <v>1792784282.3</v>
      </c>
      <c r="C36" s="57">
        <v>1790617141.1</v>
      </c>
      <c r="D36" s="89">
        <f t="shared" si="0"/>
        <v>0.9987911868586778</v>
      </c>
      <c r="E36" s="89">
        <f t="shared" si="1"/>
        <v>0.9977029451479712</v>
      </c>
      <c r="F36" s="89">
        <f t="shared" si="2"/>
        <v>1.9954058902959424</v>
      </c>
    </row>
    <row r="37" spans="1:6" ht="15.75">
      <c r="A37" s="5" t="s">
        <v>27</v>
      </c>
      <c r="B37" s="57">
        <v>394844221.91</v>
      </c>
      <c r="C37" s="57">
        <v>253973940.5</v>
      </c>
      <c r="D37" s="57">
        <f t="shared" si="0"/>
        <v>0.643225673333749</v>
      </c>
      <c r="E37" s="57">
        <f t="shared" si="1"/>
        <v>0.3220373189758393</v>
      </c>
      <c r="F37" s="57">
        <f t="shared" si="2"/>
        <v>0.6440746379516786</v>
      </c>
    </row>
    <row r="38" spans="1:6" ht="15.75">
      <c r="A38" s="5" t="s">
        <v>28</v>
      </c>
      <c r="B38" s="57">
        <v>512226585.4</v>
      </c>
      <c r="C38" s="57">
        <v>512226585.4</v>
      </c>
      <c r="D38" s="57">
        <f t="shared" si="0"/>
        <v>1</v>
      </c>
      <c r="E38" s="57">
        <f t="shared" si="1"/>
        <v>1</v>
      </c>
      <c r="F38" s="57">
        <f t="shared" si="2"/>
        <v>2</v>
      </c>
    </row>
    <row r="39" spans="1:6" ht="15.75">
      <c r="A39" s="5" t="s">
        <v>29</v>
      </c>
      <c r="B39" s="57">
        <v>437782846.54</v>
      </c>
      <c r="C39" s="57">
        <v>256097888.21</v>
      </c>
      <c r="D39" s="57">
        <f t="shared" si="0"/>
        <v>0.5849884028898342</v>
      </c>
      <c r="E39" s="57">
        <f t="shared" si="1"/>
        <v>0.2113715758025079</v>
      </c>
      <c r="F39" s="57">
        <f t="shared" si="2"/>
        <v>0.4227431516050158</v>
      </c>
    </row>
    <row r="40" spans="1:6" ht="15.75">
      <c r="A40" s="5" t="s">
        <v>30</v>
      </c>
      <c r="B40" s="57">
        <v>2323333452.96</v>
      </c>
      <c r="C40" s="57">
        <v>2316401386.76</v>
      </c>
      <c r="D40" s="89">
        <f t="shared" si="0"/>
        <v>0.9970163274707002</v>
      </c>
      <c r="E40" s="57">
        <f t="shared" si="1"/>
        <v>0.9943302573193433</v>
      </c>
      <c r="F40" s="57">
        <f t="shared" si="2"/>
        <v>1.9886605146386866</v>
      </c>
    </row>
    <row r="41" spans="1:6" ht="15.75">
      <c r="A41" s="5" t="s">
        <v>31</v>
      </c>
      <c r="B41" s="57">
        <v>1251319657.01</v>
      </c>
      <c r="C41" s="57">
        <v>1051094090.17</v>
      </c>
      <c r="D41" s="57">
        <f t="shared" si="0"/>
        <v>0.8399884747927364</v>
      </c>
      <c r="E41" s="57">
        <f t="shared" si="1"/>
        <v>0.6959370825867686</v>
      </c>
      <c r="F41" s="57">
        <f t="shared" si="2"/>
        <v>1.3918741651735371</v>
      </c>
    </row>
    <row r="42" spans="1:6" ht="15.75">
      <c r="A42" s="5" t="s">
        <v>32</v>
      </c>
      <c r="B42" s="57">
        <v>385660092.03</v>
      </c>
      <c r="C42" s="57">
        <v>217803673.57</v>
      </c>
      <c r="D42" s="57">
        <f t="shared" si="0"/>
        <v>0.5647555401015082</v>
      </c>
      <c r="E42" s="57">
        <f t="shared" si="1"/>
        <v>0.17292394973887762</v>
      </c>
      <c r="F42" s="57">
        <f t="shared" si="2"/>
        <v>0.34584789947775524</v>
      </c>
    </row>
    <row r="43" spans="1:6" ht="15.75">
      <c r="A43" s="5" t="s">
        <v>33</v>
      </c>
      <c r="B43" s="57">
        <v>362126489.5</v>
      </c>
      <c r="C43" s="57">
        <v>283774026.48</v>
      </c>
      <c r="D43" s="57">
        <f t="shared" si="0"/>
        <v>0.7836323348557467</v>
      </c>
      <c r="E43" s="57">
        <f t="shared" si="1"/>
        <v>0.5888459696110419</v>
      </c>
      <c r="F43" s="57">
        <f t="shared" si="2"/>
        <v>1.1776919392220837</v>
      </c>
    </row>
    <row r="44" spans="1:6" ht="15.75">
      <c r="A44" s="5" t="s">
        <v>34</v>
      </c>
      <c r="B44" s="57">
        <v>403341066.73</v>
      </c>
      <c r="C44" s="57">
        <v>402246856.47</v>
      </c>
      <c r="D44" s="89">
        <f t="shared" si="0"/>
        <v>0.9972871340157077</v>
      </c>
      <c r="E44" s="57">
        <f t="shared" si="1"/>
        <v>0.9948448591770713</v>
      </c>
      <c r="F44" s="57">
        <f t="shared" si="2"/>
        <v>1.9896897183541427</v>
      </c>
    </row>
    <row r="45" spans="1:6" ht="15.75">
      <c r="A45" s="5" t="s">
        <v>35</v>
      </c>
      <c r="B45" s="57">
        <v>243999368.98</v>
      </c>
      <c r="C45" s="57">
        <v>243999368.98</v>
      </c>
      <c r="D45" s="57">
        <f t="shared" si="0"/>
        <v>1</v>
      </c>
      <c r="E45" s="57">
        <f t="shared" si="1"/>
        <v>1</v>
      </c>
      <c r="F45" s="57">
        <f t="shared" si="2"/>
        <v>2</v>
      </c>
    </row>
    <row r="46" spans="1:6" ht="15.75">
      <c r="A46" s="5" t="s">
        <v>36</v>
      </c>
      <c r="B46" s="57">
        <v>416751463.25</v>
      </c>
      <c r="C46" s="57">
        <v>292461254.18</v>
      </c>
      <c r="D46" s="57">
        <f t="shared" si="0"/>
        <v>0.7017641927379603</v>
      </c>
      <c r="E46" s="57">
        <f t="shared" si="1"/>
        <v>0.43327551239996864</v>
      </c>
      <c r="F46" s="57">
        <f t="shared" si="2"/>
        <v>0.8665510247999373</v>
      </c>
    </row>
    <row r="47" spans="1:6" s="17" customFormat="1" ht="15.75">
      <c r="A47" s="14" t="s">
        <v>67</v>
      </c>
      <c r="B47" s="59">
        <f>SUM(B$10:B$46)</f>
        <v>101818415342.84001</v>
      </c>
      <c r="C47" s="59">
        <f>SUM(C$10:C$46)</f>
        <v>81585110862.84999</v>
      </c>
      <c r="D47" s="59">
        <f>$C47/$B47</f>
        <v>0.8012805010580746</v>
      </c>
      <c r="E47" s="67"/>
      <c r="F47" s="67"/>
    </row>
    <row r="48" ht="15.75">
      <c r="A48" s="6"/>
    </row>
  </sheetData>
  <sheetProtection/>
  <mergeCells count="6">
    <mergeCell ref="A1:F1"/>
    <mergeCell ref="A7:A8"/>
    <mergeCell ref="B7:C7"/>
    <mergeCell ref="D7:D8"/>
    <mergeCell ref="E7:E8"/>
    <mergeCell ref="F7:F8"/>
  </mergeCells>
  <conditionalFormatting sqref="F10:F46">
    <cfRule type="cellIs" priority="1" dxfId="132" operator="equal" stopIfTrue="1">
      <formula>2</formula>
    </cfRule>
    <cfRule type="cellIs" priority="2" dxfId="133" operator="equal" stopIfTrue="1">
      <formula>0</formula>
    </cfRule>
  </conditionalFormatting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57421875" style="1" customWidth="1"/>
    <col min="2" max="2" width="18.7109375" style="1" bestFit="1" customWidth="1"/>
    <col min="3" max="3" width="18.28125" style="1" customWidth="1"/>
    <col min="4" max="4" width="17.28125" style="1" customWidth="1"/>
    <col min="5" max="5" width="21.7109375" style="1" customWidth="1"/>
    <col min="6" max="6" width="20.140625" style="1" bestFit="1" customWidth="1"/>
    <col min="7" max="7" width="19.57421875" style="1" customWidth="1"/>
    <col min="8" max="8" width="19.140625" style="1" customWidth="1"/>
    <col min="9" max="9" width="22.8515625" style="1" customWidth="1"/>
    <col min="10" max="10" width="8.421875" style="1" customWidth="1"/>
    <col min="11" max="11" width="8.57421875" style="1" customWidth="1"/>
    <col min="12" max="12" width="19.00390625" style="1" customWidth="1"/>
    <col min="13" max="16384" width="8.7109375" style="1" customWidth="1"/>
  </cols>
  <sheetData>
    <row r="1" spans="1:12" ht="18.75" customHeight="1">
      <c r="A1" s="112" t="s">
        <v>218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3" spans="1:7" ht="15.75">
      <c r="A3" s="10" t="s">
        <v>56</v>
      </c>
      <c r="B3" s="32">
        <v>1</v>
      </c>
      <c r="C3" s="30"/>
      <c r="D3" s="30"/>
      <c r="E3" s="30"/>
      <c r="F3" s="30"/>
      <c r="G3" s="30"/>
    </row>
    <row r="4" spans="1:7" ht="15.75">
      <c r="A4" s="11" t="s">
        <v>57</v>
      </c>
      <c r="B4" s="33">
        <v>0</v>
      </c>
      <c r="C4" s="31"/>
      <c r="D4" s="31"/>
      <c r="E4" s="31"/>
      <c r="F4" s="31"/>
      <c r="G4" s="31"/>
    </row>
    <row r="5" spans="1:7" ht="15.75">
      <c r="A5" s="12" t="s">
        <v>58</v>
      </c>
      <c r="B5" s="13" t="s">
        <v>42</v>
      </c>
      <c r="C5" s="24"/>
      <c r="D5" s="24"/>
      <c r="E5" s="24"/>
      <c r="F5" s="24"/>
      <c r="G5" s="24"/>
    </row>
    <row r="7" spans="1:12" s="8" customFormat="1" ht="24.75" customHeight="1">
      <c r="A7" s="109" t="s">
        <v>38</v>
      </c>
      <c r="B7" s="109" t="s">
        <v>357</v>
      </c>
      <c r="C7" s="109"/>
      <c r="D7" s="109"/>
      <c r="E7" s="109"/>
      <c r="F7" s="109" t="s">
        <v>358</v>
      </c>
      <c r="G7" s="109"/>
      <c r="H7" s="109"/>
      <c r="I7" s="109" t="s">
        <v>97</v>
      </c>
      <c r="J7" s="110" t="s">
        <v>83</v>
      </c>
      <c r="K7" s="110" t="s">
        <v>84</v>
      </c>
      <c r="L7" s="110" t="s">
        <v>85</v>
      </c>
    </row>
    <row r="8" spans="1:12" s="8" customFormat="1" ht="130.5" customHeight="1">
      <c r="A8" s="109"/>
      <c r="B8" s="3" t="s">
        <v>93</v>
      </c>
      <c r="C8" s="3" t="s">
        <v>219</v>
      </c>
      <c r="D8" s="3" t="s">
        <v>220</v>
      </c>
      <c r="E8" s="3" t="s">
        <v>321</v>
      </c>
      <c r="F8" s="3" t="s">
        <v>92</v>
      </c>
      <c r="G8" s="3" t="s">
        <v>172</v>
      </c>
      <c r="H8" s="3" t="s">
        <v>94</v>
      </c>
      <c r="I8" s="109"/>
      <c r="J8" s="110"/>
      <c r="K8" s="110"/>
      <c r="L8" s="110"/>
    </row>
    <row r="9" spans="1:12" s="7" customFormat="1" ht="15.75">
      <c r="A9" s="9">
        <v>1</v>
      </c>
      <c r="B9" s="9">
        <v>2</v>
      </c>
      <c r="C9" s="9">
        <v>3</v>
      </c>
      <c r="D9" s="9">
        <v>4</v>
      </c>
      <c r="E9" s="9" t="s">
        <v>139</v>
      </c>
      <c r="F9" s="9">
        <v>6</v>
      </c>
      <c r="G9" s="9">
        <v>7</v>
      </c>
      <c r="H9" s="9" t="s">
        <v>140</v>
      </c>
      <c r="I9" s="9" t="s">
        <v>221</v>
      </c>
      <c r="J9" s="9">
        <v>10</v>
      </c>
      <c r="K9" s="9">
        <v>11</v>
      </c>
      <c r="L9" s="9">
        <v>12</v>
      </c>
    </row>
    <row r="10" spans="1:12" ht="15.75">
      <c r="A10" s="5" t="s">
        <v>0</v>
      </c>
      <c r="B10" s="56"/>
      <c r="C10" s="70"/>
      <c r="D10" s="57"/>
      <c r="E10" s="56">
        <f>IF(SUM($B10:$D10)&lt;0,SUM($B10:$D10),0)</f>
        <v>0</v>
      </c>
      <c r="F10" s="38">
        <v>46504923037.55</v>
      </c>
      <c r="G10" s="38">
        <v>27667543942.74</v>
      </c>
      <c r="H10" s="38">
        <f>$F10-$G10</f>
        <v>18837379094.81</v>
      </c>
      <c r="I10" s="29">
        <f>-$E10/$H10*100</f>
        <v>0</v>
      </c>
      <c r="J10" s="28">
        <f>IF($I10&gt;10,1,0)</f>
        <v>0</v>
      </c>
      <c r="K10" s="28">
        <f>($J10-$B$4)/($B$3-$B$4)</f>
        <v>0</v>
      </c>
      <c r="L10" s="78">
        <f>$K10*$B$5</f>
        <v>0</v>
      </c>
    </row>
    <row r="11" spans="1:12" ht="15.75">
      <c r="A11" s="5" t="s">
        <v>1</v>
      </c>
      <c r="B11" s="56"/>
      <c r="C11" s="70"/>
      <c r="D11" s="57"/>
      <c r="E11" s="56">
        <f aca="true" t="shared" si="0" ref="E11:E46">IF(SUM($B11:$D11)&lt;0,SUM($B11:$D11),0)</f>
        <v>0</v>
      </c>
      <c r="F11" s="38">
        <v>19431850101.4</v>
      </c>
      <c r="G11" s="38">
        <v>11131139564.94</v>
      </c>
      <c r="H11" s="38">
        <f aca="true" t="shared" si="1" ref="H11:H46">$F11-$G11</f>
        <v>8300710536.460001</v>
      </c>
      <c r="I11" s="29">
        <f aca="true" t="shared" si="2" ref="I11:I46">-$E11/$H11*100</f>
        <v>0</v>
      </c>
      <c r="J11" s="28">
        <f aca="true" t="shared" si="3" ref="J11:J46">IF($I11&gt;10,1,0)</f>
        <v>0</v>
      </c>
      <c r="K11" s="28">
        <f aca="true" t="shared" si="4" ref="K11:K46">($J11-$B$4)/($B$3-$B$4)</f>
        <v>0</v>
      </c>
      <c r="L11" s="78">
        <f aca="true" t="shared" si="5" ref="L11:L46">$K11*$B$5</f>
        <v>0</v>
      </c>
    </row>
    <row r="12" spans="1:12" ht="15.75">
      <c r="A12" s="5" t="s">
        <v>2</v>
      </c>
      <c r="B12" s="56"/>
      <c r="C12" s="70"/>
      <c r="D12" s="57"/>
      <c r="E12" s="56">
        <f t="shared" si="0"/>
        <v>0</v>
      </c>
      <c r="F12" s="38">
        <v>4771374080.15</v>
      </c>
      <c r="G12" s="38">
        <v>3022138117.99</v>
      </c>
      <c r="H12" s="38">
        <f t="shared" si="1"/>
        <v>1749235962.1599998</v>
      </c>
      <c r="I12" s="29">
        <f t="shared" si="2"/>
        <v>0</v>
      </c>
      <c r="J12" s="28">
        <f t="shared" si="3"/>
        <v>0</v>
      </c>
      <c r="K12" s="28">
        <f t="shared" si="4"/>
        <v>0</v>
      </c>
      <c r="L12" s="78">
        <f t="shared" si="5"/>
        <v>0</v>
      </c>
    </row>
    <row r="13" spans="1:12" ht="15.75">
      <c r="A13" s="5" t="s">
        <v>3</v>
      </c>
      <c r="B13" s="56"/>
      <c r="C13" s="70"/>
      <c r="D13" s="57"/>
      <c r="E13" s="56">
        <f t="shared" si="0"/>
        <v>0</v>
      </c>
      <c r="F13" s="38">
        <v>2396424319.6</v>
      </c>
      <c r="G13" s="38">
        <v>909635578.79</v>
      </c>
      <c r="H13" s="38">
        <f t="shared" si="1"/>
        <v>1486788740.81</v>
      </c>
      <c r="I13" s="29">
        <f t="shared" si="2"/>
        <v>0</v>
      </c>
      <c r="J13" s="28">
        <f t="shared" si="3"/>
        <v>0</v>
      </c>
      <c r="K13" s="28">
        <f t="shared" si="4"/>
        <v>0</v>
      </c>
      <c r="L13" s="78">
        <f t="shared" si="5"/>
        <v>0</v>
      </c>
    </row>
    <row r="14" spans="1:12" ht="15.75">
      <c r="A14" s="5" t="s">
        <v>4</v>
      </c>
      <c r="B14" s="56"/>
      <c r="C14" s="70"/>
      <c r="D14" s="57"/>
      <c r="E14" s="56">
        <f t="shared" si="0"/>
        <v>0</v>
      </c>
      <c r="F14" s="38">
        <v>2297044907.82</v>
      </c>
      <c r="G14" s="38">
        <v>1737520776.87</v>
      </c>
      <c r="H14" s="38">
        <f t="shared" si="1"/>
        <v>559524130.9500003</v>
      </c>
      <c r="I14" s="29">
        <f t="shared" si="2"/>
        <v>0</v>
      </c>
      <c r="J14" s="28">
        <f t="shared" si="3"/>
        <v>0</v>
      </c>
      <c r="K14" s="28">
        <f t="shared" si="4"/>
        <v>0</v>
      </c>
      <c r="L14" s="78">
        <f t="shared" si="5"/>
        <v>0</v>
      </c>
    </row>
    <row r="15" spans="1:12" ht="15.75">
      <c r="A15" s="5" t="s">
        <v>5</v>
      </c>
      <c r="B15" s="56"/>
      <c r="C15" s="70"/>
      <c r="D15" s="57"/>
      <c r="E15" s="56">
        <f t="shared" si="0"/>
        <v>0</v>
      </c>
      <c r="F15" s="38">
        <v>2323964900.13</v>
      </c>
      <c r="G15" s="38">
        <v>1721613755.45</v>
      </c>
      <c r="H15" s="38">
        <f t="shared" si="1"/>
        <v>602351144.6800001</v>
      </c>
      <c r="I15" s="29">
        <f t="shared" si="2"/>
        <v>0</v>
      </c>
      <c r="J15" s="28">
        <f t="shared" si="3"/>
        <v>0</v>
      </c>
      <c r="K15" s="28">
        <f t="shared" si="4"/>
        <v>0</v>
      </c>
      <c r="L15" s="78">
        <f t="shared" si="5"/>
        <v>0</v>
      </c>
    </row>
    <row r="16" spans="1:12" ht="15.75">
      <c r="A16" s="5" t="s">
        <v>6</v>
      </c>
      <c r="B16" s="56">
        <v>-2472820.12</v>
      </c>
      <c r="C16" s="70"/>
      <c r="D16" s="57"/>
      <c r="E16" s="56">
        <f t="shared" si="0"/>
        <v>-2472820.12</v>
      </c>
      <c r="F16" s="38">
        <v>1716365424.64</v>
      </c>
      <c r="G16" s="38">
        <v>1227422524.47</v>
      </c>
      <c r="H16" s="38">
        <f t="shared" si="1"/>
        <v>488942900.1700001</v>
      </c>
      <c r="I16" s="29">
        <f t="shared" si="2"/>
        <v>0.5057482415922653</v>
      </c>
      <c r="J16" s="28">
        <f t="shared" si="3"/>
        <v>0</v>
      </c>
      <c r="K16" s="28">
        <f t="shared" si="4"/>
        <v>0</v>
      </c>
      <c r="L16" s="78">
        <f t="shared" si="5"/>
        <v>0</v>
      </c>
    </row>
    <row r="17" spans="1:12" ht="15.75">
      <c r="A17" s="5" t="s">
        <v>7</v>
      </c>
      <c r="B17" s="56"/>
      <c r="C17" s="70"/>
      <c r="D17" s="57"/>
      <c r="E17" s="56">
        <f t="shared" si="0"/>
        <v>0</v>
      </c>
      <c r="F17" s="38">
        <v>923356574.45</v>
      </c>
      <c r="G17" s="38">
        <v>782966776.39</v>
      </c>
      <c r="H17" s="38">
        <f t="shared" si="1"/>
        <v>140389798.06000006</v>
      </c>
      <c r="I17" s="29">
        <f t="shared" si="2"/>
        <v>0</v>
      </c>
      <c r="J17" s="28">
        <f t="shared" si="3"/>
        <v>0</v>
      </c>
      <c r="K17" s="28">
        <f t="shared" si="4"/>
        <v>0</v>
      </c>
      <c r="L17" s="78">
        <f t="shared" si="5"/>
        <v>0</v>
      </c>
    </row>
    <row r="18" spans="1:12" ht="15.75">
      <c r="A18" s="5" t="s">
        <v>8</v>
      </c>
      <c r="B18" s="56"/>
      <c r="C18" s="70"/>
      <c r="D18" s="57"/>
      <c r="E18" s="56">
        <f t="shared" si="0"/>
        <v>0</v>
      </c>
      <c r="F18" s="38">
        <v>1885161439.07</v>
      </c>
      <c r="G18" s="38">
        <v>1375597469.48</v>
      </c>
      <c r="H18" s="38">
        <f t="shared" si="1"/>
        <v>509563969.5899999</v>
      </c>
      <c r="I18" s="29">
        <f t="shared" si="2"/>
        <v>0</v>
      </c>
      <c r="J18" s="28">
        <f t="shared" si="3"/>
        <v>0</v>
      </c>
      <c r="K18" s="28">
        <f t="shared" si="4"/>
        <v>0</v>
      </c>
      <c r="L18" s="78">
        <f t="shared" si="5"/>
        <v>0</v>
      </c>
    </row>
    <row r="19" spans="1:12" ht="15.75">
      <c r="A19" s="5" t="s">
        <v>9</v>
      </c>
      <c r="B19" s="56">
        <v>-17501680.48</v>
      </c>
      <c r="C19" s="70">
        <v>17501680.48</v>
      </c>
      <c r="D19" s="57"/>
      <c r="E19" s="56">
        <f t="shared" si="0"/>
        <v>0</v>
      </c>
      <c r="F19" s="38">
        <v>1008145970.23</v>
      </c>
      <c r="G19" s="38">
        <v>748230012.5</v>
      </c>
      <c r="H19" s="38">
        <f t="shared" si="1"/>
        <v>259915957.73000002</v>
      </c>
      <c r="I19" s="29">
        <f t="shared" si="2"/>
        <v>0</v>
      </c>
      <c r="J19" s="28">
        <f t="shared" si="3"/>
        <v>0</v>
      </c>
      <c r="K19" s="28">
        <f t="shared" si="4"/>
        <v>0</v>
      </c>
      <c r="L19" s="78">
        <f t="shared" si="5"/>
        <v>0</v>
      </c>
    </row>
    <row r="20" spans="1:12" ht="15.75">
      <c r="A20" s="5" t="s">
        <v>10</v>
      </c>
      <c r="B20" s="56"/>
      <c r="C20" s="70"/>
      <c r="D20" s="57"/>
      <c r="E20" s="56">
        <f t="shared" si="0"/>
        <v>0</v>
      </c>
      <c r="F20" s="38">
        <v>372373564.36</v>
      </c>
      <c r="G20" s="38">
        <v>255199761.37</v>
      </c>
      <c r="H20" s="38">
        <f t="shared" si="1"/>
        <v>117173802.99000001</v>
      </c>
      <c r="I20" s="29">
        <f t="shared" si="2"/>
        <v>0</v>
      </c>
      <c r="J20" s="28">
        <f t="shared" si="3"/>
        <v>0</v>
      </c>
      <c r="K20" s="28">
        <f t="shared" si="4"/>
        <v>0</v>
      </c>
      <c r="L20" s="78">
        <f t="shared" si="5"/>
        <v>0</v>
      </c>
    </row>
    <row r="21" spans="1:12" ht="15.75">
      <c r="A21" s="5" t="s">
        <v>11</v>
      </c>
      <c r="B21" s="56"/>
      <c r="C21" s="70"/>
      <c r="D21" s="57"/>
      <c r="E21" s="56">
        <f t="shared" si="0"/>
        <v>0</v>
      </c>
      <c r="F21" s="38">
        <v>921862130.67</v>
      </c>
      <c r="G21" s="38">
        <v>665727929.05</v>
      </c>
      <c r="H21" s="38">
        <f t="shared" si="1"/>
        <v>256134201.62</v>
      </c>
      <c r="I21" s="29">
        <f t="shared" si="2"/>
        <v>0</v>
      </c>
      <c r="J21" s="28">
        <f t="shared" si="3"/>
        <v>0</v>
      </c>
      <c r="K21" s="28">
        <f t="shared" si="4"/>
        <v>0</v>
      </c>
      <c r="L21" s="78">
        <f t="shared" si="5"/>
        <v>0</v>
      </c>
    </row>
    <row r="22" spans="1:12" ht="15.75">
      <c r="A22" s="5" t="s">
        <v>12</v>
      </c>
      <c r="B22" s="56"/>
      <c r="C22" s="70"/>
      <c r="D22" s="57"/>
      <c r="E22" s="56">
        <f t="shared" si="0"/>
        <v>0</v>
      </c>
      <c r="F22" s="38">
        <v>281185756.18</v>
      </c>
      <c r="G22" s="38">
        <v>171976079.56</v>
      </c>
      <c r="H22" s="38">
        <f t="shared" si="1"/>
        <v>109209676.62</v>
      </c>
      <c r="I22" s="29">
        <f t="shared" si="2"/>
        <v>0</v>
      </c>
      <c r="J22" s="28">
        <f t="shared" si="3"/>
        <v>0</v>
      </c>
      <c r="K22" s="28">
        <f t="shared" si="4"/>
        <v>0</v>
      </c>
      <c r="L22" s="78">
        <f t="shared" si="5"/>
        <v>0</v>
      </c>
    </row>
    <row r="23" spans="1:12" ht="15.75">
      <c r="A23" s="5" t="s">
        <v>13</v>
      </c>
      <c r="B23" s="56"/>
      <c r="C23" s="70"/>
      <c r="D23" s="57"/>
      <c r="E23" s="56">
        <f t="shared" si="0"/>
        <v>0</v>
      </c>
      <c r="F23" s="38">
        <v>503000360.1</v>
      </c>
      <c r="G23" s="38">
        <v>354979616.99</v>
      </c>
      <c r="H23" s="38">
        <f t="shared" si="1"/>
        <v>148020743.11</v>
      </c>
      <c r="I23" s="29">
        <f t="shared" si="2"/>
        <v>0</v>
      </c>
      <c r="J23" s="28">
        <f t="shared" si="3"/>
        <v>0</v>
      </c>
      <c r="K23" s="28">
        <f t="shared" si="4"/>
        <v>0</v>
      </c>
      <c r="L23" s="78">
        <f t="shared" si="5"/>
        <v>0</v>
      </c>
    </row>
    <row r="24" spans="1:12" ht="15.75">
      <c r="A24" s="5" t="s">
        <v>14</v>
      </c>
      <c r="B24" s="56">
        <v>-17360379.54</v>
      </c>
      <c r="C24" s="70">
        <v>19906626.54</v>
      </c>
      <c r="D24" s="57"/>
      <c r="E24" s="56">
        <f t="shared" si="0"/>
        <v>0</v>
      </c>
      <c r="F24" s="38">
        <v>505110982.26</v>
      </c>
      <c r="G24" s="38">
        <v>354211115.09</v>
      </c>
      <c r="H24" s="38">
        <f t="shared" si="1"/>
        <v>150899867.17000002</v>
      </c>
      <c r="I24" s="29">
        <f t="shared" si="2"/>
        <v>0</v>
      </c>
      <c r="J24" s="28">
        <f t="shared" si="3"/>
        <v>0</v>
      </c>
      <c r="K24" s="28">
        <f t="shared" si="4"/>
        <v>0</v>
      </c>
      <c r="L24" s="78">
        <f t="shared" si="5"/>
        <v>0</v>
      </c>
    </row>
    <row r="25" spans="1:12" ht="15.75">
      <c r="A25" s="5" t="s">
        <v>15</v>
      </c>
      <c r="B25" s="56"/>
      <c r="C25" s="70"/>
      <c r="D25" s="57"/>
      <c r="E25" s="56">
        <f t="shared" si="0"/>
        <v>0</v>
      </c>
      <c r="F25" s="38">
        <v>432727378.07</v>
      </c>
      <c r="G25" s="38">
        <v>334491361.87</v>
      </c>
      <c r="H25" s="38">
        <f t="shared" si="1"/>
        <v>98236016.19999999</v>
      </c>
      <c r="I25" s="29">
        <f t="shared" si="2"/>
        <v>0</v>
      </c>
      <c r="J25" s="28">
        <f t="shared" si="3"/>
        <v>0</v>
      </c>
      <c r="K25" s="28">
        <f t="shared" si="4"/>
        <v>0</v>
      </c>
      <c r="L25" s="78">
        <f t="shared" si="5"/>
        <v>0</v>
      </c>
    </row>
    <row r="26" spans="1:12" ht="15.75">
      <c r="A26" s="5" t="s">
        <v>16</v>
      </c>
      <c r="B26" s="56"/>
      <c r="C26" s="70"/>
      <c r="D26" s="57"/>
      <c r="E26" s="56">
        <f t="shared" si="0"/>
        <v>0</v>
      </c>
      <c r="F26" s="38">
        <v>3442794716.59</v>
      </c>
      <c r="G26" s="38">
        <v>2327926598.67</v>
      </c>
      <c r="H26" s="38">
        <f t="shared" si="1"/>
        <v>1114868117.92</v>
      </c>
      <c r="I26" s="29">
        <f t="shared" si="2"/>
        <v>0</v>
      </c>
      <c r="J26" s="28">
        <f t="shared" si="3"/>
        <v>0</v>
      </c>
      <c r="K26" s="28">
        <f t="shared" si="4"/>
        <v>0</v>
      </c>
      <c r="L26" s="78">
        <f t="shared" si="5"/>
        <v>0</v>
      </c>
    </row>
    <row r="27" spans="1:12" ht="15.75">
      <c r="A27" s="5" t="s">
        <v>17</v>
      </c>
      <c r="B27" s="56"/>
      <c r="C27" s="70"/>
      <c r="D27" s="57"/>
      <c r="E27" s="56">
        <f t="shared" si="0"/>
        <v>0</v>
      </c>
      <c r="F27" s="38">
        <v>582570770.44</v>
      </c>
      <c r="G27" s="38">
        <v>526996480.07</v>
      </c>
      <c r="H27" s="38">
        <f t="shared" si="1"/>
        <v>55574290.370000064</v>
      </c>
      <c r="I27" s="29">
        <f t="shared" si="2"/>
        <v>0</v>
      </c>
      <c r="J27" s="28">
        <f t="shared" si="3"/>
        <v>0</v>
      </c>
      <c r="K27" s="28">
        <f t="shared" si="4"/>
        <v>0</v>
      </c>
      <c r="L27" s="78">
        <f t="shared" si="5"/>
        <v>0</v>
      </c>
    </row>
    <row r="28" spans="1:12" ht="15.75">
      <c r="A28" s="5" t="s">
        <v>18</v>
      </c>
      <c r="B28" s="56"/>
      <c r="C28" s="70"/>
      <c r="D28" s="57"/>
      <c r="E28" s="56">
        <f t="shared" si="0"/>
        <v>0</v>
      </c>
      <c r="F28" s="38">
        <v>389773924.72</v>
      </c>
      <c r="G28" s="38">
        <v>312398198.9</v>
      </c>
      <c r="H28" s="38">
        <f t="shared" si="1"/>
        <v>77375725.82000005</v>
      </c>
      <c r="I28" s="29">
        <f t="shared" si="2"/>
        <v>0</v>
      </c>
      <c r="J28" s="28">
        <f t="shared" si="3"/>
        <v>0</v>
      </c>
      <c r="K28" s="28">
        <f t="shared" si="4"/>
        <v>0</v>
      </c>
      <c r="L28" s="78">
        <f t="shared" si="5"/>
        <v>0</v>
      </c>
    </row>
    <row r="29" spans="1:12" ht="15.75">
      <c r="A29" s="5" t="s">
        <v>19</v>
      </c>
      <c r="B29" s="56"/>
      <c r="C29" s="70"/>
      <c r="D29" s="57"/>
      <c r="E29" s="56">
        <f t="shared" si="0"/>
        <v>0</v>
      </c>
      <c r="F29" s="38">
        <v>582713923.69</v>
      </c>
      <c r="G29" s="38">
        <v>290721053.07</v>
      </c>
      <c r="H29" s="38">
        <f t="shared" si="1"/>
        <v>291992870.62000006</v>
      </c>
      <c r="I29" s="29">
        <f t="shared" si="2"/>
        <v>0</v>
      </c>
      <c r="J29" s="28">
        <f t="shared" si="3"/>
        <v>0</v>
      </c>
      <c r="K29" s="28">
        <f t="shared" si="4"/>
        <v>0</v>
      </c>
      <c r="L29" s="78">
        <f t="shared" si="5"/>
        <v>0</v>
      </c>
    </row>
    <row r="30" spans="1:12" ht="15.75">
      <c r="A30" s="5" t="s">
        <v>20</v>
      </c>
      <c r="B30" s="56">
        <v>-76469173.3</v>
      </c>
      <c r="C30" s="70">
        <v>51469173.3</v>
      </c>
      <c r="D30" s="57"/>
      <c r="E30" s="56">
        <f t="shared" si="0"/>
        <v>-25000000</v>
      </c>
      <c r="F30" s="38">
        <v>785660754.04</v>
      </c>
      <c r="G30" s="38">
        <v>472719699.09</v>
      </c>
      <c r="H30" s="38">
        <f t="shared" si="1"/>
        <v>312941054.95</v>
      </c>
      <c r="I30" s="29">
        <f>-$E30/$H30*100</f>
        <v>7.988724906674313</v>
      </c>
      <c r="J30" s="28">
        <f t="shared" si="3"/>
        <v>0</v>
      </c>
      <c r="K30" s="28">
        <f t="shared" si="4"/>
        <v>0</v>
      </c>
      <c r="L30" s="78">
        <f t="shared" si="5"/>
        <v>0</v>
      </c>
    </row>
    <row r="31" spans="1:12" ht="15.75">
      <c r="A31" s="5" t="s">
        <v>21</v>
      </c>
      <c r="B31" s="56">
        <v>-6035746.88</v>
      </c>
      <c r="C31" s="70">
        <v>8485746.88</v>
      </c>
      <c r="D31" s="57"/>
      <c r="E31" s="56">
        <f t="shared" si="0"/>
        <v>0</v>
      </c>
      <c r="F31" s="38">
        <v>476669534.28</v>
      </c>
      <c r="G31" s="38">
        <v>394378558.51</v>
      </c>
      <c r="H31" s="38">
        <f t="shared" si="1"/>
        <v>82290975.76999998</v>
      </c>
      <c r="I31" s="29">
        <f t="shared" si="2"/>
        <v>0</v>
      </c>
      <c r="J31" s="28">
        <f t="shared" si="3"/>
        <v>0</v>
      </c>
      <c r="K31" s="28">
        <f t="shared" si="4"/>
        <v>0</v>
      </c>
      <c r="L31" s="78">
        <f t="shared" si="5"/>
        <v>0</v>
      </c>
    </row>
    <row r="32" spans="1:12" ht="15.75">
      <c r="A32" s="5" t="s">
        <v>22</v>
      </c>
      <c r="B32" s="56"/>
      <c r="C32" s="70"/>
      <c r="D32" s="57"/>
      <c r="E32" s="56">
        <f t="shared" si="0"/>
        <v>0</v>
      </c>
      <c r="F32" s="38">
        <v>667888635.24</v>
      </c>
      <c r="G32" s="38">
        <v>532573613.37</v>
      </c>
      <c r="H32" s="38">
        <f t="shared" si="1"/>
        <v>135315021.87</v>
      </c>
      <c r="I32" s="29">
        <f t="shared" si="2"/>
        <v>0</v>
      </c>
      <c r="J32" s="28">
        <f t="shared" si="3"/>
        <v>0</v>
      </c>
      <c r="K32" s="28">
        <f t="shared" si="4"/>
        <v>0</v>
      </c>
      <c r="L32" s="78">
        <f t="shared" si="5"/>
        <v>0</v>
      </c>
    </row>
    <row r="33" spans="1:12" ht="15.75">
      <c r="A33" s="5" t="s">
        <v>23</v>
      </c>
      <c r="B33" s="56"/>
      <c r="C33" s="70"/>
      <c r="D33" s="57"/>
      <c r="E33" s="56">
        <f t="shared" si="0"/>
        <v>0</v>
      </c>
      <c r="F33" s="38">
        <v>588722585.27</v>
      </c>
      <c r="G33" s="38">
        <v>460682031.97</v>
      </c>
      <c r="H33" s="38">
        <f t="shared" si="1"/>
        <v>128040553.29999995</v>
      </c>
      <c r="I33" s="29">
        <f t="shared" si="2"/>
        <v>0</v>
      </c>
      <c r="J33" s="28">
        <f t="shared" si="3"/>
        <v>0</v>
      </c>
      <c r="K33" s="28">
        <f t="shared" si="4"/>
        <v>0</v>
      </c>
      <c r="L33" s="78">
        <f t="shared" si="5"/>
        <v>0</v>
      </c>
    </row>
    <row r="34" spans="1:12" ht="15.75">
      <c r="A34" s="5" t="s">
        <v>24</v>
      </c>
      <c r="B34" s="56"/>
      <c r="C34" s="70"/>
      <c r="D34" s="57"/>
      <c r="E34" s="56">
        <f t="shared" si="0"/>
        <v>0</v>
      </c>
      <c r="F34" s="38">
        <v>1177650649.16</v>
      </c>
      <c r="G34" s="38">
        <v>657211288.03</v>
      </c>
      <c r="H34" s="38">
        <f t="shared" si="1"/>
        <v>520439361.1300001</v>
      </c>
      <c r="I34" s="29">
        <f t="shared" si="2"/>
        <v>0</v>
      </c>
      <c r="J34" s="28">
        <f t="shared" si="3"/>
        <v>0</v>
      </c>
      <c r="K34" s="28">
        <f t="shared" si="4"/>
        <v>0</v>
      </c>
      <c r="L34" s="78">
        <f t="shared" si="5"/>
        <v>0</v>
      </c>
    </row>
    <row r="35" spans="1:12" ht="15.75">
      <c r="A35" s="5" t="s">
        <v>25</v>
      </c>
      <c r="B35" s="56"/>
      <c r="C35" s="70"/>
      <c r="D35" s="57"/>
      <c r="E35" s="56">
        <f t="shared" si="0"/>
        <v>0</v>
      </c>
      <c r="F35" s="38">
        <v>257485265.87</v>
      </c>
      <c r="G35" s="38">
        <v>219400896.22</v>
      </c>
      <c r="H35" s="38">
        <f t="shared" si="1"/>
        <v>38084369.650000006</v>
      </c>
      <c r="I35" s="29">
        <f t="shared" si="2"/>
        <v>0</v>
      </c>
      <c r="J35" s="28">
        <f t="shared" si="3"/>
        <v>0</v>
      </c>
      <c r="K35" s="28">
        <f t="shared" si="4"/>
        <v>0</v>
      </c>
      <c r="L35" s="78">
        <f t="shared" si="5"/>
        <v>0</v>
      </c>
    </row>
    <row r="36" spans="1:12" ht="15.75">
      <c r="A36" s="5" t="s">
        <v>26</v>
      </c>
      <c r="B36" s="56"/>
      <c r="C36" s="70"/>
      <c r="D36" s="57"/>
      <c r="E36" s="56">
        <f t="shared" si="0"/>
        <v>0</v>
      </c>
      <c r="F36" s="38">
        <v>1820624365.38</v>
      </c>
      <c r="G36" s="38">
        <v>1565945562.92</v>
      </c>
      <c r="H36" s="38">
        <f t="shared" si="1"/>
        <v>254678802.46000004</v>
      </c>
      <c r="I36" s="29">
        <f t="shared" si="2"/>
        <v>0</v>
      </c>
      <c r="J36" s="28">
        <f t="shared" si="3"/>
        <v>0</v>
      </c>
      <c r="K36" s="28">
        <f t="shared" si="4"/>
        <v>0</v>
      </c>
      <c r="L36" s="78">
        <f t="shared" si="5"/>
        <v>0</v>
      </c>
    </row>
    <row r="37" spans="1:12" ht="15.75">
      <c r="A37" s="5" t="s">
        <v>27</v>
      </c>
      <c r="B37" s="56"/>
      <c r="C37" s="70"/>
      <c r="D37" s="57"/>
      <c r="E37" s="56">
        <f t="shared" si="0"/>
        <v>0</v>
      </c>
      <c r="F37" s="38">
        <v>442835705.23</v>
      </c>
      <c r="G37" s="38">
        <v>206584469.26</v>
      </c>
      <c r="H37" s="38">
        <f t="shared" si="1"/>
        <v>236251235.97000003</v>
      </c>
      <c r="I37" s="29">
        <f t="shared" si="2"/>
        <v>0</v>
      </c>
      <c r="J37" s="28">
        <f t="shared" si="3"/>
        <v>0</v>
      </c>
      <c r="K37" s="28">
        <f t="shared" si="4"/>
        <v>0</v>
      </c>
      <c r="L37" s="78">
        <f t="shared" si="5"/>
        <v>0</v>
      </c>
    </row>
    <row r="38" spans="1:12" ht="15.75">
      <c r="A38" s="5" t="s">
        <v>28</v>
      </c>
      <c r="B38" s="56"/>
      <c r="C38" s="70"/>
      <c r="D38" s="57"/>
      <c r="E38" s="56">
        <f t="shared" si="0"/>
        <v>0</v>
      </c>
      <c r="F38" s="38">
        <v>538990262.71</v>
      </c>
      <c r="G38" s="38">
        <v>418946072.66</v>
      </c>
      <c r="H38" s="38">
        <f t="shared" si="1"/>
        <v>120044190.05000001</v>
      </c>
      <c r="I38" s="29">
        <f t="shared" si="2"/>
        <v>0</v>
      </c>
      <c r="J38" s="28">
        <f t="shared" si="3"/>
        <v>0</v>
      </c>
      <c r="K38" s="28">
        <f t="shared" si="4"/>
        <v>0</v>
      </c>
      <c r="L38" s="78">
        <f t="shared" si="5"/>
        <v>0</v>
      </c>
    </row>
    <row r="39" spans="1:12" ht="15.75">
      <c r="A39" s="5" t="s">
        <v>29</v>
      </c>
      <c r="B39" s="56"/>
      <c r="C39" s="70"/>
      <c r="D39" s="57"/>
      <c r="E39" s="56">
        <f t="shared" si="0"/>
        <v>0</v>
      </c>
      <c r="F39" s="38">
        <v>446880868.93</v>
      </c>
      <c r="G39" s="38">
        <v>325254207.51</v>
      </c>
      <c r="H39" s="38">
        <f t="shared" si="1"/>
        <v>121626661.42000002</v>
      </c>
      <c r="I39" s="29">
        <f t="shared" si="2"/>
        <v>0</v>
      </c>
      <c r="J39" s="28">
        <f t="shared" si="3"/>
        <v>0</v>
      </c>
      <c r="K39" s="28">
        <f t="shared" si="4"/>
        <v>0</v>
      </c>
      <c r="L39" s="78">
        <f t="shared" si="5"/>
        <v>0</v>
      </c>
    </row>
    <row r="40" spans="1:12" ht="15.75">
      <c r="A40" s="5" t="s">
        <v>30</v>
      </c>
      <c r="B40" s="56"/>
      <c r="C40" s="70"/>
      <c r="D40" s="57"/>
      <c r="E40" s="56">
        <f t="shared" si="0"/>
        <v>0</v>
      </c>
      <c r="F40" s="38">
        <v>2353507717.23</v>
      </c>
      <c r="G40" s="38">
        <v>1949638786.83</v>
      </c>
      <c r="H40" s="38">
        <f t="shared" si="1"/>
        <v>403868930.4000001</v>
      </c>
      <c r="I40" s="29">
        <f t="shared" si="2"/>
        <v>0</v>
      </c>
      <c r="J40" s="28">
        <f t="shared" si="3"/>
        <v>0</v>
      </c>
      <c r="K40" s="28">
        <f t="shared" si="4"/>
        <v>0</v>
      </c>
      <c r="L40" s="78">
        <f t="shared" si="5"/>
        <v>0</v>
      </c>
    </row>
    <row r="41" spans="1:12" ht="15.75">
      <c r="A41" s="5" t="s">
        <v>31</v>
      </c>
      <c r="B41" s="56"/>
      <c r="C41" s="70"/>
      <c r="D41" s="57"/>
      <c r="E41" s="56">
        <f t="shared" si="0"/>
        <v>0</v>
      </c>
      <c r="F41" s="38">
        <v>1303519291.6</v>
      </c>
      <c r="G41" s="38">
        <v>696653763.61</v>
      </c>
      <c r="H41" s="38">
        <f t="shared" si="1"/>
        <v>606865527.9899999</v>
      </c>
      <c r="I41" s="29">
        <f t="shared" si="2"/>
        <v>0</v>
      </c>
      <c r="J41" s="28">
        <f t="shared" si="3"/>
        <v>0</v>
      </c>
      <c r="K41" s="28">
        <f t="shared" si="4"/>
        <v>0</v>
      </c>
      <c r="L41" s="78">
        <f t="shared" si="5"/>
        <v>0</v>
      </c>
    </row>
    <row r="42" spans="1:12" ht="15.75">
      <c r="A42" s="5" t="s">
        <v>32</v>
      </c>
      <c r="B42" s="56">
        <v>-10010821.49</v>
      </c>
      <c r="C42" s="70">
        <v>10010821.49</v>
      </c>
      <c r="D42" s="57"/>
      <c r="E42" s="56">
        <f t="shared" si="0"/>
        <v>0</v>
      </c>
      <c r="F42" s="38">
        <v>375649270.54</v>
      </c>
      <c r="G42" s="38">
        <v>207210001.73</v>
      </c>
      <c r="H42" s="38">
        <f t="shared" si="1"/>
        <v>168439268.81000003</v>
      </c>
      <c r="I42" s="29">
        <f t="shared" si="2"/>
        <v>0</v>
      </c>
      <c r="J42" s="28">
        <f t="shared" si="3"/>
        <v>0</v>
      </c>
      <c r="K42" s="28">
        <f t="shared" si="4"/>
        <v>0</v>
      </c>
      <c r="L42" s="78">
        <f t="shared" si="5"/>
        <v>0</v>
      </c>
    </row>
    <row r="43" spans="1:12" ht="15.75">
      <c r="A43" s="5" t="s">
        <v>33</v>
      </c>
      <c r="B43" s="56"/>
      <c r="C43" s="70"/>
      <c r="D43" s="57"/>
      <c r="E43" s="56">
        <f t="shared" si="0"/>
        <v>0</v>
      </c>
      <c r="F43" s="38">
        <v>366068802.55</v>
      </c>
      <c r="G43" s="38">
        <v>278260476.87</v>
      </c>
      <c r="H43" s="38">
        <f t="shared" si="1"/>
        <v>87808325.68</v>
      </c>
      <c r="I43" s="29">
        <f t="shared" si="2"/>
        <v>0</v>
      </c>
      <c r="J43" s="28">
        <f t="shared" si="3"/>
        <v>0</v>
      </c>
      <c r="K43" s="28">
        <f t="shared" si="4"/>
        <v>0</v>
      </c>
      <c r="L43" s="78">
        <f t="shared" si="5"/>
        <v>0</v>
      </c>
    </row>
    <row r="44" spans="1:12" ht="15.75">
      <c r="A44" s="5" t="s">
        <v>34</v>
      </c>
      <c r="B44" s="56">
        <v>-714512.52</v>
      </c>
      <c r="C44" s="70">
        <v>1714512.52</v>
      </c>
      <c r="D44" s="57"/>
      <c r="E44" s="56">
        <f t="shared" si="0"/>
        <v>0</v>
      </c>
      <c r="F44" s="38">
        <v>402626554.21</v>
      </c>
      <c r="G44" s="38">
        <v>340959321.66</v>
      </c>
      <c r="H44" s="38">
        <f t="shared" si="1"/>
        <v>61667232.54999995</v>
      </c>
      <c r="I44" s="29">
        <f t="shared" si="2"/>
        <v>0</v>
      </c>
      <c r="J44" s="28">
        <f t="shared" si="3"/>
        <v>0</v>
      </c>
      <c r="K44" s="28">
        <f t="shared" si="4"/>
        <v>0</v>
      </c>
      <c r="L44" s="78">
        <f t="shared" si="5"/>
        <v>0</v>
      </c>
    </row>
    <row r="45" spans="1:12" ht="15.75">
      <c r="A45" s="5" t="s">
        <v>35</v>
      </c>
      <c r="B45" s="56"/>
      <c r="C45" s="70"/>
      <c r="D45" s="57"/>
      <c r="E45" s="56">
        <f t="shared" si="0"/>
        <v>0</v>
      </c>
      <c r="F45" s="38">
        <v>257915764.26</v>
      </c>
      <c r="G45" s="38">
        <v>187602123.94</v>
      </c>
      <c r="H45" s="38">
        <f t="shared" si="1"/>
        <v>70313640.32</v>
      </c>
      <c r="I45" s="29">
        <f t="shared" si="2"/>
        <v>0</v>
      </c>
      <c r="J45" s="28">
        <f t="shared" si="3"/>
        <v>0</v>
      </c>
      <c r="K45" s="28">
        <f t="shared" si="4"/>
        <v>0</v>
      </c>
      <c r="L45" s="78">
        <f t="shared" si="5"/>
        <v>0</v>
      </c>
    </row>
    <row r="46" spans="1:12" ht="15.75">
      <c r="A46" s="5" t="s">
        <v>36</v>
      </c>
      <c r="B46" s="56">
        <v>-9926086.53</v>
      </c>
      <c r="C46" s="70">
        <v>11366086.53</v>
      </c>
      <c r="D46" s="57"/>
      <c r="E46" s="56">
        <f t="shared" si="0"/>
        <v>0</v>
      </c>
      <c r="F46" s="38">
        <v>406825376.72</v>
      </c>
      <c r="G46" s="38">
        <v>246563432.66</v>
      </c>
      <c r="H46" s="38">
        <f t="shared" si="1"/>
        <v>160261944.06000003</v>
      </c>
      <c r="I46" s="29">
        <f t="shared" si="2"/>
        <v>0</v>
      </c>
      <c r="J46" s="28">
        <f t="shared" si="3"/>
        <v>0</v>
      </c>
      <c r="K46" s="28">
        <f t="shared" si="4"/>
        <v>0</v>
      </c>
      <c r="L46" s="78">
        <f t="shared" si="5"/>
        <v>0</v>
      </c>
    </row>
    <row r="47" spans="1:12" s="17" customFormat="1" ht="15.75">
      <c r="A47" s="14" t="s">
        <v>67</v>
      </c>
      <c r="B47" s="35">
        <f aca="true" t="shared" si="6" ref="B47:H47">SUM(B$10:B$46)</f>
        <v>-140491220.85999998</v>
      </c>
      <c r="C47" s="35">
        <f t="shared" si="6"/>
        <v>120454647.73999998</v>
      </c>
      <c r="D47" s="35">
        <f t="shared" si="6"/>
        <v>0</v>
      </c>
      <c r="E47" s="35">
        <f t="shared" si="6"/>
        <v>-27472820.12</v>
      </c>
      <c r="F47" s="35">
        <f t="shared" si="6"/>
        <v>103942245665.34003</v>
      </c>
      <c r="G47" s="35">
        <f t="shared" si="6"/>
        <v>65079021021.10003</v>
      </c>
      <c r="H47" s="35">
        <f t="shared" si="6"/>
        <v>38863224644.24001</v>
      </c>
      <c r="I47" s="15"/>
      <c r="J47" s="15"/>
      <c r="K47" s="16"/>
      <c r="L47" s="16"/>
    </row>
    <row r="49" spans="5:8" ht="15.75">
      <c r="E49" s="20"/>
      <c r="H49" s="20">
        <f>$F$47-$G$47-$H$47</f>
        <v>0</v>
      </c>
    </row>
  </sheetData>
  <sheetProtection/>
  <mergeCells count="8">
    <mergeCell ref="A1:L1"/>
    <mergeCell ref="A7:A8"/>
    <mergeCell ref="J7:J8"/>
    <mergeCell ref="K7:K8"/>
    <mergeCell ref="L7:L8"/>
    <mergeCell ref="B7:E7"/>
    <mergeCell ref="F7:H7"/>
    <mergeCell ref="I7:I8"/>
  </mergeCells>
  <conditionalFormatting sqref="L10:L46">
    <cfRule type="cellIs" priority="1" dxfId="132" operator="equal" stopIfTrue="1">
      <formula>0</formula>
    </cfRule>
    <cfRule type="cellIs" priority="2" dxfId="133" operator="equal" stopIfTrue="1">
      <formula>-2</formula>
    </cfRule>
  </conditionalFormatting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9.140625" defaultRowHeight="15"/>
  <cols>
    <col min="1" max="1" width="24.8515625" style="0" customWidth="1"/>
    <col min="2" max="2" width="19.421875" style="0" customWidth="1"/>
    <col min="3" max="3" width="19.00390625" style="0" customWidth="1"/>
    <col min="4" max="4" width="18.8515625" style="0" customWidth="1"/>
    <col min="5" max="5" width="19.140625" style="0" customWidth="1"/>
    <col min="6" max="6" width="23.8515625" style="0" customWidth="1"/>
    <col min="7" max="8" width="9.00390625" style="0" bestFit="1" customWidth="1"/>
    <col min="9" max="9" width="19.28125" style="0" customWidth="1"/>
  </cols>
  <sheetData>
    <row r="1" spans="1:9" ht="15.75">
      <c r="A1" s="112" t="s">
        <v>222</v>
      </c>
      <c r="B1" s="112"/>
      <c r="C1" s="112"/>
      <c r="D1" s="112"/>
      <c r="E1" s="112"/>
      <c r="F1" s="112"/>
      <c r="G1" s="112"/>
      <c r="H1" s="112"/>
      <c r="I1" s="112"/>
    </row>
    <row r="2" spans="1:9" ht="15.75">
      <c r="A2" s="39"/>
      <c r="B2" s="39"/>
      <c r="C2" s="39"/>
      <c r="D2" s="39"/>
      <c r="E2" s="39"/>
      <c r="F2" s="39"/>
      <c r="G2" s="39"/>
      <c r="H2" s="39"/>
      <c r="I2" s="39"/>
    </row>
    <row r="3" spans="1:9" ht="15.75">
      <c r="A3" s="10" t="s">
        <v>162</v>
      </c>
      <c r="B3" s="32">
        <v>1</v>
      </c>
      <c r="C3" s="30"/>
      <c r="D3" s="30"/>
      <c r="E3" s="39"/>
      <c r="F3" s="39"/>
      <c r="G3" s="39"/>
      <c r="H3" s="39"/>
      <c r="I3" s="39"/>
    </row>
    <row r="4" spans="1:9" ht="15.75">
      <c r="A4" s="11" t="s">
        <v>163</v>
      </c>
      <c r="B4" s="33">
        <v>0</v>
      </c>
      <c r="C4" s="31"/>
      <c r="D4" s="31"/>
      <c r="E4" s="39"/>
      <c r="F4" s="39"/>
      <c r="G4" s="39"/>
      <c r="H4" s="39"/>
      <c r="I4" s="39"/>
    </row>
    <row r="5" spans="1:9" ht="15.75">
      <c r="A5" s="12" t="s">
        <v>164</v>
      </c>
      <c r="B5" s="13" t="s">
        <v>42</v>
      </c>
      <c r="C5" s="24"/>
      <c r="D5" s="24"/>
      <c r="E5" s="39"/>
      <c r="F5" s="39"/>
      <c r="G5" s="39"/>
      <c r="H5" s="39"/>
      <c r="I5" s="39"/>
    </row>
    <row r="6" spans="1:9" ht="15.75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109" t="s">
        <v>38</v>
      </c>
      <c r="B7" s="109" t="s">
        <v>359</v>
      </c>
      <c r="C7" s="109" t="s">
        <v>358</v>
      </c>
      <c r="D7" s="109"/>
      <c r="E7" s="109"/>
      <c r="F7" s="109" t="s">
        <v>322</v>
      </c>
      <c r="G7" s="110" t="s">
        <v>165</v>
      </c>
      <c r="H7" s="110" t="s">
        <v>166</v>
      </c>
      <c r="I7" s="110" t="s">
        <v>167</v>
      </c>
    </row>
    <row r="8" spans="1:9" ht="63">
      <c r="A8" s="109"/>
      <c r="B8" s="109"/>
      <c r="C8" s="3" t="s">
        <v>92</v>
      </c>
      <c r="D8" s="3" t="s">
        <v>172</v>
      </c>
      <c r="E8" s="3" t="s">
        <v>94</v>
      </c>
      <c r="F8" s="109"/>
      <c r="G8" s="110"/>
      <c r="H8" s="110"/>
      <c r="I8" s="110"/>
    </row>
    <row r="9" spans="1:9" ht="15.75">
      <c r="A9" s="9">
        <v>1</v>
      </c>
      <c r="B9" s="9">
        <v>2</v>
      </c>
      <c r="C9" s="9">
        <v>3</v>
      </c>
      <c r="D9" s="9">
        <v>4</v>
      </c>
      <c r="E9" s="9" t="s">
        <v>168</v>
      </c>
      <c r="F9" s="9" t="s">
        <v>223</v>
      </c>
      <c r="G9" s="9">
        <v>7</v>
      </c>
      <c r="H9" s="9">
        <v>8</v>
      </c>
      <c r="I9" s="9">
        <v>9</v>
      </c>
    </row>
    <row r="10" spans="1:9" ht="15.75">
      <c r="A10" s="5" t="s">
        <v>0</v>
      </c>
      <c r="B10" s="46">
        <v>8200000000</v>
      </c>
      <c r="C10" s="46">
        <v>46504923037.55</v>
      </c>
      <c r="D10" s="46">
        <v>27667543942.74</v>
      </c>
      <c r="E10" s="46">
        <f>$C10-$D10</f>
        <v>18837379094.81</v>
      </c>
      <c r="F10" s="46">
        <f>$B10/$E10*100</f>
        <v>43.530471828000906</v>
      </c>
      <c r="G10" s="47">
        <f>IF($F10&gt;100,1,0)</f>
        <v>0</v>
      </c>
      <c r="H10" s="47">
        <f>($G10-$B$4)/($B$3-$B$4)</f>
        <v>0</v>
      </c>
      <c r="I10" s="80">
        <f>$H10*$B$5</f>
        <v>0</v>
      </c>
    </row>
    <row r="11" spans="1:9" ht="15.75">
      <c r="A11" s="5" t="s">
        <v>1</v>
      </c>
      <c r="B11" s="46">
        <v>4900000000</v>
      </c>
      <c r="C11" s="46">
        <v>19431850101.4</v>
      </c>
      <c r="D11" s="46">
        <v>11131139564.94</v>
      </c>
      <c r="E11" s="46">
        <f aca="true" t="shared" si="0" ref="E11:E46">$C11-$D11</f>
        <v>8300710536.460001</v>
      </c>
      <c r="F11" s="46">
        <f aca="true" t="shared" si="1" ref="F11:F46">$B11/$E11*100</f>
        <v>59.03109111536011</v>
      </c>
      <c r="G11" s="47">
        <f aca="true" t="shared" si="2" ref="G11:G46">IF($F11&gt;100,1,0)</f>
        <v>0</v>
      </c>
      <c r="H11" s="47">
        <f aca="true" t="shared" si="3" ref="H11:H46">($G11-$B$4)/($B$3-$B$4)</f>
        <v>0</v>
      </c>
      <c r="I11" s="80">
        <f aca="true" t="shared" si="4" ref="I11:I46">$H11*$B$5</f>
        <v>0</v>
      </c>
    </row>
    <row r="12" spans="1:9" ht="15.75">
      <c r="A12" s="5" t="s">
        <v>2</v>
      </c>
      <c r="B12" s="46">
        <v>395090775</v>
      </c>
      <c r="C12" s="46">
        <v>4771374080.15</v>
      </c>
      <c r="D12" s="46">
        <v>3022138117.99</v>
      </c>
      <c r="E12" s="46">
        <f t="shared" si="0"/>
        <v>1749235962.1599998</v>
      </c>
      <c r="F12" s="46">
        <f t="shared" si="1"/>
        <v>22.586476813118576</v>
      </c>
      <c r="G12" s="47">
        <f t="shared" si="2"/>
        <v>0</v>
      </c>
      <c r="H12" s="47">
        <f t="shared" si="3"/>
        <v>0</v>
      </c>
      <c r="I12" s="80">
        <f t="shared" si="4"/>
        <v>0</v>
      </c>
    </row>
    <row r="13" spans="1:9" ht="15.75">
      <c r="A13" s="5" t="s">
        <v>3</v>
      </c>
      <c r="B13" s="46">
        <v>760000000</v>
      </c>
      <c r="C13" s="46">
        <v>2396424319.6</v>
      </c>
      <c r="D13" s="46">
        <v>909635578.79</v>
      </c>
      <c r="E13" s="46">
        <f t="shared" si="0"/>
        <v>1486788740.81</v>
      </c>
      <c r="F13" s="46">
        <f t="shared" si="1"/>
        <v>51.116878890672346</v>
      </c>
      <c r="G13" s="47">
        <f t="shared" si="2"/>
        <v>0</v>
      </c>
      <c r="H13" s="47">
        <f t="shared" si="3"/>
        <v>0</v>
      </c>
      <c r="I13" s="80">
        <f t="shared" si="4"/>
        <v>0</v>
      </c>
    </row>
    <row r="14" spans="1:9" ht="15.75">
      <c r="A14" s="5" t="s">
        <v>4</v>
      </c>
      <c r="B14" s="46">
        <v>129479167</v>
      </c>
      <c r="C14" s="46">
        <v>2297044907.82</v>
      </c>
      <c r="D14" s="46">
        <v>1737520776.87</v>
      </c>
      <c r="E14" s="46">
        <f t="shared" si="0"/>
        <v>559524130.9500003</v>
      </c>
      <c r="F14" s="46">
        <f t="shared" si="1"/>
        <v>23.14094421274753</v>
      </c>
      <c r="G14" s="47">
        <f t="shared" si="2"/>
        <v>0</v>
      </c>
      <c r="H14" s="47">
        <f t="shared" si="3"/>
        <v>0</v>
      </c>
      <c r="I14" s="80">
        <f t="shared" si="4"/>
        <v>0</v>
      </c>
    </row>
    <row r="15" spans="1:9" ht="15.75">
      <c r="A15" s="5" t="s">
        <v>5</v>
      </c>
      <c r="B15" s="46">
        <v>32668000</v>
      </c>
      <c r="C15" s="46">
        <v>2323964900.13</v>
      </c>
      <c r="D15" s="46">
        <v>1721613755.45</v>
      </c>
      <c r="E15" s="46">
        <f t="shared" si="0"/>
        <v>602351144.6800001</v>
      </c>
      <c r="F15" s="46">
        <f t="shared" si="1"/>
        <v>5.423414612643414</v>
      </c>
      <c r="G15" s="47">
        <f t="shared" si="2"/>
        <v>0</v>
      </c>
      <c r="H15" s="47">
        <f t="shared" si="3"/>
        <v>0</v>
      </c>
      <c r="I15" s="80">
        <f t="shared" si="4"/>
        <v>0</v>
      </c>
    </row>
    <row r="16" spans="1:9" ht="15.75">
      <c r="A16" s="5" t="s">
        <v>6</v>
      </c>
      <c r="B16" s="46">
        <v>141392050</v>
      </c>
      <c r="C16" s="46">
        <v>1716365424.64</v>
      </c>
      <c r="D16" s="46">
        <v>1227422524.47</v>
      </c>
      <c r="E16" s="46">
        <f t="shared" si="0"/>
        <v>488942900.1700001</v>
      </c>
      <c r="F16" s="46">
        <f t="shared" si="1"/>
        <v>28.91790635488102</v>
      </c>
      <c r="G16" s="47">
        <f t="shared" si="2"/>
        <v>0</v>
      </c>
      <c r="H16" s="47">
        <f t="shared" si="3"/>
        <v>0</v>
      </c>
      <c r="I16" s="80">
        <f t="shared" si="4"/>
        <v>0</v>
      </c>
    </row>
    <row r="17" spans="1:9" ht="15.75">
      <c r="A17" s="5" t="s">
        <v>7</v>
      </c>
      <c r="B17" s="46">
        <v>84899200</v>
      </c>
      <c r="C17" s="46">
        <v>923356574.45</v>
      </c>
      <c r="D17" s="46">
        <v>782966776.39</v>
      </c>
      <c r="E17" s="46">
        <f t="shared" si="0"/>
        <v>140389798.06000006</v>
      </c>
      <c r="F17" s="46">
        <f t="shared" si="1"/>
        <v>60.473909908835125</v>
      </c>
      <c r="G17" s="47">
        <f t="shared" si="2"/>
        <v>0</v>
      </c>
      <c r="H17" s="47">
        <f t="shared" si="3"/>
        <v>0</v>
      </c>
      <c r="I17" s="80">
        <f t="shared" si="4"/>
        <v>0</v>
      </c>
    </row>
    <row r="18" spans="1:9" ht="15.75">
      <c r="A18" s="5" t="s">
        <v>8</v>
      </c>
      <c r="B18" s="46">
        <v>42516000</v>
      </c>
      <c r="C18" s="46">
        <v>1885161439.07</v>
      </c>
      <c r="D18" s="46">
        <v>1375597469.48</v>
      </c>
      <c r="E18" s="46">
        <f t="shared" si="0"/>
        <v>509563969.5899999</v>
      </c>
      <c r="F18" s="46">
        <f t="shared" si="1"/>
        <v>8.34360404920481</v>
      </c>
      <c r="G18" s="47">
        <f t="shared" si="2"/>
        <v>0</v>
      </c>
      <c r="H18" s="47">
        <f t="shared" si="3"/>
        <v>0</v>
      </c>
      <c r="I18" s="80">
        <f t="shared" si="4"/>
        <v>0</v>
      </c>
    </row>
    <row r="19" spans="1:9" ht="15.75">
      <c r="A19" s="5" t="s">
        <v>9</v>
      </c>
      <c r="B19" s="46">
        <v>89016000</v>
      </c>
      <c r="C19" s="46">
        <v>1008145970.23</v>
      </c>
      <c r="D19" s="46">
        <v>748230012.5</v>
      </c>
      <c r="E19" s="46">
        <f t="shared" si="0"/>
        <v>259915957.73000002</v>
      </c>
      <c r="F19" s="46">
        <f t="shared" si="1"/>
        <v>34.24799338117961</v>
      </c>
      <c r="G19" s="47">
        <f t="shared" si="2"/>
        <v>0</v>
      </c>
      <c r="H19" s="47">
        <f t="shared" si="3"/>
        <v>0</v>
      </c>
      <c r="I19" s="80">
        <f t="shared" si="4"/>
        <v>0</v>
      </c>
    </row>
    <row r="20" spans="1:9" ht="15.75">
      <c r="A20" s="5" t="s">
        <v>10</v>
      </c>
      <c r="B20" s="46">
        <v>0</v>
      </c>
      <c r="C20" s="46">
        <v>372373564.36</v>
      </c>
      <c r="D20" s="46">
        <v>255199761.37</v>
      </c>
      <c r="E20" s="46">
        <f t="shared" si="0"/>
        <v>117173802.99000001</v>
      </c>
      <c r="F20" s="46">
        <f t="shared" si="1"/>
        <v>0</v>
      </c>
      <c r="G20" s="47">
        <f t="shared" si="2"/>
        <v>0</v>
      </c>
      <c r="H20" s="47">
        <f t="shared" si="3"/>
        <v>0</v>
      </c>
      <c r="I20" s="80">
        <f t="shared" si="4"/>
        <v>0</v>
      </c>
    </row>
    <row r="21" spans="1:9" ht="15.75">
      <c r="A21" s="5" t="s">
        <v>11</v>
      </c>
      <c r="B21" s="46">
        <v>2075000</v>
      </c>
      <c r="C21" s="46">
        <v>921862130.67</v>
      </c>
      <c r="D21" s="46">
        <v>665727929.05</v>
      </c>
      <c r="E21" s="46">
        <f t="shared" si="0"/>
        <v>256134201.62</v>
      </c>
      <c r="F21" s="46">
        <f t="shared" si="1"/>
        <v>0.8101221886323734</v>
      </c>
      <c r="G21" s="47">
        <f t="shared" si="2"/>
        <v>0</v>
      </c>
      <c r="H21" s="47">
        <f t="shared" si="3"/>
        <v>0</v>
      </c>
      <c r="I21" s="80">
        <f t="shared" si="4"/>
        <v>0</v>
      </c>
    </row>
    <row r="22" spans="1:9" ht="15.75">
      <c r="A22" s="5" t="s">
        <v>12</v>
      </c>
      <c r="B22" s="46">
        <v>0</v>
      </c>
      <c r="C22" s="46">
        <v>281185756.18</v>
      </c>
      <c r="D22" s="46">
        <v>171976079.56</v>
      </c>
      <c r="E22" s="46">
        <f t="shared" si="0"/>
        <v>109209676.62</v>
      </c>
      <c r="F22" s="46">
        <f t="shared" si="1"/>
        <v>0</v>
      </c>
      <c r="G22" s="47">
        <f t="shared" si="2"/>
        <v>0</v>
      </c>
      <c r="H22" s="47">
        <f t="shared" si="3"/>
        <v>0</v>
      </c>
      <c r="I22" s="80">
        <f t="shared" si="4"/>
        <v>0</v>
      </c>
    </row>
    <row r="23" spans="1:9" ht="15.75">
      <c r="A23" s="5" t="s">
        <v>13</v>
      </c>
      <c r="B23" s="46">
        <v>10935500</v>
      </c>
      <c r="C23" s="46">
        <v>503000360.1</v>
      </c>
      <c r="D23" s="46">
        <v>354979616.99</v>
      </c>
      <c r="E23" s="46">
        <f t="shared" si="0"/>
        <v>148020743.11</v>
      </c>
      <c r="F23" s="46">
        <f t="shared" si="1"/>
        <v>7.387815903527387</v>
      </c>
      <c r="G23" s="47">
        <f t="shared" si="2"/>
        <v>0</v>
      </c>
      <c r="H23" s="47">
        <f t="shared" si="3"/>
        <v>0</v>
      </c>
      <c r="I23" s="80">
        <f t="shared" si="4"/>
        <v>0</v>
      </c>
    </row>
    <row r="24" spans="1:9" ht="15.75">
      <c r="A24" s="5" t="s">
        <v>14</v>
      </c>
      <c r="B24" s="46">
        <v>0</v>
      </c>
      <c r="C24" s="46">
        <v>505110982.26</v>
      </c>
      <c r="D24" s="46">
        <v>354211115.09</v>
      </c>
      <c r="E24" s="46">
        <f t="shared" si="0"/>
        <v>150899867.17000002</v>
      </c>
      <c r="F24" s="46">
        <f t="shared" si="1"/>
        <v>0</v>
      </c>
      <c r="G24" s="47">
        <f t="shared" si="2"/>
        <v>0</v>
      </c>
      <c r="H24" s="47">
        <f t="shared" si="3"/>
        <v>0</v>
      </c>
      <c r="I24" s="80">
        <f t="shared" si="4"/>
        <v>0</v>
      </c>
    </row>
    <row r="25" spans="1:9" ht="15.75">
      <c r="A25" s="5" t="s">
        <v>15</v>
      </c>
      <c r="B25" s="46">
        <v>0</v>
      </c>
      <c r="C25" s="46">
        <v>432727378.07</v>
      </c>
      <c r="D25" s="46">
        <v>334491361.87</v>
      </c>
      <c r="E25" s="46">
        <f t="shared" si="0"/>
        <v>98236016.19999999</v>
      </c>
      <c r="F25" s="46">
        <f t="shared" si="1"/>
        <v>0</v>
      </c>
      <c r="G25" s="47">
        <f t="shared" si="2"/>
        <v>0</v>
      </c>
      <c r="H25" s="47">
        <f t="shared" si="3"/>
        <v>0</v>
      </c>
      <c r="I25" s="80">
        <f t="shared" si="4"/>
        <v>0</v>
      </c>
    </row>
    <row r="26" spans="1:9" ht="15.75">
      <c r="A26" s="5" t="s">
        <v>16</v>
      </c>
      <c r="B26" s="46">
        <v>0</v>
      </c>
      <c r="C26" s="46">
        <v>3442794716.59</v>
      </c>
      <c r="D26" s="46">
        <v>2327926598.67</v>
      </c>
      <c r="E26" s="46">
        <f t="shared" si="0"/>
        <v>1114868117.92</v>
      </c>
      <c r="F26" s="46">
        <f t="shared" si="1"/>
        <v>0</v>
      </c>
      <c r="G26" s="47">
        <f t="shared" si="2"/>
        <v>0</v>
      </c>
      <c r="H26" s="47">
        <f t="shared" si="3"/>
        <v>0</v>
      </c>
      <c r="I26" s="80">
        <f t="shared" si="4"/>
        <v>0</v>
      </c>
    </row>
    <row r="27" spans="1:9" ht="15.75">
      <c r="A27" s="5" t="s">
        <v>17</v>
      </c>
      <c r="B27" s="46">
        <v>0</v>
      </c>
      <c r="C27" s="46">
        <v>582570770.44</v>
      </c>
      <c r="D27" s="46">
        <v>526996480.07</v>
      </c>
      <c r="E27" s="46">
        <f t="shared" si="0"/>
        <v>55574290.370000064</v>
      </c>
      <c r="F27" s="46">
        <f t="shared" si="1"/>
        <v>0</v>
      </c>
      <c r="G27" s="47">
        <f t="shared" si="2"/>
        <v>0</v>
      </c>
      <c r="H27" s="47">
        <f t="shared" si="3"/>
        <v>0</v>
      </c>
      <c r="I27" s="80">
        <f t="shared" si="4"/>
        <v>0</v>
      </c>
    </row>
    <row r="28" spans="1:9" ht="15.75">
      <c r="A28" s="5" t="s">
        <v>18</v>
      </c>
      <c r="B28" s="46">
        <v>0</v>
      </c>
      <c r="C28" s="46">
        <v>389773924.72</v>
      </c>
      <c r="D28" s="46">
        <v>312398198.9</v>
      </c>
      <c r="E28" s="46">
        <f t="shared" si="0"/>
        <v>77375725.82000005</v>
      </c>
      <c r="F28" s="46">
        <f t="shared" si="1"/>
        <v>0</v>
      </c>
      <c r="G28" s="47">
        <f t="shared" si="2"/>
        <v>0</v>
      </c>
      <c r="H28" s="47">
        <f t="shared" si="3"/>
        <v>0</v>
      </c>
      <c r="I28" s="80">
        <f t="shared" si="4"/>
        <v>0</v>
      </c>
    </row>
    <row r="29" spans="1:9" ht="15.75">
      <c r="A29" s="5" t="s">
        <v>19</v>
      </c>
      <c r="B29" s="46">
        <v>0</v>
      </c>
      <c r="C29" s="46">
        <v>582713923.69</v>
      </c>
      <c r="D29" s="46">
        <v>290721053.07</v>
      </c>
      <c r="E29" s="46">
        <f t="shared" si="0"/>
        <v>291992870.62000006</v>
      </c>
      <c r="F29" s="46">
        <f t="shared" si="1"/>
        <v>0</v>
      </c>
      <c r="G29" s="47">
        <f t="shared" si="2"/>
        <v>0</v>
      </c>
      <c r="H29" s="47">
        <f t="shared" si="3"/>
        <v>0</v>
      </c>
      <c r="I29" s="80">
        <f t="shared" si="4"/>
        <v>0</v>
      </c>
    </row>
    <row r="30" spans="1:9" ht="15.75">
      <c r="A30" s="5" t="s">
        <v>20</v>
      </c>
      <c r="B30" s="46">
        <v>25000000</v>
      </c>
      <c r="C30" s="46">
        <v>785660754.04</v>
      </c>
      <c r="D30" s="46">
        <v>472719699.09</v>
      </c>
      <c r="E30" s="46">
        <f t="shared" si="0"/>
        <v>312941054.95</v>
      </c>
      <c r="F30" s="46">
        <f t="shared" si="1"/>
        <v>7.988724906674313</v>
      </c>
      <c r="G30" s="47">
        <f t="shared" si="2"/>
        <v>0</v>
      </c>
      <c r="H30" s="47">
        <f t="shared" si="3"/>
        <v>0</v>
      </c>
      <c r="I30" s="80">
        <f t="shared" si="4"/>
        <v>0</v>
      </c>
    </row>
    <row r="31" spans="1:9" ht="15.75">
      <c r="A31" s="5" t="s">
        <v>21</v>
      </c>
      <c r="B31" s="46">
        <v>64987000</v>
      </c>
      <c r="C31" s="46">
        <v>476669534.28</v>
      </c>
      <c r="D31" s="46">
        <v>394378558.51</v>
      </c>
      <c r="E31" s="46">
        <f t="shared" si="0"/>
        <v>82290975.76999998</v>
      </c>
      <c r="F31" s="46">
        <f t="shared" si="1"/>
        <v>78.9722073312584</v>
      </c>
      <c r="G31" s="47">
        <f t="shared" si="2"/>
        <v>0</v>
      </c>
      <c r="H31" s="47">
        <f t="shared" si="3"/>
        <v>0</v>
      </c>
      <c r="I31" s="80">
        <f t="shared" si="4"/>
        <v>0</v>
      </c>
    </row>
    <row r="32" spans="1:9" ht="15.75">
      <c r="A32" s="5" t="s">
        <v>22</v>
      </c>
      <c r="B32" s="46">
        <v>0</v>
      </c>
      <c r="C32" s="46">
        <v>667888635.24</v>
      </c>
      <c r="D32" s="46">
        <v>532573613.37</v>
      </c>
      <c r="E32" s="46">
        <f t="shared" si="0"/>
        <v>135315021.87</v>
      </c>
      <c r="F32" s="46">
        <f t="shared" si="1"/>
        <v>0</v>
      </c>
      <c r="G32" s="47">
        <f t="shared" si="2"/>
        <v>0</v>
      </c>
      <c r="H32" s="47">
        <f t="shared" si="3"/>
        <v>0</v>
      </c>
      <c r="I32" s="80">
        <f t="shared" si="4"/>
        <v>0</v>
      </c>
    </row>
    <row r="33" spans="1:9" ht="15.75">
      <c r="A33" s="5" t="s">
        <v>23</v>
      </c>
      <c r="B33" s="46">
        <v>56810637</v>
      </c>
      <c r="C33" s="46">
        <v>588722585.27</v>
      </c>
      <c r="D33" s="46">
        <v>460682031.97</v>
      </c>
      <c r="E33" s="46">
        <f t="shared" si="0"/>
        <v>128040553.29999995</v>
      </c>
      <c r="F33" s="46">
        <f t="shared" si="1"/>
        <v>44.369252971667706</v>
      </c>
      <c r="G33" s="47">
        <f t="shared" si="2"/>
        <v>0</v>
      </c>
      <c r="H33" s="47">
        <f t="shared" si="3"/>
        <v>0</v>
      </c>
      <c r="I33" s="80">
        <f t="shared" si="4"/>
        <v>0</v>
      </c>
    </row>
    <row r="34" spans="1:9" ht="15.75">
      <c r="A34" s="5" t="s">
        <v>24</v>
      </c>
      <c r="B34" s="46">
        <v>0</v>
      </c>
      <c r="C34" s="46">
        <v>1177650649.16</v>
      </c>
      <c r="D34" s="46">
        <v>657211288.03</v>
      </c>
      <c r="E34" s="46">
        <f t="shared" si="0"/>
        <v>520439361.1300001</v>
      </c>
      <c r="F34" s="46">
        <f t="shared" si="1"/>
        <v>0</v>
      </c>
      <c r="G34" s="47">
        <f t="shared" si="2"/>
        <v>0</v>
      </c>
      <c r="H34" s="47">
        <f t="shared" si="3"/>
        <v>0</v>
      </c>
      <c r="I34" s="80">
        <f t="shared" si="4"/>
        <v>0</v>
      </c>
    </row>
    <row r="35" spans="1:9" ht="15.75">
      <c r="A35" s="5" t="s">
        <v>25</v>
      </c>
      <c r="B35" s="46">
        <v>14131500</v>
      </c>
      <c r="C35" s="46">
        <v>257485265.87</v>
      </c>
      <c r="D35" s="46">
        <v>219400896.22</v>
      </c>
      <c r="E35" s="46">
        <f t="shared" si="0"/>
        <v>38084369.650000006</v>
      </c>
      <c r="F35" s="46">
        <f t="shared" si="1"/>
        <v>37.105773654310696</v>
      </c>
      <c r="G35" s="47">
        <f t="shared" si="2"/>
        <v>0</v>
      </c>
      <c r="H35" s="47">
        <f t="shared" si="3"/>
        <v>0</v>
      </c>
      <c r="I35" s="80">
        <f t="shared" si="4"/>
        <v>0</v>
      </c>
    </row>
    <row r="36" spans="1:9" ht="15.75">
      <c r="A36" s="5" t="s">
        <v>26</v>
      </c>
      <c r="B36" s="46">
        <v>46981810</v>
      </c>
      <c r="C36" s="46">
        <v>1820624365.38</v>
      </c>
      <c r="D36" s="46">
        <v>1565945562.92</v>
      </c>
      <c r="E36" s="46">
        <f t="shared" si="0"/>
        <v>254678802.46000004</v>
      </c>
      <c r="F36" s="46">
        <f t="shared" si="1"/>
        <v>18.44747562270283</v>
      </c>
      <c r="G36" s="47">
        <f t="shared" si="2"/>
        <v>0</v>
      </c>
      <c r="H36" s="47">
        <f t="shared" si="3"/>
        <v>0</v>
      </c>
      <c r="I36" s="80">
        <f t="shared" si="4"/>
        <v>0</v>
      </c>
    </row>
    <row r="37" spans="1:9" ht="15.75">
      <c r="A37" s="5" t="s">
        <v>27</v>
      </c>
      <c r="B37" s="46">
        <v>0</v>
      </c>
      <c r="C37" s="46">
        <v>442835705.23</v>
      </c>
      <c r="D37" s="46">
        <v>206584469.26</v>
      </c>
      <c r="E37" s="46">
        <f t="shared" si="0"/>
        <v>236251235.97000003</v>
      </c>
      <c r="F37" s="46">
        <f t="shared" si="1"/>
        <v>0</v>
      </c>
      <c r="G37" s="47">
        <f t="shared" si="2"/>
        <v>0</v>
      </c>
      <c r="H37" s="47">
        <f t="shared" si="3"/>
        <v>0</v>
      </c>
      <c r="I37" s="80">
        <f t="shared" si="4"/>
        <v>0</v>
      </c>
    </row>
    <row r="38" spans="1:9" ht="15.75">
      <c r="A38" s="5" t="s">
        <v>28</v>
      </c>
      <c r="B38" s="46">
        <v>0</v>
      </c>
      <c r="C38" s="46">
        <v>538990262.71</v>
      </c>
      <c r="D38" s="46">
        <v>418946072.66</v>
      </c>
      <c r="E38" s="46">
        <f t="shared" si="0"/>
        <v>120044190.05000001</v>
      </c>
      <c r="F38" s="46">
        <f t="shared" si="1"/>
        <v>0</v>
      </c>
      <c r="G38" s="47">
        <f t="shared" si="2"/>
        <v>0</v>
      </c>
      <c r="H38" s="47">
        <f t="shared" si="3"/>
        <v>0</v>
      </c>
      <c r="I38" s="80">
        <f t="shared" si="4"/>
        <v>0</v>
      </c>
    </row>
    <row r="39" spans="1:9" ht="15.75">
      <c r="A39" s="5" t="s">
        <v>29</v>
      </c>
      <c r="B39" s="46">
        <v>22600250</v>
      </c>
      <c r="C39" s="46">
        <v>446880868.93</v>
      </c>
      <c r="D39" s="46">
        <v>325254207.51</v>
      </c>
      <c r="E39" s="46">
        <f t="shared" si="0"/>
        <v>121626661.42000002</v>
      </c>
      <c r="F39" s="46">
        <f t="shared" si="1"/>
        <v>18.581657784683436</v>
      </c>
      <c r="G39" s="47">
        <f t="shared" si="2"/>
        <v>0</v>
      </c>
      <c r="H39" s="47">
        <f t="shared" si="3"/>
        <v>0</v>
      </c>
      <c r="I39" s="80">
        <f t="shared" si="4"/>
        <v>0</v>
      </c>
    </row>
    <row r="40" spans="1:9" ht="15.75">
      <c r="A40" s="5" t="s">
        <v>30</v>
      </c>
      <c r="B40" s="46">
        <v>94125000</v>
      </c>
      <c r="C40" s="46">
        <v>2353507717.23</v>
      </c>
      <c r="D40" s="46">
        <v>1949638786.83</v>
      </c>
      <c r="E40" s="46">
        <f t="shared" si="0"/>
        <v>403868930.4000001</v>
      </c>
      <c r="F40" s="46">
        <f t="shared" si="1"/>
        <v>23.3058284297276</v>
      </c>
      <c r="G40" s="47">
        <f t="shared" si="2"/>
        <v>0</v>
      </c>
      <c r="H40" s="47">
        <f t="shared" si="3"/>
        <v>0</v>
      </c>
      <c r="I40" s="80">
        <f t="shared" si="4"/>
        <v>0</v>
      </c>
    </row>
    <row r="41" spans="1:9" ht="15.75">
      <c r="A41" s="5" t="s">
        <v>31</v>
      </c>
      <c r="B41" s="46">
        <v>14802560</v>
      </c>
      <c r="C41" s="46">
        <v>1303519291.6</v>
      </c>
      <c r="D41" s="46">
        <v>696653763.61</v>
      </c>
      <c r="E41" s="46">
        <f t="shared" si="0"/>
        <v>606865527.9899999</v>
      </c>
      <c r="F41" s="46">
        <f t="shared" si="1"/>
        <v>2.439182869560507</v>
      </c>
      <c r="G41" s="47">
        <f t="shared" si="2"/>
        <v>0</v>
      </c>
      <c r="H41" s="47">
        <f t="shared" si="3"/>
        <v>0</v>
      </c>
      <c r="I41" s="80">
        <f t="shared" si="4"/>
        <v>0</v>
      </c>
    </row>
    <row r="42" spans="1:9" ht="15.75">
      <c r="A42" s="5" t="s">
        <v>32</v>
      </c>
      <c r="B42" s="46">
        <v>0</v>
      </c>
      <c r="C42" s="46">
        <v>375649270.54</v>
      </c>
      <c r="D42" s="46">
        <v>207210001.73</v>
      </c>
      <c r="E42" s="46">
        <f t="shared" si="0"/>
        <v>168439268.81000003</v>
      </c>
      <c r="F42" s="46">
        <f t="shared" si="1"/>
        <v>0</v>
      </c>
      <c r="G42" s="47">
        <f t="shared" si="2"/>
        <v>0</v>
      </c>
      <c r="H42" s="47">
        <f t="shared" si="3"/>
        <v>0</v>
      </c>
      <c r="I42" s="80">
        <f t="shared" si="4"/>
        <v>0</v>
      </c>
    </row>
    <row r="43" spans="1:9" ht="15.75">
      <c r="A43" s="5" t="s">
        <v>33</v>
      </c>
      <c r="B43" s="46">
        <v>19173250</v>
      </c>
      <c r="C43" s="46">
        <v>366068802.55</v>
      </c>
      <c r="D43" s="46">
        <v>278260476.87</v>
      </c>
      <c r="E43" s="46">
        <f t="shared" si="0"/>
        <v>87808325.68</v>
      </c>
      <c r="F43" s="46">
        <f t="shared" si="1"/>
        <v>21.83534403089873</v>
      </c>
      <c r="G43" s="47">
        <f t="shared" si="2"/>
        <v>0</v>
      </c>
      <c r="H43" s="47">
        <f t="shared" si="3"/>
        <v>0</v>
      </c>
      <c r="I43" s="80">
        <f t="shared" si="4"/>
        <v>0</v>
      </c>
    </row>
    <row r="44" spans="1:9" ht="15.75">
      <c r="A44" s="5" t="s">
        <v>34</v>
      </c>
      <c r="B44" s="46">
        <v>0</v>
      </c>
      <c r="C44" s="46">
        <v>402626554.21</v>
      </c>
      <c r="D44" s="46">
        <v>340959321.66</v>
      </c>
      <c r="E44" s="46">
        <f t="shared" si="0"/>
        <v>61667232.54999995</v>
      </c>
      <c r="F44" s="46">
        <f t="shared" si="1"/>
        <v>0</v>
      </c>
      <c r="G44" s="47">
        <f t="shared" si="2"/>
        <v>0</v>
      </c>
      <c r="H44" s="47">
        <f t="shared" si="3"/>
        <v>0</v>
      </c>
      <c r="I44" s="80">
        <f t="shared" si="4"/>
        <v>0</v>
      </c>
    </row>
    <row r="45" spans="1:9" ht="15.75">
      <c r="A45" s="5" t="s">
        <v>35</v>
      </c>
      <c r="B45" s="46">
        <v>0</v>
      </c>
      <c r="C45" s="46">
        <v>257915764.26</v>
      </c>
      <c r="D45" s="46">
        <v>187602123.94</v>
      </c>
      <c r="E45" s="46">
        <f t="shared" si="0"/>
        <v>70313640.32</v>
      </c>
      <c r="F45" s="46">
        <f t="shared" si="1"/>
        <v>0</v>
      </c>
      <c r="G45" s="47">
        <f t="shared" si="2"/>
        <v>0</v>
      </c>
      <c r="H45" s="47">
        <f t="shared" si="3"/>
        <v>0</v>
      </c>
      <c r="I45" s="80">
        <f t="shared" si="4"/>
        <v>0</v>
      </c>
    </row>
    <row r="46" spans="1:9" ht="15.75">
      <c r="A46" s="5" t="s">
        <v>36</v>
      </c>
      <c r="B46" s="46">
        <v>0</v>
      </c>
      <c r="C46" s="46">
        <v>406825376.72</v>
      </c>
      <c r="D46" s="46">
        <v>246563432.66</v>
      </c>
      <c r="E46" s="46">
        <f t="shared" si="0"/>
        <v>160261944.06000003</v>
      </c>
      <c r="F46" s="46">
        <f t="shared" si="1"/>
        <v>0</v>
      </c>
      <c r="G46" s="47">
        <f t="shared" si="2"/>
        <v>0</v>
      </c>
      <c r="H46" s="47">
        <f t="shared" si="3"/>
        <v>0</v>
      </c>
      <c r="I46" s="80">
        <f t="shared" si="4"/>
        <v>0</v>
      </c>
    </row>
    <row r="47" spans="1:9" ht="15.75">
      <c r="A47" s="14" t="s">
        <v>67</v>
      </c>
      <c r="B47" s="15">
        <f>SUM(B$10:B$46)</f>
        <v>15146683699</v>
      </c>
      <c r="C47" s="15">
        <f>SUM(C$10:C$46)</f>
        <v>103942245665.34003</v>
      </c>
      <c r="D47" s="15">
        <f>SUM(D$10:D$46)</f>
        <v>65079021021.10003</v>
      </c>
      <c r="E47" s="15">
        <f>SUM(E$10:E$46)</f>
        <v>38863224644.24001</v>
      </c>
      <c r="F47" s="48">
        <f>$B47/$E47*100</f>
        <v>38.97433586032835</v>
      </c>
      <c r="G47" s="15"/>
      <c r="H47" s="16"/>
      <c r="I47" s="16"/>
    </row>
    <row r="48" spans="1:9" ht="15.75">
      <c r="A48" s="39"/>
      <c r="B48" s="39"/>
      <c r="C48" s="39"/>
      <c r="D48" s="39"/>
      <c r="E48" s="39"/>
      <c r="F48" s="39"/>
      <c r="G48" s="39"/>
      <c r="H48" s="39"/>
      <c r="I48" s="39"/>
    </row>
    <row r="49" spans="1:9" ht="15.75">
      <c r="A49" s="39"/>
      <c r="B49" s="39"/>
      <c r="C49" s="39"/>
      <c r="D49" s="39"/>
      <c r="E49" s="49">
        <f>$C$47-$D$47-$E$47</f>
        <v>0</v>
      </c>
      <c r="F49" s="39"/>
      <c r="G49" s="39"/>
      <c r="H49" s="39"/>
      <c r="I49" s="39"/>
    </row>
  </sheetData>
  <sheetProtection/>
  <mergeCells count="8">
    <mergeCell ref="B7:B8"/>
    <mergeCell ref="A1:I1"/>
    <mergeCell ref="A7:A8"/>
    <mergeCell ref="C7:E7"/>
    <mergeCell ref="F7:F8"/>
    <mergeCell ref="G7:G8"/>
    <mergeCell ref="H7:H8"/>
    <mergeCell ref="I7:I8"/>
  </mergeCells>
  <conditionalFormatting sqref="I10:I46">
    <cfRule type="cellIs" priority="1" dxfId="132" operator="equal" stopIfTrue="1">
      <formula>0</formula>
    </cfRule>
    <cfRule type="cellIs" priority="2" dxfId="133" operator="equal" stopIfTrue="1">
      <formula>-2</formula>
    </cfRule>
  </conditionalFormatting>
  <printOptions horizontalCentered="1" verticalCentered="1"/>
  <pageMargins left="0.03937007874015748" right="0.03937007874015748" top="0.15748031496062992" bottom="0.15748031496062992" header="0.17" footer="0.16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8515625" style="0" customWidth="1"/>
    <col min="2" max="2" width="19.140625" style="0" customWidth="1"/>
    <col min="3" max="3" width="19.7109375" style="0" customWidth="1"/>
    <col min="4" max="4" width="18.7109375" style="0" customWidth="1"/>
    <col min="5" max="5" width="29.57421875" style="0" customWidth="1"/>
    <col min="6" max="7" width="9.00390625" style="0" bestFit="1" customWidth="1"/>
    <col min="8" max="8" width="19.28125" style="0" customWidth="1"/>
  </cols>
  <sheetData>
    <row r="1" spans="1:8" ht="15.75">
      <c r="A1" s="112" t="s">
        <v>299</v>
      </c>
      <c r="B1" s="112"/>
      <c r="C1" s="112"/>
      <c r="D1" s="112"/>
      <c r="E1" s="112"/>
      <c r="F1" s="112"/>
      <c r="G1" s="112"/>
      <c r="H1" s="112"/>
    </row>
    <row r="2" spans="1:8" ht="15.75">
      <c r="A2" s="39"/>
      <c r="B2" s="39"/>
      <c r="C2" s="39"/>
      <c r="D2" s="39"/>
      <c r="E2" s="39"/>
      <c r="F2" s="39"/>
      <c r="G2" s="39"/>
      <c r="H2" s="39"/>
    </row>
    <row r="3" spans="1:8" ht="15.75">
      <c r="A3" s="10" t="s">
        <v>289</v>
      </c>
      <c r="B3" s="32">
        <v>1</v>
      </c>
      <c r="C3" s="77"/>
      <c r="D3" s="77"/>
      <c r="E3" s="39"/>
      <c r="F3" s="39"/>
      <c r="G3" s="39"/>
      <c r="H3" s="39"/>
    </row>
    <row r="4" spans="1:8" ht="15.75">
      <c r="A4" s="11" t="s">
        <v>290</v>
      </c>
      <c r="B4" s="33">
        <v>0</v>
      </c>
      <c r="C4" s="51"/>
      <c r="D4" s="51"/>
      <c r="E4" s="39"/>
      <c r="F4" s="39"/>
      <c r="G4" s="39"/>
      <c r="H4" s="39"/>
    </row>
    <row r="5" spans="1:8" ht="15.75">
      <c r="A5" s="12" t="s">
        <v>291</v>
      </c>
      <c r="B5" s="13" t="s">
        <v>42</v>
      </c>
      <c r="C5" s="24"/>
      <c r="D5" s="24"/>
      <c r="E5" s="39"/>
      <c r="F5" s="39"/>
      <c r="G5" s="39"/>
      <c r="H5" s="39"/>
    </row>
    <row r="6" spans="1:8" ht="15.75">
      <c r="A6" s="39"/>
      <c r="B6" s="39"/>
      <c r="C6" s="39"/>
      <c r="D6" s="39"/>
      <c r="E6" s="39"/>
      <c r="F6" s="39"/>
      <c r="G6" s="39"/>
      <c r="H6" s="39"/>
    </row>
    <row r="7" spans="1:8" ht="87.75" customHeight="1">
      <c r="A7" s="3" t="s">
        <v>38</v>
      </c>
      <c r="B7" s="3" t="s">
        <v>360</v>
      </c>
      <c r="C7" s="3" t="s">
        <v>361</v>
      </c>
      <c r="D7" s="3" t="s">
        <v>362</v>
      </c>
      <c r="E7" s="3" t="s">
        <v>295</v>
      </c>
      <c r="F7" s="9" t="s">
        <v>292</v>
      </c>
      <c r="G7" s="9" t="s">
        <v>293</v>
      </c>
      <c r="H7" s="9" t="s">
        <v>294</v>
      </c>
    </row>
    <row r="8" spans="1:8" ht="15.75">
      <c r="A8" s="9">
        <v>1</v>
      </c>
      <c r="B8" s="9">
        <v>2</v>
      </c>
      <c r="C8" s="9">
        <v>3</v>
      </c>
      <c r="D8" s="9">
        <v>4</v>
      </c>
      <c r="E8" s="9" t="s">
        <v>139</v>
      </c>
      <c r="F8" s="9">
        <v>6</v>
      </c>
      <c r="G8" s="9">
        <v>7</v>
      </c>
      <c r="H8" s="9">
        <v>8</v>
      </c>
    </row>
    <row r="9" spans="1:8" ht="15.75">
      <c r="A9" s="5" t="s">
        <v>0</v>
      </c>
      <c r="B9" s="45">
        <v>17304728000</v>
      </c>
      <c r="C9" s="45">
        <v>-16897728000</v>
      </c>
      <c r="D9" s="45">
        <v>-1424733880.4</v>
      </c>
      <c r="E9" s="46">
        <f>IF(D9&gt;=0,IF(B9&gt;-C9,B9+C9,0),IF(B9&gt;-C9-D9,B9+C9+D9,0))</f>
        <v>0</v>
      </c>
      <c r="F9" s="47">
        <f>IF($E9&gt;0,1,0)</f>
        <v>0</v>
      </c>
      <c r="G9" s="47">
        <f>($F9-$B$4)/($B$3-$B$4)</f>
        <v>0</v>
      </c>
      <c r="H9" s="80">
        <f>$G9*$B$5</f>
        <v>0</v>
      </c>
    </row>
    <row r="10" spans="1:8" ht="15.75">
      <c r="A10" s="5" t="s">
        <v>1</v>
      </c>
      <c r="B10" s="45">
        <v>9762101000</v>
      </c>
      <c r="C10" s="45">
        <v>-9913783000</v>
      </c>
      <c r="D10" s="45">
        <v>-284321202.8</v>
      </c>
      <c r="E10" s="46">
        <f aca="true" t="shared" si="0" ref="E10:E45">IF(D10&gt;=0,IF(B10&gt;-C10,B10+C10,0),IF(B10&gt;-C10-D10,B10+C10+D10,0))</f>
        <v>0</v>
      </c>
      <c r="F10" s="47">
        <f aca="true" t="shared" si="1" ref="F10:F45">IF($E10&gt;0,1,0)</f>
        <v>0</v>
      </c>
      <c r="G10" s="47">
        <f aca="true" t="shared" si="2" ref="G10:G45">($F10-$B$4)/($B$3-$B$4)</f>
        <v>0</v>
      </c>
      <c r="H10" s="80">
        <f aca="true" t="shared" si="3" ref="H10:H45">$G10*$B$5</f>
        <v>0</v>
      </c>
    </row>
    <row r="11" spans="1:8" ht="15.75">
      <c r="A11" s="5" t="s">
        <v>2</v>
      </c>
      <c r="B11" s="45">
        <v>355822400</v>
      </c>
      <c r="C11" s="45">
        <v>-279491700</v>
      </c>
      <c r="D11" s="45">
        <v>-149953598.75</v>
      </c>
      <c r="E11" s="46">
        <f t="shared" si="0"/>
        <v>0</v>
      </c>
      <c r="F11" s="47">
        <f t="shared" si="1"/>
        <v>0</v>
      </c>
      <c r="G11" s="47">
        <f t="shared" si="2"/>
        <v>0</v>
      </c>
      <c r="H11" s="80">
        <f t="shared" si="3"/>
        <v>0</v>
      </c>
    </row>
    <row r="12" spans="1:8" ht="15.75">
      <c r="A12" s="5" t="s">
        <v>3</v>
      </c>
      <c r="B12" s="45">
        <v>683621000</v>
      </c>
      <c r="C12" s="45">
        <v>-557000000</v>
      </c>
      <c r="D12" s="45">
        <v>-154890938.22</v>
      </c>
      <c r="E12" s="46">
        <f t="shared" si="0"/>
        <v>0</v>
      </c>
      <c r="F12" s="47">
        <f t="shared" si="1"/>
        <v>0</v>
      </c>
      <c r="G12" s="47">
        <f t="shared" si="2"/>
        <v>0</v>
      </c>
      <c r="H12" s="80">
        <f t="shared" si="3"/>
        <v>0</v>
      </c>
    </row>
    <row r="13" spans="1:8" ht="15.75">
      <c r="A13" s="5" t="s">
        <v>4</v>
      </c>
      <c r="B13" s="45">
        <v>0</v>
      </c>
      <c r="C13" s="45">
        <v>0</v>
      </c>
      <c r="D13" s="45">
        <v>0</v>
      </c>
      <c r="E13" s="46">
        <f t="shared" si="0"/>
        <v>0</v>
      </c>
      <c r="F13" s="47">
        <f t="shared" si="1"/>
        <v>0</v>
      </c>
      <c r="G13" s="47">
        <f t="shared" si="2"/>
        <v>0</v>
      </c>
      <c r="H13" s="80">
        <f t="shared" si="3"/>
        <v>0</v>
      </c>
    </row>
    <row r="14" spans="1:8" ht="15.75">
      <c r="A14" s="5" t="s">
        <v>5</v>
      </c>
      <c r="B14" s="45">
        <v>32668000</v>
      </c>
      <c r="C14" s="45">
        <v>-6110000</v>
      </c>
      <c r="D14" s="45">
        <v>-63395584.53</v>
      </c>
      <c r="E14" s="46">
        <f t="shared" si="0"/>
        <v>0</v>
      </c>
      <c r="F14" s="47">
        <f t="shared" si="1"/>
        <v>0</v>
      </c>
      <c r="G14" s="47">
        <f t="shared" si="2"/>
        <v>0</v>
      </c>
      <c r="H14" s="80">
        <f t="shared" si="3"/>
        <v>0</v>
      </c>
    </row>
    <row r="15" spans="1:8" ht="15.75">
      <c r="A15" s="5" t="s">
        <v>6</v>
      </c>
      <c r="B15" s="45">
        <v>70177200</v>
      </c>
      <c r="C15" s="45">
        <v>-42441450</v>
      </c>
      <c r="D15" s="45">
        <v>-27786553.81</v>
      </c>
      <c r="E15" s="46">
        <f t="shared" si="0"/>
        <v>0</v>
      </c>
      <c r="F15" s="47">
        <f t="shared" si="1"/>
        <v>0</v>
      </c>
      <c r="G15" s="47">
        <f t="shared" si="2"/>
        <v>0</v>
      </c>
      <c r="H15" s="80">
        <f t="shared" si="3"/>
        <v>0</v>
      </c>
    </row>
    <row r="16" spans="1:8" ht="15.75">
      <c r="A16" s="5" t="s">
        <v>7</v>
      </c>
      <c r="B16" s="45">
        <v>44793000</v>
      </c>
      <c r="C16" s="45">
        <v>-56368900</v>
      </c>
      <c r="D16" s="45">
        <v>0</v>
      </c>
      <c r="E16" s="46">
        <f t="shared" si="0"/>
        <v>0</v>
      </c>
      <c r="F16" s="47">
        <f t="shared" si="1"/>
        <v>0</v>
      </c>
      <c r="G16" s="47">
        <f t="shared" si="2"/>
        <v>0</v>
      </c>
      <c r="H16" s="80">
        <f t="shared" si="3"/>
        <v>0</v>
      </c>
    </row>
    <row r="17" spans="1:8" ht="15.75">
      <c r="A17" s="5" t="s">
        <v>8</v>
      </c>
      <c r="B17" s="45">
        <v>13500000</v>
      </c>
      <c r="C17" s="45">
        <v>-39234000</v>
      </c>
      <c r="D17" s="45">
        <v>-8423359.57</v>
      </c>
      <c r="E17" s="46">
        <f t="shared" si="0"/>
        <v>0</v>
      </c>
      <c r="F17" s="47">
        <f t="shared" si="1"/>
        <v>0</v>
      </c>
      <c r="G17" s="47">
        <f t="shared" si="2"/>
        <v>0</v>
      </c>
      <c r="H17" s="80">
        <f t="shared" si="3"/>
        <v>0</v>
      </c>
    </row>
    <row r="18" spans="1:8" ht="15.75">
      <c r="A18" s="5" t="s">
        <v>9</v>
      </c>
      <c r="B18" s="45">
        <v>39000000</v>
      </c>
      <c r="C18" s="45">
        <v>-19016000</v>
      </c>
      <c r="D18" s="45">
        <v>-27676727.76</v>
      </c>
      <c r="E18" s="46">
        <f t="shared" si="0"/>
        <v>0</v>
      </c>
      <c r="F18" s="47">
        <f t="shared" si="1"/>
        <v>0</v>
      </c>
      <c r="G18" s="47">
        <f t="shared" si="2"/>
        <v>0</v>
      </c>
      <c r="H18" s="80">
        <f t="shared" si="3"/>
        <v>0</v>
      </c>
    </row>
    <row r="19" spans="1:8" ht="15.75">
      <c r="A19" s="5" t="s">
        <v>10</v>
      </c>
      <c r="B19" s="45">
        <v>0</v>
      </c>
      <c r="C19" s="45">
        <v>0</v>
      </c>
      <c r="D19" s="45">
        <v>0</v>
      </c>
      <c r="E19" s="46">
        <f t="shared" si="0"/>
        <v>0</v>
      </c>
      <c r="F19" s="47">
        <f t="shared" si="1"/>
        <v>0</v>
      </c>
      <c r="G19" s="47">
        <f t="shared" si="2"/>
        <v>0</v>
      </c>
      <c r="H19" s="80">
        <f t="shared" si="3"/>
        <v>0</v>
      </c>
    </row>
    <row r="20" spans="1:8" ht="15.75">
      <c r="A20" s="5" t="s">
        <v>11</v>
      </c>
      <c r="B20" s="45">
        <v>0</v>
      </c>
      <c r="C20" s="45">
        <v>-9475000</v>
      </c>
      <c r="D20" s="45">
        <v>0</v>
      </c>
      <c r="E20" s="46">
        <f t="shared" si="0"/>
        <v>0</v>
      </c>
      <c r="F20" s="47">
        <f t="shared" si="1"/>
        <v>0</v>
      </c>
      <c r="G20" s="47">
        <f t="shared" si="2"/>
        <v>0</v>
      </c>
      <c r="H20" s="80">
        <f t="shared" si="3"/>
        <v>0</v>
      </c>
    </row>
    <row r="21" spans="1:8" ht="15.75">
      <c r="A21" s="5" t="s">
        <v>12</v>
      </c>
      <c r="B21" s="45">
        <v>0</v>
      </c>
      <c r="C21" s="45">
        <v>0</v>
      </c>
      <c r="D21" s="45">
        <v>0</v>
      </c>
      <c r="E21" s="46">
        <f t="shared" si="0"/>
        <v>0</v>
      </c>
      <c r="F21" s="47">
        <f t="shared" si="1"/>
        <v>0</v>
      </c>
      <c r="G21" s="47">
        <f t="shared" si="2"/>
        <v>0</v>
      </c>
      <c r="H21" s="80">
        <f t="shared" si="3"/>
        <v>0</v>
      </c>
    </row>
    <row r="22" spans="1:8" ht="15.75">
      <c r="A22" s="5" t="s">
        <v>13</v>
      </c>
      <c r="B22" s="45">
        <v>20134130.67</v>
      </c>
      <c r="C22" s="45">
        <v>-14235500</v>
      </c>
      <c r="D22" s="45">
        <v>-5898630.67</v>
      </c>
      <c r="E22" s="46">
        <f t="shared" si="0"/>
        <v>0</v>
      </c>
      <c r="F22" s="47">
        <f t="shared" si="1"/>
        <v>0</v>
      </c>
      <c r="G22" s="47">
        <f t="shared" si="2"/>
        <v>0</v>
      </c>
      <c r="H22" s="80">
        <f t="shared" si="3"/>
        <v>0</v>
      </c>
    </row>
    <row r="23" spans="1:8" ht="15.75">
      <c r="A23" s="5" t="s">
        <v>14</v>
      </c>
      <c r="B23" s="45">
        <v>0</v>
      </c>
      <c r="C23" s="45">
        <v>-2546247</v>
      </c>
      <c r="D23" s="45">
        <v>-33437004.73</v>
      </c>
      <c r="E23" s="46">
        <f t="shared" si="0"/>
        <v>0</v>
      </c>
      <c r="F23" s="47">
        <f t="shared" si="1"/>
        <v>0</v>
      </c>
      <c r="G23" s="47">
        <f t="shared" si="2"/>
        <v>0</v>
      </c>
      <c r="H23" s="80">
        <f t="shared" si="3"/>
        <v>0</v>
      </c>
    </row>
    <row r="24" spans="1:8" ht="15.75">
      <c r="A24" s="5" t="s">
        <v>15</v>
      </c>
      <c r="B24" s="45">
        <v>0</v>
      </c>
      <c r="C24" s="45">
        <v>0</v>
      </c>
      <c r="D24" s="45">
        <v>0</v>
      </c>
      <c r="E24" s="46">
        <f t="shared" si="0"/>
        <v>0</v>
      </c>
      <c r="F24" s="47">
        <f t="shared" si="1"/>
        <v>0</v>
      </c>
      <c r="G24" s="47">
        <f t="shared" si="2"/>
        <v>0</v>
      </c>
      <c r="H24" s="80">
        <f t="shared" si="3"/>
        <v>0</v>
      </c>
    </row>
    <row r="25" spans="1:8" ht="15.75">
      <c r="A25" s="5" t="s">
        <v>16</v>
      </c>
      <c r="B25" s="45">
        <v>0</v>
      </c>
      <c r="C25" s="45">
        <v>0</v>
      </c>
      <c r="D25" s="45">
        <v>0</v>
      </c>
      <c r="E25" s="46">
        <f t="shared" si="0"/>
        <v>0</v>
      </c>
      <c r="F25" s="47">
        <f t="shared" si="1"/>
        <v>0</v>
      </c>
      <c r="G25" s="47">
        <f t="shared" si="2"/>
        <v>0</v>
      </c>
      <c r="H25" s="80">
        <f t="shared" si="3"/>
        <v>0</v>
      </c>
    </row>
    <row r="26" spans="1:8" ht="15.75">
      <c r="A26" s="5" t="s">
        <v>17</v>
      </c>
      <c r="B26" s="45">
        <v>2770447</v>
      </c>
      <c r="C26" s="45">
        <v>-1188000</v>
      </c>
      <c r="D26" s="45">
        <v>-3068017.65</v>
      </c>
      <c r="E26" s="46">
        <f t="shared" si="0"/>
        <v>0</v>
      </c>
      <c r="F26" s="47">
        <f t="shared" si="1"/>
        <v>0</v>
      </c>
      <c r="G26" s="47">
        <f t="shared" si="2"/>
        <v>0</v>
      </c>
      <c r="H26" s="80">
        <f t="shared" si="3"/>
        <v>0</v>
      </c>
    </row>
    <row r="27" spans="1:8" ht="15.75">
      <c r="A27" s="5" t="s">
        <v>18</v>
      </c>
      <c r="B27" s="45">
        <v>0</v>
      </c>
      <c r="C27" s="45">
        <v>-200000</v>
      </c>
      <c r="D27" s="45">
        <v>0</v>
      </c>
      <c r="E27" s="46">
        <f t="shared" si="0"/>
        <v>0</v>
      </c>
      <c r="F27" s="47">
        <f t="shared" si="1"/>
        <v>0</v>
      </c>
      <c r="G27" s="47">
        <f t="shared" si="2"/>
        <v>0</v>
      </c>
      <c r="H27" s="80">
        <f t="shared" si="3"/>
        <v>0</v>
      </c>
    </row>
    <row r="28" spans="1:8" ht="15.75">
      <c r="A28" s="5" t="s">
        <v>19</v>
      </c>
      <c r="B28" s="45">
        <v>0</v>
      </c>
      <c r="C28" s="45">
        <v>0</v>
      </c>
      <c r="D28" s="45">
        <v>-10856252.17</v>
      </c>
      <c r="E28" s="46">
        <f t="shared" si="0"/>
        <v>0</v>
      </c>
      <c r="F28" s="47">
        <f t="shared" si="1"/>
        <v>0</v>
      </c>
      <c r="G28" s="47">
        <f t="shared" si="2"/>
        <v>0</v>
      </c>
      <c r="H28" s="80">
        <f t="shared" si="3"/>
        <v>0</v>
      </c>
    </row>
    <row r="29" spans="1:8" ht="15.75">
      <c r="A29" s="5" t="s">
        <v>20</v>
      </c>
      <c r="B29" s="45">
        <v>25000000</v>
      </c>
      <c r="C29" s="45">
        <v>0</v>
      </c>
      <c r="D29" s="45">
        <v>-87066496.72</v>
      </c>
      <c r="E29" s="46">
        <f t="shared" si="0"/>
        <v>0</v>
      </c>
      <c r="F29" s="47">
        <f t="shared" si="1"/>
        <v>0</v>
      </c>
      <c r="G29" s="47">
        <f t="shared" si="2"/>
        <v>0</v>
      </c>
      <c r="H29" s="80">
        <f t="shared" si="3"/>
        <v>0</v>
      </c>
    </row>
    <row r="30" spans="1:8" ht="15.75">
      <c r="A30" s="5" t="s">
        <v>21</v>
      </c>
      <c r="B30" s="45">
        <v>35313000</v>
      </c>
      <c r="C30" s="45">
        <v>-31345000</v>
      </c>
      <c r="D30" s="45">
        <v>-45862154.79</v>
      </c>
      <c r="E30" s="46">
        <f t="shared" si="0"/>
        <v>0</v>
      </c>
      <c r="F30" s="47">
        <f t="shared" si="1"/>
        <v>0</v>
      </c>
      <c r="G30" s="47">
        <f t="shared" si="2"/>
        <v>0</v>
      </c>
      <c r="H30" s="80">
        <f t="shared" si="3"/>
        <v>0</v>
      </c>
    </row>
    <row r="31" spans="1:8" ht="15.75">
      <c r="A31" s="5" t="s">
        <v>22</v>
      </c>
      <c r="B31" s="45">
        <v>0</v>
      </c>
      <c r="C31" s="45">
        <v>0</v>
      </c>
      <c r="D31" s="45">
        <v>0</v>
      </c>
      <c r="E31" s="46">
        <f t="shared" si="0"/>
        <v>0</v>
      </c>
      <c r="F31" s="47">
        <f t="shared" si="1"/>
        <v>0</v>
      </c>
      <c r="G31" s="47">
        <f t="shared" si="2"/>
        <v>0</v>
      </c>
      <c r="H31" s="80">
        <f t="shared" si="3"/>
        <v>0</v>
      </c>
    </row>
    <row r="32" spans="1:8" ht="15.75">
      <c r="A32" s="5" t="s">
        <v>23</v>
      </c>
      <c r="B32" s="45">
        <v>19005000</v>
      </c>
      <c r="C32" s="45">
        <v>-11483000</v>
      </c>
      <c r="D32" s="45">
        <v>-14569463.43</v>
      </c>
      <c r="E32" s="46">
        <f t="shared" si="0"/>
        <v>0</v>
      </c>
      <c r="F32" s="47">
        <f t="shared" si="1"/>
        <v>0</v>
      </c>
      <c r="G32" s="47">
        <f t="shared" si="2"/>
        <v>0</v>
      </c>
      <c r="H32" s="80">
        <f t="shared" si="3"/>
        <v>0</v>
      </c>
    </row>
    <row r="33" spans="1:8" ht="15.75">
      <c r="A33" s="5" t="s">
        <v>24</v>
      </c>
      <c r="B33" s="45">
        <v>0</v>
      </c>
      <c r="C33" s="45">
        <v>0</v>
      </c>
      <c r="D33" s="45">
        <v>-9764182.84</v>
      </c>
      <c r="E33" s="46">
        <f t="shared" si="0"/>
        <v>0</v>
      </c>
      <c r="F33" s="47">
        <f t="shared" si="1"/>
        <v>0</v>
      </c>
      <c r="G33" s="47">
        <f t="shared" si="2"/>
        <v>0</v>
      </c>
      <c r="H33" s="80">
        <f t="shared" si="3"/>
        <v>0</v>
      </c>
    </row>
    <row r="34" spans="1:8" ht="15.75">
      <c r="A34" s="5" t="s">
        <v>25</v>
      </c>
      <c r="B34" s="45">
        <v>4047000</v>
      </c>
      <c r="C34" s="45">
        <v>-5396000</v>
      </c>
      <c r="D34" s="45">
        <v>-1945026.8</v>
      </c>
      <c r="E34" s="46">
        <f t="shared" si="0"/>
        <v>0</v>
      </c>
      <c r="F34" s="47">
        <f t="shared" si="1"/>
        <v>0</v>
      </c>
      <c r="G34" s="47">
        <f t="shared" si="2"/>
        <v>0</v>
      </c>
      <c r="H34" s="80">
        <f t="shared" si="3"/>
        <v>0</v>
      </c>
    </row>
    <row r="35" spans="1:8" ht="15.75">
      <c r="A35" s="5" t="s">
        <v>26</v>
      </c>
      <c r="B35" s="45">
        <v>43312000</v>
      </c>
      <c r="C35" s="45">
        <v>-37130190</v>
      </c>
      <c r="D35" s="45">
        <v>-8630127.02</v>
      </c>
      <c r="E35" s="46">
        <f t="shared" si="0"/>
        <v>0</v>
      </c>
      <c r="F35" s="47">
        <f t="shared" si="1"/>
        <v>0</v>
      </c>
      <c r="G35" s="47">
        <f t="shared" si="2"/>
        <v>0</v>
      </c>
      <c r="H35" s="80">
        <f t="shared" si="3"/>
        <v>0</v>
      </c>
    </row>
    <row r="36" spans="1:8" ht="15.75">
      <c r="A36" s="5" t="s">
        <v>27</v>
      </c>
      <c r="B36" s="45">
        <v>0</v>
      </c>
      <c r="C36" s="45">
        <v>0</v>
      </c>
      <c r="D36" s="45">
        <v>0</v>
      </c>
      <c r="E36" s="46">
        <f t="shared" si="0"/>
        <v>0</v>
      </c>
      <c r="F36" s="47">
        <f t="shared" si="1"/>
        <v>0</v>
      </c>
      <c r="G36" s="47">
        <f t="shared" si="2"/>
        <v>0</v>
      </c>
      <c r="H36" s="80">
        <f t="shared" si="3"/>
        <v>0</v>
      </c>
    </row>
    <row r="37" spans="1:8" ht="15.75">
      <c r="A37" s="5" t="s">
        <v>28</v>
      </c>
      <c r="B37" s="45">
        <v>0</v>
      </c>
      <c r="C37" s="45">
        <v>0</v>
      </c>
      <c r="D37" s="45">
        <v>0</v>
      </c>
      <c r="E37" s="46">
        <f t="shared" si="0"/>
        <v>0</v>
      </c>
      <c r="F37" s="47">
        <f t="shared" si="1"/>
        <v>0</v>
      </c>
      <c r="G37" s="47">
        <f t="shared" si="2"/>
        <v>0</v>
      </c>
      <c r="H37" s="80">
        <f t="shared" si="3"/>
        <v>0</v>
      </c>
    </row>
    <row r="38" spans="1:8" ht="15.75">
      <c r="A38" s="5" t="s">
        <v>29</v>
      </c>
      <c r="B38" s="45">
        <v>15100000</v>
      </c>
      <c r="C38" s="45">
        <v>-17602000</v>
      </c>
      <c r="D38" s="45">
        <v>0</v>
      </c>
      <c r="E38" s="46">
        <f t="shared" si="0"/>
        <v>0</v>
      </c>
      <c r="F38" s="47">
        <f t="shared" si="1"/>
        <v>0</v>
      </c>
      <c r="G38" s="47">
        <f t="shared" si="2"/>
        <v>0</v>
      </c>
      <c r="H38" s="80">
        <f t="shared" si="3"/>
        <v>0</v>
      </c>
    </row>
    <row r="39" spans="1:8" ht="15.75">
      <c r="A39" s="5" t="s">
        <v>30</v>
      </c>
      <c r="B39" s="45">
        <v>50500000</v>
      </c>
      <c r="C39" s="45">
        <v>-33600561</v>
      </c>
      <c r="D39" s="45">
        <v>-16956331.5</v>
      </c>
      <c r="E39" s="46">
        <f t="shared" si="0"/>
        <v>0</v>
      </c>
      <c r="F39" s="47">
        <f t="shared" si="1"/>
        <v>0</v>
      </c>
      <c r="G39" s="47">
        <f t="shared" si="2"/>
        <v>0</v>
      </c>
      <c r="H39" s="80">
        <f t="shared" si="3"/>
        <v>0</v>
      </c>
    </row>
    <row r="40" spans="1:8" ht="15.75">
      <c r="A40" s="5" t="s">
        <v>31</v>
      </c>
      <c r="B40" s="45">
        <v>0</v>
      </c>
      <c r="C40" s="45">
        <v>-31607069.83</v>
      </c>
      <c r="D40" s="45">
        <v>0</v>
      </c>
      <c r="E40" s="46">
        <f t="shared" si="0"/>
        <v>0</v>
      </c>
      <c r="F40" s="47">
        <f t="shared" si="1"/>
        <v>0</v>
      </c>
      <c r="G40" s="47">
        <f t="shared" si="2"/>
        <v>0</v>
      </c>
      <c r="H40" s="80">
        <f t="shared" si="3"/>
        <v>0</v>
      </c>
    </row>
    <row r="41" spans="1:8" ht="15.75">
      <c r="A41" s="5" t="s">
        <v>32</v>
      </c>
      <c r="B41" s="45">
        <v>0</v>
      </c>
      <c r="C41" s="45">
        <v>0</v>
      </c>
      <c r="D41" s="45">
        <v>-16638112.97</v>
      </c>
      <c r="E41" s="46">
        <f t="shared" si="0"/>
        <v>0</v>
      </c>
      <c r="F41" s="47">
        <f t="shared" si="1"/>
        <v>0</v>
      </c>
      <c r="G41" s="47">
        <f t="shared" si="2"/>
        <v>0</v>
      </c>
      <c r="H41" s="80">
        <f t="shared" si="3"/>
        <v>0</v>
      </c>
    </row>
    <row r="42" spans="1:8" ht="15.75">
      <c r="A42" s="5" t="s">
        <v>33</v>
      </c>
      <c r="B42" s="45">
        <v>5980000</v>
      </c>
      <c r="C42" s="45">
        <v>-2107500</v>
      </c>
      <c r="D42" s="45">
        <v>-1947875.32</v>
      </c>
      <c r="E42" s="46">
        <f t="shared" si="0"/>
        <v>1924624.68</v>
      </c>
      <c r="F42" s="47">
        <f t="shared" si="1"/>
        <v>1</v>
      </c>
      <c r="G42" s="47">
        <f t="shared" si="2"/>
        <v>1</v>
      </c>
      <c r="H42" s="80">
        <f t="shared" si="3"/>
        <v>-2</v>
      </c>
    </row>
    <row r="43" spans="1:8" ht="15.75">
      <c r="A43" s="5" t="s">
        <v>34</v>
      </c>
      <c r="B43" s="45">
        <v>0</v>
      </c>
      <c r="C43" s="45">
        <v>-1000000</v>
      </c>
      <c r="D43" s="45">
        <v>-5045879.06</v>
      </c>
      <c r="E43" s="46">
        <f t="shared" si="0"/>
        <v>0</v>
      </c>
      <c r="F43" s="47">
        <f t="shared" si="1"/>
        <v>0</v>
      </c>
      <c r="G43" s="47">
        <f t="shared" si="2"/>
        <v>0</v>
      </c>
      <c r="H43" s="80">
        <f t="shared" si="3"/>
        <v>0</v>
      </c>
    </row>
    <row r="44" spans="1:8" ht="15.75">
      <c r="A44" s="5" t="s">
        <v>35</v>
      </c>
      <c r="B44" s="45">
        <v>0</v>
      </c>
      <c r="C44" s="45">
        <v>0</v>
      </c>
      <c r="D44" s="45">
        <v>-2300000</v>
      </c>
      <c r="E44" s="46">
        <f t="shared" si="0"/>
        <v>0</v>
      </c>
      <c r="F44" s="47">
        <f t="shared" si="1"/>
        <v>0</v>
      </c>
      <c r="G44" s="47">
        <f t="shared" si="2"/>
        <v>0</v>
      </c>
      <c r="H44" s="80">
        <f t="shared" si="3"/>
        <v>0</v>
      </c>
    </row>
    <row r="45" spans="1:8" ht="15.75">
      <c r="A45" s="5" t="s">
        <v>36</v>
      </c>
      <c r="B45" s="45">
        <v>0</v>
      </c>
      <c r="C45" s="45">
        <v>-1440000</v>
      </c>
      <c r="D45" s="45">
        <v>-25586245.89</v>
      </c>
      <c r="E45" s="46">
        <f t="shared" si="0"/>
        <v>0</v>
      </c>
      <c r="F45" s="47">
        <f t="shared" si="1"/>
        <v>0</v>
      </c>
      <c r="G45" s="47">
        <f t="shared" si="2"/>
        <v>0</v>
      </c>
      <c r="H45" s="80">
        <f t="shared" si="3"/>
        <v>0</v>
      </c>
    </row>
    <row r="46" spans="1:8" ht="15.75">
      <c r="A46" s="14" t="s">
        <v>67</v>
      </c>
      <c r="B46" s="35">
        <f>SUM(B$9:B$45)</f>
        <v>28527572177.67</v>
      </c>
      <c r="C46" s="35">
        <f>SUM(C$9:C$45)</f>
        <v>-28011529117.83</v>
      </c>
      <c r="D46" s="35">
        <f>SUM(D$9:D$45)</f>
        <v>-2430753647.3999996</v>
      </c>
      <c r="E46" s="35">
        <f>SUM(E$9:E$45)</f>
        <v>1924624.68</v>
      </c>
      <c r="F46" s="15"/>
      <c r="G46" s="16"/>
      <c r="H46" s="16"/>
    </row>
    <row r="47" spans="1:8" ht="15.75">
      <c r="A47" s="39"/>
      <c r="B47" s="39"/>
      <c r="C47" s="39"/>
      <c r="D47" s="39"/>
      <c r="E47" s="39"/>
      <c r="F47" s="39"/>
      <c r="G47" s="39"/>
      <c r="H47" s="39"/>
    </row>
    <row r="48" spans="1:8" ht="15.75">
      <c r="A48" s="39"/>
      <c r="B48" s="39"/>
      <c r="C48" s="39"/>
      <c r="D48" s="39"/>
      <c r="E48" s="39"/>
      <c r="F48" s="39"/>
      <c r="G48" s="39"/>
      <c r="H48" s="39"/>
    </row>
  </sheetData>
  <sheetProtection/>
  <mergeCells count="1">
    <mergeCell ref="A1:H1"/>
  </mergeCells>
  <conditionalFormatting sqref="H9:H45">
    <cfRule type="cellIs" priority="1" dxfId="132" operator="equal" stopIfTrue="1">
      <formula>0</formula>
    </cfRule>
    <cfRule type="cellIs" priority="2" dxfId="133" operator="equal" stopIfTrue="1">
      <formula>-2</formula>
    </cfRule>
  </conditionalFormatting>
  <printOptions horizontalCentered="1" verticalCentered="1"/>
  <pageMargins left="0.03937007874015748" right="0.03937007874015748" top="0.15748031496062992" bottom="0.15748031496062992" header="0.17" footer="0.16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8515625" style="0" customWidth="1"/>
    <col min="2" max="2" width="19.7109375" style="0" customWidth="1"/>
    <col min="3" max="3" width="19.140625" style="0" customWidth="1"/>
    <col min="4" max="4" width="18.8515625" style="0" customWidth="1"/>
    <col min="5" max="5" width="20.28125" style="0" customWidth="1"/>
    <col min="6" max="6" width="21.7109375" style="0" customWidth="1"/>
    <col min="7" max="7" width="9.28125" style="0" customWidth="1"/>
    <col min="8" max="8" width="9.140625" style="0" customWidth="1"/>
    <col min="9" max="9" width="19.140625" style="0" customWidth="1"/>
  </cols>
  <sheetData>
    <row r="1" spans="1:9" ht="15.75">
      <c r="A1" s="112" t="s">
        <v>224</v>
      </c>
      <c r="B1" s="112"/>
      <c r="C1" s="112"/>
      <c r="D1" s="112"/>
      <c r="E1" s="112"/>
      <c r="F1" s="112"/>
      <c r="G1" s="112"/>
      <c r="H1" s="112"/>
      <c r="I1" s="112"/>
    </row>
    <row r="2" spans="1:9" ht="15.75">
      <c r="A2" s="39"/>
      <c r="B2" s="39"/>
      <c r="C2" s="39"/>
      <c r="D2" s="39"/>
      <c r="E2" s="39"/>
      <c r="F2" s="39"/>
      <c r="G2" s="39"/>
      <c r="H2" s="39"/>
      <c r="I2" s="39"/>
    </row>
    <row r="3" spans="1:9" ht="15.75">
      <c r="A3" s="10" t="s">
        <v>68</v>
      </c>
      <c r="B3" s="32">
        <v>1</v>
      </c>
      <c r="C3" s="39"/>
      <c r="D3" s="39"/>
      <c r="E3" s="39"/>
      <c r="F3" s="39"/>
      <c r="G3" s="39"/>
      <c r="H3" s="39"/>
      <c r="I3" s="39"/>
    </row>
    <row r="4" spans="1:9" ht="15.75">
      <c r="A4" s="11" t="s">
        <v>69</v>
      </c>
      <c r="B4" s="33">
        <v>0</v>
      </c>
      <c r="C4" s="39"/>
      <c r="D4" s="39"/>
      <c r="E4" s="39"/>
      <c r="F4" s="39"/>
      <c r="G4" s="39"/>
      <c r="H4" s="39"/>
      <c r="I4" s="39"/>
    </row>
    <row r="5" spans="1:9" ht="15.75">
      <c r="A5" s="12" t="s">
        <v>70</v>
      </c>
      <c r="B5" s="13" t="s">
        <v>42</v>
      </c>
      <c r="C5" s="39"/>
      <c r="D5" s="39"/>
      <c r="E5" s="39"/>
      <c r="F5" s="39"/>
      <c r="G5" s="39"/>
      <c r="H5" s="39"/>
      <c r="I5" s="39"/>
    </row>
    <row r="6" spans="1:9" ht="15.75">
      <c r="A6" s="39"/>
      <c r="B6" s="39"/>
      <c r="C6" s="39"/>
      <c r="D6" s="39"/>
      <c r="E6" s="39"/>
      <c r="F6" s="39"/>
      <c r="G6" s="39"/>
      <c r="H6" s="39"/>
      <c r="I6" s="39"/>
    </row>
    <row r="7" spans="1:9" ht="126">
      <c r="A7" s="3" t="s">
        <v>38</v>
      </c>
      <c r="B7" s="3" t="s">
        <v>363</v>
      </c>
      <c r="C7" s="3" t="s">
        <v>364</v>
      </c>
      <c r="D7" s="3" t="s">
        <v>365</v>
      </c>
      <c r="E7" s="3" t="s">
        <v>366</v>
      </c>
      <c r="F7" s="3" t="s">
        <v>225</v>
      </c>
      <c r="G7" s="9" t="s">
        <v>71</v>
      </c>
      <c r="H7" s="9" t="s">
        <v>72</v>
      </c>
      <c r="I7" s="9" t="s">
        <v>73</v>
      </c>
    </row>
    <row r="8" spans="1:9" ht="15.75">
      <c r="A8" s="9">
        <v>1</v>
      </c>
      <c r="B8" s="9">
        <v>2</v>
      </c>
      <c r="C8" s="9">
        <v>3</v>
      </c>
      <c r="D8" s="9">
        <v>4</v>
      </c>
      <c r="E8" s="9" t="s">
        <v>168</v>
      </c>
      <c r="F8" s="9" t="s">
        <v>223</v>
      </c>
      <c r="G8" s="9">
        <v>7</v>
      </c>
      <c r="H8" s="9">
        <v>8</v>
      </c>
      <c r="I8" s="9">
        <v>9</v>
      </c>
    </row>
    <row r="9" spans="1:9" ht="15.75">
      <c r="A9" s="5" t="s">
        <v>0</v>
      </c>
      <c r="B9" s="44">
        <v>237833203.78</v>
      </c>
      <c r="C9" s="44">
        <v>46488456360.82</v>
      </c>
      <c r="D9" s="44">
        <v>10052004686.74</v>
      </c>
      <c r="E9" s="44">
        <f>$C9-$D9</f>
        <v>36436451674.08</v>
      </c>
      <c r="F9" s="44">
        <f>$B9/$E9*100</f>
        <v>0.6527342615779151</v>
      </c>
      <c r="G9" s="47">
        <f>IF($F9&gt;15,1,0)</f>
        <v>0</v>
      </c>
      <c r="H9" s="47">
        <f>($G9-$B$4)/($B$3-$B$4)</f>
        <v>0</v>
      </c>
      <c r="I9" s="80">
        <f>$H9*$B$5</f>
        <v>0</v>
      </c>
    </row>
    <row r="10" spans="1:9" ht="15.75">
      <c r="A10" s="5" t="s">
        <v>1</v>
      </c>
      <c r="B10" s="44">
        <v>227917413.43</v>
      </c>
      <c r="C10" s="44">
        <v>18561945722.26</v>
      </c>
      <c r="D10" s="44">
        <v>5162614692.03</v>
      </c>
      <c r="E10" s="44">
        <f aca="true" t="shared" si="0" ref="E10:E45">$C10-$D10</f>
        <v>13399331030.23</v>
      </c>
      <c r="F10" s="44">
        <f aca="true" t="shared" si="1" ref="F10:F45">$B10/$E10*100</f>
        <v>1.7009611369089954</v>
      </c>
      <c r="G10" s="47">
        <f aca="true" t="shared" si="2" ref="G10:G45">IF($F10&gt;15,1,0)</f>
        <v>0</v>
      </c>
      <c r="H10" s="47">
        <f aca="true" t="shared" si="3" ref="H10:H45">($G10-$B$4)/($B$3-$B$4)</f>
        <v>0</v>
      </c>
      <c r="I10" s="80">
        <f aca="true" t="shared" si="4" ref="I10:I45">$H10*$B$5</f>
        <v>0</v>
      </c>
    </row>
    <row r="11" spans="1:9" ht="15.75">
      <c r="A11" s="5" t="s">
        <v>2</v>
      </c>
      <c r="B11" s="44">
        <v>9218626.24</v>
      </c>
      <c r="C11" s="44">
        <v>4626040513.05</v>
      </c>
      <c r="D11" s="44">
        <v>144458559.58</v>
      </c>
      <c r="E11" s="44">
        <f t="shared" si="0"/>
        <v>4481581953.47</v>
      </c>
      <c r="F11" s="44">
        <f t="shared" si="1"/>
        <v>0.20570027137096536</v>
      </c>
      <c r="G11" s="47">
        <f t="shared" si="2"/>
        <v>0</v>
      </c>
      <c r="H11" s="47">
        <f t="shared" si="3"/>
        <v>0</v>
      </c>
      <c r="I11" s="80">
        <f t="shared" si="4"/>
        <v>0</v>
      </c>
    </row>
    <row r="12" spans="1:9" ht="15.75">
      <c r="A12" s="5" t="s">
        <v>3</v>
      </c>
      <c r="B12" s="44">
        <v>40998093</v>
      </c>
      <c r="C12" s="44">
        <v>2363982559.77</v>
      </c>
      <c r="D12" s="44">
        <v>49499807.64</v>
      </c>
      <c r="E12" s="44">
        <f t="shared" si="0"/>
        <v>2314482752.13</v>
      </c>
      <c r="F12" s="44">
        <f t="shared" si="1"/>
        <v>1.7713717227864318</v>
      </c>
      <c r="G12" s="47">
        <f t="shared" si="2"/>
        <v>0</v>
      </c>
      <c r="H12" s="47">
        <f t="shared" si="3"/>
        <v>0</v>
      </c>
      <c r="I12" s="80">
        <f t="shared" si="4"/>
        <v>0</v>
      </c>
    </row>
    <row r="13" spans="1:9" ht="15.75">
      <c r="A13" s="5" t="s">
        <v>4</v>
      </c>
      <c r="B13" s="44">
        <v>0</v>
      </c>
      <c r="C13" s="44">
        <v>2129423301.44</v>
      </c>
      <c r="D13" s="44">
        <v>56260478.38</v>
      </c>
      <c r="E13" s="44">
        <f t="shared" si="0"/>
        <v>2073162823.06</v>
      </c>
      <c r="F13" s="44">
        <f t="shared" si="1"/>
        <v>0</v>
      </c>
      <c r="G13" s="47">
        <f t="shared" si="2"/>
        <v>0</v>
      </c>
      <c r="H13" s="47">
        <f t="shared" si="3"/>
        <v>0</v>
      </c>
      <c r="I13" s="80">
        <f t="shared" si="4"/>
        <v>0</v>
      </c>
    </row>
    <row r="14" spans="1:9" ht="15.75">
      <c r="A14" s="5" t="s">
        <v>5</v>
      </c>
      <c r="B14" s="44">
        <v>373779.13</v>
      </c>
      <c r="C14" s="44">
        <v>2265400999.53</v>
      </c>
      <c r="D14" s="44">
        <v>29990604.72</v>
      </c>
      <c r="E14" s="44">
        <f t="shared" si="0"/>
        <v>2235410394.8100004</v>
      </c>
      <c r="F14" s="44">
        <f t="shared" si="1"/>
        <v>0.01672082812479583</v>
      </c>
      <c r="G14" s="47">
        <f t="shared" si="2"/>
        <v>0</v>
      </c>
      <c r="H14" s="47">
        <f t="shared" si="3"/>
        <v>0</v>
      </c>
      <c r="I14" s="80">
        <f t="shared" si="4"/>
        <v>0</v>
      </c>
    </row>
    <row r="15" spans="1:9" ht="15.75">
      <c r="A15" s="5" t="s">
        <v>6</v>
      </c>
      <c r="B15" s="44">
        <v>3485360.91</v>
      </c>
      <c r="C15" s="44">
        <v>1718838244.76</v>
      </c>
      <c r="D15" s="44">
        <v>39112712.11</v>
      </c>
      <c r="E15" s="44">
        <f t="shared" si="0"/>
        <v>1679725532.65</v>
      </c>
      <c r="F15" s="44">
        <f t="shared" si="1"/>
        <v>0.2074958582371109</v>
      </c>
      <c r="G15" s="47">
        <f t="shared" si="2"/>
        <v>0</v>
      </c>
      <c r="H15" s="47">
        <f t="shared" si="3"/>
        <v>0</v>
      </c>
      <c r="I15" s="80">
        <f t="shared" si="4"/>
        <v>0</v>
      </c>
    </row>
    <row r="16" spans="1:9" ht="15.75">
      <c r="A16" s="5" t="s">
        <v>7</v>
      </c>
      <c r="B16" s="44">
        <v>2508135.1</v>
      </c>
      <c r="C16" s="44">
        <v>880440638.86</v>
      </c>
      <c r="D16" s="44">
        <v>22988061.86</v>
      </c>
      <c r="E16" s="44">
        <f t="shared" si="0"/>
        <v>857452577</v>
      </c>
      <c r="F16" s="44">
        <f t="shared" si="1"/>
        <v>0.29251006612812364</v>
      </c>
      <c r="G16" s="47">
        <f t="shared" si="2"/>
        <v>0</v>
      </c>
      <c r="H16" s="47">
        <f t="shared" si="3"/>
        <v>0</v>
      </c>
      <c r="I16" s="80">
        <f t="shared" si="4"/>
        <v>0</v>
      </c>
    </row>
    <row r="17" spans="1:9" ht="15.75">
      <c r="A17" s="5" t="s">
        <v>8</v>
      </c>
      <c r="B17" s="44">
        <v>1251071.17</v>
      </c>
      <c r="C17" s="44">
        <v>1645859851.3</v>
      </c>
      <c r="D17" s="44">
        <v>39757613.12</v>
      </c>
      <c r="E17" s="44">
        <f t="shared" si="0"/>
        <v>1606102238.18</v>
      </c>
      <c r="F17" s="44">
        <f t="shared" si="1"/>
        <v>0.07789486498802756</v>
      </c>
      <c r="G17" s="47">
        <f t="shared" si="2"/>
        <v>0</v>
      </c>
      <c r="H17" s="47">
        <f t="shared" si="3"/>
        <v>0</v>
      </c>
      <c r="I17" s="80">
        <f t="shared" si="4"/>
        <v>0</v>
      </c>
    </row>
    <row r="18" spans="1:9" ht="15.75">
      <c r="A18" s="5" t="s">
        <v>9</v>
      </c>
      <c r="B18" s="44">
        <v>6641003.09</v>
      </c>
      <c r="C18" s="44">
        <v>1025647650.71</v>
      </c>
      <c r="D18" s="44">
        <v>34012582.23</v>
      </c>
      <c r="E18" s="44">
        <f t="shared" si="0"/>
        <v>991635068.48</v>
      </c>
      <c r="F18" s="44">
        <f t="shared" si="1"/>
        <v>0.6697023230712761</v>
      </c>
      <c r="G18" s="47">
        <f t="shared" si="2"/>
        <v>0</v>
      </c>
      <c r="H18" s="47">
        <f t="shared" si="3"/>
        <v>0</v>
      </c>
      <c r="I18" s="80">
        <f t="shared" si="4"/>
        <v>0</v>
      </c>
    </row>
    <row r="19" spans="1:9" ht="15.75">
      <c r="A19" s="5" t="s">
        <v>10</v>
      </c>
      <c r="B19" s="44">
        <v>0</v>
      </c>
      <c r="C19" s="44">
        <v>347033048.87</v>
      </c>
      <c r="D19" s="44">
        <v>29496152.28</v>
      </c>
      <c r="E19" s="44">
        <f t="shared" si="0"/>
        <v>317536896.59000003</v>
      </c>
      <c r="F19" s="44">
        <f t="shared" si="1"/>
        <v>0</v>
      </c>
      <c r="G19" s="47">
        <f t="shared" si="2"/>
        <v>0</v>
      </c>
      <c r="H19" s="47">
        <f t="shared" si="3"/>
        <v>0</v>
      </c>
      <c r="I19" s="80">
        <f t="shared" si="4"/>
        <v>0</v>
      </c>
    </row>
    <row r="20" spans="1:9" ht="15.75">
      <c r="A20" s="5" t="s">
        <v>11</v>
      </c>
      <c r="B20" s="44">
        <v>196866.04</v>
      </c>
      <c r="C20" s="44">
        <v>882906135.2</v>
      </c>
      <c r="D20" s="44">
        <v>39043446.86</v>
      </c>
      <c r="E20" s="44">
        <f t="shared" si="0"/>
        <v>843862688.34</v>
      </c>
      <c r="F20" s="44">
        <f t="shared" si="1"/>
        <v>0.023329155645839015</v>
      </c>
      <c r="G20" s="47">
        <f t="shared" si="2"/>
        <v>0</v>
      </c>
      <c r="H20" s="47">
        <f t="shared" si="3"/>
        <v>0</v>
      </c>
      <c r="I20" s="80">
        <f t="shared" si="4"/>
        <v>0</v>
      </c>
    </row>
    <row r="21" spans="1:9" ht="15.75">
      <c r="A21" s="5" t="s">
        <v>12</v>
      </c>
      <c r="B21" s="44">
        <v>0</v>
      </c>
      <c r="C21" s="44">
        <v>255038535.25</v>
      </c>
      <c r="D21" s="44">
        <v>17655930.49</v>
      </c>
      <c r="E21" s="44">
        <f t="shared" si="0"/>
        <v>237382604.76</v>
      </c>
      <c r="F21" s="44">
        <f t="shared" si="1"/>
        <v>0</v>
      </c>
      <c r="G21" s="47">
        <f t="shared" si="2"/>
        <v>0</v>
      </c>
      <c r="H21" s="47">
        <f t="shared" si="3"/>
        <v>0</v>
      </c>
      <c r="I21" s="80">
        <f t="shared" si="4"/>
        <v>0</v>
      </c>
    </row>
    <row r="22" spans="1:9" ht="15.75">
      <c r="A22" s="5" t="s">
        <v>13</v>
      </c>
      <c r="B22" s="44">
        <v>351808.72</v>
      </c>
      <c r="C22" s="44">
        <v>451018315.47</v>
      </c>
      <c r="D22" s="44">
        <v>24308972.43</v>
      </c>
      <c r="E22" s="44">
        <f t="shared" si="0"/>
        <v>426709343.04</v>
      </c>
      <c r="F22" s="44">
        <f t="shared" si="1"/>
        <v>0.0824469221821143</v>
      </c>
      <c r="G22" s="47">
        <f t="shared" si="2"/>
        <v>0</v>
      </c>
      <c r="H22" s="47">
        <f t="shared" si="3"/>
        <v>0</v>
      </c>
      <c r="I22" s="80">
        <f t="shared" si="4"/>
        <v>0</v>
      </c>
    </row>
    <row r="23" spans="1:9" ht="15.75">
      <c r="A23" s="5" t="s">
        <v>14</v>
      </c>
      <c r="B23" s="44">
        <v>35646.35</v>
      </c>
      <c r="C23" s="44">
        <v>522471361.8</v>
      </c>
      <c r="D23" s="44">
        <v>27191272.71</v>
      </c>
      <c r="E23" s="44">
        <f t="shared" si="0"/>
        <v>495280089.09000003</v>
      </c>
      <c r="F23" s="44">
        <f t="shared" si="1"/>
        <v>0.007197210383622449</v>
      </c>
      <c r="G23" s="47">
        <f t="shared" si="2"/>
        <v>0</v>
      </c>
      <c r="H23" s="47">
        <f t="shared" si="3"/>
        <v>0</v>
      </c>
      <c r="I23" s="80">
        <f t="shared" si="4"/>
        <v>0</v>
      </c>
    </row>
    <row r="24" spans="1:9" ht="15.75">
      <c r="A24" s="5" t="s">
        <v>15</v>
      </c>
      <c r="B24" s="44">
        <v>0</v>
      </c>
      <c r="C24" s="44">
        <v>423961327.53</v>
      </c>
      <c r="D24" s="44">
        <v>33168264.99</v>
      </c>
      <c r="E24" s="44">
        <f t="shared" si="0"/>
        <v>390793062.53999996</v>
      </c>
      <c r="F24" s="44">
        <f t="shared" si="1"/>
        <v>0</v>
      </c>
      <c r="G24" s="47">
        <f t="shared" si="2"/>
        <v>0</v>
      </c>
      <c r="H24" s="47">
        <f t="shared" si="3"/>
        <v>0</v>
      </c>
      <c r="I24" s="80">
        <f t="shared" si="4"/>
        <v>0</v>
      </c>
    </row>
    <row r="25" spans="1:9" ht="15.75">
      <c r="A25" s="5" t="s">
        <v>16</v>
      </c>
      <c r="B25" s="44">
        <v>0</v>
      </c>
      <c r="C25" s="44">
        <v>3242190201.44</v>
      </c>
      <c r="D25" s="44">
        <v>83769326.83</v>
      </c>
      <c r="E25" s="44">
        <f t="shared" si="0"/>
        <v>3158420874.61</v>
      </c>
      <c r="F25" s="44">
        <f t="shared" si="1"/>
        <v>0</v>
      </c>
      <c r="G25" s="47">
        <f t="shared" si="2"/>
        <v>0</v>
      </c>
      <c r="H25" s="47">
        <f t="shared" si="3"/>
        <v>0</v>
      </c>
      <c r="I25" s="80">
        <f t="shared" si="4"/>
        <v>0</v>
      </c>
    </row>
    <row r="26" spans="1:9" ht="15.75">
      <c r="A26" s="5" t="s">
        <v>17</v>
      </c>
      <c r="B26" s="44">
        <v>17696.29</v>
      </c>
      <c r="C26" s="44">
        <v>577247452.63</v>
      </c>
      <c r="D26" s="44">
        <v>17934178.65</v>
      </c>
      <c r="E26" s="44">
        <f t="shared" si="0"/>
        <v>559313273.98</v>
      </c>
      <c r="F26" s="90">
        <f t="shared" si="1"/>
        <v>0.003163931703976113</v>
      </c>
      <c r="G26" s="47">
        <f t="shared" si="2"/>
        <v>0</v>
      </c>
      <c r="H26" s="47">
        <f t="shared" si="3"/>
        <v>0</v>
      </c>
      <c r="I26" s="80">
        <f t="shared" si="4"/>
        <v>0</v>
      </c>
    </row>
    <row r="27" spans="1:9" ht="15.75">
      <c r="A27" s="5" t="s">
        <v>18</v>
      </c>
      <c r="B27" s="44">
        <v>326.04</v>
      </c>
      <c r="C27" s="44">
        <v>367886940.66</v>
      </c>
      <c r="D27" s="44">
        <v>42100455.82</v>
      </c>
      <c r="E27" s="44">
        <f t="shared" si="0"/>
        <v>325786484.84000003</v>
      </c>
      <c r="F27" s="92">
        <f t="shared" si="1"/>
        <v>0.00010007781635267175</v>
      </c>
      <c r="G27" s="47">
        <f t="shared" si="2"/>
        <v>0</v>
      </c>
      <c r="H27" s="47">
        <f t="shared" si="3"/>
        <v>0</v>
      </c>
      <c r="I27" s="80">
        <f t="shared" si="4"/>
        <v>0</v>
      </c>
    </row>
    <row r="28" spans="1:9" ht="15.75">
      <c r="A28" s="5" t="s">
        <v>19</v>
      </c>
      <c r="B28" s="44">
        <v>0</v>
      </c>
      <c r="C28" s="44">
        <v>538609086.59</v>
      </c>
      <c r="D28" s="44">
        <v>61327975.9</v>
      </c>
      <c r="E28" s="44">
        <f t="shared" si="0"/>
        <v>477281110.69000006</v>
      </c>
      <c r="F28" s="44">
        <f t="shared" si="1"/>
        <v>0</v>
      </c>
      <c r="G28" s="47">
        <f t="shared" si="2"/>
        <v>0</v>
      </c>
      <c r="H28" s="47">
        <f t="shared" si="3"/>
        <v>0</v>
      </c>
      <c r="I28" s="80">
        <f t="shared" si="4"/>
        <v>0</v>
      </c>
    </row>
    <row r="29" spans="1:9" ht="15.75">
      <c r="A29" s="5" t="s">
        <v>20</v>
      </c>
      <c r="B29" s="44">
        <v>136301.37</v>
      </c>
      <c r="C29" s="44">
        <v>862129927.34</v>
      </c>
      <c r="D29" s="44">
        <v>46565120.4</v>
      </c>
      <c r="E29" s="44">
        <f t="shared" si="0"/>
        <v>815564806.94</v>
      </c>
      <c r="F29" s="44">
        <f t="shared" si="1"/>
        <v>0.016712512462547627</v>
      </c>
      <c r="G29" s="47">
        <f t="shared" si="2"/>
        <v>0</v>
      </c>
      <c r="H29" s="47">
        <f t="shared" si="3"/>
        <v>0</v>
      </c>
      <c r="I29" s="80">
        <f t="shared" si="4"/>
        <v>0</v>
      </c>
    </row>
    <row r="30" spans="1:9" ht="15.75">
      <c r="A30" s="5" t="s">
        <v>21</v>
      </c>
      <c r="B30" s="44">
        <v>1615843.91</v>
      </c>
      <c r="C30" s="44">
        <v>482705281.16</v>
      </c>
      <c r="D30" s="44">
        <v>46911199.24</v>
      </c>
      <c r="E30" s="44">
        <f t="shared" si="0"/>
        <v>435794081.92</v>
      </c>
      <c r="F30" s="44">
        <f t="shared" si="1"/>
        <v>0.3707815174728841</v>
      </c>
      <c r="G30" s="47">
        <f t="shared" si="2"/>
        <v>0</v>
      </c>
      <c r="H30" s="47">
        <f t="shared" si="3"/>
        <v>0</v>
      </c>
      <c r="I30" s="80">
        <f t="shared" si="4"/>
        <v>0</v>
      </c>
    </row>
    <row r="31" spans="1:9" ht="15.75">
      <c r="A31" s="5" t="s">
        <v>22</v>
      </c>
      <c r="B31" s="44">
        <v>0</v>
      </c>
      <c r="C31" s="44">
        <v>662202555.55</v>
      </c>
      <c r="D31" s="44">
        <v>42475098.63</v>
      </c>
      <c r="E31" s="44">
        <f t="shared" si="0"/>
        <v>619727456.92</v>
      </c>
      <c r="F31" s="44">
        <f t="shared" si="1"/>
        <v>0</v>
      </c>
      <c r="G31" s="47">
        <f t="shared" si="2"/>
        <v>0</v>
      </c>
      <c r="H31" s="47">
        <f t="shared" si="3"/>
        <v>0</v>
      </c>
      <c r="I31" s="80">
        <f t="shared" si="4"/>
        <v>0</v>
      </c>
    </row>
    <row r="32" spans="1:9" ht="15.75">
      <c r="A32" s="5" t="s">
        <v>23</v>
      </c>
      <c r="B32" s="44">
        <v>1243071.65</v>
      </c>
      <c r="C32" s="44">
        <v>571748829.95</v>
      </c>
      <c r="D32" s="44">
        <v>36599259.83</v>
      </c>
      <c r="E32" s="44">
        <f t="shared" si="0"/>
        <v>535149570.12000006</v>
      </c>
      <c r="F32" s="44">
        <f t="shared" si="1"/>
        <v>0.23228490115786843</v>
      </c>
      <c r="G32" s="47">
        <f t="shared" si="2"/>
        <v>0</v>
      </c>
      <c r="H32" s="47">
        <f t="shared" si="3"/>
        <v>0</v>
      </c>
      <c r="I32" s="80">
        <f t="shared" si="4"/>
        <v>0</v>
      </c>
    </row>
    <row r="33" spans="1:9" ht="15.75">
      <c r="A33" s="5" t="s">
        <v>24</v>
      </c>
      <c r="B33" s="44">
        <v>0</v>
      </c>
      <c r="C33" s="44">
        <v>1150682159.3</v>
      </c>
      <c r="D33" s="44">
        <v>46079245.35</v>
      </c>
      <c r="E33" s="44">
        <f t="shared" si="0"/>
        <v>1104602913.95</v>
      </c>
      <c r="F33" s="44">
        <f t="shared" si="1"/>
        <v>0</v>
      </c>
      <c r="G33" s="47">
        <f t="shared" si="2"/>
        <v>0</v>
      </c>
      <c r="H33" s="47">
        <f t="shared" si="3"/>
        <v>0</v>
      </c>
      <c r="I33" s="80">
        <f t="shared" si="4"/>
        <v>0</v>
      </c>
    </row>
    <row r="34" spans="1:9" ht="15.75">
      <c r="A34" s="5" t="s">
        <v>25</v>
      </c>
      <c r="B34" s="44">
        <v>395382.34</v>
      </c>
      <c r="C34" s="44">
        <v>250378814.99</v>
      </c>
      <c r="D34" s="44">
        <v>28304146.31</v>
      </c>
      <c r="E34" s="44">
        <f t="shared" si="0"/>
        <v>222074668.68</v>
      </c>
      <c r="F34" s="44">
        <f t="shared" si="1"/>
        <v>0.178040270126319</v>
      </c>
      <c r="G34" s="47">
        <f t="shared" si="2"/>
        <v>0</v>
      </c>
      <c r="H34" s="47">
        <f t="shared" si="3"/>
        <v>0</v>
      </c>
      <c r="I34" s="80">
        <f t="shared" si="4"/>
        <v>0</v>
      </c>
    </row>
    <row r="35" spans="1:9" ht="15.75">
      <c r="A35" s="5" t="s">
        <v>26</v>
      </c>
      <c r="B35" s="44">
        <v>1232647.78</v>
      </c>
      <c r="C35" s="44">
        <v>1792784282.3</v>
      </c>
      <c r="D35" s="44">
        <v>53333046.33</v>
      </c>
      <c r="E35" s="44">
        <f t="shared" si="0"/>
        <v>1739451235.97</v>
      </c>
      <c r="F35" s="44">
        <f t="shared" si="1"/>
        <v>0.07086417569576864</v>
      </c>
      <c r="G35" s="47">
        <f t="shared" si="2"/>
        <v>0</v>
      </c>
      <c r="H35" s="47">
        <f t="shared" si="3"/>
        <v>0</v>
      </c>
      <c r="I35" s="80">
        <f t="shared" si="4"/>
        <v>0</v>
      </c>
    </row>
    <row r="36" spans="1:9" ht="15.75">
      <c r="A36" s="5" t="s">
        <v>27</v>
      </c>
      <c r="B36" s="44">
        <v>0</v>
      </c>
      <c r="C36" s="44">
        <v>394844221.91</v>
      </c>
      <c r="D36" s="44">
        <v>25279506.13</v>
      </c>
      <c r="E36" s="44">
        <f t="shared" si="0"/>
        <v>369564715.78000003</v>
      </c>
      <c r="F36" s="44">
        <f t="shared" si="1"/>
        <v>0</v>
      </c>
      <c r="G36" s="47">
        <f t="shared" si="2"/>
        <v>0</v>
      </c>
      <c r="H36" s="47">
        <f t="shared" si="3"/>
        <v>0</v>
      </c>
      <c r="I36" s="80">
        <f t="shared" si="4"/>
        <v>0</v>
      </c>
    </row>
    <row r="37" spans="1:9" ht="15.75">
      <c r="A37" s="5" t="s">
        <v>28</v>
      </c>
      <c r="B37" s="44">
        <v>0</v>
      </c>
      <c r="C37" s="44">
        <v>512226585.4</v>
      </c>
      <c r="D37" s="44">
        <v>42875228.18</v>
      </c>
      <c r="E37" s="44">
        <f t="shared" si="0"/>
        <v>469351357.21999997</v>
      </c>
      <c r="F37" s="44">
        <f t="shared" si="1"/>
        <v>0</v>
      </c>
      <c r="G37" s="47">
        <f t="shared" si="2"/>
        <v>0</v>
      </c>
      <c r="H37" s="47">
        <f t="shared" si="3"/>
        <v>0</v>
      </c>
      <c r="I37" s="80">
        <f t="shared" si="4"/>
        <v>0</v>
      </c>
    </row>
    <row r="38" spans="1:9" ht="15.75">
      <c r="A38" s="5" t="s">
        <v>29</v>
      </c>
      <c r="B38" s="44">
        <v>632334.66</v>
      </c>
      <c r="C38" s="44">
        <v>437782846.54</v>
      </c>
      <c r="D38" s="44">
        <v>19753863.17</v>
      </c>
      <c r="E38" s="44">
        <f t="shared" si="0"/>
        <v>418028983.37</v>
      </c>
      <c r="F38" s="44">
        <f t="shared" si="1"/>
        <v>0.15126574595434614</v>
      </c>
      <c r="G38" s="47">
        <f t="shared" si="2"/>
        <v>0</v>
      </c>
      <c r="H38" s="47">
        <f t="shared" si="3"/>
        <v>0</v>
      </c>
      <c r="I38" s="80">
        <f t="shared" si="4"/>
        <v>0</v>
      </c>
    </row>
    <row r="39" spans="1:9" ht="15.75">
      <c r="A39" s="5" t="s">
        <v>30</v>
      </c>
      <c r="B39" s="44">
        <v>2059741.03</v>
      </c>
      <c r="C39" s="44">
        <v>2323333452.96</v>
      </c>
      <c r="D39" s="44">
        <v>49935553.92</v>
      </c>
      <c r="E39" s="44">
        <f t="shared" si="0"/>
        <v>2273397899.04</v>
      </c>
      <c r="F39" s="44">
        <f t="shared" si="1"/>
        <v>0.09060187092060647</v>
      </c>
      <c r="G39" s="47">
        <f t="shared" si="2"/>
        <v>0</v>
      </c>
      <c r="H39" s="47">
        <f t="shared" si="3"/>
        <v>0</v>
      </c>
      <c r="I39" s="80">
        <f t="shared" si="4"/>
        <v>0</v>
      </c>
    </row>
    <row r="40" spans="1:9" ht="15.75">
      <c r="A40" s="5" t="s">
        <v>31</v>
      </c>
      <c r="B40" s="44">
        <v>875410.58</v>
      </c>
      <c r="C40" s="44">
        <v>1251319657.01</v>
      </c>
      <c r="D40" s="44">
        <v>84658054.06</v>
      </c>
      <c r="E40" s="44">
        <f t="shared" si="0"/>
        <v>1166661602.95</v>
      </c>
      <c r="F40" s="44">
        <f t="shared" si="1"/>
        <v>0.0750355182502323</v>
      </c>
      <c r="G40" s="47">
        <f t="shared" si="2"/>
        <v>0</v>
      </c>
      <c r="H40" s="47">
        <f t="shared" si="3"/>
        <v>0</v>
      </c>
      <c r="I40" s="80">
        <f t="shared" si="4"/>
        <v>0</v>
      </c>
    </row>
    <row r="41" spans="1:9" ht="15.75">
      <c r="A41" s="5" t="s">
        <v>32</v>
      </c>
      <c r="B41" s="44">
        <v>0</v>
      </c>
      <c r="C41" s="44">
        <v>385660092.03</v>
      </c>
      <c r="D41" s="44">
        <v>47657598.54</v>
      </c>
      <c r="E41" s="44">
        <f t="shared" si="0"/>
        <v>338002493.48999995</v>
      </c>
      <c r="F41" s="44">
        <f t="shared" si="1"/>
        <v>0</v>
      </c>
      <c r="G41" s="47">
        <f t="shared" si="2"/>
        <v>0</v>
      </c>
      <c r="H41" s="47">
        <f t="shared" si="3"/>
        <v>0</v>
      </c>
      <c r="I41" s="80">
        <f t="shared" si="4"/>
        <v>0</v>
      </c>
    </row>
    <row r="42" spans="1:9" ht="15.75">
      <c r="A42" s="5" t="s">
        <v>33</v>
      </c>
      <c r="B42" s="44">
        <v>408141.57</v>
      </c>
      <c r="C42" s="44">
        <v>362126489.5</v>
      </c>
      <c r="D42" s="44">
        <v>45754919.76</v>
      </c>
      <c r="E42" s="44">
        <f t="shared" si="0"/>
        <v>316371569.74</v>
      </c>
      <c r="F42" s="44">
        <f t="shared" si="1"/>
        <v>0.12900703130038463</v>
      </c>
      <c r="G42" s="47">
        <f t="shared" si="2"/>
        <v>0</v>
      </c>
      <c r="H42" s="47">
        <f t="shared" si="3"/>
        <v>0</v>
      </c>
      <c r="I42" s="80">
        <f t="shared" si="4"/>
        <v>0</v>
      </c>
    </row>
    <row r="43" spans="1:9" ht="15.75">
      <c r="A43" s="5" t="s">
        <v>34</v>
      </c>
      <c r="B43" s="44">
        <v>4657.54</v>
      </c>
      <c r="C43" s="44">
        <v>403341066.73</v>
      </c>
      <c r="D43" s="44">
        <v>33618648.77</v>
      </c>
      <c r="E43" s="44">
        <f t="shared" si="0"/>
        <v>369722417.96000004</v>
      </c>
      <c r="F43" s="90">
        <f t="shared" si="1"/>
        <v>0.0012597396786753394</v>
      </c>
      <c r="G43" s="47">
        <f t="shared" si="2"/>
        <v>0</v>
      </c>
      <c r="H43" s="47">
        <f t="shared" si="3"/>
        <v>0</v>
      </c>
      <c r="I43" s="80">
        <f t="shared" si="4"/>
        <v>0</v>
      </c>
    </row>
    <row r="44" spans="1:9" ht="15.75">
      <c r="A44" s="5" t="s">
        <v>35</v>
      </c>
      <c r="B44" s="44">
        <v>0</v>
      </c>
      <c r="C44" s="44">
        <v>243999368.98</v>
      </c>
      <c r="D44" s="44">
        <v>36447121.75</v>
      </c>
      <c r="E44" s="44">
        <f t="shared" si="0"/>
        <v>207552247.23</v>
      </c>
      <c r="F44" s="44">
        <f t="shared" si="1"/>
        <v>0</v>
      </c>
      <c r="G44" s="47">
        <f t="shared" si="2"/>
        <v>0</v>
      </c>
      <c r="H44" s="47">
        <f t="shared" si="3"/>
        <v>0</v>
      </c>
      <c r="I44" s="80">
        <f t="shared" si="4"/>
        <v>0</v>
      </c>
    </row>
    <row r="45" spans="1:9" ht="15.75">
      <c r="A45" s="5" t="s">
        <v>36</v>
      </c>
      <c r="B45" s="44">
        <v>5986.84</v>
      </c>
      <c r="C45" s="44">
        <v>416751463.25</v>
      </c>
      <c r="D45" s="44">
        <v>30836162.39</v>
      </c>
      <c r="E45" s="44">
        <f t="shared" si="0"/>
        <v>385915300.86</v>
      </c>
      <c r="F45" s="90">
        <f t="shared" si="1"/>
        <v>0.0015513352247652574</v>
      </c>
      <c r="G45" s="47">
        <f t="shared" si="2"/>
        <v>0</v>
      </c>
      <c r="H45" s="47">
        <f t="shared" si="3"/>
        <v>0</v>
      </c>
      <c r="I45" s="80">
        <f t="shared" si="4"/>
        <v>0</v>
      </c>
    </row>
    <row r="46" spans="1:9" ht="15.75">
      <c r="A46" s="14" t="s">
        <v>67</v>
      </c>
      <c r="B46" s="15">
        <f>SUM(B$9:B$45)</f>
        <v>539438548.5600003</v>
      </c>
      <c r="C46" s="15">
        <f>SUM(C$9:C$45)</f>
        <v>101818415342.84001</v>
      </c>
      <c r="D46" s="15">
        <f>SUM(D$9:D$45)</f>
        <v>16723779548.129997</v>
      </c>
      <c r="E46" s="15">
        <f>SUM(E$9:E$45)</f>
        <v>85094635794.70996</v>
      </c>
      <c r="F46" s="15">
        <f>$B46/$E46*100</f>
        <v>0.6339277952389277</v>
      </c>
      <c r="G46" s="15"/>
      <c r="H46" s="16"/>
      <c r="I46" s="16"/>
    </row>
    <row r="48" ht="15.75">
      <c r="E48" s="49">
        <f>$C$46-$D$46-$E$46</f>
        <v>0</v>
      </c>
    </row>
  </sheetData>
  <sheetProtection/>
  <mergeCells count="1">
    <mergeCell ref="A1:I1"/>
  </mergeCells>
  <conditionalFormatting sqref="I9:I45">
    <cfRule type="cellIs" priority="1" dxfId="133" operator="equal" stopIfTrue="1">
      <formula>-2</formula>
    </cfRule>
    <cfRule type="cellIs" priority="2" dxfId="132" operator="equal" stopIfTrue="1">
      <formula>0</formula>
    </cfRule>
  </conditionalFormatting>
  <printOptions horizontalCentered="1" verticalCentered="1"/>
  <pageMargins left="0.11811023622047245" right="0.11811023622047245" top="0.15748031496062992" bottom="0.15748031496062992" header="0.17" footer="0.16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7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9.140625" defaultRowHeight="15"/>
  <cols>
    <col min="1" max="1" width="24.28125" style="1" customWidth="1"/>
    <col min="2" max="3" width="20.00390625" style="1" customWidth="1"/>
    <col min="4" max="4" width="18.140625" style="1" customWidth="1"/>
    <col min="5" max="5" width="19.00390625" style="1" customWidth="1"/>
    <col min="6" max="6" width="29.57421875" style="2" customWidth="1"/>
    <col min="7" max="7" width="20.140625" style="2" bestFit="1" customWidth="1"/>
    <col min="8" max="8" width="19.7109375" style="2" customWidth="1"/>
    <col min="9" max="9" width="19.140625" style="1" customWidth="1"/>
    <col min="10" max="10" width="16.421875" style="1" customWidth="1"/>
    <col min="11" max="11" width="9.140625" style="1" customWidth="1"/>
    <col min="12" max="12" width="19.57421875" style="1" customWidth="1"/>
    <col min="13" max="14" width="8.8515625" style="1" customWidth="1"/>
    <col min="15" max="16384" width="9.140625" style="1" customWidth="1"/>
  </cols>
  <sheetData>
    <row r="1" spans="1:12" ht="16.5" customHeight="1">
      <c r="A1" s="112" t="s">
        <v>226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3" spans="1:8" ht="15.75">
      <c r="A3" s="10" t="s">
        <v>169</v>
      </c>
      <c r="B3" s="23">
        <f>MAX($J$10:$J$46)</f>
        <v>0.5057482415922653</v>
      </c>
      <c r="C3" s="2"/>
      <c r="D3" s="2"/>
      <c r="E3" s="2"/>
      <c r="F3" s="1"/>
      <c r="G3" s="1"/>
      <c r="H3" s="1"/>
    </row>
    <row r="4" spans="1:8" ht="15.75">
      <c r="A4" s="11" t="s">
        <v>170</v>
      </c>
      <c r="B4" s="37">
        <f>MIN($J$10:$J$46)</f>
        <v>0</v>
      </c>
      <c r="C4" s="2"/>
      <c r="D4" s="2"/>
      <c r="E4" s="2"/>
      <c r="F4" s="1"/>
      <c r="G4" s="1"/>
      <c r="H4" s="1"/>
    </row>
    <row r="5" spans="1:8" ht="15.75">
      <c r="A5" s="12" t="s">
        <v>171</v>
      </c>
      <c r="B5" s="13" t="s">
        <v>40</v>
      </c>
      <c r="C5" s="2"/>
      <c r="D5" s="2"/>
      <c r="E5" s="2"/>
      <c r="F5" s="1"/>
      <c r="G5" s="1"/>
      <c r="H5" s="1"/>
    </row>
    <row r="7" spans="1:12" s="8" customFormat="1" ht="18.75" customHeight="1">
      <c r="A7" s="109" t="s">
        <v>38</v>
      </c>
      <c r="B7" s="109" t="s">
        <v>357</v>
      </c>
      <c r="C7" s="109"/>
      <c r="D7" s="109"/>
      <c r="E7" s="109"/>
      <c r="F7" s="109"/>
      <c r="G7" s="109" t="s">
        <v>358</v>
      </c>
      <c r="H7" s="109"/>
      <c r="I7" s="109"/>
      <c r="J7" s="110" t="s">
        <v>173</v>
      </c>
      <c r="K7" s="110" t="s">
        <v>174</v>
      </c>
      <c r="L7" s="110" t="s">
        <v>175</v>
      </c>
    </row>
    <row r="8" spans="1:12" s="8" customFormat="1" ht="145.5" customHeight="1">
      <c r="A8" s="109"/>
      <c r="B8" s="3" t="s">
        <v>93</v>
      </c>
      <c r="C8" s="3" t="s">
        <v>326</v>
      </c>
      <c r="D8" s="3" t="s">
        <v>220</v>
      </c>
      <c r="E8" s="3" t="s">
        <v>296</v>
      </c>
      <c r="F8" s="3" t="s">
        <v>227</v>
      </c>
      <c r="G8" s="3" t="s">
        <v>92</v>
      </c>
      <c r="H8" s="3" t="s">
        <v>172</v>
      </c>
      <c r="I8" s="3" t="s">
        <v>94</v>
      </c>
      <c r="J8" s="110"/>
      <c r="K8" s="110"/>
      <c r="L8" s="110"/>
    </row>
    <row r="9" spans="1:12" s="7" customFormat="1" ht="15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95</v>
      </c>
      <c r="G9" s="9">
        <v>7</v>
      </c>
      <c r="H9" s="9">
        <v>8</v>
      </c>
      <c r="I9" s="9" t="s">
        <v>96</v>
      </c>
      <c r="J9" s="9" t="s">
        <v>228</v>
      </c>
      <c r="K9" s="9">
        <v>11</v>
      </c>
      <c r="L9" s="9">
        <v>12</v>
      </c>
    </row>
    <row r="10" spans="1:13" ht="15.75">
      <c r="A10" s="5" t="s">
        <v>0</v>
      </c>
      <c r="B10" s="56"/>
      <c r="C10" s="70"/>
      <c r="D10" s="70"/>
      <c r="E10" s="70"/>
      <c r="F10" s="56">
        <f>IF(SUM($B10:$E10)&lt;0,SUM($B10:$E10),0)</f>
        <v>0</v>
      </c>
      <c r="G10" s="38">
        <v>46504923037.55</v>
      </c>
      <c r="H10" s="38">
        <v>27667543942.74</v>
      </c>
      <c r="I10" s="29">
        <f>$G10-$H10</f>
        <v>18837379094.81</v>
      </c>
      <c r="J10" s="36">
        <f>-$F10/$I10*100</f>
        <v>0</v>
      </c>
      <c r="K10" s="36">
        <f>($J10-$B$4)/($B$3-$B$4)</f>
        <v>0</v>
      </c>
      <c r="L10" s="81">
        <f>$K10*$B$5</f>
        <v>0</v>
      </c>
      <c r="M10" s="75"/>
    </row>
    <row r="11" spans="1:13" ht="15.75">
      <c r="A11" s="5" t="s">
        <v>1</v>
      </c>
      <c r="B11" s="56"/>
      <c r="C11" s="70"/>
      <c r="D11" s="70"/>
      <c r="E11" s="70"/>
      <c r="F11" s="56">
        <f aca="true" t="shared" si="0" ref="F11:F46">IF(SUM($B11:$E11)&lt;0,SUM($B11:$E11),0)</f>
        <v>0</v>
      </c>
      <c r="G11" s="38">
        <v>19431850101.4</v>
      </c>
      <c r="H11" s="38">
        <v>11131139564.94</v>
      </c>
      <c r="I11" s="29">
        <f aca="true" t="shared" si="1" ref="I11:I46">$G11-$H11</f>
        <v>8300710536.460001</v>
      </c>
      <c r="J11" s="36">
        <f aca="true" t="shared" si="2" ref="J11:J46">-$F11/$I11*100</f>
        <v>0</v>
      </c>
      <c r="K11" s="36">
        <f aca="true" t="shared" si="3" ref="K11:K46">($J11-$B$4)/($B$3-$B$4)</f>
        <v>0</v>
      </c>
      <c r="L11" s="81">
        <f aca="true" t="shared" si="4" ref="L11:L46">$K11*$B$5</f>
        <v>0</v>
      </c>
      <c r="M11" s="75"/>
    </row>
    <row r="12" spans="1:13" ht="15.75">
      <c r="A12" s="5" t="s">
        <v>2</v>
      </c>
      <c r="B12" s="56"/>
      <c r="C12" s="70"/>
      <c r="D12" s="70"/>
      <c r="E12" s="70"/>
      <c r="F12" s="56">
        <f t="shared" si="0"/>
        <v>0</v>
      </c>
      <c r="G12" s="38">
        <v>4771374080.15</v>
      </c>
      <c r="H12" s="38">
        <v>3022138117.99</v>
      </c>
      <c r="I12" s="29">
        <f t="shared" si="1"/>
        <v>1749235962.1599998</v>
      </c>
      <c r="J12" s="36">
        <f t="shared" si="2"/>
        <v>0</v>
      </c>
      <c r="K12" s="36">
        <f t="shared" si="3"/>
        <v>0</v>
      </c>
      <c r="L12" s="81">
        <f t="shared" si="4"/>
        <v>0</v>
      </c>
      <c r="M12" s="75"/>
    </row>
    <row r="13" spans="1:13" ht="15.75">
      <c r="A13" s="5" t="s">
        <v>3</v>
      </c>
      <c r="B13" s="56"/>
      <c r="C13" s="70"/>
      <c r="D13" s="70"/>
      <c r="E13" s="70"/>
      <c r="F13" s="56">
        <f t="shared" si="0"/>
        <v>0</v>
      </c>
      <c r="G13" s="38">
        <v>2396424319.6</v>
      </c>
      <c r="H13" s="38">
        <v>909635578.79</v>
      </c>
      <c r="I13" s="29">
        <f t="shared" si="1"/>
        <v>1486788740.81</v>
      </c>
      <c r="J13" s="36">
        <f t="shared" si="2"/>
        <v>0</v>
      </c>
      <c r="K13" s="36">
        <f t="shared" si="3"/>
        <v>0</v>
      </c>
      <c r="L13" s="81">
        <f t="shared" si="4"/>
        <v>0</v>
      </c>
      <c r="M13" s="75"/>
    </row>
    <row r="14" spans="1:13" ht="15.75">
      <c r="A14" s="5" t="s">
        <v>4</v>
      </c>
      <c r="B14" s="56"/>
      <c r="C14" s="70"/>
      <c r="D14" s="70"/>
      <c r="E14" s="70"/>
      <c r="F14" s="56">
        <f t="shared" si="0"/>
        <v>0</v>
      </c>
      <c r="G14" s="38">
        <v>2297044907.82</v>
      </c>
      <c r="H14" s="38">
        <v>1737520776.87</v>
      </c>
      <c r="I14" s="29">
        <f t="shared" si="1"/>
        <v>559524130.9500003</v>
      </c>
      <c r="J14" s="36">
        <f t="shared" si="2"/>
        <v>0</v>
      </c>
      <c r="K14" s="36">
        <f t="shared" si="3"/>
        <v>0</v>
      </c>
      <c r="L14" s="81">
        <f t="shared" si="4"/>
        <v>0</v>
      </c>
      <c r="M14" s="75"/>
    </row>
    <row r="15" spans="1:13" ht="15.75">
      <c r="A15" s="5" t="s">
        <v>5</v>
      </c>
      <c r="B15" s="56"/>
      <c r="C15" s="70"/>
      <c r="D15" s="70"/>
      <c r="E15" s="70"/>
      <c r="F15" s="56">
        <f t="shared" si="0"/>
        <v>0</v>
      </c>
      <c r="G15" s="38">
        <v>2323964900.13</v>
      </c>
      <c r="H15" s="38">
        <v>1721613755.45</v>
      </c>
      <c r="I15" s="29">
        <f t="shared" si="1"/>
        <v>602351144.6800001</v>
      </c>
      <c r="J15" s="36">
        <f t="shared" si="2"/>
        <v>0</v>
      </c>
      <c r="K15" s="36">
        <f t="shared" si="3"/>
        <v>0</v>
      </c>
      <c r="L15" s="81">
        <f t="shared" si="4"/>
        <v>0</v>
      </c>
      <c r="M15" s="75"/>
    </row>
    <row r="16" spans="1:13" ht="15.75">
      <c r="A16" s="5" t="s">
        <v>6</v>
      </c>
      <c r="B16" s="56">
        <v>-2472820.12</v>
      </c>
      <c r="C16" s="70"/>
      <c r="D16" s="70"/>
      <c r="E16" s="70"/>
      <c r="F16" s="56">
        <f t="shared" si="0"/>
        <v>-2472820.12</v>
      </c>
      <c r="G16" s="38">
        <v>1716365424.64</v>
      </c>
      <c r="H16" s="38">
        <v>1227422524.47</v>
      </c>
      <c r="I16" s="29">
        <f t="shared" si="1"/>
        <v>488942900.1700001</v>
      </c>
      <c r="J16" s="36">
        <f t="shared" si="2"/>
        <v>0.5057482415922653</v>
      </c>
      <c r="K16" s="36">
        <f t="shared" si="3"/>
        <v>1</v>
      </c>
      <c r="L16" s="81">
        <f t="shared" si="4"/>
        <v>-1</v>
      </c>
      <c r="M16" s="75"/>
    </row>
    <row r="17" spans="1:13" ht="15.75">
      <c r="A17" s="5" t="s">
        <v>7</v>
      </c>
      <c r="B17" s="56"/>
      <c r="C17" s="70"/>
      <c r="D17" s="70"/>
      <c r="E17" s="70"/>
      <c r="F17" s="56">
        <f t="shared" si="0"/>
        <v>0</v>
      </c>
      <c r="G17" s="38">
        <v>923356574.45</v>
      </c>
      <c r="H17" s="38">
        <v>782966776.39</v>
      </c>
      <c r="I17" s="29">
        <f t="shared" si="1"/>
        <v>140389798.06000006</v>
      </c>
      <c r="J17" s="36">
        <f t="shared" si="2"/>
        <v>0</v>
      </c>
      <c r="K17" s="36">
        <f t="shared" si="3"/>
        <v>0</v>
      </c>
      <c r="L17" s="81">
        <f t="shared" si="4"/>
        <v>0</v>
      </c>
      <c r="M17" s="75"/>
    </row>
    <row r="18" spans="1:13" ht="15.75">
      <c r="A18" s="5" t="s">
        <v>8</v>
      </c>
      <c r="B18" s="56"/>
      <c r="C18" s="70"/>
      <c r="D18" s="70"/>
      <c r="E18" s="70"/>
      <c r="F18" s="56">
        <f t="shared" si="0"/>
        <v>0</v>
      </c>
      <c r="G18" s="38">
        <v>1885161439.07</v>
      </c>
      <c r="H18" s="38">
        <v>1375597469.48</v>
      </c>
      <c r="I18" s="29">
        <f t="shared" si="1"/>
        <v>509563969.5899999</v>
      </c>
      <c r="J18" s="36">
        <f t="shared" si="2"/>
        <v>0</v>
      </c>
      <c r="K18" s="36">
        <f t="shared" si="3"/>
        <v>0</v>
      </c>
      <c r="L18" s="81">
        <f t="shared" si="4"/>
        <v>0</v>
      </c>
      <c r="M18" s="75"/>
    </row>
    <row r="19" spans="1:13" ht="15.75">
      <c r="A19" s="5" t="s">
        <v>9</v>
      </c>
      <c r="B19" s="56">
        <v>-17501680.48</v>
      </c>
      <c r="C19" s="70">
        <v>17501680.48</v>
      </c>
      <c r="D19" s="70"/>
      <c r="E19" s="70"/>
      <c r="F19" s="56">
        <f t="shared" si="0"/>
        <v>0</v>
      </c>
      <c r="G19" s="38">
        <v>1008145970.23</v>
      </c>
      <c r="H19" s="38">
        <v>748230012.5</v>
      </c>
      <c r="I19" s="29">
        <f t="shared" si="1"/>
        <v>259915957.73000002</v>
      </c>
      <c r="J19" s="36">
        <f t="shared" si="2"/>
        <v>0</v>
      </c>
      <c r="K19" s="36">
        <f t="shared" si="3"/>
        <v>0</v>
      </c>
      <c r="L19" s="81">
        <f t="shared" si="4"/>
        <v>0</v>
      </c>
      <c r="M19" s="75"/>
    </row>
    <row r="20" spans="1:13" ht="15.75">
      <c r="A20" s="5" t="s">
        <v>10</v>
      </c>
      <c r="B20" s="56"/>
      <c r="C20" s="70"/>
      <c r="D20" s="70"/>
      <c r="E20" s="70"/>
      <c r="F20" s="56">
        <f t="shared" si="0"/>
        <v>0</v>
      </c>
      <c r="G20" s="38">
        <v>372373564.36</v>
      </c>
      <c r="H20" s="38">
        <v>255199761.37</v>
      </c>
      <c r="I20" s="29">
        <f t="shared" si="1"/>
        <v>117173802.99000001</v>
      </c>
      <c r="J20" s="36">
        <f t="shared" si="2"/>
        <v>0</v>
      </c>
      <c r="K20" s="36">
        <f t="shared" si="3"/>
        <v>0</v>
      </c>
      <c r="L20" s="81">
        <f t="shared" si="4"/>
        <v>0</v>
      </c>
      <c r="M20" s="75"/>
    </row>
    <row r="21" spans="1:13" ht="15.75">
      <c r="A21" s="5" t="s">
        <v>11</v>
      </c>
      <c r="B21" s="56"/>
      <c r="C21" s="70"/>
      <c r="D21" s="70"/>
      <c r="E21" s="70"/>
      <c r="F21" s="56">
        <f t="shared" si="0"/>
        <v>0</v>
      </c>
      <c r="G21" s="38">
        <v>921862130.67</v>
      </c>
      <c r="H21" s="38">
        <v>665727929.05</v>
      </c>
      <c r="I21" s="29">
        <f t="shared" si="1"/>
        <v>256134201.62</v>
      </c>
      <c r="J21" s="36">
        <f t="shared" si="2"/>
        <v>0</v>
      </c>
      <c r="K21" s="36">
        <f t="shared" si="3"/>
        <v>0</v>
      </c>
      <c r="L21" s="81">
        <f t="shared" si="4"/>
        <v>0</v>
      </c>
      <c r="M21" s="75"/>
    </row>
    <row r="22" spans="1:13" ht="15.75">
      <c r="A22" s="5" t="s">
        <v>12</v>
      </c>
      <c r="B22" s="56"/>
      <c r="C22" s="70"/>
      <c r="D22" s="70"/>
      <c r="E22" s="70"/>
      <c r="F22" s="56">
        <f t="shared" si="0"/>
        <v>0</v>
      </c>
      <c r="G22" s="38">
        <v>281185756.18</v>
      </c>
      <c r="H22" s="38">
        <v>171976079.56</v>
      </c>
      <c r="I22" s="29">
        <f t="shared" si="1"/>
        <v>109209676.62</v>
      </c>
      <c r="J22" s="36">
        <f t="shared" si="2"/>
        <v>0</v>
      </c>
      <c r="K22" s="36">
        <f t="shared" si="3"/>
        <v>0</v>
      </c>
      <c r="L22" s="81">
        <f t="shared" si="4"/>
        <v>0</v>
      </c>
      <c r="M22" s="75"/>
    </row>
    <row r="23" spans="1:13" ht="15.75">
      <c r="A23" s="5" t="s">
        <v>13</v>
      </c>
      <c r="B23" s="56"/>
      <c r="C23" s="70"/>
      <c r="D23" s="70"/>
      <c r="E23" s="70"/>
      <c r="F23" s="56">
        <f t="shared" si="0"/>
        <v>0</v>
      </c>
      <c r="G23" s="38">
        <v>503000360.1</v>
      </c>
      <c r="H23" s="38">
        <v>354979616.99</v>
      </c>
      <c r="I23" s="29">
        <f t="shared" si="1"/>
        <v>148020743.11</v>
      </c>
      <c r="J23" s="36">
        <f t="shared" si="2"/>
        <v>0</v>
      </c>
      <c r="K23" s="36">
        <f t="shared" si="3"/>
        <v>0</v>
      </c>
      <c r="L23" s="81">
        <f t="shared" si="4"/>
        <v>0</v>
      </c>
      <c r="M23" s="75"/>
    </row>
    <row r="24" spans="1:13" ht="15.75">
      <c r="A24" s="5" t="s">
        <v>14</v>
      </c>
      <c r="B24" s="56">
        <v>-17360379.54</v>
      </c>
      <c r="C24" s="70">
        <v>19906626.54</v>
      </c>
      <c r="D24" s="70"/>
      <c r="E24" s="70"/>
      <c r="F24" s="56">
        <f t="shared" si="0"/>
        <v>0</v>
      </c>
      <c r="G24" s="38">
        <v>505110982.26</v>
      </c>
      <c r="H24" s="38">
        <v>354211115.09</v>
      </c>
      <c r="I24" s="29">
        <f t="shared" si="1"/>
        <v>150899867.17000002</v>
      </c>
      <c r="J24" s="36">
        <f t="shared" si="2"/>
        <v>0</v>
      </c>
      <c r="K24" s="36">
        <f t="shared" si="3"/>
        <v>0</v>
      </c>
      <c r="L24" s="81">
        <f t="shared" si="4"/>
        <v>0</v>
      </c>
      <c r="M24" s="75"/>
    </row>
    <row r="25" spans="1:13" ht="15.75">
      <c r="A25" s="5" t="s">
        <v>15</v>
      </c>
      <c r="B25" s="56"/>
      <c r="C25" s="70"/>
      <c r="D25" s="70"/>
      <c r="E25" s="70"/>
      <c r="F25" s="56">
        <f t="shared" si="0"/>
        <v>0</v>
      </c>
      <c r="G25" s="38">
        <v>432727378.07</v>
      </c>
      <c r="H25" s="38">
        <v>334491361.87</v>
      </c>
      <c r="I25" s="29">
        <f t="shared" si="1"/>
        <v>98236016.19999999</v>
      </c>
      <c r="J25" s="36">
        <f t="shared" si="2"/>
        <v>0</v>
      </c>
      <c r="K25" s="36">
        <f t="shared" si="3"/>
        <v>0</v>
      </c>
      <c r="L25" s="81">
        <f t="shared" si="4"/>
        <v>0</v>
      </c>
      <c r="M25" s="75"/>
    </row>
    <row r="26" spans="1:13" ht="15.75">
      <c r="A26" s="5" t="s">
        <v>16</v>
      </c>
      <c r="B26" s="56"/>
      <c r="C26" s="70"/>
      <c r="D26" s="70"/>
      <c r="E26" s="70"/>
      <c r="F26" s="56">
        <f t="shared" si="0"/>
        <v>0</v>
      </c>
      <c r="G26" s="38">
        <v>3442794716.59</v>
      </c>
      <c r="H26" s="38">
        <v>2327926598.67</v>
      </c>
      <c r="I26" s="29">
        <f t="shared" si="1"/>
        <v>1114868117.92</v>
      </c>
      <c r="J26" s="36">
        <f t="shared" si="2"/>
        <v>0</v>
      </c>
      <c r="K26" s="36">
        <f t="shared" si="3"/>
        <v>0</v>
      </c>
      <c r="L26" s="81">
        <f t="shared" si="4"/>
        <v>0</v>
      </c>
      <c r="M26" s="75"/>
    </row>
    <row r="27" spans="1:13" ht="15.75">
      <c r="A27" s="5" t="s">
        <v>17</v>
      </c>
      <c r="B27" s="56"/>
      <c r="C27" s="70"/>
      <c r="D27" s="70"/>
      <c r="E27" s="70"/>
      <c r="F27" s="56">
        <f t="shared" si="0"/>
        <v>0</v>
      </c>
      <c r="G27" s="38">
        <v>582570770.44</v>
      </c>
      <c r="H27" s="38">
        <v>526996480.07</v>
      </c>
      <c r="I27" s="29">
        <f t="shared" si="1"/>
        <v>55574290.370000064</v>
      </c>
      <c r="J27" s="36">
        <f t="shared" si="2"/>
        <v>0</v>
      </c>
      <c r="K27" s="36">
        <f t="shared" si="3"/>
        <v>0</v>
      </c>
      <c r="L27" s="81">
        <f t="shared" si="4"/>
        <v>0</v>
      </c>
      <c r="M27" s="75"/>
    </row>
    <row r="28" spans="1:13" ht="15.75">
      <c r="A28" s="5" t="s">
        <v>18</v>
      </c>
      <c r="B28" s="56"/>
      <c r="C28" s="70"/>
      <c r="D28" s="70"/>
      <c r="E28" s="70"/>
      <c r="F28" s="56">
        <f t="shared" si="0"/>
        <v>0</v>
      </c>
      <c r="G28" s="38">
        <v>389773924.72</v>
      </c>
      <c r="H28" s="38">
        <v>312398198.9</v>
      </c>
      <c r="I28" s="29">
        <f t="shared" si="1"/>
        <v>77375725.82000005</v>
      </c>
      <c r="J28" s="36">
        <f t="shared" si="2"/>
        <v>0</v>
      </c>
      <c r="K28" s="36">
        <f t="shared" si="3"/>
        <v>0</v>
      </c>
      <c r="L28" s="81">
        <f t="shared" si="4"/>
        <v>0</v>
      </c>
      <c r="M28" s="75"/>
    </row>
    <row r="29" spans="1:13" ht="15.75">
      <c r="A29" s="5" t="s">
        <v>19</v>
      </c>
      <c r="B29" s="56"/>
      <c r="C29" s="70"/>
      <c r="D29" s="70"/>
      <c r="E29" s="70"/>
      <c r="F29" s="56">
        <f t="shared" si="0"/>
        <v>0</v>
      </c>
      <c r="G29" s="38">
        <v>582713923.69</v>
      </c>
      <c r="H29" s="38">
        <v>290721053.07</v>
      </c>
      <c r="I29" s="29">
        <f t="shared" si="1"/>
        <v>291992870.62000006</v>
      </c>
      <c r="J29" s="36">
        <f t="shared" si="2"/>
        <v>0</v>
      </c>
      <c r="K29" s="36">
        <f t="shared" si="3"/>
        <v>0</v>
      </c>
      <c r="L29" s="81">
        <f t="shared" si="4"/>
        <v>0</v>
      </c>
      <c r="M29" s="75"/>
    </row>
    <row r="30" spans="1:13" ht="15.75">
      <c r="A30" s="5" t="s">
        <v>20</v>
      </c>
      <c r="B30" s="56">
        <v>-76469173.3</v>
      </c>
      <c r="C30" s="70">
        <v>51469173.3</v>
      </c>
      <c r="D30" s="70"/>
      <c r="E30" s="70">
        <v>25000000</v>
      </c>
      <c r="F30" s="56">
        <f t="shared" si="0"/>
        <v>0</v>
      </c>
      <c r="G30" s="38">
        <v>785660754.04</v>
      </c>
      <c r="H30" s="38">
        <v>472719699.09</v>
      </c>
      <c r="I30" s="29">
        <f t="shared" si="1"/>
        <v>312941054.95</v>
      </c>
      <c r="J30" s="36">
        <f t="shared" si="2"/>
        <v>0</v>
      </c>
      <c r="K30" s="36">
        <f t="shared" si="3"/>
        <v>0</v>
      </c>
      <c r="L30" s="81">
        <f t="shared" si="4"/>
        <v>0</v>
      </c>
      <c r="M30" s="75"/>
    </row>
    <row r="31" spans="1:13" ht="15.75">
      <c r="A31" s="5" t="s">
        <v>21</v>
      </c>
      <c r="B31" s="56">
        <v>-6035746.88</v>
      </c>
      <c r="C31" s="70">
        <v>8485746.88</v>
      </c>
      <c r="D31" s="70"/>
      <c r="E31" s="70"/>
      <c r="F31" s="56">
        <f t="shared" si="0"/>
        <v>0</v>
      </c>
      <c r="G31" s="38">
        <v>476669534.28</v>
      </c>
      <c r="H31" s="38">
        <v>394378558.51</v>
      </c>
      <c r="I31" s="29">
        <f t="shared" si="1"/>
        <v>82290975.76999998</v>
      </c>
      <c r="J31" s="36">
        <f t="shared" si="2"/>
        <v>0</v>
      </c>
      <c r="K31" s="36">
        <f t="shared" si="3"/>
        <v>0</v>
      </c>
      <c r="L31" s="81">
        <f t="shared" si="4"/>
        <v>0</v>
      </c>
      <c r="M31" s="75"/>
    </row>
    <row r="32" spans="1:13" ht="15.75">
      <c r="A32" s="5" t="s">
        <v>22</v>
      </c>
      <c r="B32" s="56"/>
      <c r="C32" s="70"/>
      <c r="D32" s="70"/>
      <c r="E32" s="70"/>
      <c r="F32" s="56">
        <f t="shared" si="0"/>
        <v>0</v>
      </c>
      <c r="G32" s="38">
        <v>667888635.24</v>
      </c>
      <c r="H32" s="38">
        <v>532573613.37</v>
      </c>
      <c r="I32" s="29">
        <f t="shared" si="1"/>
        <v>135315021.87</v>
      </c>
      <c r="J32" s="36">
        <f t="shared" si="2"/>
        <v>0</v>
      </c>
      <c r="K32" s="36">
        <f t="shared" si="3"/>
        <v>0</v>
      </c>
      <c r="L32" s="81">
        <f t="shared" si="4"/>
        <v>0</v>
      </c>
      <c r="M32" s="75"/>
    </row>
    <row r="33" spans="1:13" ht="15.75">
      <c r="A33" s="5" t="s">
        <v>23</v>
      </c>
      <c r="B33" s="56"/>
      <c r="C33" s="70"/>
      <c r="D33" s="70"/>
      <c r="E33" s="70"/>
      <c r="F33" s="56">
        <f t="shared" si="0"/>
        <v>0</v>
      </c>
      <c r="G33" s="38">
        <v>588722585.27</v>
      </c>
      <c r="H33" s="38">
        <v>460682031.97</v>
      </c>
      <c r="I33" s="29">
        <f t="shared" si="1"/>
        <v>128040553.29999995</v>
      </c>
      <c r="J33" s="36">
        <f t="shared" si="2"/>
        <v>0</v>
      </c>
      <c r="K33" s="36">
        <f t="shared" si="3"/>
        <v>0</v>
      </c>
      <c r="L33" s="81">
        <f t="shared" si="4"/>
        <v>0</v>
      </c>
      <c r="M33" s="75"/>
    </row>
    <row r="34" spans="1:13" ht="15.75">
      <c r="A34" s="5" t="s">
        <v>24</v>
      </c>
      <c r="B34" s="56"/>
      <c r="C34" s="70"/>
      <c r="D34" s="70"/>
      <c r="E34" s="70"/>
      <c r="F34" s="56">
        <f t="shared" si="0"/>
        <v>0</v>
      </c>
      <c r="G34" s="38">
        <v>1177650649.16</v>
      </c>
      <c r="H34" s="38">
        <v>657211288.03</v>
      </c>
      <c r="I34" s="29">
        <f t="shared" si="1"/>
        <v>520439361.1300001</v>
      </c>
      <c r="J34" s="36">
        <f t="shared" si="2"/>
        <v>0</v>
      </c>
      <c r="K34" s="36">
        <f t="shared" si="3"/>
        <v>0</v>
      </c>
      <c r="L34" s="81">
        <f t="shared" si="4"/>
        <v>0</v>
      </c>
      <c r="M34" s="75"/>
    </row>
    <row r="35" spans="1:13" ht="15.75">
      <c r="A35" s="5" t="s">
        <v>25</v>
      </c>
      <c r="B35" s="56"/>
      <c r="C35" s="70"/>
      <c r="D35" s="70"/>
      <c r="E35" s="70"/>
      <c r="F35" s="56">
        <f t="shared" si="0"/>
        <v>0</v>
      </c>
      <c r="G35" s="38">
        <v>257485265.87</v>
      </c>
      <c r="H35" s="38">
        <v>219400896.22</v>
      </c>
      <c r="I35" s="29">
        <f t="shared" si="1"/>
        <v>38084369.650000006</v>
      </c>
      <c r="J35" s="36">
        <f t="shared" si="2"/>
        <v>0</v>
      </c>
      <c r="K35" s="36">
        <f t="shared" si="3"/>
        <v>0</v>
      </c>
      <c r="L35" s="81">
        <f t="shared" si="4"/>
        <v>0</v>
      </c>
      <c r="M35" s="75"/>
    </row>
    <row r="36" spans="1:13" ht="15.75">
      <c r="A36" s="5" t="s">
        <v>26</v>
      </c>
      <c r="B36" s="56"/>
      <c r="C36" s="70"/>
      <c r="D36" s="70"/>
      <c r="E36" s="70"/>
      <c r="F36" s="56">
        <f t="shared" si="0"/>
        <v>0</v>
      </c>
      <c r="G36" s="38">
        <v>1820624365.38</v>
      </c>
      <c r="H36" s="38">
        <v>1565945562.92</v>
      </c>
      <c r="I36" s="29">
        <f t="shared" si="1"/>
        <v>254678802.46000004</v>
      </c>
      <c r="J36" s="36">
        <f t="shared" si="2"/>
        <v>0</v>
      </c>
      <c r="K36" s="36">
        <f t="shared" si="3"/>
        <v>0</v>
      </c>
      <c r="L36" s="81">
        <f t="shared" si="4"/>
        <v>0</v>
      </c>
      <c r="M36" s="75"/>
    </row>
    <row r="37" spans="1:13" ht="15.75">
      <c r="A37" s="5" t="s">
        <v>27</v>
      </c>
      <c r="B37" s="56"/>
      <c r="C37" s="70"/>
      <c r="D37" s="70"/>
      <c r="E37" s="70"/>
      <c r="F37" s="56">
        <f t="shared" si="0"/>
        <v>0</v>
      </c>
      <c r="G37" s="38">
        <v>442835705.23</v>
      </c>
      <c r="H37" s="38">
        <v>206584469.26</v>
      </c>
      <c r="I37" s="29">
        <f t="shared" si="1"/>
        <v>236251235.97000003</v>
      </c>
      <c r="J37" s="36">
        <f t="shared" si="2"/>
        <v>0</v>
      </c>
      <c r="K37" s="36">
        <f t="shared" si="3"/>
        <v>0</v>
      </c>
      <c r="L37" s="81">
        <f t="shared" si="4"/>
        <v>0</v>
      </c>
      <c r="M37" s="75"/>
    </row>
    <row r="38" spans="1:13" ht="15.75">
      <c r="A38" s="5" t="s">
        <v>28</v>
      </c>
      <c r="B38" s="56"/>
      <c r="C38" s="70"/>
      <c r="D38" s="70"/>
      <c r="E38" s="70"/>
      <c r="F38" s="56">
        <f t="shared" si="0"/>
        <v>0</v>
      </c>
      <c r="G38" s="38">
        <v>538990262.71</v>
      </c>
      <c r="H38" s="38">
        <v>418946072.66</v>
      </c>
      <c r="I38" s="29">
        <f t="shared" si="1"/>
        <v>120044190.05000001</v>
      </c>
      <c r="J38" s="36">
        <f t="shared" si="2"/>
        <v>0</v>
      </c>
      <c r="K38" s="36">
        <f t="shared" si="3"/>
        <v>0</v>
      </c>
      <c r="L38" s="81">
        <f t="shared" si="4"/>
        <v>0</v>
      </c>
      <c r="M38" s="75"/>
    </row>
    <row r="39" spans="1:13" ht="15.75">
      <c r="A39" s="5" t="s">
        <v>29</v>
      </c>
      <c r="B39" s="56"/>
      <c r="C39" s="70"/>
      <c r="D39" s="70"/>
      <c r="E39" s="70"/>
      <c r="F39" s="56">
        <f t="shared" si="0"/>
        <v>0</v>
      </c>
      <c r="G39" s="38">
        <v>446880868.93</v>
      </c>
      <c r="H39" s="38">
        <v>325254207.51</v>
      </c>
      <c r="I39" s="29">
        <f t="shared" si="1"/>
        <v>121626661.42000002</v>
      </c>
      <c r="J39" s="36">
        <f t="shared" si="2"/>
        <v>0</v>
      </c>
      <c r="K39" s="36">
        <f t="shared" si="3"/>
        <v>0</v>
      </c>
      <c r="L39" s="81">
        <f t="shared" si="4"/>
        <v>0</v>
      </c>
      <c r="M39" s="75"/>
    </row>
    <row r="40" spans="1:13" ht="15.75">
      <c r="A40" s="5" t="s">
        <v>30</v>
      </c>
      <c r="B40" s="56"/>
      <c r="C40" s="70"/>
      <c r="D40" s="70"/>
      <c r="E40" s="70"/>
      <c r="F40" s="56">
        <f t="shared" si="0"/>
        <v>0</v>
      </c>
      <c r="G40" s="38">
        <v>2353507717.23</v>
      </c>
      <c r="H40" s="38">
        <v>1949638786.83</v>
      </c>
      <c r="I40" s="29">
        <f t="shared" si="1"/>
        <v>403868930.4000001</v>
      </c>
      <c r="J40" s="36">
        <f t="shared" si="2"/>
        <v>0</v>
      </c>
      <c r="K40" s="36">
        <f t="shared" si="3"/>
        <v>0</v>
      </c>
      <c r="L40" s="81">
        <f t="shared" si="4"/>
        <v>0</v>
      </c>
      <c r="M40" s="75"/>
    </row>
    <row r="41" spans="1:13" ht="15.75">
      <c r="A41" s="5" t="s">
        <v>31</v>
      </c>
      <c r="B41" s="56"/>
      <c r="C41" s="70"/>
      <c r="D41" s="70"/>
      <c r="E41" s="70"/>
      <c r="F41" s="56">
        <f t="shared" si="0"/>
        <v>0</v>
      </c>
      <c r="G41" s="38">
        <v>1303519291.6</v>
      </c>
      <c r="H41" s="38">
        <v>696653763.61</v>
      </c>
      <c r="I41" s="29">
        <f t="shared" si="1"/>
        <v>606865527.9899999</v>
      </c>
      <c r="J41" s="36">
        <f t="shared" si="2"/>
        <v>0</v>
      </c>
      <c r="K41" s="36">
        <f t="shared" si="3"/>
        <v>0</v>
      </c>
      <c r="L41" s="81">
        <f t="shared" si="4"/>
        <v>0</v>
      </c>
      <c r="M41" s="75"/>
    </row>
    <row r="42" spans="1:13" ht="15.75">
      <c r="A42" s="5" t="s">
        <v>32</v>
      </c>
      <c r="B42" s="56">
        <v>-10010821.49</v>
      </c>
      <c r="C42" s="70">
        <v>10010821.49</v>
      </c>
      <c r="D42" s="70"/>
      <c r="E42" s="70"/>
      <c r="F42" s="56">
        <f t="shared" si="0"/>
        <v>0</v>
      </c>
      <c r="G42" s="38">
        <v>375649270.54</v>
      </c>
      <c r="H42" s="38">
        <v>207210001.73</v>
      </c>
      <c r="I42" s="29">
        <f t="shared" si="1"/>
        <v>168439268.81000003</v>
      </c>
      <c r="J42" s="36">
        <f t="shared" si="2"/>
        <v>0</v>
      </c>
      <c r="K42" s="36">
        <f t="shared" si="3"/>
        <v>0</v>
      </c>
      <c r="L42" s="81">
        <f t="shared" si="4"/>
        <v>0</v>
      </c>
      <c r="M42" s="75"/>
    </row>
    <row r="43" spans="1:13" ht="15.75">
      <c r="A43" s="5" t="s">
        <v>33</v>
      </c>
      <c r="B43" s="56"/>
      <c r="C43" s="70"/>
      <c r="D43" s="70"/>
      <c r="E43" s="70"/>
      <c r="F43" s="56">
        <f t="shared" si="0"/>
        <v>0</v>
      </c>
      <c r="G43" s="38">
        <v>366068802.55</v>
      </c>
      <c r="H43" s="38">
        <v>278260476.87</v>
      </c>
      <c r="I43" s="29">
        <f t="shared" si="1"/>
        <v>87808325.68</v>
      </c>
      <c r="J43" s="36">
        <f t="shared" si="2"/>
        <v>0</v>
      </c>
      <c r="K43" s="36">
        <f t="shared" si="3"/>
        <v>0</v>
      </c>
      <c r="L43" s="81">
        <f t="shared" si="4"/>
        <v>0</v>
      </c>
      <c r="M43" s="75"/>
    </row>
    <row r="44" spans="1:13" ht="15.75">
      <c r="A44" s="5" t="s">
        <v>34</v>
      </c>
      <c r="B44" s="56">
        <v>-714512.52</v>
      </c>
      <c r="C44" s="70">
        <v>1714512.52</v>
      </c>
      <c r="D44" s="70"/>
      <c r="E44" s="70"/>
      <c r="F44" s="56">
        <f t="shared" si="0"/>
        <v>0</v>
      </c>
      <c r="G44" s="38">
        <v>402626554.21</v>
      </c>
      <c r="H44" s="38">
        <v>340959321.66</v>
      </c>
      <c r="I44" s="29">
        <f t="shared" si="1"/>
        <v>61667232.54999995</v>
      </c>
      <c r="J44" s="36">
        <f t="shared" si="2"/>
        <v>0</v>
      </c>
      <c r="K44" s="36">
        <f t="shared" si="3"/>
        <v>0</v>
      </c>
      <c r="L44" s="81">
        <f t="shared" si="4"/>
        <v>0</v>
      </c>
      <c r="M44" s="75"/>
    </row>
    <row r="45" spans="1:13" ht="15.75">
      <c r="A45" s="5" t="s">
        <v>35</v>
      </c>
      <c r="B45" s="56"/>
      <c r="C45" s="70"/>
      <c r="D45" s="70"/>
      <c r="E45" s="70"/>
      <c r="F45" s="56">
        <f t="shared" si="0"/>
        <v>0</v>
      </c>
      <c r="G45" s="38">
        <v>257915764.26</v>
      </c>
      <c r="H45" s="38">
        <v>187602123.94</v>
      </c>
      <c r="I45" s="29">
        <f t="shared" si="1"/>
        <v>70313640.32</v>
      </c>
      <c r="J45" s="36">
        <f t="shared" si="2"/>
        <v>0</v>
      </c>
      <c r="K45" s="36">
        <f t="shared" si="3"/>
        <v>0</v>
      </c>
      <c r="L45" s="81">
        <f t="shared" si="4"/>
        <v>0</v>
      </c>
      <c r="M45" s="75"/>
    </row>
    <row r="46" spans="1:13" ht="15.75">
      <c r="A46" s="5" t="s">
        <v>36</v>
      </c>
      <c r="B46" s="56">
        <v>-9926086.53</v>
      </c>
      <c r="C46" s="70">
        <v>11366086.53</v>
      </c>
      <c r="D46" s="70"/>
      <c r="E46" s="70"/>
      <c r="F46" s="56">
        <f t="shared" si="0"/>
        <v>0</v>
      </c>
      <c r="G46" s="38">
        <v>406825376.72</v>
      </c>
      <c r="H46" s="38">
        <v>246563432.66</v>
      </c>
      <c r="I46" s="29">
        <f t="shared" si="1"/>
        <v>160261944.06000003</v>
      </c>
      <c r="J46" s="36">
        <f t="shared" si="2"/>
        <v>0</v>
      </c>
      <c r="K46" s="36">
        <f t="shared" si="3"/>
        <v>0</v>
      </c>
      <c r="L46" s="81">
        <f t="shared" si="4"/>
        <v>0</v>
      </c>
      <c r="M46" s="75"/>
    </row>
    <row r="47" spans="1:12" ht="15.75">
      <c r="A47" s="14" t="s">
        <v>67</v>
      </c>
      <c r="B47" s="35">
        <f>SUM(B$10:B$46)</f>
        <v>-140491220.85999998</v>
      </c>
      <c r="C47" s="35">
        <f aca="true" t="shared" si="5" ref="C47:I47">SUM(C$10:C$46)</f>
        <v>120454647.73999998</v>
      </c>
      <c r="D47" s="35">
        <f t="shared" si="5"/>
        <v>0</v>
      </c>
      <c r="E47" s="35">
        <f>SUM(E$10:E$46)</f>
        <v>25000000</v>
      </c>
      <c r="F47" s="35">
        <f t="shared" si="5"/>
        <v>-2472820.12</v>
      </c>
      <c r="G47" s="35">
        <f t="shared" si="5"/>
        <v>103942245665.34003</v>
      </c>
      <c r="H47" s="35">
        <f t="shared" si="5"/>
        <v>65079021021.10003</v>
      </c>
      <c r="I47" s="35">
        <f t="shared" si="5"/>
        <v>38863224644.24001</v>
      </c>
      <c r="J47" s="55">
        <f>-$F47/$I47*100</f>
        <v>0.00636287941270077</v>
      </c>
      <c r="K47" s="16"/>
      <c r="L47" s="16"/>
    </row>
  </sheetData>
  <sheetProtection/>
  <mergeCells count="7">
    <mergeCell ref="J7:J8"/>
    <mergeCell ref="K7:K8"/>
    <mergeCell ref="L7:L8"/>
    <mergeCell ref="A1:L1"/>
    <mergeCell ref="A7:A8"/>
    <mergeCell ref="B7:F7"/>
    <mergeCell ref="G7:I7"/>
  </mergeCells>
  <conditionalFormatting sqref="L10:L46">
    <cfRule type="cellIs" priority="1" dxfId="133" operator="equal" stopIfTrue="1">
      <formula>-1</formula>
    </cfRule>
    <cfRule type="cellIs" priority="2" dxfId="132" operator="equal" stopIfTrue="1">
      <formula>0</formula>
    </cfRule>
  </conditionalFormatting>
  <printOptions horizontalCentered="1" verticalCentered="1"/>
  <pageMargins left="0.2362204724409449" right="0.15748031496062992" top="0.15748031496062992" bottom="0.31496062992125984" header="0.1968503937007874" footer="0.31496062992125984"/>
  <pageSetup fitToHeight="1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4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9.140625" defaultRowHeight="15"/>
  <cols>
    <col min="1" max="1" width="24.7109375" style="39" customWidth="1"/>
    <col min="2" max="2" width="18.8515625" style="39" customWidth="1"/>
    <col min="3" max="3" width="22.7109375" style="39" customWidth="1"/>
    <col min="4" max="4" width="24.28125" style="39" customWidth="1"/>
    <col min="5" max="5" width="19.140625" style="39" customWidth="1"/>
    <col min="6" max="6" width="19.28125" style="39" customWidth="1"/>
    <col min="7" max="7" width="19.57421875" style="39" customWidth="1"/>
    <col min="8" max="8" width="16.7109375" style="39" customWidth="1"/>
    <col min="9" max="9" width="8.7109375" style="39" customWidth="1"/>
    <col min="10" max="10" width="19.00390625" style="39" customWidth="1"/>
    <col min="11" max="16384" width="9.140625" style="39" customWidth="1"/>
  </cols>
  <sheetData>
    <row r="1" spans="1:10" ht="15.75">
      <c r="A1" s="112" t="s">
        <v>229</v>
      </c>
      <c r="B1" s="112"/>
      <c r="C1" s="112"/>
      <c r="D1" s="112"/>
      <c r="E1" s="112"/>
      <c r="F1" s="112"/>
      <c r="G1" s="112"/>
      <c r="H1" s="112"/>
      <c r="I1" s="112"/>
      <c r="J1" s="112"/>
    </row>
    <row r="3" spans="1:7" ht="15.75">
      <c r="A3" s="10" t="s">
        <v>120</v>
      </c>
      <c r="B3" s="26">
        <f>MAX($H$10:$H$46)</f>
        <v>78.9722073312584</v>
      </c>
      <c r="C3" s="30"/>
      <c r="D3" s="30"/>
      <c r="E3" s="50"/>
      <c r="F3" s="50"/>
      <c r="G3" s="50"/>
    </row>
    <row r="4" spans="1:7" ht="15.75">
      <c r="A4" s="11" t="s">
        <v>121</v>
      </c>
      <c r="B4" s="27">
        <f>MIN($H$10:$H$46)</f>
        <v>0</v>
      </c>
      <c r="C4" s="51"/>
      <c r="D4" s="51"/>
      <c r="E4" s="52"/>
      <c r="F4" s="52"/>
      <c r="G4" s="52"/>
    </row>
    <row r="5" spans="1:7" ht="15.75">
      <c r="A5" s="12" t="s">
        <v>122</v>
      </c>
      <c r="B5" s="13" t="s">
        <v>42</v>
      </c>
      <c r="C5" s="24"/>
      <c r="D5" s="24"/>
      <c r="E5" s="24"/>
      <c r="F5" s="24"/>
      <c r="G5" s="24"/>
    </row>
    <row r="7" spans="1:10" s="8" customFormat="1" ht="18" customHeight="1">
      <c r="A7" s="109" t="s">
        <v>38</v>
      </c>
      <c r="B7" s="123" t="s">
        <v>359</v>
      </c>
      <c r="C7" s="123"/>
      <c r="D7" s="123"/>
      <c r="E7" s="109" t="s">
        <v>358</v>
      </c>
      <c r="F7" s="109"/>
      <c r="G7" s="109"/>
      <c r="H7" s="110" t="s">
        <v>123</v>
      </c>
      <c r="I7" s="110" t="s">
        <v>124</v>
      </c>
      <c r="J7" s="110" t="s">
        <v>125</v>
      </c>
    </row>
    <row r="8" spans="1:10" s="8" customFormat="1" ht="94.5" customHeight="1">
      <c r="A8" s="109"/>
      <c r="B8" s="101" t="s">
        <v>67</v>
      </c>
      <c r="C8" s="101" t="s">
        <v>230</v>
      </c>
      <c r="D8" s="101" t="s">
        <v>285</v>
      </c>
      <c r="E8" s="3" t="s">
        <v>92</v>
      </c>
      <c r="F8" s="3" t="s">
        <v>172</v>
      </c>
      <c r="G8" s="3" t="s">
        <v>94</v>
      </c>
      <c r="H8" s="110"/>
      <c r="I8" s="110"/>
      <c r="J8" s="110"/>
    </row>
    <row r="9" spans="1:10" s="7" customFormat="1" ht="15.75">
      <c r="A9" s="9">
        <v>1</v>
      </c>
      <c r="B9" s="9">
        <v>2</v>
      </c>
      <c r="C9" s="9">
        <v>3</v>
      </c>
      <c r="D9" s="9" t="s">
        <v>146</v>
      </c>
      <c r="E9" s="9">
        <v>5</v>
      </c>
      <c r="F9" s="9">
        <v>6</v>
      </c>
      <c r="G9" s="9" t="s">
        <v>286</v>
      </c>
      <c r="H9" s="9" t="s">
        <v>287</v>
      </c>
      <c r="I9" s="9">
        <v>9</v>
      </c>
      <c r="J9" s="9">
        <v>10</v>
      </c>
    </row>
    <row r="10" spans="1:10" ht="15.75">
      <c r="A10" s="5" t="s">
        <v>0</v>
      </c>
      <c r="B10" s="46">
        <v>8200000000</v>
      </c>
      <c r="C10" s="45">
        <v>0</v>
      </c>
      <c r="D10" s="45">
        <f>$B10-$C10</f>
        <v>8200000000</v>
      </c>
      <c r="E10" s="38">
        <v>46504923037.55</v>
      </c>
      <c r="F10" s="38">
        <v>27667543942.74</v>
      </c>
      <c r="G10" s="46">
        <f>$E10-$F10</f>
        <v>18837379094.81</v>
      </c>
      <c r="H10" s="44">
        <f>$D10/$G10*100</f>
        <v>43.530471828000906</v>
      </c>
      <c r="I10" s="44">
        <f>($H10-$B$4)/($B$3-$B$4)</f>
        <v>0.5512125505800682</v>
      </c>
      <c r="J10" s="45">
        <f>$I10*$B$5</f>
        <v>-1.1024251011601365</v>
      </c>
    </row>
    <row r="11" spans="1:10" ht="15.75">
      <c r="A11" s="5" t="s">
        <v>1</v>
      </c>
      <c r="B11" s="46">
        <v>4900000000</v>
      </c>
      <c r="C11" s="45">
        <v>0</v>
      </c>
      <c r="D11" s="45">
        <f aca="true" t="shared" si="0" ref="D11:D46">$B11-$C11</f>
        <v>4900000000</v>
      </c>
      <c r="E11" s="38">
        <v>19431850101.4</v>
      </c>
      <c r="F11" s="38">
        <v>11131139564.94</v>
      </c>
      <c r="G11" s="46">
        <f aca="true" t="shared" si="1" ref="G11:G46">$E11-$F11</f>
        <v>8300710536.460001</v>
      </c>
      <c r="H11" s="44">
        <f aca="true" t="shared" si="2" ref="H11:H46">$D11/$G11*100</f>
        <v>59.03109111536011</v>
      </c>
      <c r="I11" s="44">
        <f aca="true" t="shared" si="3" ref="I11:I46">($H11-$B$4)/($B$3-$B$4)</f>
        <v>0.7474919735717543</v>
      </c>
      <c r="J11" s="45">
        <f aca="true" t="shared" si="4" ref="J11:J46">$I11*$B$5</f>
        <v>-1.4949839471435087</v>
      </c>
    </row>
    <row r="12" spans="1:10" ht="15.75">
      <c r="A12" s="5" t="s">
        <v>2</v>
      </c>
      <c r="B12" s="46">
        <v>395090775</v>
      </c>
      <c r="C12" s="45">
        <v>40394000</v>
      </c>
      <c r="D12" s="45">
        <f t="shared" si="0"/>
        <v>354696775</v>
      </c>
      <c r="E12" s="38">
        <v>4771374080.15</v>
      </c>
      <c r="F12" s="38">
        <v>3022138117.99</v>
      </c>
      <c r="G12" s="46">
        <f t="shared" si="1"/>
        <v>1749235962.1599998</v>
      </c>
      <c r="H12" s="44">
        <f t="shared" si="2"/>
        <v>20.277240044962923</v>
      </c>
      <c r="I12" s="44">
        <f t="shared" si="3"/>
        <v>0.256764255808472</v>
      </c>
      <c r="J12" s="45">
        <f t="shared" si="4"/>
        <v>-0.513528511616944</v>
      </c>
    </row>
    <row r="13" spans="1:10" ht="15.75">
      <c r="A13" s="5" t="s">
        <v>3</v>
      </c>
      <c r="B13" s="46">
        <v>760000000</v>
      </c>
      <c r="C13" s="45">
        <v>0</v>
      </c>
      <c r="D13" s="45">
        <f t="shared" si="0"/>
        <v>760000000</v>
      </c>
      <c r="E13" s="38">
        <v>2396424319.6</v>
      </c>
      <c r="F13" s="38">
        <v>909635578.79</v>
      </c>
      <c r="G13" s="46">
        <f t="shared" si="1"/>
        <v>1486788740.81</v>
      </c>
      <c r="H13" s="44">
        <f t="shared" si="2"/>
        <v>51.116878890672346</v>
      </c>
      <c r="I13" s="44">
        <f t="shared" si="3"/>
        <v>0.6472768157062707</v>
      </c>
      <c r="J13" s="45">
        <f t="shared" si="4"/>
        <v>-1.2945536314125414</v>
      </c>
    </row>
    <row r="14" spans="1:10" ht="15.75">
      <c r="A14" s="5" t="s">
        <v>4</v>
      </c>
      <c r="B14" s="46">
        <v>129479167</v>
      </c>
      <c r="C14" s="45">
        <v>0</v>
      </c>
      <c r="D14" s="45">
        <f t="shared" si="0"/>
        <v>129479167</v>
      </c>
      <c r="E14" s="38">
        <v>2297044907.82</v>
      </c>
      <c r="F14" s="38">
        <v>1737520776.87</v>
      </c>
      <c r="G14" s="46">
        <f t="shared" si="1"/>
        <v>559524130.9500003</v>
      </c>
      <c r="H14" s="44">
        <f t="shared" si="2"/>
        <v>23.14094421274753</v>
      </c>
      <c r="I14" s="44">
        <f t="shared" si="3"/>
        <v>0.29302643290290803</v>
      </c>
      <c r="J14" s="45">
        <f t="shared" si="4"/>
        <v>-0.5860528658058161</v>
      </c>
    </row>
    <row r="15" spans="1:10" ht="15.75">
      <c r="A15" s="5" t="s">
        <v>5</v>
      </c>
      <c r="B15" s="46">
        <v>32668000</v>
      </c>
      <c r="C15" s="45">
        <v>32668000</v>
      </c>
      <c r="D15" s="45">
        <f t="shared" si="0"/>
        <v>0</v>
      </c>
      <c r="E15" s="38">
        <v>2323964900.13</v>
      </c>
      <c r="F15" s="38">
        <v>1721613755.45</v>
      </c>
      <c r="G15" s="46">
        <f t="shared" si="1"/>
        <v>602351144.6800001</v>
      </c>
      <c r="H15" s="44">
        <f t="shared" si="2"/>
        <v>0</v>
      </c>
      <c r="I15" s="44">
        <f t="shared" si="3"/>
        <v>0</v>
      </c>
      <c r="J15" s="45">
        <f t="shared" si="4"/>
        <v>0</v>
      </c>
    </row>
    <row r="16" spans="1:10" ht="15.75">
      <c r="A16" s="5" t="s">
        <v>6</v>
      </c>
      <c r="B16" s="46">
        <v>141392050</v>
      </c>
      <c r="C16" s="45">
        <v>87052500</v>
      </c>
      <c r="D16" s="45">
        <f t="shared" si="0"/>
        <v>54339550</v>
      </c>
      <c r="E16" s="38">
        <v>1716365424.64</v>
      </c>
      <c r="F16" s="38">
        <v>1227422524.47</v>
      </c>
      <c r="G16" s="46">
        <f t="shared" si="1"/>
        <v>488942900.1700001</v>
      </c>
      <c r="H16" s="44">
        <f t="shared" si="2"/>
        <v>11.113680141608913</v>
      </c>
      <c r="I16" s="44">
        <f t="shared" si="3"/>
        <v>0.14072900476228617</v>
      </c>
      <c r="J16" s="45">
        <f t="shared" si="4"/>
        <v>-0.28145800952457234</v>
      </c>
    </row>
    <row r="17" spans="1:10" ht="15.75">
      <c r="A17" s="5" t="s">
        <v>7</v>
      </c>
      <c r="B17" s="46">
        <v>84899200</v>
      </c>
      <c r="C17" s="45">
        <v>7367400</v>
      </c>
      <c r="D17" s="45">
        <f t="shared" si="0"/>
        <v>77531800</v>
      </c>
      <c r="E17" s="38">
        <v>923356574.45</v>
      </c>
      <c r="F17" s="38">
        <v>782966776.39</v>
      </c>
      <c r="G17" s="46">
        <f t="shared" si="1"/>
        <v>140389798.06000006</v>
      </c>
      <c r="H17" s="44">
        <f t="shared" si="2"/>
        <v>55.22609268720816</v>
      </c>
      <c r="I17" s="44">
        <f t="shared" si="3"/>
        <v>0.6993104859733208</v>
      </c>
      <c r="J17" s="45">
        <f t="shared" si="4"/>
        <v>-1.3986209719466416</v>
      </c>
    </row>
    <row r="18" spans="1:10" ht="15.75">
      <c r="A18" s="5" t="s">
        <v>8</v>
      </c>
      <c r="B18" s="46">
        <v>42516000</v>
      </c>
      <c r="C18" s="45">
        <v>18000000</v>
      </c>
      <c r="D18" s="45">
        <f t="shared" si="0"/>
        <v>24516000</v>
      </c>
      <c r="E18" s="38">
        <v>1885161439.07</v>
      </c>
      <c r="F18" s="38">
        <v>1375597469.48</v>
      </c>
      <c r="G18" s="46">
        <f t="shared" si="1"/>
        <v>509563969.5899999</v>
      </c>
      <c r="H18" s="44">
        <f t="shared" si="2"/>
        <v>4.811172190947058</v>
      </c>
      <c r="I18" s="44">
        <f t="shared" si="3"/>
        <v>0.06092234665248774</v>
      </c>
      <c r="J18" s="45">
        <f t="shared" si="4"/>
        <v>-0.12184469330497548</v>
      </c>
    </row>
    <row r="19" spans="1:10" ht="15.75">
      <c r="A19" s="5" t="s">
        <v>9</v>
      </c>
      <c r="B19" s="46">
        <v>89016000</v>
      </c>
      <c r="C19" s="45">
        <v>0</v>
      </c>
      <c r="D19" s="45">
        <f t="shared" si="0"/>
        <v>89016000</v>
      </c>
      <c r="E19" s="38">
        <v>1008145970.23</v>
      </c>
      <c r="F19" s="38">
        <v>748230012.5</v>
      </c>
      <c r="G19" s="46">
        <f t="shared" si="1"/>
        <v>259915957.73000002</v>
      </c>
      <c r="H19" s="44">
        <f t="shared" si="2"/>
        <v>34.24799338117961</v>
      </c>
      <c r="I19" s="44">
        <f t="shared" si="3"/>
        <v>0.43367147175616216</v>
      </c>
      <c r="J19" s="45">
        <f t="shared" si="4"/>
        <v>-0.8673429435123243</v>
      </c>
    </row>
    <row r="20" spans="1:10" ht="15.75">
      <c r="A20" s="5" t="s">
        <v>10</v>
      </c>
      <c r="B20" s="46">
        <v>0</v>
      </c>
      <c r="C20" s="45">
        <v>0</v>
      </c>
      <c r="D20" s="45">
        <f t="shared" si="0"/>
        <v>0</v>
      </c>
      <c r="E20" s="38">
        <v>372373564.36</v>
      </c>
      <c r="F20" s="38">
        <v>255199761.37</v>
      </c>
      <c r="G20" s="46">
        <f t="shared" si="1"/>
        <v>117173802.99000001</v>
      </c>
      <c r="H20" s="44">
        <f t="shared" si="2"/>
        <v>0</v>
      </c>
      <c r="I20" s="44">
        <f t="shared" si="3"/>
        <v>0</v>
      </c>
      <c r="J20" s="45">
        <f t="shared" si="4"/>
        <v>0</v>
      </c>
    </row>
    <row r="21" spans="1:10" ht="15.75">
      <c r="A21" s="5" t="s">
        <v>11</v>
      </c>
      <c r="B21" s="46">
        <v>2075000</v>
      </c>
      <c r="C21" s="45">
        <v>1400000</v>
      </c>
      <c r="D21" s="45">
        <f t="shared" si="0"/>
        <v>675000</v>
      </c>
      <c r="E21" s="38">
        <v>921862130.67</v>
      </c>
      <c r="F21" s="38">
        <v>665727929.05</v>
      </c>
      <c r="G21" s="46">
        <f t="shared" si="1"/>
        <v>256134201.62</v>
      </c>
      <c r="H21" s="44">
        <f t="shared" si="2"/>
        <v>0.26353372401294073</v>
      </c>
      <c r="I21" s="44">
        <f t="shared" si="3"/>
        <v>0.003337043916064254</v>
      </c>
      <c r="J21" s="45">
        <f t="shared" si="4"/>
        <v>-0.006674087832128508</v>
      </c>
    </row>
    <row r="22" spans="1:10" ht="15.75">
      <c r="A22" s="5" t="s">
        <v>12</v>
      </c>
      <c r="B22" s="46">
        <v>0</v>
      </c>
      <c r="C22" s="45">
        <v>0</v>
      </c>
      <c r="D22" s="45">
        <f t="shared" si="0"/>
        <v>0</v>
      </c>
      <c r="E22" s="38">
        <v>281185756.18</v>
      </c>
      <c r="F22" s="38">
        <v>171976079.56</v>
      </c>
      <c r="G22" s="46">
        <f t="shared" si="1"/>
        <v>109209676.62</v>
      </c>
      <c r="H22" s="44">
        <f t="shared" si="2"/>
        <v>0</v>
      </c>
      <c r="I22" s="44">
        <f t="shared" si="3"/>
        <v>0</v>
      </c>
      <c r="J22" s="45">
        <f t="shared" si="4"/>
        <v>0</v>
      </c>
    </row>
    <row r="23" spans="1:10" ht="15.75">
      <c r="A23" s="5" t="s">
        <v>13</v>
      </c>
      <c r="B23" s="46">
        <v>10935500</v>
      </c>
      <c r="C23" s="45">
        <v>0</v>
      </c>
      <c r="D23" s="45">
        <f t="shared" si="0"/>
        <v>10935500</v>
      </c>
      <c r="E23" s="38">
        <v>503000360.1</v>
      </c>
      <c r="F23" s="38">
        <v>354979616.99</v>
      </c>
      <c r="G23" s="46">
        <f t="shared" si="1"/>
        <v>148020743.11</v>
      </c>
      <c r="H23" s="44">
        <f t="shared" si="2"/>
        <v>7.387815903527387</v>
      </c>
      <c r="I23" s="44">
        <f t="shared" si="3"/>
        <v>0.09354956829987424</v>
      </c>
      <c r="J23" s="45">
        <f t="shared" si="4"/>
        <v>-0.18709913659974847</v>
      </c>
    </row>
    <row r="24" spans="1:10" ht="15.75">
      <c r="A24" s="5" t="s">
        <v>14</v>
      </c>
      <c r="B24" s="46">
        <v>0</v>
      </c>
      <c r="C24" s="45">
        <v>0</v>
      </c>
      <c r="D24" s="45">
        <f t="shared" si="0"/>
        <v>0</v>
      </c>
      <c r="E24" s="38">
        <v>505110982.26</v>
      </c>
      <c r="F24" s="38">
        <v>354211115.09</v>
      </c>
      <c r="G24" s="46">
        <f t="shared" si="1"/>
        <v>150899867.17000002</v>
      </c>
      <c r="H24" s="44">
        <f t="shared" si="2"/>
        <v>0</v>
      </c>
      <c r="I24" s="44">
        <f t="shared" si="3"/>
        <v>0</v>
      </c>
      <c r="J24" s="45">
        <f t="shared" si="4"/>
        <v>0</v>
      </c>
    </row>
    <row r="25" spans="1:10" ht="15.75">
      <c r="A25" s="5" t="s">
        <v>15</v>
      </c>
      <c r="B25" s="46">
        <v>0</v>
      </c>
      <c r="C25" s="45">
        <v>0</v>
      </c>
      <c r="D25" s="45">
        <f t="shared" si="0"/>
        <v>0</v>
      </c>
      <c r="E25" s="38">
        <v>432727378.07</v>
      </c>
      <c r="F25" s="38">
        <v>334491361.87</v>
      </c>
      <c r="G25" s="46">
        <f t="shared" si="1"/>
        <v>98236016.19999999</v>
      </c>
      <c r="H25" s="44">
        <f t="shared" si="2"/>
        <v>0</v>
      </c>
      <c r="I25" s="44">
        <f t="shared" si="3"/>
        <v>0</v>
      </c>
      <c r="J25" s="45">
        <f t="shared" si="4"/>
        <v>0</v>
      </c>
    </row>
    <row r="26" spans="1:10" ht="15.75">
      <c r="A26" s="5" t="s">
        <v>16</v>
      </c>
      <c r="B26" s="46">
        <v>0</v>
      </c>
      <c r="C26" s="45">
        <v>0</v>
      </c>
      <c r="D26" s="45">
        <f t="shared" si="0"/>
        <v>0</v>
      </c>
      <c r="E26" s="38">
        <v>3442794716.59</v>
      </c>
      <c r="F26" s="38">
        <v>2327926598.67</v>
      </c>
      <c r="G26" s="46">
        <f t="shared" si="1"/>
        <v>1114868117.92</v>
      </c>
      <c r="H26" s="44">
        <f t="shared" si="2"/>
        <v>0</v>
      </c>
      <c r="I26" s="44">
        <f t="shared" si="3"/>
        <v>0</v>
      </c>
      <c r="J26" s="45">
        <f t="shared" si="4"/>
        <v>0</v>
      </c>
    </row>
    <row r="27" spans="1:10" ht="15.75">
      <c r="A27" s="5" t="s">
        <v>17</v>
      </c>
      <c r="B27" s="46">
        <v>0</v>
      </c>
      <c r="C27" s="45">
        <v>0</v>
      </c>
      <c r="D27" s="45">
        <f t="shared" si="0"/>
        <v>0</v>
      </c>
      <c r="E27" s="38">
        <v>582570770.44</v>
      </c>
      <c r="F27" s="38">
        <v>526996480.07</v>
      </c>
      <c r="G27" s="46">
        <f t="shared" si="1"/>
        <v>55574290.370000064</v>
      </c>
      <c r="H27" s="44">
        <f t="shared" si="2"/>
        <v>0</v>
      </c>
      <c r="I27" s="44">
        <f t="shared" si="3"/>
        <v>0</v>
      </c>
      <c r="J27" s="45">
        <f t="shared" si="4"/>
        <v>0</v>
      </c>
    </row>
    <row r="28" spans="1:10" ht="15.75">
      <c r="A28" s="5" t="s">
        <v>18</v>
      </c>
      <c r="B28" s="46">
        <v>0</v>
      </c>
      <c r="C28" s="45">
        <v>0</v>
      </c>
      <c r="D28" s="45">
        <f t="shared" si="0"/>
        <v>0</v>
      </c>
      <c r="E28" s="38">
        <v>389773924.72</v>
      </c>
      <c r="F28" s="38">
        <v>312398198.9</v>
      </c>
      <c r="G28" s="46">
        <f t="shared" si="1"/>
        <v>77375725.82000005</v>
      </c>
      <c r="H28" s="44">
        <f t="shared" si="2"/>
        <v>0</v>
      </c>
      <c r="I28" s="44">
        <f t="shared" si="3"/>
        <v>0</v>
      </c>
      <c r="J28" s="45">
        <f t="shared" si="4"/>
        <v>0</v>
      </c>
    </row>
    <row r="29" spans="1:10" ht="15.75">
      <c r="A29" s="5" t="s">
        <v>19</v>
      </c>
      <c r="B29" s="46">
        <v>0</v>
      </c>
      <c r="C29" s="45">
        <v>0</v>
      </c>
      <c r="D29" s="45">
        <f t="shared" si="0"/>
        <v>0</v>
      </c>
      <c r="E29" s="38">
        <v>582713923.69</v>
      </c>
      <c r="F29" s="38">
        <v>290721053.07</v>
      </c>
      <c r="G29" s="46">
        <f t="shared" si="1"/>
        <v>291992870.62000006</v>
      </c>
      <c r="H29" s="44">
        <f t="shared" si="2"/>
        <v>0</v>
      </c>
      <c r="I29" s="44">
        <f t="shared" si="3"/>
        <v>0</v>
      </c>
      <c r="J29" s="45">
        <f t="shared" si="4"/>
        <v>0</v>
      </c>
    </row>
    <row r="30" spans="1:10" ht="15.75">
      <c r="A30" s="5" t="s">
        <v>20</v>
      </c>
      <c r="B30" s="46">
        <v>25000000</v>
      </c>
      <c r="C30" s="45">
        <v>25000000</v>
      </c>
      <c r="D30" s="45">
        <f t="shared" si="0"/>
        <v>0</v>
      </c>
      <c r="E30" s="38">
        <v>785660754.04</v>
      </c>
      <c r="F30" s="38">
        <v>472719699.09</v>
      </c>
      <c r="G30" s="46">
        <f t="shared" si="1"/>
        <v>312941054.95</v>
      </c>
      <c r="H30" s="44">
        <f t="shared" si="2"/>
        <v>0</v>
      </c>
      <c r="I30" s="44">
        <f t="shared" si="3"/>
        <v>0</v>
      </c>
      <c r="J30" s="45">
        <f t="shared" si="4"/>
        <v>0</v>
      </c>
    </row>
    <row r="31" spans="1:10" ht="15.75">
      <c r="A31" s="5" t="s">
        <v>21</v>
      </c>
      <c r="B31" s="46">
        <v>64987000</v>
      </c>
      <c r="C31" s="45">
        <v>0</v>
      </c>
      <c r="D31" s="45">
        <f t="shared" si="0"/>
        <v>64987000</v>
      </c>
      <c r="E31" s="38">
        <v>476669534.28</v>
      </c>
      <c r="F31" s="38">
        <v>394378558.51</v>
      </c>
      <c r="G31" s="46">
        <f t="shared" si="1"/>
        <v>82290975.76999998</v>
      </c>
      <c r="H31" s="44">
        <f t="shared" si="2"/>
        <v>78.9722073312584</v>
      </c>
      <c r="I31" s="44">
        <f t="shared" si="3"/>
        <v>1</v>
      </c>
      <c r="J31" s="45">
        <f t="shared" si="4"/>
        <v>-2</v>
      </c>
    </row>
    <row r="32" spans="1:10" ht="15.75">
      <c r="A32" s="5" t="s">
        <v>22</v>
      </c>
      <c r="B32" s="46">
        <v>0</v>
      </c>
      <c r="C32" s="45">
        <v>0</v>
      </c>
      <c r="D32" s="45">
        <f t="shared" si="0"/>
        <v>0</v>
      </c>
      <c r="E32" s="38">
        <v>667888635.24</v>
      </c>
      <c r="F32" s="38">
        <v>532573613.37</v>
      </c>
      <c r="G32" s="46">
        <f t="shared" si="1"/>
        <v>135315021.87</v>
      </c>
      <c r="H32" s="44">
        <f t="shared" si="2"/>
        <v>0</v>
      </c>
      <c r="I32" s="44">
        <f t="shared" si="3"/>
        <v>0</v>
      </c>
      <c r="J32" s="45">
        <f t="shared" si="4"/>
        <v>0</v>
      </c>
    </row>
    <row r="33" spans="1:10" ht="15.75">
      <c r="A33" s="5" t="s">
        <v>23</v>
      </c>
      <c r="B33" s="46">
        <v>56810637</v>
      </c>
      <c r="C33" s="45">
        <v>11936637</v>
      </c>
      <c r="D33" s="45">
        <f t="shared" si="0"/>
        <v>44874000</v>
      </c>
      <c r="E33" s="38">
        <v>588722585.27</v>
      </c>
      <c r="F33" s="38">
        <v>460682031.97</v>
      </c>
      <c r="G33" s="46">
        <f t="shared" si="1"/>
        <v>128040553.29999995</v>
      </c>
      <c r="H33" s="44">
        <f t="shared" si="2"/>
        <v>35.04670890859077</v>
      </c>
      <c r="I33" s="44">
        <f t="shared" si="3"/>
        <v>0.4437853530113847</v>
      </c>
      <c r="J33" s="45">
        <f t="shared" si="4"/>
        <v>-0.8875707060227694</v>
      </c>
    </row>
    <row r="34" spans="1:10" ht="15.75">
      <c r="A34" s="5" t="s">
        <v>24</v>
      </c>
      <c r="B34" s="46">
        <v>0</v>
      </c>
      <c r="C34" s="45">
        <v>0</v>
      </c>
      <c r="D34" s="45">
        <f t="shared" si="0"/>
        <v>0</v>
      </c>
      <c r="E34" s="38">
        <v>1177650649.16</v>
      </c>
      <c r="F34" s="38">
        <v>657211288.03</v>
      </c>
      <c r="G34" s="46">
        <f t="shared" si="1"/>
        <v>520439361.1300001</v>
      </c>
      <c r="H34" s="44">
        <f t="shared" si="2"/>
        <v>0</v>
      </c>
      <c r="I34" s="44">
        <f t="shared" si="3"/>
        <v>0</v>
      </c>
      <c r="J34" s="45">
        <f t="shared" si="4"/>
        <v>0</v>
      </c>
    </row>
    <row r="35" spans="1:10" ht="15.75">
      <c r="A35" s="5" t="s">
        <v>25</v>
      </c>
      <c r="B35" s="46">
        <v>14131500</v>
      </c>
      <c r="C35" s="45">
        <v>0</v>
      </c>
      <c r="D35" s="45">
        <f t="shared" si="0"/>
        <v>14131500</v>
      </c>
      <c r="E35" s="38">
        <v>257485265.87</v>
      </c>
      <c r="F35" s="38">
        <v>219400896.22</v>
      </c>
      <c r="G35" s="46">
        <f t="shared" si="1"/>
        <v>38084369.650000006</v>
      </c>
      <c r="H35" s="44">
        <f t="shared" si="2"/>
        <v>37.105773654310696</v>
      </c>
      <c r="I35" s="44">
        <f t="shared" si="3"/>
        <v>0.46985863645251896</v>
      </c>
      <c r="J35" s="45">
        <f t="shared" si="4"/>
        <v>-0.9397172729050379</v>
      </c>
    </row>
    <row r="36" spans="1:10" ht="15.75">
      <c r="A36" s="5" t="s">
        <v>26</v>
      </c>
      <c r="B36" s="46">
        <v>46981810</v>
      </c>
      <c r="C36" s="45">
        <v>22400000</v>
      </c>
      <c r="D36" s="45">
        <f t="shared" si="0"/>
        <v>24581810</v>
      </c>
      <c r="E36" s="38">
        <v>1820624365.38</v>
      </c>
      <c r="F36" s="38">
        <v>1565945562.92</v>
      </c>
      <c r="G36" s="46">
        <f t="shared" si="1"/>
        <v>254678802.46000004</v>
      </c>
      <c r="H36" s="44">
        <f t="shared" si="2"/>
        <v>9.652083236829586</v>
      </c>
      <c r="I36" s="44">
        <f t="shared" si="3"/>
        <v>0.12222126698754619</v>
      </c>
      <c r="J36" s="45">
        <f t="shared" si="4"/>
        <v>-0.24444253397509239</v>
      </c>
    </row>
    <row r="37" spans="1:10" ht="15.75">
      <c r="A37" s="5" t="s">
        <v>27</v>
      </c>
      <c r="B37" s="46">
        <v>0</v>
      </c>
      <c r="C37" s="45">
        <v>0</v>
      </c>
      <c r="D37" s="45">
        <f t="shared" si="0"/>
        <v>0</v>
      </c>
      <c r="E37" s="38">
        <v>442835705.23</v>
      </c>
      <c r="F37" s="38">
        <v>206584469.26</v>
      </c>
      <c r="G37" s="46">
        <f t="shared" si="1"/>
        <v>236251235.97000003</v>
      </c>
      <c r="H37" s="44">
        <f t="shared" si="2"/>
        <v>0</v>
      </c>
      <c r="I37" s="44">
        <f t="shared" si="3"/>
        <v>0</v>
      </c>
      <c r="J37" s="45">
        <f t="shared" si="4"/>
        <v>0</v>
      </c>
    </row>
    <row r="38" spans="1:10" ht="15.75">
      <c r="A38" s="5" t="s">
        <v>28</v>
      </c>
      <c r="B38" s="46">
        <v>0</v>
      </c>
      <c r="C38" s="45">
        <v>0</v>
      </c>
      <c r="D38" s="45">
        <f t="shared" si="0"/>
        <v>0</v>
      </c>
      <c r="E38" s="38">
        <v>538990262.71</v>
      </c>
      <c r="F38" s="38">
        <v>418946072.66</v>
      </c>
      <c r="G38" s="46">
        <f t="shared" si="1"/>
        <v>120044190.05000001</v>
      </c>
      <c r="H38" s="44">
        <f t="shared" si="2"/>
        <v>0</v>
      </c>
      <c r="I38" s="44">
        <f t="shared" si="3"/>
        <v>0</v>
      </c>
      <c r="J38" s="45">
        <f t="shared" si="4"/>
        <v>0</v>
      </c>
    </row>
    <row r="39" spans="1:10" ht="15.75">
      <c r="A39" s="5" t="s">
        <v>29</v>
      </c>
      <c r="B39" s="46">
        <v>22600250</v>
      </c>
      <c r="C39" s="45">
        <v>3748000</v>
      </c>
      <c r="D39" s="45">
        <f t="shared" si="0"/>
        <v>18852250</v>
      </c>
      <c r="E39" s="38">
        <v>446880868.93</v>
      </c>
      <c r="F39" s="38">
        <v>325254207.51</v>
      </c>
      <c r="G39" s="46">
        <f t="shared" si="1"/>
        <v>121626661.42000002</v>
      </c>
      <c r="H39" s="44">
        <f t="shared" si="2"/>
        <v>15.500096590581888</v>
      </c>
      <c r="I39" s="44">
        <f t="shared" si="3"/>
        <v>0.19627280424827018</v>
      </c>
      <c r="J39" s="45">
        <f t="shared" si="4"/>
        <v>-0.39254560849654035</v>
      </c>
    </row>
    <row r="40" spans="1:10" ht="15.75">
      <c r="A40" s="5" t="s">
        <v>30</v>
      </c>
      <c r="B40" s="46">
        <v>94125000</v>
      </c>
      <c r="C40" s="45">
        <v>45825000</v>
      </c>
      <c r="D40" s="45">
        <f t="shared" si="0"/>
        <v>48300000</v>
      </c>
      <c r="E40" s="38">
        <v>2353507717.23</v>
      </c>
      <c r="F40" s="38">
        <v>1949638786.83</v>
      </c>
      <c r="G40" s="46">
        <f t="shared" si="1"/>
        <v>403868930.4000001</v>
      </c>
      <c r="H40" s="44">
        <f t="shared" si="2"/>
        <v>11.959325504975757</v>
      </c>
      <c r="I40" s="44">
        <f t="shared" si="3"/>
        <v>0.15143714363726635</v>
      </c>
      <c r="J40" s="45">
        <f t="shared" si="4"/>
        <v>-0.3028742872745327</v>
      </c>
    </row>
    <row r="41" spans="1:10" ht="15.75">
      <c r="A41" s="5" t="s">
        <v>31</v>
      </c>
      <c r="B41" s="46">
        <v>14802560</v>
      </c>
      <c r="C41" s="45">
        <v>10646560</v>
      </c>
      <c r="D41" s="45">
        <f t="shared" si="0"/>
        <v>4156000</v>
      </c>
      <c r="E41" s="38">
        <v>1303519291.6</v>
      </c>
      <c r="F41" s="38">
        <v>696653763.61</v>
      </c>
      <c r="G41" s="46">
        <f t="shared" si="1"/>
        <v>606865527.9899999</v>
      </c>
      <c r="H41" s="44">
        <f t="shared" si="2"/>
        <v>0.6848304621561045</v>
      </c>
      <c r="I41" s="44">
        <f t="shared" si="3"/>
        <v>0.008671790814754625</v>
      </c>
      <c r="J41" s="45">
        <f t="shared" si="4"/>
        <v>-0.01734358162950925</v>
      </c>
    </row>
    <row r="42" spans="1:10" ht="15.75">
      <c r="A42" s="5" t="s">
        <v>32</v>
      </c>
      <c r="B42" s="46">
        <v>0</v>
      </c>
      <c r="C42" s="45">
        <v>0</v>
      </c>
      <c r="D42" s="45">
        <f t="shared" si="0"/>
        <v>0</v>
      </c>
      <c r="E42" s="38">
        <v>375649270.54</v>
      </c>
      <c r="F42" s="38">
        <v>207210001.73</v>
      </c>
      <c r="G42" s="46">
        <f t="shared" si="1"/>
        <v>168439268.81000003</v>
      </c>
      <c r="H42" s="44">
        <f t="shared" si="2"/>
        <v>0</v>
      </c>
      <c r="I42" s="44">
        <f t="shared" si="3"/>
        <v>0</v>
      </c>
      <c r="J42" s="45">
        <f t="shared" si="4"/>
        <v>0</v>
      </c>
    </row>
    <row r="43" spans="1:10" ht="15.75">
      <c r="A43" s="5" t="s">
        <v>33</v>
      </c>
      <c r="B43" s="46">
        <v>19173250</v>
      </c>
      <c r="C43" s="45">
        <v>0</v>
      </c>
      <c r="D43" s="45">
        <f t="shared" si="0"/>
        <v>19173250</v>
      </c>
      <c r="E43" s="38">
        <v>366068802.55</v>
      </c>
      <c r="F43" s="38">
        <v>278260476.87</v>
      </c>
      <c r="G43" s="46">
        <f t="shared" si="1"/>
        <v>87808325.68</v>
      </c>
      <c r="H43" s="44">
        <f t="shared" si="2"/>
        <v>21.83534403089873</v>
      </c>
      <c r="I43" s="44">
        <f t="shared" si="3"/>
        <v>0.2764940321258561</v>
      </c>
      <c r="J43" s="45">
        <f t="shared" si="4"/>
        <v>-0.5529880642517122</v>
      </c>
    </row>
    <row r="44" spans="1:10" ht="15.75">
      <c r="A44" s="5" t="s">
        <v>34</v>
      </c>
      <c r="B44" s="46">
        <v>0</v>
      </c>
      <c r="C44" s="45">
        <v>0</v>
      </c>
      <c r="D44" s="45">
        <f t="shared" si="0"/>
        <v>0</v>
      </c>
      <c r="E44" s="38">
        <v>402626554.21</v>
      </c>
      <c r="F44" s="38">
        <v>340959321.66</v>
      </c>
      <c r="G44" s="46">
        <f t="shared" si="1"/>
        <v>61667232.54999995</v>
      </c>
      <c r="H44" s="44">
        <f t="shared" si="2"/>
        <v>0</v>
      </c>
      <c r="I44" s="44">
        <f t="shared" si="3"/>
        <v>0</v>
      </c>
      <c r="J44" s="45">
        <f t="shared" si="4"/>
        <v>0</v>
      </c>
    </row>
    <row r="45" spans="1:10" ht="15.75">
      <c r="A45" s="5" t="s">
        <v>35</v>
      </c>
      <c r="B45" s="46">
        <v>0</v>
      </c>
      <c r="C45" s="45">
        <v>0</v>
      </c>
      <c r="D45" s="45">
        <f t="shared" si="0"/>
        <v>0</v>
      </c>
      <c r="E45" s="38">
        <v>257915764.26</v>
      </c>
      <c r="F45" s="38">
        <v>187602123.94</v>
      </c>
      <c r="G45" s="46">
        <f t="shared" si="1"/>
        <v>70313640.32</v>
      </c>
      <c r="H45" s="44">
        <f t="shared" si="2"/>
        <v>0</v>
      </c>
      <c r="I45" s="44">
        <f t="shared" si="3"/>
        <v>0</v>
      </c>
      <c r="J45" s="45">
        <f t="shared" si="4"/>
        <v>0</v>
      </c>
    </row>
    <row r="46" spans="1:10" ht="15.75">
      <c r="A46" s="5" t="s">
        <v>36</v>
      </c>
      <c r="B46" s="46">
        <v>0</v>
      </c>
      <c r="C46" s="45">
        <v>0</v>
      </c>
      <c r="D46" s="45">
        <f t="shared" si="0"/>
        <v>0</v>
      </c>
      <c r="E46" s="38">
        <v>406825376.72</v>
      </c>
      <c r="F46" s="38">
        <v>246563432.66</v>
      </c>
      <c r="G46" s="46">
        <f t="shared" si="1"/>
        <v>160261944.06000003</v>
      </c>
      <c r="H46" s="44">
        <f t="shared" si="2"/>
        <v>0</v>
      </c>
      <c r="I46" s="44">
        <f t="shared" si="3"/>
        <v>0</v>
      </c>
      <c r="J46" s="45">
        <f t="shared" si="4"/>
        <v>0</v>
      </c>
    </row>
    <row r="47" spans="1:10" s="17" customFormat="1" ht="15.75">
      <c r="A47" s="14" t="s">
        <v>67</v>
      </c>
      <c r="B47" s="15">
        <f aca="true" t="shared" si="5" ref="B47:G47">SUM(B$10:B$46)</f>
        <v>15146683699</v>
      </c>
      <c r="C47" s="15">
        <f t="shared" si="5"/>
        <v>306438097</v>
      </c>
      <c r="D47" s="15">
        <f t="shared" si="5"/>
        <v>14840245602</v>
      </c>
      <c r="E47" s="15">
        <f t="shared" si="5"/>
        <v>103942245665.34003</v>
      </c>
      <c r="F47" s="15">
        <f t="shared" si="5"/>
        <v>65079021021.10003</v>
      </c>
      <c r="G47" s="15">
        <f t="shared" si="5"/>
        <v>38863224644.24001</v>
      </c>
      <c r="H47" s="15">
        <f>$D47/$G47*100</f>
        <v>38.18583181876931</v>
      </c>
      <c r="I47" s="15"/>
      <c r="J47" s="15"/>
    </row>
    <row r="49" ht="15.75">
      <c r="H49" s="49"/>
    </row>
  </sheetData>
  <sheetProtection/>
  <mergeCells count="7">
    <mergeCell ref="A1:J1"/>
    <mergeCell ref="A7:A8"/>
    <mergeCell ref="H7:H8"/>
    <mergeCell ref="I7:I8"/>
    <mergeCell ref="J7:J8"/>
    <mergeCell ref="E7:G7"/>
    <mergeCell ref="B7:D7"/>
  </mergeCells>
  <conditionalFormatting sqref="J10:J46">
    <cfRule type="cellIs" priority="1" dxfId="132" operator="equal" stopIfTrue="1">
      <formula>0</formula>
    </cfRule>
    <cfRule type="cellIs" priority="2" dxfId="133" operator="equal" stopIfTrue="1">
      <formula>-2</formula>
    </cfRule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7109375" style="1" customWidth="1"/>
    <col min="2" max="2" width="20.7109375" style="1" customWidth="1"/>
    <col min="3" max="3" width="8.7109375" style="2" customWidth="1"/>
    <col min="4" max="4" width="8.57421875" style="2" customWidth="1"/>
    <col min="5" max="5" width="18.8515625" style="2" customWidth="1"/>
    <col min="6" max="16384" width="9.140625" style="1" customWidth="1"/>
  </cols>
  <sheetData>
    <row r="1" spans="1:5" ht="35.25" customHeight="1">
      <c r="A1" s="114" t="s">
        <v>231</v>
      </c>
      <c r="B1" s="115"/>
      <c r="C1" s="115"/>
      <c r="D1" s="115"/>
      <c r="E1" s="115"/>
    </row>
    <row r="3" spans="1:2" ht="15.75">
      <c r="A3" s="10" t="s">
        <v>176</v>
      </c>
      <c r="B3" s="10">
        <v>1</v>
      </c>
    </row>
    <row r="4" spans="1:2" ht="15.75">
      <c r="A4" s="11" t="s">
        <v>177</v>
      </c>
      <c r="B4" s="11">
        <v>0</v>
      </c>
    </row>
    <row r="5" spans="1:2" ht="15.75">
      <c r="A5" s="12" t="s">
        <v>178</v>
      </c>
      <c r="B5" s="13" t="s">
        <v>42</v>
      </c>
    </row>
    <row r="7" spans="1:5" s="8" customFormat="1" ht="129" customHeight="1">
      <c r="A7" s="3" t="s">
        <v>38</v>
      </c>
      <c r="B7" s="3" t="s">
        <v>367</v>
      </c>
      <c r="C7" s="9" t="s">
        <v>180</v>
      </c>
      <c r="D7" s="9" t="s">
        <v>181</v>
      </c>
      <c r="E7" s="9" t="s">
        <v>182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62"/>
      <c r="C9" s="19">
        <f>IF($B9="+",1,0)</f>
        <v>0</v>
      </c>
      <c r="D9" s="19">
        <f>($C9-$B$4)/($B$3-$B$4)</f>
        <v>0</v>
      </c>
      <c r="E9" s="78">
        <f>$D9*$B$5</f>
        <v>0</v>
      </c>
    </row>
    <row r="10" spans="1:5" ht="15.75">
      <c r="A10" s="5" t="s">
        <v>1</v>
      </c>
      <c r="B10" s="62"/>
      <c r="C10" s="19">
        <f aca="true" t="shared" si="0" ref="C10:C45">IF($B10="+",1,0)</f>
        <v>0</v>
      </c>
      <c r="D10" s="19">
        <f aca="true" t="shared" si="1" ref="D10:D45">($C10-$B$4)/($B$3-$B$4)</f>
        <v>0</v>
      </c>
      <c r="E10" s="78">
        <f aca="true" t="shared" si="2" ref="E10:E45">$D10*$B$5</f>
        <v>0</v>
      </c>
    </row>
    <row r="11" spans="1:5" ht="15.75">
      <c r="A11" s="5" t="s">
        <v>2</v>
      </c>
      <c r="B11" s="62"/>
      <c r="C11" s="19">
        <f t="shared" si="0"/>
        <v>0</v>
      </c>
      <c r="D11" s="19">
        <f t="shared" si="1"/>
        <v>0</v>
      </c>
      <c r="E11" s="78">
        <f t="shared" si="2"/>
        <v>0</v>
      </c>
    </row>
    <row r="12" spans="1:5" ht="15.75">
      <c r="A12" s="5" t="s">
        <v>3</v>
      </c>
      <c r="B12" s="62"/>
      <c r="C12" s="19">
        <f t="shared" si="0"/>
        <v>0</v>
      </c>
      <c r="D12" s="19">
        <f t="shared" si="1"/>
        <v>0</v>
      </c>
      <c r="E12" s="78">
        <f t="shared" si="2"/>
        <v>0</v>
      </c>
    </row>
    <row r="13" spans="1:5" ht="15.75">
      <c r="A13" s="5" t="s">
        <v>4</v>
      </c>
      <c r="B13" s="62"/>
      <c r="C13" s="19">
        <f t="shared" si="0"/>
        <v>0</v>
      </c>
      <c r="D13" s="19">
        <f t="shared" si="1"/>
        <v>0</v>
      </c>
      <c r="E13" s="78">
        <f t="shared" si="2"/>
        <v>0</v>
      </c>
    </row>
    <row r="14" spans="1:5" ht="15.75">
      <c r="A14" s="5" t="s">
        <v>5</v>
      </c>
      <c r="B14" s="62"/>
      <c r="C14" s="19">
        <f t="shared" si="0"/>
        <v>0</v>
      </c>
      <c r="D14" s="19">
        <f t="shared" si="1"/>
        <v>0</v>
      </c>
      <c r="E14" s="78">
        <f t="shared" si="2"/>
        <v>0</v>
      </c>
    </row>
    <row r="15" spans="1:5" ht="15.75">
      <c r="A15" s="5" t="s">
        <v>6</v>
      </c>
      <c r="B15" s="62"/>
      <c r="C15" s="19">
        <f t="shared" si="0"/>
        <v>0</v>
      </c>
      <c r="D15" s="19">
        <f t="shared" si="1"/>
        <v>0</v>
      </c>
      <c r="E15" s="78">
        <f t="shared" si="2"/>
        <v>0</v>
      </c>
    </row>
    <row r="16" spans="1:5" ht="15.75">
      <c r="A16" s="5" t="s">
        <v>7</v>
      </c>
      <c r="B16" s="62"/>
      <c r="C16" s="19">
        <f t="shared" si="0"/>
        <v>0</v>
      </c>
      <c r="D16" s="19">
        <f t="shared" si="1"/>
        <v>0</v>
      </c>
      <c r="E16" s="78">
        <f t="shared" si="2"/>
        <v>0</v>
      </c>
    </row>
    <row r="17" spans="1:5" ht="15.75">
      <c r="A17" s="5" t="s">
        <v>8</v>
      </c>
      <c r="B17" s="62"/>
      <c r="C17" s="19">
        <f t="shared" si="0"/>
        <v>0</v>
      </c>
      <c r="D17" s="19">
        <f t="shared" si="1"/>
        <v>0</v>
      </c>
      <c r="E17" s="78">
        <f t="shared" si="2"/>
        <v>0</v>
      </c>
    </row>
    <row r="18" spans="1:5" ht="15.75">
      <c r="A18" s="5" t="s">
        <v>9</v>
      </c>
      <c r="B18" s="62"/>
      <c r="C18" s="19">
        <f t="shared" si="0"/>
        <v>0</v>
      </c>
      <c r="D18" s="19">
        <f t="shared" si="1"/>
        <v>0</v>
      </c>
      <c r="E18" s="78">
        <f t="shared" si="2"/>
        <v>0</v>
      </c>
    </row>
    <row r="19" spans="1:5" ht="15.75">
      <c r="A19" s="5" t="s">
        <v>10</v>
      </c>
      <c r="B19" s="61"/>
      <c r="C19" s="19">
        <f t="shared" si="0"/>
        <v>0</v>
      </c>
      <c r="D19" s="19">
        <f t="shared" si="1"/>
        <v>0</v>
      </c>
      <c r="E19" s="78">
        <f t="shared" si="2"/>
        <v>0</v>
      </c>
    </row>
    <row r="20" spans="1:5" ht="15.75">
      <c r="A20" s="5" t="s">
        <v>11</v>
      </c>
      <c r="B20" s="62"/>
      <c r="C20" s="19">
        <f t="shared" si="0"/>
        <v>0</v>
      </c>
      <c r="D20" s="19">
        <f t="shared" si="1"/>
        <v>0</v>
      </c>
      <c r="E20" s="78">
        <f t="shared" si="2"/>
        <v>0</v>
      </c>
    </row>
    <row r="21" spans="1:5" ht="15.75">
      <c r="A21" s="5" t="s">
        <v>12</v>
      </c>
      <c r="B21" s="62"/>
      <c r="C21" s="19">
        <f t="shared" si="0"/>
        <v>0</v>
      </c>
      <c r="D21" s="19">
        <f t="shared" si="1"/>
        <v>0</v>
      </c>
      <c r="E21" s="78">
        <f t="shared" si="2"/>
        <v>0</v>
      </c>
    </row>
    <row r="22" spans="1:5" ht="15.75">
      <c r="A22" s="5" t="s">
        <v>13</v>
      </c>
      <c r="B22" s="62"/>
      <c r="C22" s="19">
        <f t="shared" si="0"/>
        <v>0</v>
      </c>
      <c r="D22" s="19">
        <f t="shared" si="1"/>
        <v>0</v>
      </c>
      <c r="E22" s="78">
        <f t="shared" si="2"/>
        <v>0</v>
      </c>
    </row>
    <row r="23" spans="1:5" ht="15.75">
      <c r="A23" s="5" t="s">
        <v>14</v>
      </c>
      <c r="B23" s="62"/>
      <c r="C23" s="19">
        <f t="shared" si="0"/>
        <v>0</v>
      </c>
      <c r="D23" s="19">
        <f t="shared" si="1"/>
        <v>0</v>
      </c>
      <c r="E23" s="78">
        <f t="shared" si="2"/>
        <v>0</v>
      </c>
    </row>
    <row r="24" spans="1:5" ht="15.75">
      <c r="A24" s="5" t="s">
        <v>15</v>
      </c>
      <c r="B24" s="62"/>
      <c r="C24" s="19">
        <f t="shared" si="0"/>
        <v>0</v>
      </c>
      <c r="D24" s="19">
        <f t="shared" si="1"/>
        <v>0</v>
      </c>
      <c r="E24" s="78">
        <f t="shared" si="2"/>
        <v>0</v>
      </c>
    </row>
    <row r="25" spans="1:5" ht="15.75">
      <c r="A25" s="5" t="s">
        <v>16</v>
      </c>
      <c r="B25" s="62"/>
      <c r="C25" s="19">
        <f t="shared" si="0"/>
        <v>0</v>
      </c>
      <c r="D25" s="19">
        <f t="shared" si="1"/>
        <v>0</v>
      </c>
      <c r="E25" s="78">
        <f t="shared" si="2"/>
        <v>0</v>
      </c>
    </row>
    <row r="26" spans="1:5" ht="15.75">
      <c r="A26" s="5" t="s">
        <v>17</v>
      </c>
      <c r="B26" s="62"/>
      <c r="C26" s="19">
        <f t="shared" si="0"/>
        <v>0</v>
      </c>
      <c r="D26" s="19">
        <f t="shared" si="1"/>
        <v>0</v>
      </c>
      <c r="E26" s="78">
        <f t="shared" si="2"/>
        <v>0</v>
      </c>
    </row>
    <row r="27" spans="1:5" ht="15.75">
      <c r="A27" s="5" t="s">
        <v>18</v>
      </c>
      <c r="B27" s="62"/>
      <c r="C27" s="19">
        <f t="shared" si="0"/>
        <v>0</v>
      </c>
      <c r="D27" s="19">
        <f t="shared" si="1"/>
        <v>0</v>
      </c>
      <c r="E27" s="78">
        <f t="shared" si="2"/>
        <v>0</v>
      </c>
    </row>
    <row r="28" spans="1:5" ht="15.75">
      <c r="A28" s="5" t="s">
        <v>19</v>
      </c>
      <c r="B28" s="62"/>
      <c r="C28" s="19">
        <f t="shared" si="0"/>
        <v>0</v>
      </c>
      <c r="D28" s="19">
        <f t="shared" si="1"/>
        <v>0</v>
      </c>
      <c r="E28" s="78">
        <f t="shared" si="2"/>
        <v>0</v>
      </c>
    </row>
    <row r="29" spans="1:5" ht="15.75">
      <c r="A29" s="5" t="s">
        <v>20</v>
      </c>
      <c r="B29" s="62"/>
      <c r="C29" s="19">
        <f t="shared" si="0"/>
        <v>0</v>
      </c>
      <c r="D29" s="19">
        <f t="shared" si="1"/>
        <v>0</v>
      </c>
      <c r="E29" s="78">
        <f t="shared" si="2"/>
        <v>0</v>
      </c>
    </row>
    <row r="30" spans="1:5" ht="15.75">
      <c r="A30" s="5" t="s">
        <v>21</v>
      </c>
      <c r="B30" s="62"/>
      <c r="C30" s="19">
        <f t="shared" si="0"/>
        <v>0</v>
      </c>
      <c r="D30" s="19">
        <f t="shared" si="1"/>
        <v>0</v>
      </c>
      <c r="E30" s="78">
        <f t="shared" si="2"/>
        <v>0</v>
      </c>
    </row>
    <row r="31" spans="1:5" ht="15.75">
      <c r="A31" s="5" t="s">
        <v>22</v>
      </c>
      <c r="B31" s="62"/>
      <c r="C31" s="19">
        <f t="shared" si="0"/>
        <v>0</v>
      </c>
      <c r="D31" s="19">
        <f t="shared" si="1"/>
        <v>0</v>
      </c>
      <c r="E31" s="78">
        <f t="shared" si="2"/>
        <v>0</v>
      </c>
    </row>
    <row r="32" spans="1:5" ht="15.75">
      <c r="A32" s="5" t="s">
        <v>23</v>
      </c>
      <c r="B32" s="62"/>
      <c r="C32" s="19">
        <f t="shared" si="0"/>
        <v>0</v>
      </c>
      <c r="D32" s="19">
        <f t="shared" si="1"/>
        <v>0</v>
      </c>
      <c r="E32" s="78">
        <f t="shared" si="2"/>
        <v>0</v>
      </c>
    </row>
    <row r="33" spans="1:5" ht="15.75">
      <c r="A33" s="5" t="s">
        <v>24</v>
      </c>
      <c r="B33" s="62"/>
      <c r="C33" s="19">
        <f t="shared" si="0"/>
        <v>0</v>
      </c>
      <c r="D33" s="19">
        <f t="shared" si="1"/>
        <v>0</v>
      </c>
      <c r="E33" s="78">
        <f t="shared" si="2"/>
        <v>0</v>
      </c>
    </row>
    <row r="34" spans="1:5" ht="15.75">
      <c r="A34" s="5" t="s">
        <v>25</v>
      </c>
      <c r="B34" s="62"/>
      <c r="C34" s="19">
        <f t="shared" si="0"/>
        <v>0</v>
      </c>
      <c r="D34" s="19">
        <f t="shared" si="1"/>
        <v>0</v>
      </c>
      <c r="E34" s="78">
        <f t="shared" si="2"/>
        <v>0</v>
      </c>
    </row>
    <row r="35" spans="1:5" ht="15.75">
      <c r="A35" s="5" t="s">
        <v>26</v>
      </c>
      <c r="B35" s="62"/>
      <c r="C35" s="19">
        <f t="shared" si="0"/>
        <v>0</v>
      </c>
      <c r="D35" s="19">
        <f t="shared" si="1"/>
        <v>0</v>
      </c>
      <c r="E35" s="78">
        <f t="shared" si="2"/>
        <v>0</v>
      </c>
    </row>
    <row r="36" spans="1:5" ht="15.75">
      <c r="A36" s="5" t="s">
        <v>27</v>
      </c>
      <c r="B36" s="62"/>
      <c r="C36" s="19">
        <f t="shared" si="0"/>
        <v>0</v>
      </c>
      <c r="D36" s="19">
        <f t="shared" si="1"/>
        <v>0</v>
      </c>
      <c r="E36" s="78">
        <f t="shared" si="2"/>
        <v>0</v>
      </c>
    </row>
    <row r="37" spans="1:5" ht="15.75">
      <c r="A37" s="5" t="s">
        <v>28</v>
      </c>
      <c r="B37" s="62"/>
      <c r="C37" s="19">
        <f t="shared" si="0"/>
        <v>0</v>
      </c>
      <c r="D37" s="19">
        <f t="shared" si="1"/>
        <v>0</v>
      </c>
      <c r="E37" s="78">
        <f t="shared" si="2"/>
        <v>0</v>
      </c>
    </row>
    <row r="38" spans="1:5" ht="15.75">
      <c r="A38" s="5" t="s">
        <v>29</v>
      </c>
      <c r="B38" s="62"/>
      <c r="C38" s="19">
        <f t="shared" si="0"/>
        <v>0</v>
      </c>
      <c r="D38" s="19">
        <f t="shared" si="1"/>
        <v>0</v>
      </c>
      <c r="E38" s="78">
        <f t="shared" si="2"/>
        <v>0</v>
      </c>
    </row>
    <row r="39" spans="1:5" ht="15.75">
      <c r="A39" s="5" t="s">
        <v>30</v>
      </c>
      <c r="B39" s="62"/>
      <c r="C39" s="19">
        <f t="shared" si="0"/>
        <v>0</v>
      </c>
      <c r="D39" s="19">
        <f t="shared" si="1"/>
        <v>0</v>
      </c>
      <c r="E39" s="78">
        <f t="shared" si="2"/>
        <v>0</v>
      </c>
    </row>
    <row r="40" spans="1:5" ht="15.75">
      <c r="A40" s="5" t="s">
        <v>31</v>
      </c>
      <c r="B40" s="62"/>
      <c r="C40" s="19">
        <f t="shared" si="0"/>
        <v>0</v>
      </c>
      <c r="D40" s="19">
        <f t="shared" si="1"/>
        <v>0</v>
      </c>
      <c r="E40" s="78">
        <f t="shared" si="2"/>
        <v>0</v>
      </c>
    </row>
    <row r="41" spans="1:5" ht="15.75">
      <c r="A41" s="5" t="s">
        <v>32</v>
      </c>
      <c r="B41" s="62"/>
      <c r="C41" s="19">
        <f t="shared" si="0"/>
        <v>0</v>
      </c>
      <c r="D41" s="19">
        <f t="shared" si="1"/>
        <v>0</v>
      </c>
      <c r="E41" s="78">
        <f t="shared" si="2"/>
        <v>0</v>
      </c>
    </row>
    <row r="42" spans="1:5" ht="15.75">
      <c r="A42" s="5" t="s">
        <v>33</v>
      </c>
      <c r="B42" s="62"/>
      <c r="C42" s="19">
        <f t="shared" si="0"/>
        <v>0</v>
      </c>
      <c r="D42" s="19">
        <f t="shared" si="1"/>
        <v>0</v>
      </c>
      <c r="E42" s="78">
        <f t="shared" si="2"/>
        <v>0</v>
      </c>
    </row>
    <row r="43" spans="1:5" ht="15.75">
      <c r="A43" s="5" t="s">
        <v>34</v>
      </c>
      <c r="B43" s="62"/>
      <c r="C43" s="19">
        <f t="shared" si="0"/>
        <v>0</v>
      </c>
      <c r="D43" s="19">
        <f t="shared" si="1"/>
        <v>0</v>
      </c>
      <c r="E43" s="78">
        <f t="shared" si="2"/>
        <v>0</v>
      </c>
    </row>
    <row r="44" spans="1:5" ht="15.75">
      <c r="A44" s="5" t="s">
        <v>35</v>
      </c>
      <c r="B44" s="62"/>
      <c r="C44" s="19">
        <f t="shared" si="0"/>
        <v>0</v>
      </c>
      <c r="D44" s="19">
        <f t="shared" si="1"/>
        <v>0</v>
      </c>
      <c r="E44" s="78">
        <f t="shared" si="2"/>
        <v>0</v>
      </c>
    </row>
    <row r="45" spans="1:5" ht="15.75">
      <c r="A45" s="5" t="s">
        <v>36</v>
      </c>
      <c r="B45" s="62"/>
      <c r="C45" s="19">
        <f t="shared" si="0"/>
        <v>0</v>
      </c>
      <c r="D45" s="19">
        <f t="shared" si="1"/>
        <v>0</v>
      </c>
      <c r="E45" s="78">
        <f t="shared" si="2"/>
        <v>0</v>
      </c>
    </row>
    <row r="46" ht="15.75">
      <c r="A46" s="6"/>
    </row>
  </sheetData>
  <sheetProtection/>
  <mergeCells count="1">
    <mergeCell ref="A1:E1"/>
  </mergeCells>
  <conditionalFormatting sqref="E9:E45">
    <cfRule type="cellIs" priority="1" dxfId="132" operator="equal" stopIfTrue="1">
      <formula>0</formula>
    </cfRule>
    <cfRule type="cellIs" priority="2" dxfId="133" operator="equal" stopIfTrue="1">
      <formula>-2</formula>
    </cfRule>
  </conditionalFormatting>
  <printOptions horizontalCentered="1"/>
  <pageMargins left="0.15748031496062992" right="0.15748031496062992" top="0.15748031496062992" bottom="0.2362204724409449" header="0.15748031496062992" footer="0.2362204724409449"/>
  <pageSetup fitToHeight="1" fitToWidth="1"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8515625" style="39" customWidth="1"/>
    <col min="2" max="3" width="18.28125" style="39" customWidth="1"/>
    <col min="4" max="4" width="18.00390625" style="39" customWidth="1"/>
    <col min="5" max="5" width="18.28125" style="39" customWidth="1"/>
    <col min="6" max="6" width="19.00390625" style="39" customWidth="1"/>
    <col min="7" max="7" width="17.8515625" style="39" bestFit="1" customWidth="1"/>
    <col min="8" max="8" width="10.140625" style="39" customWidth="1"/>
    <col min="9" max="9" width="8.57421875" style="39" customWidth="1"/>
    <col min="10" max="10" width="19.8515625" style="39" customWidth="1"/>
    <col min="11" max="16384" width="8.7109375" style="39" customWidth="1"/>
  </cols>
  <sheetData>
    <row r="1" spans="1:10" ht="15.75">
      <c r="A1" s="108" t="s">
        <v>232</v>
      </c>
      <c r="B1" s="108"/>
      <c r="C1" s="108"/>
      <c r="D1" s="108"/>
      <c r="E1" s="108"/>
      <c r="F1" s="108"/>
      <c r="G1" s="108"/>
      <c r="H1" s="108"/>
      <c r="I1" s="108"/>
      <c r="J1" s="108"/>
    </row>
    <row r="3" spans="1:2" ht="15.75">
      <c r="A3" s="10" t="s">
        <v>233</v>
      </c>
      <c r="B3" s="26">
        <f>MAX($H$10:$H$46)</f>
        <v>0.5240232694718125</v>
      </c>
    </row>
    <row r="4" spans="1:2" ht="15.75">
      <c r="A4" s="11" t="s">
        <v>234</v>
      </c>
      <c r="B4" s="98">
        <f>MIN($H$10:$H$46)</f>
        <v>0.031229962642480073</v>
      </c>
    </row>
    <row r="5" spans="1:2" ht="15.75">
      <c r="A5" s="12" t="s">
        <v>235</v>
      </c>
      <c r="B5" s="13" t="s">
        <v>99</v>
      </c>
    </row>
    <row r="7" spans="1:10" s="8" customFormat="1" ht="52.5" customHeight="1">
      <c r="A7" s="109" t="s">
        <v>38</v>
      </c>
      <c r="B7" s="123" t="s">
        <v>179</v>
      </c>
      <c r="C7" s="123"/>
      <c r="D7" s="123"/>
      <c r="E7" s="123"/>
      <c r="F7" s="123" t="s">
        <v>371</v>
      </c>
      <c r="G7" s="123"/>
      <c r="H7" s="110" t="s">
        <v>236</v>
      </c>
      <c r="I7" s="110" t="s">
        <v>237</v>
      </c>
      <c r="J7" s="109" t="s">
        <v>238</v>
      </c>
    </row>
    <row r="8" spans="1:10" s="8" customFormat="1" ht="50.25" customHeight="1">
      <c r="A8" s="113"/>
      <c r="B8" s="101" t="s">
        <v>368</v>
      </c>
      <c r="C8" s="101" t="s">
        <v>369</v>
      </c>
      <c r="D8" s="101" t="s">
        <v>370</v>
      </c>
      <c r="E8" s="101" t="s">
        <v>183</v>
      </c>
      <c r="F8" s="101" t="s">
        <v>184</v>
      </c>
      <c r="G8" s="101" t="s">
        <v>185</v>
      </c>
      <c r="H8" s="111"/>
      <c r="I8" s="111"/>
      <c r="J8" s="124"/>
    </row>
    <row r="9" spans="1:10" s="7" customFormat="1" ht="15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 t="s">
        <v>186</v>
      </c>
      <c r="I9" s="9">
        <v>9</v>
      </c>
      <c r="J9" s="9">
        <v>10</v>
      </c>
    </row>
    <row r="10" spans="1:11" ht="15.75">
      <c r="A10" s="5" t="s">
        <v>0</v>
      </c>
      <c r="B10" s="45">
        <v>1075707600</v>
      </c>
      <c r="C10" s="45">
        <v>1116765900</v>
      </c>
      <c r="D10" s="45">
        <v>1119633200</v>
      </c>
      <c r="E10" s="45">
        <f>AVERAGE($B10:$D10)</f>
        <v>1104035566.6666667</v>
      </c>
      <c r="F10" s="45">
        <v>19901513184.74</v>
      </c>
      <c r="G10" s="45">
        <v>476732690</v>
      </c>
      <c r="H10" s="53">
        <f>$E10/($F10+$G10)</f>
        <v>0.054177163895896545</v>
      </c>
      <c r="I10" s="53">
        <f>($H10-$B$4)/($B$3-$B$4)</f>
        <v>0.04656557005828755</v>
      </c>
      <c r="J10" s="53">
        <f>$I10*$B$5</f>
        <v>0.04656557005828755</v>
      </c>
      <c r="K10" s="54"/>
    </row>
    <row r="11" spans="1:11" ht="15.75">
      <c r="A11" s="5" t="s">
        <v>1</v>
      </c>
      <c r="B11" s="45">
        <v>589646190</v>
      </c>
      <c r="C11" s="45">
        <v>708852940</v>
      </c>
      <c r="D11" s="45">
        <v>974772640</v>
      </c>
      <c r="E11" s="45">
        <f aca="true" t="shared" si="0" ref="E11:E46">AVERAGE($B11:$D11)</f>
        <v>757757256.6666666</v>
      </c>
      <c r="F11" s="45">
        <v>8300710536.46</v>
      </c>
      <c r="G11" s="45">
        <v>965731200</v>
      </c>
      <c r="H11" s="53">
        <f aca="true" t="shared" si="1" ref="H11:H46">$E11/($F11+$G11)</f>
        <v>0.08177435073974229</v>
      </c>
      <c r="I11" s="53">
        <f aca="true" t="shared" si="2" ref="I11:I46">($H11-$B$4)/($B$3-$B$4)</f>
        <v>0.10256711565842573</v>
      </c>
      <c r="J11" s="53">
        <f aca="true" t="shared" si="3" ref="J11:J46">$I11*$B$5</f>
        <v>0.10256711565842573</v>
      </c>
      <c r="K11" s="54"/>
    </row>
    <row r="12" spans="1:11" ht="15.75">
      <c r="A12" s="5" t="s">
        <v>2</v>
      </c>
      <c r="B12" s="45">
        <v>237351500</v>
      </c>
      <c r="C12" s="45">
        <v>265886500</v>
      </c>
      <c r="D12" s="45">
        <v>259169700</v>
      </c>
      <c r="E12" s="45">
        <f t="shared" si="0"/>
        <v>254135900</v>
      </c>
      <c r="F12" s="45">
        <v>1749235962.16</v>
      </c>
      <c r="G12" s="45">
        <v>438592850</v>
      </c>
      <c r="H12" s="53">
        <f t="shared" si="1"/>
        <v>0.11615895109686242</v>
      </c>
      <c r="I12" s="53">
        <f t="shared" si="2"/>
        <v>0.17234200886538326</v>
      </c>
      <c r="J12" s="53">
        <f t="shared" si="3"/>
        <v>0.17234200886538326</v>
      </c>
      <c r="K12" s="54"/>
    </row>
    <row r="13" spans="1:11" ht="15.75">
      <c r="A13" s="5" t="s">
        <v>3</v>
      </c>
      <c r="B13" s="45">
        <v>171032000</v>
      </c>
      <c r="C13" s="45">
        <v>202607000</v>
      </c>
      <c r="D13" s="45">
        <v>197387000</v>
      </c>
      <c r="E13" s="45">
        <f t="shared" si="0"/>
        <v>190342000</v>
      </c>
      <c r="F13" s="45">
        <v>1486788740.81</v>
      </c>
      <c r="G13" s="45">
        <v>133293450</v>
      </c>
      <c r="H13" s="53">
        <f t="shared" si="1"/>
        <v>0.1174891009108827</v>
      </c>
      <c r="I13" s="53">
        <f t="shared" si="2"/>
        <v>0.17504121316784946</v>
      </c>
      <c r="J13" s="53">
        <f t="shared" si="3"/>
        <v>0.17504121316784946</v>
      </c>
      <c r="K13" s="54"/>
    </row>
    <row r="14" spans="1:11" ht="15.75">
      <c r="A14" s="5" t="s">
        <v>4</v>
      </c>
      <c r="B14" s="45">
        <v>89527000</v>
      </c>
      <c r="C14" s="45">
        <v>108228000</v>
      </c>
      <c r="D14" s="45">
        <v>94803430</v>
      </c>
      <c r="E14" s="45">
        <f t="shared" si="0"/>
        <v>97519476.66666667</v>
      </c>
      <c r="F14" s="45">
        <v>559524130.95</v>
      </c>
      <c r="G14" s="45">
        <v>362118550</v>
      </c>
      <c r="H14" s="53">
        <f t="shared" si="1"/>
        <v>0.10581050409486971</v>
      </c>
      <c r="I14" s="53">
        <f t="shared" si="2"/>
        <v>0.15134243996178884</v>
      </c>
      <c r="J14" s="53">
        <f t="shared" si="3"/>
        <v>0.15134243996178884</v>
      </c>
      <c r="K14" s="54"/>
    </row>
    <row r="15" spans="1:11" ht="15.75">
      <c r="A15" s="5" t="s">
        <v>5</v>
      </c>
      <c r="B15" s="45">
        <v>106964100</v>
      </c>
      <c r="C15" s="45">
        <v>106337300</v>
      </c>
      <c r="D15" s="45">
        <v>95188140</v>
      </c>
      <c r="E15" s="45">
        <f t="shared" si="0"/>
        <v>102829846.66666667</v>
      </c>
      <c r="F15" s="45">
        <v>602351144.68</v>
      </c>
      <c r="G15" s="45">
        <v>103312600</v>
      </c>
      <c r="H15" s="53">
        <f t="shared" si="1"/>
        <v>0.14572074510260877</v>
      </c>
      <c r="I15" s="53">
        <f t="shared" si="2"/>
        <v>0.23233023028817215</v>
      </c>
      <c r="J15" s="53">
        <f t="shared" si="3"/>
        <v>0.23233023028817215</v>
      </c>
      <c r="K15" s="54"/>
    </row>
    <row r="16" spans="1:11" ht="15.75">
      <c r="A16" s="5" t="s">
        <v>6</v>
      </c>
      <c r="B16" s="45">
        <v>87817410</v>
      </c>
      <c r="C16" s="45">
        <v>112325400</v>
      </c>
      <c r="D16" s="45">
        <v>50799700</v>
      </c>
      <c r="E16" s="45">
        <f t="shared" si="0"/>
        <v>83647503.33333333</v>
      </c>
      <c r="F16" s="45">
        <v>488942900.17</v>
      </c>
      <c r="G16" s="45">
        <v>251962200</v>
      </c>
      <c r="H16" s="53">
        <f t="shared" si="1"/>
        <v>0.11289907886197635</v>
      </c>
      <c r="I16" s="53">
        <f t="shared" si="2"/>
        <v>0.16572691854311342</v>
      </c>
      <c r="J16" s="53">
        <f t="shared" si="3"/>
        <v>0.16572691854311342</v>
      </c>
      <c r="K16" s="54"/>
    </row>
    <row r="17" spans="1:11" ht="15.75">
      <c r="A17" s="5" t="s">
        <v>7</v>
      </c>
      <c r="B17" s="45">
        <v>52046000</v>
      </c>
      <c r="C17" s="45">
        <v>65104200</v>
      </c>
      <c r="D17" s="45">
        <v>39262500</v>
      </c>
      <c r="E17" s="45">
        <f t="shared" si="0"/>
        <v>52137566.666666664</v>
      </c>
      <c r="F17" s="45">
        <v>140389798.06</v>
      </c>
      <c r="G17" s="45">
        <v>272451600</v>
      </c>
      <c r="H17" s="53">
        <f t="shared" si="1"/>
        <v>0.12628957975549074</v>
      </c>
      <c r="I17" s="53">
        <f t="shared" si="2"/>
        <v>0.1928995702572161</v>
      </c>
      <c r="J17" s="53">
        <f t="shared" si="3"/>
        <v>0.1928995702572161</v>
      </c>
      <c r="K17" s="54"/>
    </row>
    <row r="18" spans="1:11" ht="15.75">
      <c r="A18" s="5" t="s">
        <v>8</v>
      </c>
      <c r="B18" s="45">
        <v>91084030</v>
      </c>
      <c r="C18" s="45">
        <v>98389890</v>
      </c>
      <c r="D18" s="45">
        <v>76333660</v>
      </c>
      <c r="E18" s="45">
        <f t="shared" si="0"/>
        <v>88602526.66666667</v>
      </c>
      <c r="F18" s="45">
        <v>509563969.59</v>
      </c>
      <c r="G18" s="45">
        <v>238215700</v>
      </c>
      <c r="H18" s="53">
        <f t="shared" si="1"/>
        <v>0.11848747735445461</v>
      </c>
      <c r="I18" s="53">
        <f t="shared" si="2"/>
        <v>0.17706716690897378</v>
      </c>
      <c r="J18" s="53">
        <f t="shared" si="3"/>
        <v>0.17706716690897378</v>
      </c>
      <c r="K18" s="54"/>
    </row>
    <row r="19" spans="1:11" ht="15.75">
      <c r="A19" s="5" t="s">
        <v>9</v>
      </c>
      <c r="B19" s="45">
        <v>3979920</v>
      </c>
      <c r="C19" s="45">
        <v>22292850</v>
      </c>
      <c r="D19" s="45">
        <v>12521100</v>
      </c>
      <c r="E19" s="45">
        <f t="shared" si="0"/>
        <v>12931290</v>
      </c>
      <c r="F19" s="45">
        <v>259915957.73</v>
      </c>
      <c r="G19" s="45">
        <v>154150820</v>
      </c>
      <c r="H19" s="53">
        <f t="shared" si="1"/>
        <v>0.031229962642480073</v>
      </c>
      <c r="I19" s="53">
        <f t="shared" si="2"/>
        <v>0</v>
      </c>
      <c r="J19" s="53">
        <f t="shared" si="3"/>
        <v>0</v>
      </c>
      <c r="K19" s="54"/>
    </row>
    <row r="20" spans="1:11" ht="15.75">
      <c r="A20" s="5" t="s">
        <v>10</v>
      </c>
      <c r="B20" s="45">
        <v>71577500</v>
      </c>
      <c r="C20" s="45">
        <v>73401200</v>
      </c>
      <c r="D20" s="45">
        <v>54563500</v>
      </c>
      <c r="E20" s="45">
        <f t="shared" si="0"/>
        <v>66514066.666666664</v>
      </c>
      <c r="F20" s="45">
        <v>158723929.58</v>
      </c>
      <c r="G20" s="45">
        <v>99249959</v>
      </c>
      <c r="H20" s="53">
        <f t="shared" si="1"/>
        <v>0.25783255442164665</v>
      </c>
      <c r="I20" s="53">
        <f t="shared" si="2"/>
        <v>0.45983293327814034</v>
      </c>
      <c r="J20" s="53">
        <f t="shared" si="3"/>
        <v>0.45983293327814034</v>
      </c>
      <c r="K20" s="54"/>
    </row>
    <row r="21" spans="1:11" ht="15.75">
      <c r="A21" s="5" t="s">
        <v>11</v>
      </c>
      <c r="B21" s="45">
        <v>131806019.99999999</v>
      </c>
      <c r="C21" s="45">
        <v>138622960</v>
      </c>
      <c r="D21" s="45">
        <v>128225230</v>
      </c>
      <c r="E21" s="45">
        <f t="shared" si="0"/>
        <v>132884736.66666667</v>
      </c>
      <c r="F21" s="45">
        <v>407438777.95</v>
      </c>
      <c r="G21" s="45">
        <v>149082934.11</v>
      </c>
      <c r="H21" s="53">
        <f t="shared" si="1"/>
        <v>0.23877727281256558</v>
      </c>
      <c r="I21" s="53">
        <f t="shared" si="2"/>
        <v>0.42116503469874583</v>
      </c>
      <c r="J21" s="53">
        <f t="shared" si="3"/>
        <v>0.42116503469874583</v>
      </c>
      <c r="K21" s="54"/>
    </row>
    <row r="22" spans="1:11" ht="15.75">
      <c r="A22" s="5" t="s">
        <v>12</v>
      </c>
      <c r="B22" s="45">
        <v>100265260.00000001</v>
      </c>
      <c r="C22" s="45">
        <v>103303700</v>
      </c>
      <c r="D22" s="45">
        <v>83704490</v>
      </c>
      <c r="E22" s="45">
        <f t="shared" si="0"/>
        <v>95757816.66666667</v>
      </c>
      <c r="F22" s="45">
        <v>202302276.67</v>
      </c>
      <c r="G22" s="45">
        <v>96541373.52</v>
      </c>
      <c r="H22" s="53">
        <f t="shared" si="1"/>
        <v>0.3204278110168491</v>
      </c>
      <c r="I22" s="53">
        <f t="shared" si="2"/>
        <v>0.5868542538353224</v>
      </c>
      <c r="J22" s="53">
        <f t="shared" si="3"/>
        <v>0.5868542538353224</v>
      </c>
      <c r="K22" s="54"/>
    </row>
    <row r="23" spans="1:11" ht="15.75">
      <c r="A23" s="5" t="s">
        <v>13</v>
      </c>
      <c r="B23" s="45">
        <v>150922110</v>
      </c>
      <c r="C23" s="45">
        <v>150703639.99999997</v>
      </c>
      <c r="D23" s="45">
        <v>137418220</v>
      </c>
      <c r="E23" s="45">
        <f t="shared" si="0"/>
        <v>146347990</v>
      </c>
      <c r="F23" s="45">
        <v>295971350.93</v>
      </c>
      <c r="G23" s="45">
        <v>117012213.26</v>
      </c>
      <c r="H23" s="53">
        <f t="shared" si="1"/>
        <v>0.3543675891485845</v>
      </c>
      <c r="I23" s="53">
        <f t="shared" si="2"/>
        <v>0.6557264922796845</v>
      </c>
      <c r="J23" s="53">
        <f t="shared" si="3"/>
        <v>0.6557264922796845</v>
      </c>
      <c r="K23" s="54"/>
    </row>
    <row r="24" spans="1:11" ht="15.75">
      <c r="A24" s="5" t="s">
        <v>14</v>
      </c>
      <c r="B24" s="45">
        <v>50963700</v>
      </c>
      <c r="C24" s="45">
        <v>62689610</v>
      </c>
      <c r="D24" s="45">
        <v>58662910</v>
      </c>
      <c r="E24" s="45">
        <f t="shared" si="0"/>
        <v>57438740</v>
      </c>
      <c r="F24" s="45">
        <v>253970900.09</v>
      </c>
      <c r="G24" s="45">
        <v>107173678.25</v>
      </c>
      <c r="H24" s="53">
        <f t="shared" si="1"/>
        <v>0.15904638597654433</v>
      </c>
      <c r="I24" s="53">
        <f t="shared" si="2"/>
        <v>0.25937126491519197</v>
      </c>
      <c r="J24" s="53">
        <f t="shared" si="3"/>
        <v>0.25937126491519197</v>
      </c>
      <c r="K24" s="54"/>
    </row>
    <row r="25" spans="1:11" ht="15.75">
      <c r="A25" s="5" t="s">
        <v>15</v>
      </c>
      <c r="B25" s="45">
        <v>39073100</v>
      </c>
      <c r="C25" s="45">
        <v>32000600</v>
      </c>
      <c r="D25" s="45">
        <v>42667000</v>
      </c>
      <c r="E25" s="45">
        <f t="shared" si="0"/>
        <v>37913566.666666664</v>
      </c>
      <c r="F25" s="45">
        <v>164890874.78</v>
      </c>
      <c r="G25" s="45">
        <v>163561884</v>
      </c>
      <c r="H25" s="53">
        <f t="shared" si="1"/>
        <v>0.11543080596275779</v>
      </c>
      <c r="I25" s="53">
        <f t="shared" si="2"/>
        <v>0.1708644215604956</v>
      </c>
      <c r="J25" s="53">
        <f t="shared" si="3"/>
        <v>0.1708644215604956</v>
      </c>
      <c r="K25" s="54"/>
    </row>
    <row r="26" spans="1:11" ht="15.75">
      <c r="A26" s="5" t="s">
        <v>16</v>
      </c>
      <c r="B26" s="45">
        <v>248447830.00000003</v>
      </c>
      <c r="C26" s="45">
        <v>326545650</v>
      </c>
      <c r="D26" s="45">
        <v>340669920</v>
      </c>
      <c r="E26" s="45">
        <f t="shared" si="0"/>
        <v>305221133.3333333</v>
      </c>
      <c r="F26" s="45">
        <v>1765968807.63</v>
      </c>
      <c r="G26" s="45">
        <v>229956208</v>
      </c>
      <c r="H26" s="53">
        <f t="shared" si="1"/>
        <v>0.15292214434067422</v>
      </c>
      <c r="I26" s="53">
        <f t="shared" si="2"/>
        <v>0.24694365773993643</v>
      </c>
      <c r="J26" s="53">
        <f t="shared" si="3"/>
        <v>0.24694365773993643</v>
      </c>
      <c r="K26" s="54"/>
    </row>
    <row r="27" spans="1:11" ht="15.75">
      <c r="A27" s="5" t="s">
        <v>17</v>
      </c>
      <c r="B27" s="45">
        <v>13184420</v>
      </c>
      <c r="C27" s="45">
        <v>15794400.000000002</v>
      </c>
      <c r="D27" s="45">
        <v>14127930</v>
      </c>
      <c r="E27" s="45">
        <f t="shared" si="0"/>
        <v>14368916.666666666</v>
      </c>
      <c r="F27" s="45">
        <v>93199666.43</v>
      </c>
      <c r="G27" s="45">
        <v>77864591.7</v>
      </c>
      <c r="H27" s="53">
        <f t="shared" si="1"/>
        <v>0.08399718809610732</v>
      </c>
      <c r="I27" s="53">
        <f t="shared" si="2"/>
        <v>0.10707780467461168</v>
      </c>
      <c r="J27" s="53">
        <f t="shared" si="3"/>
        <v>0.10707780467461168</v>
      </c>
      <c r="K27" s="54"/>
    </row>
    <row r="28" spans="1:11" ht="15.75">
      <c r="A28" s="5" t="s">
        <v>18</v>
      </c>
      <c r="B28" s="45">
        <v>38287580</v>
      </c>
      <c r="C28" s="45">
        <v>37564520</v>
      </c>
      <c r="D28" s="45">
        <v>38354060</v>
      </c>
      <c r="E28" s="45">
        <f t="shared" si="0"/>
        <v>38068720</v>
      </c>
      <c r="F28" s="45">
        <v>137408531.58</v>
      </c>
      <c r="G28" s="45">
        <v>117945139.66</v>
      </c>
      <c r="H28" s="53">
        <f t="shared" si="1"/>
        <v>0.1490823288936396</v>
      </c>
      <c r="I28" s="53">
        <f t="shared" si="2"/>
        <v>0.23915171861693924</v>
      </c>
      <c r="J28" s="53">
        <f t="shared" si="3"/>
        <v>0.23915171861693924</v>
      </c>
      <c r="K28" s="54"/>
    </row>
    <row r="29" spans="1:11" ht="15.75">
      <c r="A29" s="5" t="s">
        <v>19</v>
      </c>
      <c r="B29" s="45">
        <v>116613000</v>
      </c>
      <c r="C29" s="45">
        <v>132408400.00000003</v>
      </c>
      <c r="D29" s="45">
        <v>138174000</v>
      </c>
      <c r="E29" s="45">
        <f t="shared" si="0"/>
        <v>129065133.33333333</v>
      </c>
      <c r="F29" s="45">
        <v>454548892.77</v>
      </c>
      <c r="G29" s="45">
        <v>82749997.79</v>
      </c>
      <c r="H29" s="53">
        <f t="shared" si="1"/>
        <v>0.24021105496572895</v>
      </c>
      <c r="I29" s="53">
        <f t="shared" si="2"/>
        <v>0.4240745347534207</v>
      </c>
      <c r="J29" s="53">
        <f t="shared" si="3"/>
        <v>0.4240745347534207</v>
      </c>
      <c r="K29" s="54"/>
    </row>
    <row r="30" spans="1:11" ht="15.75">
      <c r="A30" s="5" t="s">
        <v>20</v>
      </c>
      <c r="B30" s="45">
        <v>218263910</v>
      </c>
      <c r="C30" s="45">
        <v>231211160</v>
      </c>
      <c r="D30" s="45">
        <v>185310790</v>
      </c>
      <c r="E30" s="45">
        <f t="shared" si="0"/>
        <v>211595286.66666666</v>
      </c>
      <c r="F30" s="45">
        <v>503646550.2</v>
      </c>
      <c r="G30" s="45">
        <v>220377651.41</v>
      </c>
      <c r="H30" s="53">
        <f t="shared" si="1"/>
        <v>0.292248914050312</v>
      </c>
      <c r="I30" s="53">
        <f t="shared" si="2"/>
        <v>0.5296722739341705</v>
      </c>
      <c r="J30" s="53">
        <f t="shared" si="3"/>
        <v>0.5296722739341705</v>
      </c>
      <c r="K30" s="54"/>
    </row>
    <row r="31" spans="1:11" ht="15.75">
      <c r="A31" s="5" t="s">
        <v>21</v>
      </c>
      <c r="B31" s="45">
        <v>16614730.000000004</v>
      </c>
      <c r="C31" s="45">
        <v>25248649.999999996</v>
      </c>
      <c r="D31" s="45">
        <v>36045780</v>
      </c>
      <c r="E31" s="45">
        <f t="shared" si="0"/>
        <v>25969720</v>
      </c>
      <c r="F31" s="45">
        <v>125500938.71</v>
      </c>
      <c r="G31" s="45">
        <v>114640740.2</v>
      </c>
      <c r="H31" s="53">
        <f t="shared" si="1"/>
        <v>0.10814332654737914</v>
      </c>
      <c r="I31" s="53">
        <f t="shared" si="2"/>
        <v>0.15607631605178482</v>
      </c>
      <c r="J31" s="53">
        <f t="shared" si="3"/>
        <v>0.15607631605178482</v>
      </c>
      <c r="K31" s="54"/>
    </row>
    <row r="32" spans="1:11" ht="15.75">
      <c r="A32" s="5" t="s">
        <v>22</v>
      </c>
      <c r="B32" s="45">
        <v>55509510</v>
      </c>
      <c r="C32" s="45">
        <v>51942180</v>
      </c>
      <c r="D32" s="45">
        <v>46937060</v>
      </c>
      <c r="E32" s="45">
        <f t="shared" si="0"/>
        <v>51462916.666666664</v>
      </c>
      <c r="F32" s="45">
        <v>221903675.02</v>
      </c>
      <c r="G32" s="45">
        <v>134421272.8</v>
      </c>
      <c r="H32" s="53">
        <f t="shared" si="1"/>
        <v>0.14442692542724656</v>
      </c>
      <c r="I32" s="53">
        <f t="shared" si="2"/>
        <v>0.22970474885928113</v>
      </c>
      <c r="J32" s="53">
        <f t="shared" si="3"/>
        <v>0.22970474885928113</v>
      </c>
      <c r="K32" s="54"/>
    </row>
    <row r="33" spans="1:11" ht="15.75">
      <c r="A33" s="5" t="s">
        <v>23</v>
      </c>
      <c r="B33" s="45">
        <v>47309000</v>
      </c>
      <c r="C33" s="45">
        <v>50573200</v>
      </c>
      <c r="D33" s="45">
        <v>51186000</v>
      </c>
      <c r="E33" s="45">
        <f t="shared" si="0"/>
        <v>49689400</v>
      </c>
      <c r="F33" s="45">
        <v>234004077.78</v>
      </c>
      <c r="G33" s="45">
        <v>116198583.14</v>
      </c>
      <c r="H33" s="53">
        <f t="shared" si="1"/>
        <v>0.14188755696334074</v>
      </c>
      <c r="I33" s="53">
        <f t="shared" si="2"/>
        <v>0.2245517396184611</v>
      </c>
      <c r="J33" s="53">
        <f t="shared" si="3"/>
        <v>0.2245517396184611</v>
      </c>
      <c r="K33" s="54"/>
    </row>
    <row r="34" spans="1:11" ht="15.75">
      <c r="A34" s="5" t="s">
        <v>24</v>
      </c>
      <c r="B34" s="45">
        <v>133005010.00000001</v>
      </c>
      <c r="C34" s="45">
        <v>180342729.99999997</v>
      </c>
      <c r="D34" s="45">
        <v>135755490</v>
      </c>
      <c r="E34" s="45">
        <f t="shared" si="0"/>
        <v>149701076.66666666</v>
      </c>
      <c r="F34" s="45">
        <v>837265088.6</v>
      </c>
      <c r="G34" s="45">
        <v>95109482.94</v>
      </c>
      <c r="H34" s="53">
        <f t="shared" si="1"/>
        <v>0.16055894405121526</v>
      </c>
      <c r="I34" s="53">
        <f t="shared" si="2"/>
        <v>0.2624406208778426</v>
      </c>
      <c r="J34" s="53">
        <f t="shared" si="3"/>
        <v>0.2624406208778426</v>
      </c>
      <c r="K34" s="54"/>
    </row>
    <row r="35" spans="1:11" ht="15.75">
      <c r="A35" s="5" t="s">
        <v>25</v>
      </c>
      <c r="B35" s="45">
        <v>20502589.999999996</v>
      </c>
      <c r="C35" s="45">
        <v>17424770</v>
      </c>
      <c r="D35" s="45">
        <v>19752750</v>
      </c>
      <c r="E35" s="45">
        <f t="shared" si="0"/>
        <v>19226703.333333332</v>
      </c>
      <c r="F35" s="45">
        <v>82284556.77</v>
      </c>
      <c r="G35" s="45">
        <v>92276932.4</v>
      </c>
      <c r="H35" s="53">
        <f t="shared" si="1"/>
        <v>0.11014286956849367</v>
      </c>
      <c r="I35" s="53">
        <f t="shared" si="2"/>
        <v>0.16013388540876278</v>
      </c>
      <c r="J35" s="53">
        <f t="shared" si="3"/>
        <v>0.16013388540876278</v>
      </c>
      <c r="K35" s="54"/>
    </row>
    <row r="36" spans="1:11" ht="15.75">
      <c r="A36" s="5" t="s">
        <v>26</v>
      </c>
      <c r="B36" s="45">
        <v>72411160</v>
      </c>
      <c r="C36" s="45">
        <v>73932100</v>
      </c>
      <c r="D36" s="45">
        <v>68304319.99999999</v>
      </c>
      <c r="E36" s="45">
        <f t="shared" si="0"/>
        <v>71549193.33333333</v>
      </c>
      <c r="F36" s="45">
        <v>456886390.5</v>
      </c>
      <c r="G36" s="45">
        <v>124624335.57</v>
      </c>
      <c r="H36" s="53">
        <f t="shared" si="1"/>
        <v>0.1230401953492437</v>
      </c>
      <c r="I36" s="53">
        <f t="shared" si="2"/>
        <v>0.18630576234380547</v>
      </c>
      <c r="J36" s="53">
        <f t="shared" si="3"/>
        <v>0.18630576234380547</v>
      </c>
      <c r="K36" s="54"/>
    </row>
    <row r="37" spans="1:11" ht="15.75">
      <c r="A37" s="5" t="s">
        <v>27</v>
      </c>
      <c r="B37" s="45">
        <v>142002039.99999997</v>
      </c>
      <c r="C37" s="45">
        <v>150051380</v>
      </c>
      <c r="D37" s="45">
        <v>150404400.00000003</v>
      </c>
      <c r="E37" s="45">
        <f t="shared" si="0"/>
        <v>147485940</v>
      </c>
      <c r="F37" s="45">
        <v>363002982.93</v>
      </c>
      <c r="G37" s="45">
        <v>63746020.21</v>
      </c>
      <c r="H37" s="53">
        <f t="shared" si="1"/>
        <v>0.34560347866030167</v>
      </c>
      <c r="I37" s="53">
        <f t="shared" si="2"/>
        <v>0.6379419356170305</v>
      </c>
      <c r="J37" s="53">
        <f t="shared" si="3"/>
        <v>0.6379419356170305</v>
      </c>
      <c r="K37" s="54"/>
    </row>
    <row r="38" spans="1:11" ht="15.75">
      <c r="A38" s="5" t="s">
        <v>28</v>
      </c>
      <c r="B38" s="45">
        <v>243704090.00000003</v>
      </c>
      <c r="C38" s="45">
        <v>226967930.00000003</v>
      </c>
      <c r="D38" s="45">
        <v>222457620.00000003</v>
      </c>
      <c r="E38" s="45">
        <f t="shared" si="0"/>
        <v>231043213.33333337</v>
      </c>
      <c r="F38" s="45">
        <v>244031966.57</v>
      </c>
      <c r="G38" s="45">
        <v>227455987.64</v>
      </c>
      <c r="H38" s="53">
        <f t="shared" si="1"/>
        <v>0.49002993877215173</v>
      </c>
      <c r="I38" s="53">
        <f t="shared" si="2"/>
        <v>0.931019090096056</v>
      </c>
      <c r="J38" s="53">
        <f t="shared" si="3"/>
        <v>0.931019090096056</v>
      </c>
      <c r="K38" s="54"/>
    </row>
    <row r="39" spans="1:11" ht="15.75">
      <c r="A39" s="5" t="s">
        <v>29</v>
      </c>
      <c r="B39" s="45">
        <v>11695520</v>
      </c>
      <c r="C39" s="45">
        <v>15283790</v>
      </c>
      <c r="D39" s="45">
        <v>17824340</v>
      </c>
      <c r="E39" s="45">
        <f t="shared" si="0"/>
        <v>14934550</v>
      </c>
      <c r="F39" s="45">
        <v>211185224.42</v>
      </c>
      <c r="G39" s="45">
        <v>134824541</v>
      </c>
      <c r="H39" s="53">
        <f t="shared" si="1"/>
        <v>0.043162221106308574</v>
      </c>
      <c r="I39" s="53">
        <f t="shared" si="2"/>
        <v>0.024213515683890897</v>
      </c>
      <c r="J39" s="53">
        <f t="shared" si="3"/>
        <v>0.024213515683890897</v>
      </c>
      <c r="K39" s="54"/>
    </row>
    <row r="40" spans="1:11" ht="15.75">
      <c r="A40" s="5" t="s">
        <v>30</v>
      </c>
      <c r="B40" s="45">
        <v>111923950</v>
      </c>
      <c r="C40" s="45">
        <v>107449980</v>
      </c>
      <c r="D40" s="45">
        <v>85795100</v>
      </c>
      <c r="E40" s="45">
        <f t="shared" si="0"/>
        <v>101723010</v>
      </c>
      <c r="F40" s="45">
        <v>577338678.24</v>
      </c>
      <c r="G40" s="45">
        <v>205135040.75</v>
      </c>
      <c r="H40" s="53">
        <f t="shared" si="1"/>
        <v>0.1300018231044256</v>
      </c>
      <c r="I40" s="53">
        <f t="shared" si="2"/>
        <v>0.20043263391187427</v>
      </c>
      <c r="J40" s="53">
        <f t="shared" si="3"/>
        <v>0.20043263391187427</v>
      </c>
      <c r="K40" s="54"/>
    </row>
    <row r="41" spans="1:11" ht="15.75">
      <c r="A41" s="5" t="s">
        <v>31</v>
      </c>
      <c r="B41" s="45">
        <v>314381740.00000006</v>
      </c>
      <c r="C41" s="45">
        <v>317437500</v>
      </c>
      <c r="D41" s="45">
        <v>253988500</v>
      </c>
      <c r="E41" s="45">
        <f t="shared" si="0"/>
        <v>295269246.6666667</v>
      </c>
      <c r="F41" s="45">
        <v>1029686479.52</v>
      </c>
      <c r="G41" s="45">
        <v>110185492.52</v>
      </c>
      <c r="H41" s="53">
        <f t="shared" si="1"/>
        <v>0.25903720234319894</v>
      </c>
      <c r="I41" s="53">
        <f t="shared" si="2"/>
        <v>0.4622774630736099</v>
      </c>
      <c r="J41" s="53">
        <f t="shared" si="3"/>
        <v>0.4622774630736099</v>
      </c>
      <c r="K41" s="54"/>
    </row>
    <row r="42" spans="1:11" ht="15.75">
      <c r="A42" s="5" t="s">
        <v>32</v>
      </c>
      <c r="B42" s="45">
        <v>48342010</v>
      </c>
      <c r="C42" s="45">
        <v>44990590</v>
      </c>
      <c r="D42" s="45">
        <v>36799200</v>
      </c>
      <c r="E42" s="45">
        <f t="shared" si="0"/>
        <v>43377266.666666664</v>
      </c>
      <c r="F42" s="45">
        <v>272636186.94</v>
      </c>
      <c r="G42" s="45">
        <v>121340278</v>
      </c>
      <c r="H42" s="53">
        <f t="shared" si="1"/>
        <v>0.11010116219321053</v>
      </c>
      <c r="I42" s="53">
        <f t="shared" si="2"/>
        <v>0.16004925078669072</v>
      </c>
      <c r="J42" s="53">
        <f t="shared" si="3"/>
        <v>0.16004925078669072</v>
      </c>
      <c r="K42" s="54"/>
    </row>
    <row r="43" spans="1:11" ht="15.75">
      <c r="A43" s="5" t="s">
        <v>33</v>
      </c>
      <c r="B43" s="45">
        <v>30065399.999999996</v>
      </c>
      <c r="C43" s="45">
        <v>43331400</v>
      </c>
      <c r="D43" s="45">
        <v>31264700</v>
      </c>
      <c r="E43" s="45">
        <f t="shared" si="0"/>
        <v>34887166.666666664</v>
      </c>
      <c r="F43" s="45">
        <v>191558455.08</v>
      </c>
      <c r="G43" s="45">
        <v>117669048.33</v>
      </c>
      <c r="H43" s="53">
        <f t="shared" si="1"/>
        <v>0.11282038719696386</v>
      </c>
      <c r="I43" s="53">
        <f t="shared" si="2"/>
        <v>0.16556723361249048</v>
      </c>
      <c r="J43" s="53">
        <f t="shared" si="3"/>
        <v>0.16556723361249048</v>
      </c>
      <c r="K43" s="54"/>
    </row>
    <row r="44" spans="1:11" ht="15.75">
      <c r="A44" s="5" t="s">
        <v>34</v>
      </c>
      <c r="B44" s="45">
        <v>66036950</v>
      </c>
      <c r="C44" s="45">
        <v>67182980</v>
      </c>
      <c r="D44" s="45">
        <v>65547369.99999999</v>
      </c>
      <c r="E44" s="45">
        <f t="shared" si="0"/>
        <v>66255766.666666664</v>
      </c>
      <c r="F44" s="45">
        <v>110763957.26</v>
      </c>
      <c r="G44" s="45">
        <v>131139117.69</v>
      </c>
      <c r="H44" s="53">
        <f t="shared" si="1"/>
        <v>0.27389385885384615</v>
      </c>
      <c r="I44" s="53">
        <f t="shared" si="2"/>
        <v>0.49242530864041767</v>
      </c>
      <c r="J44" s="53">
        <f t="shared" si="3"/>
        <v>0.49242530864041767</v>
      </c>
      <c r="K44" s="54"/>
    </row>
    <row r="45" spans="1:11" ht="15.75">
      <c r="A45" s="5" t="s">
        <v>35</v>
      </c>
      <c r="B45" s="45">
        <v>131051610</v>
      </c>
      <c r="C45" s="45">
        <v>136452680</v>
      </c>
      <c r="D45" s="45">
        <v>115721449.99999999</v>
      </c>
      <c r="E45" s="45">
        <f t="shared" si="0"/>
        <v>127741913.33333333</v>
      </c>
      <c r="F45" s="45">
        <v>126037301.8</v>
      </c>
      <c r="G45" s="45">
        <v>117734150.3</v>
      </c>
      <c r="H45" s="53">
        <f t="shared" si="1"/>
        <v>0.5240232694718125</v>
      </c>
      <c r="I45" s="53">
        <f t="shared" si="2"/>
        <v>1</v>
      </c>
      <c r="J45" s="53">
        <f t="shared" si="3"/>
        <v>1</v>
      </c>
      <c r="K45" s="54"/>
    </row>
    <row r="46" spans="1:11" ht="15.75">
      <c r="A46" s="5" t="s">
        <v>36</v>
      </c>
      <c r="B46" s="45">
        <v>129768120.00000001</v>
      </c>
      <c r="C46" s="45">
        <v>129730120</v>
      </c>
      <c r="D46" s="45">
        <v>107077720</v>
      </c>
      <c r="E46" s="45">
        <f t="shared" si="0"/>
        <v>122191986.66666667</v>
      </c>
      <c r="F46" s="45">
        <v>283459181.61</v>
      </c>
      <c r="G46" s="45">
        <v>107693656</v>
      </c>
      <c r="H46" s="53">
        <f t="shared" si="1"/>
        <v>0.3123893652754183</v>
      </c>
      <c r="I46" s="53">
        <f t="shared" si="2"/>
        <v>0.5705422511558406</v>
      </c>
      <c r="J46" s="53">
        <f t="shared" si="3"/>
        <v>0.5705422511558406</v>
      </c>
      <c r="K46" s="54"/>
    </row>
    <row r="47" spans="1:10" s="17" customFormat="1" ht="15.75">
      <c r="A47" s="14" t="s">
        <v>67</v>
      </c>
      <c r="B47" s="55">
        <f aca="true" t="shared" si="4" ref="B47:G47">SUM(B$10:B$46)</f>
        <v>5258883610</v>
      </c>
      <c r="C47" s="55">
        <f t="shared" si="4"/>
        <v>5749377800</v>
      </c>
      <c r="D47" s="55">
        <f t="shared" si="4"/>
        <v>5586610920</v>
      </c>
      <c r="E47" s="55">
        <f t="shared" si="4"/>
        <v>5531624110</v>
      </c>
      <c r="F47" s="55">
        <f t="shared" si="4"/>
        <v>43804552025.709984</v>
      </c>
      <c r="G47" s="55">
        <f t="shared" si="4"/>
        <v>6872271970.19</v>
      </c>
      <c r="H47" s="55">
        <f>$E47/($F47+$G47)</f>
        <v>0.10915490896681956</v>
      </c>
      <c r="I47" s="15"/>
      <c r="J47" s="15"/>
    </row>
    <row r="48" ht="15.75">
      <c r="A48" s="6" t="s">
        <v>187</v>
      </c>
    </row>
    <row r="50" spans="5:8" ht="15.75">
      <c r="E50" s="49">
        <f>AVERAGE($B$47:$D$47)-$E$47</f>
        <v>0</v>
      </c>
      <c r="F50" s="49"/>
      <c r="G50" s="49"/>
      <c r="H50" s="49"/>
    </row>
  </sheetData>
  <sheetProtection/>
  <mergeCells count="7">
    <mergeCell ref="A1:J1"/>
    <mergeCell ref="A7:A8"/>
    <mergeCell ref="B7:E7"/>
    <mergeCell ref="F7:G7"/>
    <mergeCell ref="H7:H8"/>
    <mergeCell ref="I7:I8"/>
    <mergeCell ref="J7:J8"/>
  </mergeCells>
  <conditionalFormatting sqref="J10:J46">
    <cfRule type="cellIs" priority="1" dxfId="132" operator="equal" stopIfTrue="1">
      <formula>1</formula>
    </cfRule>
    <cfRule type="cellIs" priority="2" dxfId="133" operator="equal" stopIfTrue="1">
      <formula>0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7" sqref="A7:A8"/>
    </sheetView>
  </sheetViews>
  <sheetFormatPr defaultColWidth="8.7109375" defaultRowHeight="15"/>
  <cols>
    <col min="1" max="1" width="24.421875" style="1" customWidth="1"/>
    <col min="2" max="2" width="17.7109375" style="1" customWidth="1"/>
    <col min="3" max="3" width="17.57421875" style="1" customWidth="1"/>
    <col min="4" max="5" width="7.28125" style="1" customWidth="1"/>
    <col min="6" max="6" width="15.57421875" style="1" customWidth="1"/>
    <col min="7" max="9" width="9.140625" style="1" customWidth="1"/>
    <col min="10" max="16384" width="8.7109375" style="1" customWidth="1"/>
  </cols>
  <sheetData>
    <row r="1" spans="1:6" ht="15.75">
      <c r="A1" s="108" t="s">
        <v>100</v>
      </c>
      <c r="B1" s="108"/>
      <c r="C1" s="108"/>
      <c r="D1" s="108"/>
      <c r="E1" s="108"/>
      <c r="F1" s="108"/>
    </row>
    <row r="3" spans="1:2" ht="15.75">
      <c r="A3" s="10" t="s">
        <v>50</v>
      </c>
      <c r="B3" s="26">
        <f>MAX($D$10:$D$46)</f>
        <v>4.101953758904394</v>
      </c>
    </row>
    <row r="4" spans="1:2" ht="15.75">
      <c r="A4" s="11" t="s">
        <v>51</v>
      </c>
      <c r="B4" s="27">
        <f>MIN($D$10:$D$46)</f>
        <v>0.7017826615894283</v>
      </c>
    </row>
    <row r="5" spans="1:2" ht="15.75">
      <c r="A5" s="12" t="s">
        <v>52</v>
      </c>
      <c r="B5" s="13" t="s">
        <v>99</v>
      </c>
    </row>
    <row r="7" spans="1:6" s="7" customFormat="1" ht="66.75" customHeight="1">
      <c r="A7" s="109" t="s">
        <v>38</v>
      </c>
      <c r="B7" s="109" t="s">
        <v>188</v>
      </c>
      <c r="C7" s="109"/>
      <c r="D7" s="110" t="s">
        <v>77</v>
      </c>
      <c r="E7" s="110" t="s">
        <v>78</v>
      </c>
      <c r="F7" s="110" t="s">
        <v>79</v>
      </c>
    </row>
    <row r="8" spans="1:6" s="8" customFormat="1" ht="35.25" customHeight="1">
      <c r="A8" s="109"/>
      <c r="B8" s="3" t="s">
        <v>348</v>
      </c>
      <c r="C8" s="3" t="s">
        <v>349</v>
      </c>
      <c r="D8" s="110"/>
      <c r="E8" s="110"/>
      <c r="F8" s="110"/>
    </row>
    <row r="9" spans="1:6" s="7" customFormat="1" ht="15.75">
      <c r="A9" s="9">
        <v>1</v>
      </c>
      <c r="B9" s="9">
        <v>2</v>
      </c>
      <c r="C9" s="9">
        <v>3</v>
      </c>
      <c r="D9" s="9" t="s">
        <v>91</v>
      </c>
      <c r="E9" s="9">
        <v>5</v>
      </c>
      <c r="F9" s="9">
        <v>6</v>
      </c>
    </row>
    <row r="10" spans="1:6" ht="15.75">
      <c r="A10" s="5" t="s">
        <v>0</v>
      </c>
      <c r="B10" s="56">
        <v>1261561496.92</v>
      </c>
      <c r="C10" s="56">
        <v>931693918.45</v>
      </c>
      <c r="D10" s="57">
        <f>$C10/$B10</f>
        <v>0.7385243769127824</v>
      </c>
      <c r="E10" s="57">
        <f>($D10-$B$4)/($B$3-$B$4)</f>
        <v>0.010805843080181518</v>
      </c>
      <c r="F10" s="57">
        <f>$E10*$B$5</f>
        <v>0.010805843080181518</v>
      </c>
    </row>
    <row r="11" spans="1:6" ht="15.75">
      <c r="A11" s="5" t="s">
        <v>1</v>
      </c>
      <c r="B11" s="56">
        <v>771441922.13</v>
      </c>
      <c r="C11" s="56">
        <v>713008540.79</v>
      </c>
      <c r="D11" s="57">
        <f aca="true" t="shared" si="0" ref="D11:D46">$C11/$B11</f>
        <v>0.9242543350785737</v>
      </c>
      <c r="E11" s="57">
        <f aca="true" t="shared" si="1" ref="E11:E46">($D11-$B$4)/($B$3-$B$4)</f>
        <v>0.06542955254952493</v>
      </c>
      <c r="F11" s="57">
        <f aca="true" t="shared" si="2" ref="F11:F46">$E11*$B$5</f>
        <v>0.06542955254952493</v>
      </c>
    </row>
    <row r="12" spans="1:6" ht="15.75">
      <c r="A12" s="5" t="s">
        <v>2</v>
      </c>
      <c r="B12" s="56">
        <v>156483944.42</v>
      </c>
      <c r="C12" s="56">
        <v>149951409.85</v>
      </c>
      <c r="D12" s="57">
        <f t="shared" si="0"/>
        <v>0.9582542822893907</v>
      </c>
      <c r="E12" s="57">
        <f t="shared" si="1"/>
        <v>0.07542903382200147</v>
      </c>
      <c r="F12" s="57">
        <f t="shared" si="2"/>
        <v>0.07542903382200147</v>
      </c>
    </row>
    <row r="13" spans="1:6" ht="15.75">
      <c r="A13" s="5" t="s">
        <v>3</v>
      </c>
      <c r="B13" s="56">
        <v>221052429.01999998</v>
      </c>
      <c r="C13" s="56">
        <v>249513877.72999996</v>
      </c>
      <c r="D13" s="57">
        <f t="shared" si="0"/>
        <v>1.1287542907181758</v>
      </c>
      <c r="E13" s="57">
        <f t="shared" si="1"/>
        <v>0.1255735717140578</v>
      </c>
      <c r="F13" s="57">
        <f t="shared" si="2"/>
        <v>0.1255735717140578</v>
      </c>
    </row>
    <row r="14" spans="1:6" ht="15.75">
      <c r="A14" s="5" t="s">
        <v>4</v>
      </c>
      <c r="B14" s="56">
        <v>72933254.35000001</v>
      </c>
      <c r="C14" s="56">
        <v>87484958.60999998</v>
      </c>
      <c r="D14" s="57">
        <f t="shared" si="0"/>
        <v>1.1995208412086986</v>
      </c>
      <c r="E14" s="57">
        <f t="shared" si="1"/>
        <v>0.14638621568553487</v>
      </c>
      <c r="F14" s="57">
        <f t="shared" si="2"/>
        <v>0.14638621568553487</v>
      </c>
    </row>
    <row r="15" spans="1:6" ht="15.75">
      <c r="A15" s="5" t="s">
        <v>5</v>
      </c>
      <c r="B15" s="56">
        <v>58314862.79</v>
      </c>
      <c r="C15" s="56">
        <v>134598608.57999998</v>
      </c>
      <c r="D15" s="57">
        <f t="shared" si="0"/>
        <v>2.308135561678477</v>
      </c>
      <c r="E15" s="57">
        <f t="shared" si="1"/>
        <v>0.4724329611993783</v>
      </c>
      <c r="F15" s="57">
        <f t="shared" si="2"/>
        <v>0.4724329611993783</v>
      </c>
    </row>
    <row r="16" spans="1:6" ht="15.75">
      <c r="A16" s="5" t="s">
        <v>6</v>
      </c>
      <c r="B16" s="56">
        <v>56884492.230000004</v>
      </c>
      <c r="C16" s="56">
        <v>54100596.46</v>
      </c>
      <c r="D16" s="57">
        <f t="shared" si="0"/>
        <v>0.9510605498816105</v>
      </c>
      <c r="E16" s="57">
        <f t="shared" si="1"/>
        <v>0.0733133366403329</v>
      </c>
      <c r="F16" s="57">
        <f t="shared" si="2"/>
        <v>0.0733133366403329</v>
      </c>
    </row>
    <row r="17" spans="1:6" ht="15.75">
      <c r="A17" s="5" t="s">
        <v>7</v>
      </c>
      <c r="B17" s="56">
        <v>10080690.07</v>
      </c>
      <c r="C17" s="56">
        <v>10047576.610000001</v>
      </c>
      <c r="D17" s="57">
        <f t="shared" si="0"/>
        <v>0.996715159401781</v>
      </c>
      <c r="E17" s="57">
        <f t="shared" si="1"/>
        <v>0.08674048727878839</v>
      </c>
      <c r="F17" s="57">
        <f t="shared" si="2"/>
        <v>0.08674048727878839</v>
      </c>
    </row>
    <row r="18" spans="1:6" ht="15.75">
      <c r="A18" s="5" t="s">
        <v>8</v>
      </c>
      <c r="B18" s="56">
        <v>24924657.779999997</v>
      </c>
      <c r="C18" s="56">
        <v>26071318.12</v>
      </c>
      <c r="D18" s="57">
        <f t="shared" si="0"/>
        <v>1.0460050585296343</v>
      </c>
      <c r="E18" s="57">
        <f t="shared" si="1"/>
        <v>0.10123678694052493</v>
      </c>
      <c r="F18" s="57">
        <f t="shared" si="2"/>
        <v>0.10123678694052493</v>
      </c>
    </row>
    <row r="19" spans="1:6" ht="15.75">
      <c r="A19" s="5" t="s">
        <v>9</v>
      </c>
      <c r="B19" s="56">
        <v>47871648.660000004</v>
      </c>
      <c r="C19" s="56">
        <v>65631018.53999999</v>
      </c>
      <c r="D19" s="57">
        <f t="shared" si="0"/>
        <v>1.3709788648837395</v>
      </c>
      <c r="E19" s="57">
        <f t="shared" si="1"/>
        <v>0.19681250858898233</v>
      </c>
      <c r="F19" s="57">
        <f t="shared" si="2"/>
        <v>0.19681250858898233</v>
      </c>
    </row>
    <row r="20" spans="1:6" ht="15.75">
      <c r="A20" s="5" t="s">
        <v>10</v>
      </c>
      <c r="B20" s="56">
        <v>21684925.68</v>
      </c>
      <c r="C20" s="56">
        <v>63876441.099999994</v>
      </c>
      <c r="D20" s="57">
        <f t="shared" si="0"/>
        <v>2.9456610570223543</v>
      </c>
      <c r="E20" s="57">
        <f t="shared" si="1"/>
        <v>0.6599310244137018</v>
      </c>
      <c r="F20" s="57">
        <f t="shared" si="2"/>
        <v>0.6599310244137018</v>
      </c>
    </row>
    <row r="21" spans="1:6" ht="15.75">
      <c r="A21" s="5" t="s">
        <v>11</v>
      </c>
      <c r="B21" s="56">
        <v>26869406.75</v>
      </c>
      <c r="C21" s="56">
        <v>27085899.21</v>
      </c>
      <c r="D21" s="57">
        <f t="shared" si="0"/>
        <v>1.0080572102694452</v>
      </c>
      <c r="E21" s="57">
        <f t="shared" si="1"/>
        <v>0.09007621672976239</v>
      </c>
      <c r="F21" s="57">
        <f t="shared" si="2"/>
        <v>0.09007621672976239</v>
      </c>
    </row>
    <row r="22" spans="1:6" ht="15.75">
      <c r="A22" s="5" t="s">
        <v>12</v>
      </c>
      <c r="B22" s="56">
        <v>13790864.850000001</v>
      </c>
      <c r="C22" s="56">
        <v>56569489.91</v>
      </c>
      <c r="D22" s="57">
        <f t="shared" si="0"/>
        <v>4.101953758904394</v>
      </c>
      <c r="E22" s="57">
        <f t="shared" si="1"/>
        <v>1</v>
      </c>
      <c r="F22" s="57">
        <f t="shared" si="2"/>
        <v>1</v>
      </c>
    </row>
    <row r="23" spans="1:6" ht="15.75">
      <c r="A23" s="5" t="s">
        <v>13</v>
      </c>
      <c r="B23" s="56">
        <v>27250329.62</v>
      </c>
      <c r="C23" s="56">
        <v>92805228.6</v>
      </c>
      <c r="D23" s="57">
        <f t="shared" si="0"/>
        <v>3.4056552670792977</v>
      </c>
      <c r="E23" s="57">
        <f t="shared" si="1"/>
        <v>0.7952166311939576</v>
      </c>
      <c r="F23" s="57">
        <f t="shared" si="2"/>
        <v>0.7952166311939576</v>
      </c>
    </row>
    <row r="24" spans="1:6" ht="15.75">
      <c r="A24" s="5" t="s">
        <v>14</v>
      </c>
      <c r="B24" s="56">
        <v>26871364.009999998</v>
      </c>
      <c r="C24" s="56">
        <v>36241766.16</v>
      </c>
      <c r="D24" s="57">
        <f t="shared" si="0"/>
        <v>1.348713304859138</v>
      </c>
      <c r="E24" s="57">
        <f t="shared" si="1"/>
        <v>0.1902641439957464</v>
      </c>
      <c r="F24" s="57">
        <f t="shared" si="2"/>
        <v>0.1902641439957464</v>
      </c>
    </row>
    <row r="25" spans="1:6" ht="15.75">
      <c r="A25" s="5" t="s">
        <v>15</v>
      </c>
      <c r="B25" s="56">
        <v>19190747.82</v>
      </c>
      <c r="C25" s="56">
        <v>24818761.38</v>
      </c>
      <c r="D25" s="57">
        <f t="shared" si="0"/>
        <v>1.293267027048037</v>
      </c>
      <c r="E25" s="57">
        <f t="shared" si="1"/>
        <v>0.1739572358360701</v>
      </c>
      <c r="F25" s="57">
        <f t="shared" si="2"/>
        <v>0.1739572358360701</v>
      </c>
    </row>
    <row r="26" spans="1:6" ht="15.75">
      <c r="A26" s="5" t="s">
        <v>16</v>
      </c>
      <c r="B26" s="56">
        <v>142808331.29000002</v>
      </c>
      <c r="C26" s="56">
        <v>138589437.65</v>
      </c>
      <c r="D26" s="57">
        <f t="shared" si="0"/>
        <v>0.9704576504613535</v>
      </c>
      <c r="E26" s="57">
        <f t="shared" si="1"/>
        <v>0.07901807914433819</v>
      </c>
      <c r="F26" s="57">
        <f t="shared" si="2"/>
        <v>0.07901807914433819</v>
      </c>
    </row>
    <row r="27" spans="1:6" ht="15.75">
      <c r="A27" s="5" t="s">
        <v>17</v>
      </c>
      <c r="B27" s="56">
        <v>15772515.5</v>
      </c>
      <c r="C27" s="56">
        <v>17474835.880000003</v>
      </c>
      <c r="D27" s="57">
        <f t="shared" si="0"/>
        <v>1.1079295423738846</v>
      </c>
      <c r="E27" s="57">
        <f t="shared" si="1"/>
        <v>0.11944895393798885</v>
      </c>
      <c r="F27" s="57">
        <f t="shared" si="2"/>
        <v>0.11944895393798885</v>
      </c>
    </row>
    <row r="28" spans="1:6" ht="15.75">
      <c r="A28" s="5" t="s">
        <v>18</v>
      </c>
      <c r="B28" s="56">
        <v>21337199.909999996</v>
      </c>
      <c r="C28" s="56">
        <v>27631346.73</v>
      </c>
      <c r="D28" s="57">
        <f t="shared" si="0"/>
        <v>1.2949846674609895</v>
      </c>
      <c r="E28" s="57">
        <f t="shared" si="1"/>
        <v>0.1744623987716379</v>
      </c>
      <c r="F28" s="57">
        <f t="shared" si="2"/>
        <v>0.1744623987716379</v>
      </c>
    </row>
    <row r="29" spans="1:6" ht="15.75">
      <c r="A29" s="5" t="s">
        <v>19</v>
      </c>
      <c r="B29" s="56">
        <v>77710241.04999998</v>
      </c>
      <c r="C29" s="56">
        <v>102337504.25</v>
      </c>
      <c r="D29" s="57">
        <f t="shared" si="0"/>
        <v>1.3169114246364833</v>
      </c>
      <c r="E29" s="57">
        <f t="shared" si="1"/>
        <v>0.18091112048238028</v>
      </c>
      <c r="F29" s="57">
        <f t="shared" si="2"/>
        <v>0.18091112048238028</v>
      </c>
    </row>
    <row r="30" spans="1:6" ht="15.75">
      <c r="A30" s="5" t="s">
        <v>20</v>
      </c>
      <c r="B30" s="56">
        <v>89336703.14000002</v>
      </c>
      <c r="C30" s="56">
        <v>98336829.86</v>
      </c>
      <c r="D30" s="57">
        <f t="shared" si="0"/>
        <v>1.1007438869318453</v>
      </c>
      <c r="E30" s="57">
        <f t="shared" si="1"/>
        <v>0.11733563221493977</v>
      </c>
      <c r="F30" s="57">
        <f t="shared" si="2"/>
        <v>0.11733563221493977</v>
      </c>
    </row>
    <row r="31" spans="1:6" ht="15.75">
      <c r="A31" s="5" t="s">
        <v>21</v>
      </c>
      <c r="B31" s="56">
        <v>12097622.32</v>
      </c>
      <c r="C31" s="56">
        <v>15095348.860000001</v>
      </c>
      <c r="D31" s="57">
        <f t="shared" si="0"/>
        <v>1.247794687311746</v>
      </c>
      <c r="E31" s="57">
        <f t="shared" si="1"/>
        <v>0.16058369125997524</v>
      </c>
      <c r="F31" s="57">
        <f t="shared" si="2"/>
        <v>0.16058369125997524</v>
      </c>
    </row>
    <row r="32" spans="1:6" ht="15.75">
      <c r="A32" s="5" t="s">
        <v>22</v>
      </c>
      <c r="B32" s="56">
        <v>12518423.99</v>
      </c>
      <c r="C32" s="56">
        <v>11242873.43</v>
      </c>
      <c r="D32" s="57">
        <f t="shared" si="0"/>
        <v>0.8981061385187993</v>
      </c>
      <c r="E32" s="57">
        <f t="shared" si="1"/>
        <v>0.05773929349743693</v>
      </c>
      <c r="F32" s="57">
        <f t="shared" si="2"/>
        <v>0.05773929349743693</v>
      </c>
    </row>
    <row r="33" spans="1:6" ht="15.75">
      <c r="A33" s="5" t="s">
        <v>23</v>
      </c>
      <c r="B33" s="56">
        <v>35280608.239999995</v>
      </c>
      <c r="C33" s="56">
        <v>33646010.78</v>
      </c>
      <c r="D33" s="57">
        <f t="shared" si="0"/>
        <v>0.9536686712178976</v>
      </c>
      <c r="E33" s="57">
        <f t="shared" si="1"/>
        <v>0.07408039255065066</v>
      </c>
      <c r="F33" s="57">
        <f t="shared" si="2"/>
        <v>0.07408039255065066</v>
      </c>
    </row>
    <row r="34" spans="1:6" ht="15.75">
      <c r="A34" s="5" t="s">
        <v>24</v>
      </c>
      <c r="B34" s="56">
        <v>84301931.54</v>
      </c>
      <c r="C34" s="56">
        <v>100047602.98</v>
      </c>
      <c r="D34" s="57">
        <f t="shared" si="0"/>
        <v>1.186777113553192</v>
      </c>
      <c r="E34" s="57">
        <f t="shared" si="1"/>
        <v>0.14263824910068562</v>
      </c>
      <c r="F34" s="57">
        <f t="shared" si="2"/>
        <v>0.14263824910068562</v>
      </c>
    </row>
    <row r="35" spans="1:6" ht="15.75">
      <c r="A35" s="5" t="s">
        <v>25</v>
      </c>
      <c r="B35" s="56">
        <v>10267569.450000001</v>
      </c>
      <c r="C35" s="56">
        <v>9726592.440000001</v>
      </c>
      <c r="D35" s="57">
        <f t="shared" si="0"/>
        <v>0.9473120671221756</v>
      </c>
      <c r="E35" s="57">
        <f t="shared" si="1"/>
        <v>0.07221089718886091</v>
      </c>
      <c r="F35" s="57">
        <f t="shared" si="2"/>
        <v>0.07221089718886091</v>
      </c>
    </row>
    <row r="36" spans="1:6" ht="15.75">
      <c r="A36" s="5" t="s">
        <v>26</v>
      </c>
      <c r="B36" s="56">
        <v>117082021.5</v>
      </c>
      <c r="C36" s="56">
        <v>157866872.10999998</v>
      </c>
      <c r="D36" s="57">
        <f t="shared" si="0"/>
        <v>1.3483442640251986</v>
      </c>
      <c r="E36" s="57">
        <f t="shared" si="1"/>
        <v>0.19015560803582637</v>
      </c>
      <c r="F36" s="57">
        <f t="shared" si="2"/>
        <v>0.19015560803582637</v>
      </c>
    </row>
    <row r="37" spans="1:6" ht="15.75">
      <c r="A37" s="5" t="s">
        <v>27</v>
      </c>
      <c r="B37" s="56">
        <v>42934780.339999996</v>
      </c>
      <c r="C37" s="56">
        <v>40567714.550000004</v>
      </c>
      <c r="D37" s="57">
        <f t="shared" si="0"/>
        <v>0.9448683381804861</v>
      </c>
      <c r="E37" s="57">
        <f t="shared" si="1"/>
        <v>0.07149218954981906</v>
      </c>
      <c r="F37" s="57">
        <f t="shared" si="2"/>
        <v>0.07149218954981906</v>
      </c>
    </row>
    <row r="38" spans="1:6" ht="15.75">
      <c r="A38" s="5" t="s">
        <v>28</v>
      </c>
      <c r="B38" s="56">
        <v>46939295.019999996</v>
      </c>
      <c r="C38" s="56">
        <v>56566776.22999999</v>
      </c>
      <c r="D38" s="57">
        <f t="shared" si="0"/>
        <v>1.205104938322953</v>
      </c>
      <c r="E38" s="57">
        <f t="shared" si="1"/>
        <v>0.14802851454474936</v>
      </c>
      <c r="F38" s="57">
        <f t="shared" si="2"/>
        <v>0.14802851454474936</v>
      </c>
    </row>
    <row r="39" spans="1:6" ht="15.75">
      <c r="A39" s="5" t="s">
        <v>29</v>
      </c>
      <c r="B39" s="56">
        <v>23012393.49</v>
      </c>
      <c r="C39" s="56">
        <v>21409360.159999996</v>
      </c>
      <c r="D39" s="57">
        <f t="shared" si="0"/>
        <v>0.930340434570763</v>
      </c>
      <c r="E39" s="57">
        <f t="shared" si="1"/>
        <v>0.06721949173728974</v>
      </c>
      <c r="F39" s="57">
        <f t="shared" si="2"/>
        <v>0.06721949173728974</v>
      </c>
    </row>
    <row r="40" spans="1:6" ht="15.75">
      <c r="A40" s="5" t="s">
        <v>30</v>
      </c>
      <c r="B40" s="56">
        <v>83040549.99999999</v>
      </c>
      <c r="C40" s="56">
        <v>116361591.39999998</v>
      </c>
      <c r="D40" s="57">
        <f t="shared" si="0"/>
        <v>1.4012622917357844</v>
      </c>
      <c r="E40" s="57">
        <f t="shared" si="1"/>
        <v>0.20571895064301868</v>
      </c>
      <c r="F40" s="57">
        <f t="shared" si="2"/>
        <v>0.20571895064301868</v>
      </c>
    </row>
    <row r="41" spans="1:6" ht="15.75">
      <c r="A41" s="5" t="s">
        <v>31</v>
      </c>
      <c r="B41" s="56">
        <v>39202970.2</v>
      </c>
      <c r="C41" s="56">
        <v>39765640.96</v>
      </c>
      <c r="D41" s="57">
        <f t="shared" si="0"/>
        <v>1.0143527584040049</v>
      </c>
      <c r="E41" s="57">
        <f t="shared" si="1"/>
        <v>0.09192775535954816</v>
      </c>
      <c r="F41" s="57">
        <f t="shared" si="2"/>
        <v>0.09192775535954816</v>
      </c>
    </row>
    <row r="42" spans="1:6" ht="15.75">
      <c r="A42" s="5" t="s">
        <v>32</v>
      </c>
      <c r="B42" s="56">
        <v>54381239.95999999</v>
      </c>
      <c r="C42" s="56">
        <v>58564326.73</v>
      </c>
      <c r="D42" s="57">
        <f t="shared" si="0"/>
        <v>1.0769215040531783</v>
      </c>
      <c r="E42" s="57">
        <f t="shared" si="1"/>
        <v>0.11032940158805192</v>
      </c>
      <c r="F42" s="57">
        <f t="shared" si="2"/>
        <v>0.11032940158805192</v>
      </c>
    </row>
    <row r="43" spans="1:6" ht="15.75">
      <c r="A43" s="5" t="s">
        <v>33</v>
      </c>
      <c r="B43" s="56">
        <v>20788794.25</v>
      </c>
      <c r="C43" s="56">
        <v>14589215.360000001</v>
      </c>
      <c r="D43" s="57">
        <f t="shared" si="0"/>
        <v>0.7017826615894283</v>
      </c>
      <c r="E43" s="57">
        <f t="shared" si="1"/>
        <v>0</v>
      </c>
      <c r="F43" s="57">
        <f t="shared" si="2"/>
        <v>0</v>
      </c>
    </row>
    <row r="44" spans="1:6" ht="15.75">
      <c r="A44" s="5" t="s">
        <v>34</v>
      </c>
      <c r="B44" s="56">
        <v>15062018.82</v>
      </c>
      <c r="C44" s="56">
        <v>16850410.65</v>
      </c>
      <c r="D44" s="57">
        <f t="shared" si="0"/>
        <v>1.1187352008633327</v>
      </c>
      <c r="E44" s="57">
        <f t="shared" si="1"/>
        <v>0.12262692886342157</v>
      </c>
      <c r="F44" s="57">
        <f t="shared" si="2"/>
        <v>0.12262692886342157</v>
      </c>
    </row>
    <row r="45" spans="1:6" ht="15.75">
      <c r="A45" s="5" t="s">
        <v>35</v>
      </c>
      <c r="B45" s="56">
        <v>16674944.030000001</v>
      </c>
      <c r="C45" s="56">
        <v>24231112.139999997</v>
      </c>
      <c r="D45" s="57">
        <f t="shared" si="0"/>
        <v>1.453145035833742</v>
      </c>
      <c r="E45" s="57">
        <f t="shared" si="1"/>
        <v>0.22097781339228686</v>
      </c>
      <c r="F45" s="57">
        <f t="shared" si="2"/>
        <v>0.22097781339228686</v>
      </c>
    </row>
    <row r="46" spans="1:6" ht="15.75">
      <c r="A46" s="5" t="s">
        <v>36</v>
      </c>
      <c r="B46" s="56">
        <v>41943129.07000001</v>
      </c>
      <c r="C46" s="56">
        <v>44117068.010000005</v>
      </c>
      <c r="D46" s="57">
        <f t="shared" si="0"/>
        <v>1.0518306332455991</v>
      </c>
      <c r="E46" s="57">
        <f t="shared" si="1"/>
        <v>0.10295010504988862</v>
      </c>
      <c r="F46" s="57">
        <f t="shared" si="2"/>
        <v>0.10295010504988862</v>
      </c>
    </row>
    <row r="47" spans="1:6" s="17" customFormat="1" ht="15.75">
      <c r="A47" s="14" t="s">
        <v>67</v>
      </c>
      <c r="B47" s="58">
        <f>SUM(B$10:B$46)</f>
        <v>3819700320.21</v>
      </c>
      <c r="C47" s="58">
        <f>SUM(C$10:C$46)</f>
        <v>3868517881.2600007</v>
      </c>
      <c r="D47" s="59">
        <f>$C47/$B47</f>
        <v>1.012780468873882</v>
      </c>
      <c r="E47" s="59"/>
      <c r="F47" s="59"/>
    </row>
    <row r="48" ht="15.75">
      <c r="A48" s="6" t="s">
        <v>187</v>
      </c>
    </row>
  </sheetData>
  <sheetProtection/>
  <mergeCells count="6">
    <mergeCell ref="F7:F8"/>
    <mergeCell ref="E7:E8"/>
    <mergeCell ref="D7:D8"/>
    <mergeCell ref="A7:A8"/>
    <mergeCell ref="B7:C7"/>
    <mergeCell ref="A1:F1"/>
  </mergeCells>
  <conditionalFormatting sqref="F10:F46">
    <cfRule type="cellIs" priority="1" dxfId="132" operator="equal" stopIfTrue="1">
      <formula>1</formula>
    </cfRule>
    <cfRule type="cellIs" priority="2" dxfId="133" operator="equal" stopIfTrue="1">
      <formula>0</formula>
    </cfRule>
  </conditionalFormatting>
  <printOptions horizontalCentered="1"/>
  <pageMargins left="0.15748031496062992" right="0.15748031496062992" top="0.32" bottom="0.15748031496062992" header="0.15748031496062992" footer="0.15748031496062992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4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8515625" style="0" customWidth="1"/>
    <col min="2" max="2" width="29.421875" style="0" customWidth="1"/>
    <col min="3" max="3" width="19.00390625" style="0" customWidth="1"/>
    <col min="4" max="4" width="34.28125" style="0" customWidth="1"/>
    <col min="5" max="6" width="9.00390625" style="0" bestFit="1" customWidth="1"/>
    <col min="7" max="7" width="19.28125" style="0" customWidth="1"/>
  </cols>
  <sheetData>
    <row r="1" spans="1:7" ht="37.5" customHeight="1">
      <c r="A1" s="114" t="s">
        <v>239</v>
      </c>
      <c r="B1" s="114"/>
      <c r="C1" s="114"/>
      <c r="D1" s="114"/>
      <c r="E1" s="114"/>
      <c r="F1" s="114"/>
      <c r="G1" s="114"/>
    </row>
    <row r="2" spans="1:7" ht="15.75">
      <c r="A2" s="39"/>
      <c r="B2" s="39"/>
      <c r="C2" s="39"/>
      <c r="D2" s="39"/>
      <c r="E2" s="39"/>
      <c r="F2" s="39"/>
      <c r="G2" s="39"/>
    </row>
    <row r="3" spans="1:7" ht="15.75">
      <c r="A3" s="10" t="s">
        <v>240</v>
      </c>
      <c r="B3" s="32">
        <v>1</v>
      </c>
      <c r="C3" s="30"/>
      <c r="D3" s="39"/>
      <c r="E3" s="39"/>
      <c r="F3" s="39"/>
      <c r="G3" s="39"/>
    </row>
    <row r="4" spans="1:7" ht="15.75">
      <c r="A4" s="11" t="s">
        <v>241</v>
      </c>
      <c r="B4" s="33">
        <v>0</v>
      </c>
      <c r="C4" s="31"/>
      <c r="D4" s="39"/>
      <c r="E4" s="39"/>
      <c r="F4" s="39"/>
      <c r="G4" s="39"/>
    </row>
    <row r="5" spans="1:7" ht="15.75">
      <c r="A5" s="12" t="s">
        <v>242</v>
      </c>
      <c r="B5" s="13" t="s">
        <v>42</v>
      </c>
      <c r="C5" s="24"/>
      <c r="D5" s="39"/>
      <c r="E5" s="39"/>
      <c r="F5" s="39"/>
      <c r="G5" s="39"/>
    </row>
    <row r="6" spans="1:7" ht="15.75">
      <c r="A6" s="39"/>
      <c r="B6" s="39"/>
      <c r="C6" s="39"/>
      <c r="D6" s="39"/>
      <c r="E6" s="39"/>
      <c r="F6" s="39"/>
      <c r="G6" s="39"/>
    </row>
    <row r="7" spans="1:7" ht="146.25" customHeight="1">
      <c r="A7" s="3" t="s">
        <v>38</v>
      </c>
      <c r="B7" s="3" t="s">
        <v>327</v>
      </c>
      <c r="C7" s="3" t="s">
        <v>328</v>
      </c>
      <c r="D7" s="3" t="s">
        <v>329</v>
      </c>
      <c r="E7" s="9" t="s">
        <v>243</v>
      </c>
      <c r="F7" s="9" t="s">
        <v>244</v>
      </c>
      <c r="G7" s="9" t="s">
        <v>245</v>
      </c>
    </row>
    <row r="8" spans="1:7" ht="15.75">
      <c r="A8" s="9">
        <v>1</v>
      </c>
      <c r="B8" s="9">
        <v>2</v>
      </c>
      <c r="C8" s="9">
        <v>3</v>
      </c>
      <c r="D8" s="9" t="s">
        <v>146</v>
      </c>
      <c r="E8" s="9">
        <v>5</v>
      </c>
      <c r="F8" s="9">
        <v>6</v>
      </c>
      <c r="G8" s="9">
        <v>7</v>
      </c>
    </row>
    <row r="9" spans="1:7" ht="15.75">
      <c r="A9" s="5" t="s">
        <v>0</v>
      </c>
      <c r="B9" s="45">
        <v>1017733880.4</v>
      </c>
      <c r="C9" s="45">
        <v>1049460609.79</v>
      </c>
      <c r="D9" s="46">
        <f>IF(($B9-$C9)&gt;1000,$B9-$C9,0)</f>
        <v>0</v>
      </c>
      <c r="E9" s="47">
        <f>IF($D9&gt;0,1,0)</f>
        <v>0</v>
      </c>
      <c r="F9" s="47">
        <f>($E9-$B$4)/($B$3-$B$4)</f>
        <v>0</v>
      </c>
      <c r="G9" s="80">
        <f>$F9*$B$5</f>
        <v>0</v>
      </c>
    </row>
    <row r="10" spans="1:7" ht="15.75">
      <c r="A10" s="5" t="s">
        <v>1</v>
      </c>
      <c r="B10" s="45">
        <v>436003202.8</v>
      </c>
      <c r="C10" s="45">
        <v>515850575.36</v>
      </c>
      <c r="D10" s="46">
        <f aca="true" t="shared" si="0" ref="D10:D45">IF(($B10-$C10)&gt;1000,$B10-$C10,0)</f>
        <v>0</v>
      </c>
      <c r="E10" s="47">
        <f aca="true" t="shared" si="1" ref="E10:E45">IF($D10&gt;0,1,0)</f>
        <v>0</v>
      </c>
      <c r="F10" s="47">
        <f aca="true" t="shared" si="2" ref="F10:F45">($E10-$B$4)/($B$3-$B$4)</f>
        <v>0</v>
      </c>
      <c r="G10" s="80">
        <f aca="true" t="shared" si="3" ref="G10:G45">$F10*$B$5</f>
        <v>0</v>
      </c>
    </row>
    <row r="11" spans="1:7" ht="15.75">
      <c r="A11" s="5" t="s">
        <v>2</v>
      </c>
      <c r="B11" s="45">
        <v>73596098.75</v>
      </c>
      <c r="C11" s="45">
        <v>151217696.15</v>
      </c>
      <c r="D11" s="46">
        <f t="shared" si="0"/>
        <v>0</v>
      </c>
      <c r="E11" s="47">
        <f t="shared" si="1"/>
        <v>0</v>
      </c>
      <c r="F11" s="47">
        <f t="shared" si="2"/>
        <v>0</v>
      </c>
      <c r="G11" s="80">
        <f t="shared" si="3"/>
        <v>0</v>
      </c>
    </row>
    <row r="12" spans="1:7" ht="15.75">
      <c r="A12" s="5" t="s">
        <v>3</v>
      </c>
      <c r="B12" s="45">
        <v>28269938.22</v>
      </c>
      <c r="C12" s="45">
        <v>36464449.87</v>
      </c>
      <c r="D12" s="46">
        <f t="shared" si="0"/>
        <v>0</v>
      </c>
      <c r="E12" s="47">
        <f t="shared" si="1"/>
        <v>0</v>
      </c>
      <c r="F12" s="47">
        <f t="shared" si="2"/>
        <v>0</v>
      </c>
      <c r="G12" s="80">
        <f t="shared" si="3"/>
        <v>0</v>
      </c>
    </row>
    <row r="13" spans="1:7" ht="15.75">
      <c r="A13" s="5" t="s">
        <v>4</v>
      </c>
      <c r="B13" s="45">
        <v>0</v>
      </c>
      <c r="C13" s="45">
        <v>33446547.3</v>
      </c>
      <c r="D13" s="46">
        <f t="shared" si="0"/>
        <v>0</v>
      </c>
      <c r="E13" s="47">
        <f t="shared" si="1"/>
        <v>0</v>
      </c>
      <c r="F13" s="47">
        <f t="shared" si="2"/>
        <v>0</v>
      </c>
      <c r="G13" s="80">
        <f t="shared" si="3"/>
        <v>0</v>
      </c>
    </row>
    <row r="14" spans="1:7" ht="15.75">
      <c r="A14" s="5" t="s">
        <v>5</v>
      </c>
      <c r="B14" s="45">
        <v>36837584.53</v>
      </c>
      <c r="C14" s="45">
        <v>64546256.2</v>
      </c>
      <c r="D14" s="46">
        <f t="shared" si="0"/>
        <v>0</v>
      </c>
      <c r="E14" s="47">
        <f t="shared" si="1"/>
        <v>0</v>
      </c>
      <c r="F14" s="47">
        <f t="shared" si="2"/>
        <v>0</v>
      </c>
      <c r="G14" s="80">
        <f t="shared" si="3"/>
        <v>0</v>
      </c>
    </row>
    <row r="15" spans="1:7" ht="15.75">
      <c r="A15" s="5" t="s">
        <v>6</v>
      </c>
      <c r="B15" s="45">
        <v>50803.81</v>
      </c>
      <c r="C15" s="45">
        <v>27539909.19</v>
      </c>
      <c r="D15" s="46">
        <f t="shared" si="0"/>
        <v>0</v>
      </c>
      <c r="E15" s="47">
        <f t="shared" si="1"/>
        <v>0</v>
      </c>
      <c r="F15" s="47">
        <f t="shared" si="2"/>
        <v>0</v>
      </c>
      <c r="G15" s="80">
        <f t="shared" si="3"/>
        <v>0</v>
      </c>
    </row>
    <row r="16" spans="1:7" ht="15.75">
      <c r="A16" s="5" t="s">
        <v>7</v>
      </c>
      <c r="B16" s="45">
        <v>8690960.14</v>
      </c>
      <c r="C16" s="45">
        <v>8690960.14</v>
      </c>
      <c r="D16" s="46">
        <f t="shared" si="0"/>
        <v>0</v>
      </c>
      <c r="E16" s="47">
        <f t="shared" si="1"/>
        <v>0</v>
      </c>
      <c r="F16" s="47">
        <f t="shared" si="2"/>
        <v>0</v>
      </c>
      <c r="G16" s="80">
        <f t="shared" si="3"/>
        <v>0</v>
      </c>
    </row>
    <row r="17" spans="1:7" ht="15.75">
      <c r="A17" s="5" t="s">
        <v>8</v>
      </c>
      <c r="B17" s="45">
        <v>34157359.57</v>
      </c>
      <c r="C17" s="45">
        <v>76508883.15</v>
      </c>
      <c r="D17" s="46">
        <f t="shared" si="0"/>
        <v>0</v>
      </c>
      <c r="E17" s="47">
        <f t="shared" si="1"/>
        <v>0</v>
      </c>
      <c r="F17" s="47">
        <f t="shared" si="2"/>
        <v>0</v>
      </c>
      <c r="G17" s="80">
        <f t="shared" si="3"/>
        <v>0</v>
      </c>
    </row>
    <row r="18" spans="1:7" ht="15.75">
      <c r="A18" s="5" t="s">
        <v>9</v>
      </c>
      <c r="B18" s="45">
        <v>7692727.76</v>
      </c>
      <c r="C18" s="45">
        <v>31291745.78</v>
      </c>
      <c r="D18" s="46">
        <f t="shared" si="0"/>
        <v>0</v>
      </c>
      <c r="E18" s="47">
        <f t="shared" si="1"/>
        <v>0</v>
      </c>
      <c r="F18" s="47">
        <f t="shared" si="2"/>
        <v>0</v>
      </c>
      <c r="G18" s="80">
        <f t="shared" si="3"/>
        <v>0</v>
      </c>
    </row>
    <row r="19" spans="1:7" ht="15.75">
      <c r="A19" s="5" t="s">
        <v>10</v>
      </c>
      <c r="B19" s="45">
        <v>0</v>
      </c>
      <c r="C19" s="45">
        <v>22857690.64</v>
      </c>
      <c r="D19" s="46">
        <f t="shared" si="0"/>
        <v>0</v>
      </c>
      <c r="E19" s="47">
        <f t="shared" si="1"/>
        <v>0</v>
      </c>
      <c r="F19" s="47">
        <f t="shared" si="2"/>
        <v>0</v>
      </c>
      <c r="G19" s="80">
        <f t="shared" si="3"/>
        <v>0</v>
      </c>
    </row>
    <row r="20" spans="1:7" ht="15.75">
      <c r="A20" s="5" t="s">
        <v>11</v>
      </c>
      <c r="B20" s="45">
        <v>0</v>
      </c>
      <c r="C20" s="45">
        <v>48783485.99</v>
      </c>
      <c r="D20" s="46">
        <f t="shared" si="0"/>
        <v>0</v>
      </c>
      <c r="E20" s="47">
        <f t="shared" si="1"/>
        <v>0</v>
      </c>
      <c r="F20" s="47">
        <f t="shared" si="2"/>
        <v>0</v>
      </c>
      <c r="G20" s="80">
        <f t="shared" si="3"/>
        <v>0</v>
      </c>
    </row>
    <row r="21" spans="1:7" ht="15.75">
      <c r="A21" s="5" t="s">
        <v>12</v>
      </c>
      <c r="B21" s="45">
        <v>0</v>
      </c>
      <c r="C21" s="45">
        <v>20343845.08</v>
      </c>
      <c r="D21" s="46">
        <f t="shared" si="0"/>
        <v>0</v>
      </c>
      <c r="E21" s="47">
        <f t="shared" si="1"/>
        <v>0</v>
      </c>
      <c r="F21" s="47">
        <f t="shared" si="2"/>
        <v>0</v>
      </c>
      <c r="G21" s="80">
        <f t="shared" si="3"/>
        <v>0</v>
      </c>
    </row>
    <row r="22" spans="1:7" ht="15.75">
      <c r="A22" s="5" t="s">
        <v>13</v>
      </c>
      <c r="B22" s="45">
        <v>0</v>
      </c>
      <c r="C22" s="45">
        <v>40830894.66</v>
      </c>
      <c r="D22" s="46">
        <f t="shared" si="0"/>
        <v>0</v>
      </c>
      <c r="E22" s="47">
        <f t="shared" si="1"/>
        <v>0</v>
      </c>
      <c r="F22" s="47">
        <f t="shared" si="2"/>
        <v>0</v>
      </c>
      <c r="G22" s="80">
        <f t="shared" si="3"/>
        <v>0</v>
      </c>
    </row>
    <row r="23" spans="1:7" ht="15.75">
      <c r="A23" s="5" t="s">
        <v>14</v>
      </c>
      <c r="B23" s="45">
        <v>35983251.73</v>
      </c>
      <c r="C23" s="45">
        <v>50809845.86</v>
      </c>
      <c r="D23" s="46">
        <f t="shared" si="0"/>
        <v>0</v>
      </c>
      <c r="E23" s="47">
        <f t="shared" si="1"/>
        <v>0</v>
      </c>
      <c r="F23" s="47">
        <f t="shared" si="2"/>
        <v>0</v>
      </c>
      <c r="G23" s="80">
        <f t="shared" si="3"/>
        <v>0</v>
      </c>
    </row>
    <row r="24" spans="1:7" ht="15.75">
      <c r="A24" s="5" t="s">
        <v>15</v>
      </c>
      <c r="B24" s="45">
        <v>0</v>
      </c>
      <c r="C24" s="45">
        <v>20141235.3</v>
      </c>
      <c r="D24" s="46">
        <f t="shared" si="0"/>
        <v>0</v>
      </c>
      <c r="E24" s="47">
        <f t="shared" si="1"/>
        <v>0</v>
      </c>
      <c r="F24" s="47">
        <f t="shared" si="2"/>
        <v>0</v>
      </c>
      <c r="G24" s="80">
        <f t="shared" si="3"/>
        <v>0</v>
      </c>
    </row>
    <row r="25" spans="1:7" ht="15.75">
      <c r="A25" s="5" t="s">
        <v>16</v>
      </c>
      <c r="B25" s="45">
        <v>0</v>
      </c>
      <c r="C25" s="45">
        <v>132098402.6</v>
      </c>
      <c r="D25" s="46">
        <f t="shared" si="0"/>
        <v>0</v>
      </c>
      <c r="E25" s="47">
        <f t="shared" si="1"/>
        <v>0</v>
      </c>
      <c r="F25" s="47">
        <f t="shared" si="2"/>
        <v>0</v>
      </c>
      <c r="G25" s="80">
        <f t="shared" si="3"/>
        <v>0</v>
      </c>
    </row>
    <row r="26" spans="1:7" ht="15.75">
      <c r="A26" s="5" t="s">
        <v>17</v>
      </c>
      <c r="B26" s="45">
        <v>1485570.65</v>
      </c>
      <c r="C26" s="45">
        <v>1485717.5</v>
      </c>
      <c r="D26" s="46">
        <f t="shared" si="0"/>
        <v>0</v>
      </c>
      <c r="E26" s="47">
        <f t="shared" si="1"/>
        <v>0</v>
      </c>
      <c r="F26" s="47">
        <f t="shared" si="2"/>
        <v>0</v>
      </c>
      <c r="G26" s="80">
        <f t="shared" si="3"/>
        <v>0</v>
      </c>
    </row>
    <row r="27" spans="1:7" ht="15.75">
      <c r="A27" s="5" t="s">
        <v>18</v>
      </c>
      <c r="B27" s="45">
        <v>0</v>
      </c>
      <c r="C27" s="45">
        <v>7160601.45</v>
      </c>
      <c r="D27" s="46">
        <f t="shared" si="0"/>
        <v>0</v>
      </c>
      <c r="E27" s="47">
        <f t="shared" si="1"/>
        <v>0</v>
      </c>
      <c r="F27" s="47">
        <f t="shared" si="2"/>
        <v>0</v>
      </c>
      <c r="G27" s="80">
        <f t="shared" si="3"/>
        <v>0</v>
      </c>
    </row>
    <row r="28" spans="1:7" ht="15.75">
      <c r="A28" s="5" t="s">
        <v>19</v>
      </c>
      <c r="B28" s="45">
        <v>8156252.17</v>
      </c>
      <c r="C28" s="45">
        <v>52267905.17</v>
      </c>
      <c r="D28" s="46">
        <f t="shared" si="0"/>
        <v>0</v>
      </c>
      <c r="E28" s="47">
        <f t="shared" si="1"/>
        <v>0</v>
      </c>
      <c r="F28" s="47">
        <f t="shared" si="2"/>
        <v>0</v>
      </c>
      <c r="G28" s="80">
        <f t="shared" si="3"/>
        <v>0</v>
      </c>
    </row>
    <row r="29" spans="1:7" ht="15.75">
      <c r="A29" s="5" t="s">
        <v>20</v>
      </c>
      <c r="B29" s="45">
        <v>62066496.72</v>
      </c>
      <c r="C29" s="45">
        <v>196132054.67</v>
      </c>
      <c r="D29" s="46">
        <f t="shared" si="0"/>
        <v>0</v>
      </c>
      <c r="E29" s="47">
        <f t="shared" si="1"/>
        <v>0</v>
      </c>
      <c r="F29" s="47">
        <f t="shared" si="2"/>
        <v>0</v>
      </c>
      <c r="G29" s="80">
        <f t="shared" si="3"/>
        <v>0</v>
      </c>
    </row>
    <row r="30" spans="1:7" ht="15.75">
      <c r="A30" s="5" t="s">
        <v>21</v>
      </c>
      <c r="B30" s="45">
        <v>41894154.79</v>
      </c>
      <c r="C30" s="45">
        <v>41894154.79</v>
      </c>
      <c r="D30" s="46">
        <f t="shared" si="0"/>
        <v>0</v>
      </c>
      <c r="E30" s="47">
        <f t="shared" si="1"/>
        <v>0</v>
      </c>
      <c r="F30" s="47">
        <f t="shared" si="2"/>
        <v>0</v>
      </c>
      <c r="G30" s="80">
        <f t="shared" si="3"/>
        <v>0</v>
      </c>
    </row>
    <row r="31" spans="1:7" ht="15.75">
      <c r="A31" s="5" t="s">
        <v>22</v>
      </c>
      <c r="B31" s="45">
        <v>0</v>
      </c>
      <c r="C31" s="45">
        <v>19465436.36</v>
      </c>
      <c r="D31" s="46">
        <f t="shared" si="0"/>
        <v>0</v>
      </c>
      <c r="E31" s="47">
        <f t="shared" si="1"/>
        <v>0</v>
      </c>
      <c r="F31" s="47">
        <f t="shared" si="2"/>
        <v>0</v>
      </c>
      <c r="G31" s="80">
        <f t="shared" si="3"/>
        <v>0</v>
      </c>
    </row>
    <row r="32" spans="1:7" ht="15.75">
      <c r="A32" s="5" t="s">
        <v>23</v>
      </c>
      <c r="B32" s="45">
        <v>7047463.43</v>
      </c>
      <c r="C32" s="45">
        <v>12769463.43</v>
      </c>
      <c r="D32" s="46">
        <f t="shared" si="0"/>
        <v>0</v>
      </c>
      <c r="E32" s="47">
        <f t="shared" si="1"/>
        <v>0</v>
      </c>
      <c r="F32" s="47">
        <f t="shared" si="2"/>
        <v>0</v>
      </c>
      <c r="G32" s="80">
        <f t="shared" si="3"/>
        <v>0</v>
      </c>
    </row>
    <row r="33" spans="1:7" ht="15.75">
      <c r="A33" s="5" t="s">
        <v>24</v>
      </c>
      <c r="B33" s="45">
        <v>2044182.84</v>
      </c>
      <c r="C33" s="45">
        <v>53923585.37</v>
      </c>
      <c r="D33" s="46">
        <f t="shared" si="0"/>
        <v>0</v>
      </c>
      <c r="E33" s="47">
        <f t="shared" si="1"/>
        <v>0</v>
      </c>
      <c r="F33" s="47">
        <f t="shared" si="2"/>
        <v>0</v>
      </c>
      <c r="G33" s="80">
        <f t="shared" si="3"/>
        <v>0</v>
      </c>
    </row>
    <row r="34" spans="1:7" ht="15.75">
      <c r="A34" s="5" t="s">
        <v>25</v>
      </c>
      <c r="B34" s="45">
        <v>3294026.8</v>
      </c>
      <c r="C34" s="45">
        <v>10688251.44</v>
      </c>
      <c r="D34" s="46">
        <f t="shared" si="0"/>
        <v>0</v>
      </c>
      <c r="E34" s="47">
        <f t="shared" si="1"/>
        <v>0</v>
      </c>
      <c r="F34" s="47">
        <f t="shared" si="2"/>
        <v>0</v>
      </c>
      <c r="G34" s="80">
        <f t="shared" si="3"/>
        <v>0</v>
      </c>
    </row>
    <row r="35" spans="1:7" ht="15.75">
      <c r="A35" s="5" t="s">
        <v>26</v>
      </c>
      <c r="B35" s="45">
        <v>2448317.02</v>
      </c>
      <c r="C35" s="45">
        <v>22861570.11</v>
      </c>
      <c r="D35" s="46">
        <f t="shared" si="0"/>
        <v>0</v>
      </c>
      <c r="E35" s="47">
        <f t="shared" si="1"/>
        <v>0</v>
      </c>
      <c r="F35" s="47">
        <f t="shared" si="2"/>
        <v>0</v>
      </c>
      <c r="G35" s="80">
        <f t="shared" si="3"/>
        <v>0</v>
      </c>
    </row>
    <row r="36" spans="1:7" ht="15.75">
      <c r="A36" s="5" t="s">
        <v>27</v>
      </c>
      <c r="B36" s="45">
        <v>0</v>
      </c>
      <c r="C36" s="45">
        <v>22498509.6</v>
      </c>
      <c r="D36" s="46">
        <f t="shared" si="0"/>
        <v>0</v>
      </c>
      <c r="E36" s="47">
        <f t="shared" si="1"/>
        <v>0</v>
      </c>
      <c r="F36" s="47">
        <f t="shared" si="2"/>
        <v>0</v>
      </c>
      <c r="G36" s="80">
        <f t="shared" si="3"/>
        <v>0</v>
      </c>
    </row>
    <row r="37" spans="1:7" ht="15.75">
      <c r="A37" s="5" t="s">
        <v>28</v>
      </c>
      <c r="B37" s="45">
        <v>0</v>
      </c>
      <c r="C37" s="45">
        <v>157498017.82</v>
      </c>
      <c r="D37" s="46">
        <f t="shared" si="0"/>
        <v>0</v>
      </c>
      <c r="E37" s="47">
        <f t="shared" si="1"/>
        <v>0</v>
      </c>
      <c r="F37" s="47">
        <f t="shared" si="2"/>
        <v>0</v>
      </c>
      <c r="G37" s="80">
        <f t="shared" si="3"/>
        <v>0</v>
      </c>
    </row>
    <row r="38" spans="1:7" ht="15.75">
      <c r="A38" s="5" t="s">
        <v>29</v>
      </c>
      <c r="B38" s="45">
        <v>0</v>
      </c>
      <c r="C38" s="45">
        <v>3930587.94</v>
      </c>
      <c r="D38" s="46">
        <f t="shared" si="0"/>
        <v>0</v>
      </c>
      <c r="E38" s="47">
        <f t="shared" si="1"/>
        <v>0</v>
      </c>
      <c r="F38" s="47">
        <f t="shared" si="2"/>
        <v>0</v>
      </c>
      <c r="G38" s="80">
        <f t="shared" si="3"/>
        <v>0</v>
      </c>
    </row>
    <row r="39" spans="1:7" ht="15.75">
      <c r="A39" s="5" t="s">
        <v>30</v>
      </c>
      <c r="B39" s="45">
        <v>56892.5</v>
      </c>
      <c r="C39" s="45">
        <v>18812487.86</v>
      </c>
      <c r="D39" s="46">
        <f t="shared" si="0"/>
        <v>0</v>
      </c>
      <c r="E39" s="47">
        <f t="shared" si="1"/>
        <v>0</v>
      </c>
      <c r="F39" s="47">
        <f t="shared" si="2"/>
        <v>0</v>
      </c>
      <c r="G39" s="80">
        <f t="shared" si="3"/>
        <v>0</v>
      </c>
    </row>
    <row r="40" spans="1:7" ht="15.75">
      <c r="A40" s="5" t="s">
        <v>31</v>
      </c>
      <c r="B40" s="45">
        <v>0</v>
      </c>
      <c r="C40" s="45">
        <v>116107974.01</v>
      </c>
      <c r="D40" s="46">
        <f t="shared" si="0"/>
        <v>0</v>
      </c>
      <c r="E40" s="47">
        <f t="shared" si="1"/>
        <v>0</v>
      </c>
      <c r="F40" s="47">
        <f t="shared" si="2"/>
        <v>0</v>
      </c>
      <c r="G40" s="80">
        <f t="shared" si="3"/>
        <v>0</v>
      </c>
    </row>
    <row r="41" spans="1:7" ht="15.75">
      <c r="A41" s="5" t="s">
        <v>32</v>
      </c>
      <c r="B41" s="45">
        <v>16638112.97</v>
      </c>
      <c r="C41" s="45">
        <v>22062348.22</v>
      </c>
      <c r="D41" s="46">
        <f t="shared" si="0"/>
        <v>0</v>
      </c>
      <c r="E41" s="47">
        <f t="shared" si="1"/>
        <v>0</v>
      </c>
      <c r="F41" s="47">
        <f t="shared" si="2"/>
        <v>0</v>
      </c>
      <c r="G41" s="80">
        <f t="shared" si="3"/>
        <v>0</v>
      </c>
    </row>
    <row r="42" spans="1:7" ht="15.75">
      <c r="A42" s="5" t="s">
        <v>33</v>
      </c>
      <c r="B42" s="45">
        <v>0</v>
      </c>
      <c r="C42" s="45">
        <v>5550282.62</v>
      </c>
      <c r="D42" s="46">
        <f t="shared" si="0"/>
        <v>0</v>
      </c>
      <c r="E42" s="47">
        <f t="shared" si="1"/>
        <v>0</v>
      </c>
      <c r="F42" s="47">
        <f t="shared" si="2"/>
        <v>0</v>
      </c>
      <c r="G42" s="80">
        <f t="shared" si="3"/>
        <v>0</v>
      </c>
    </row>
    <row r="43" spans="1:7" ht="15.75">
      <c r="A43" s="5" t="s">
        <v>34</v>
      </c>
      <c r="B43" s="45">
        <v>6045879.06</v>
      </c>
      <c r="C43" s="45">
        <v>58744787.69</v>
      </c>
      <c r="D43" s="46">
        <f t="shared" si="0"/>
        <v>0</v>
      </c>
      <c r="E43" s="47">
        <f t="shared" si="1"/>
        <v>0</v>
      </c>
      <c r="F43" s="47">
        <f t="shared" si="2"/>
        <v>0</v>
      </c>
      <c r="G43" s="80">
        <f t="shared" si="3"/>
        <v>0</v>
      </c>
    </row>
    <row r="44" spans="1:7" ht="15.75">
      <c r="A44" s="5" t="s">
        <v>35</v>
      </c>
      <c r="B44" s="45">
        <v>2300000</v>
      </c>
      <c r="C44" s="45">
        <v>75727252.34</v>
      </c>
      <c r="D44" s="46">
        <f t="shared" si="0"/>
        <v>0</v>
      </c>
      <c r="E44" s="47">
        <f t="shared" si="1"/>
        <v>0</v>
      </c>
      <c r="F44" s="47">
        <f t="shared" si="2"/>
        <v>0</v>
      </c>
      <c r="G44" s="80">
        <f t="shared" si="3"/>
        <v>0</v>
      </c>
    </row>
    <row r="45" spans="1:7" ht="15.75">
      <c r="A45" s="5" t="s">
        <v>36</v>
      </c>
      <c r="B45" s="45">
        <v>27026245.89</v>
      </c>
      <c r="C45" s="45">
        <v>79322778.65</v>
      </c>
      <c r="D45" s="46">
        <f t="shared" si="0"/>
        <v>0</v>
      </c>
      <c r="E45" s="47">
        <f t="shared" si="1"/>
        <v>0</v>
      </c>
      <c r="F45" s="47">
        <f t="shared" si="2"/>
        <v>0</v>
      </c>
      <c r="G45" s="80">
        <f t="shared" si="3"/>
        <v>0</v>
      </c>
    </row>
    <row r="46" spans="1:7" ht="15.75">
      <c r="A46" s="14" t="s">
        <v>67</v>
      </c>
      <c r="B46" s="15">
        <f>SUM(B$9:B$45)</f>
        <v>1859519402.5500002</v>
      </c>
      <c r="C46" s="15">
        <f>SUM(C$9:C$45)</f>
        <v>3309786800.100001</v>
      </c>
      <c r="D46" s="48"/>
      <c r="E46" s="15"/>
      <c r="F46" s="16"/>
      <c r="G46" s="16"/>
    </row>
    <row r="47" spans="1:7" ht="15.75">
      <c r="A47" s="39"/>
      <c r="B47" s="39"/>
      <c r="C47" s="39"/>
      <c r="D47" s="39"/>
      <c r="E47" s="39"/>
      <c r="F47" s="39"/>
      <c r="G47" s="39"/>
    </row>
    <row r="48" spans="1:7" ht="15.75">
      <c r="A48" s="39"/>
      <c r="B48" s="39"/>
      <c r="C48" s="39"/>
      <c r="D48" s="39"/>
      <c r="E48" s="39"/>
      <c r="F48" s="39"/>
      <c r="G48" s="39"/>
    </row>
  </sheetData>
  <sheetProtection/>
  <mergeCells count="1">
    <mergeCell ref="A1:G1"/>
  </mergeCells>
  <conditionalFormatting sqref="G9:G45">
    <cfRule type="cellIs" priority="1" dxfId="132" operator="equal" stopIfTrue="1">
      <formula>0</formula>
    </cfRule>
    <cfRule type="cellIs" priority="2" dxfId="133" operator="equal" stopIfTrue="1">
      <formula>-2</formula>
    </cfRule>
  </conditionalFormatting>
  <printOptions horizontalCentered="1" verticalCentered="1"/>
  <pageMargins left="0.03937007874015748" right="0.03937007874015748" top="0.15748031496062992" bottom="0.15748031496062992" header="0.17" footer="0.16"/>
  <pageSetup fitToHeight="1" fitToWidth="1" horizontalDpi="600" verticalDpi="600" orientation="landscape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4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8515625" style="0" customWidth="1"/>
    <col min="2" max="2" width="19.00390625" style="0" customWidth="1"/>
    <col min="3" max="3" width="20.7109375" style="0" customWidth="1"/>
    <col min="4" max="4" width="17.28125" style="0" customWidth="1"/>
    <col min="5" max="5" width="14.7109375" style="0" customWidth="1"/>
    <col min="6" max="6" width="18.421875" style="0" customWidth="1"/>
    <col min="7" max="7" width="26.57421875" style="0" customWidth="1"/>
    <col min="8" max="8" width="11.140625" style="0" customWidth="1"/>
    <col min="9" max="9" width="21.8515625" style="0" bestFit="1" customWidth="1"/>
  </cols>
  <sheetData>
    <row r="1" spans="1:9" ht="21" customHeight="1">
      <c r="A1" s="114" t="s">
        <v>306</v>
      </c>
      <c r="B1" s="114"/>
      <c r="C1" s="114"/>
      <c r="D1" s="114"/>
      <c r="E1" s="114"/>
      <c r="F1" s="114"/>
      <c r="G1" s="114"/>
      <c r="H1" s="114"/>
      <c r="I1" s="114"/>
    </row>
    <row r="2" spans="1:9" ht="15.75">
      <c r="A2" s="39"/>
      <c r="B2" s="39"/>
      <c r="C2" s="39"/>
      <c r="D2" s="39"/>
      <c r="E2" s="39"/>
      <c r="F2" s="39"/>
      <c r="G2" s="39"/>
      <c r="H2" s="39"/>
      <c r="I2" s="39"/>
    </row>
    <row r="3" spans="1:9" ht="15.75">
      <c r="A3" s="10" t="s">
        <v>307</v>
      </c>
      <c r="B3" s="26">
        <f>MAX($G$9:$G$45)</f>
        <v>562.7846994253848</v>
      </c>
      <c r="C3" s="77"/>
      <c r="D3" s="77"/>
      <c r="E3" s="30"/>
      <c r="F3" s="39"/>
      <c r="G3" s="39"/>
      <c r="H3" s="39"/>
      <c r="I3" s="39"/>
    </row>
    <row r="4" spans="1:9" ht="15.75">
      <c r="A4" s="11" t="s">
        <v>308</v>
      </c>
      <c r="B4" s="27">
        <f>MIN($G$9:$G$45)</f>
        <v>0</v>
      </c>
      <c r="C4" s="51"/>
      <c r="D4" s="51"/>
      <c r="E4" s="31"/>
      <c r="F4" s="39"/>
      <c r="G4" s="39"/>
      <c r="H4" s="39"/>
      <c r="I4" s="39"/>
    </row>
    <row r="5" spans="1:9" ht="15.75">
      <c r="A5" s="12" t="s">
        <v>309</v>
      </c>
      <c r="B5" s="13" t="s">
        <v>40</v>
      </c>
      <c r="C5" s="24"/>
      <c r="D5" s="24"/>
      <c r="E5" s="24"/>
      <c r="F5" s="39"/>
      <c r="G5" s="39"/>
      <c r="H5" s="39"/>
      <c r="I5" s="39"/>
    </row>
    <row r="6" spans="1:9" ht="15.75">
      <c r="A6" s="39"/>
      <c r="B6" s="39"/>
      <c r="C6" s="39"/>
      <c r="D6" s="39"/>
      <c r="E6" s="39"/>
      <c r="F6" s="39"/>
      <c r="G6" s="39"/>
      <c r="H6" s="39"/>
      <c r="I6" s="39"/>
    </row>
    <row r="7" spans="1:9" ht="146.25" customHeight="1">
      <c r="A7" s="3" t="s">
        <v>38</v>
      </c>
      <c r="B7" s="3" t="s">
        <v>347</v>
      </c>
      <c r="C7" s="3" t="s">
        <v>330</v>
      </c>
      <c r="D7" s="3" t="s">
        <v>305</v>
      </c>
      <c r="E7" s="3" t="s">
        <v>297</v>
      </c>
      <c r="F7" s="3" t="s">
        <v>304</v>
      </c>
      <c r="G7" s="3" t="s">
        <v>312</v>
      </c>
      <c r="H7" s="9" t="s">
        <v>310</v>
      </c>
      <c r="I7" s="9" t="s">
        <v>311</v>
      </c>
    </row>
    <row r="8" spans="1:9" ht="15.75">
      <c r="A8" s="9">
        <v>1</v>
      </c>
      <c r="B8" s="9">
        <v>2</v>
      </c>
      <c r="C8" s="9">
        <v>3</v>
      </c>
      <c r="D8" s="9" t="s">
        <v>303</v>
      </c>
      <c r="E8" s="9">
        <v>5</v>
      </c>
      <c r="F8" s="9" t="s">
        <v>302</v>
      </c>
      <c r="G8" s="83" t="s">
        <v>301</v>
      </c>
      <c r="H8" s="9">
        <v>8</v>
      </c>
      <c r="I8" s="9">
        <v>9</v>
      </c>
    </row>
    <row r="9" spans="1:10" ht="15.75">
      <c r="A9" s="5" t="s">
        <v>0</v>
      </c>
      <c r="B9" s="45"/>
      <c r="C9" s="45">
        <v>47531900</v>
      </c>
      <c r="D9" s="45">
        <f>IF((B9-C9)&gt;0,B9-C9,0)</f>
        <v>0</v>
      </c>
      <c r="E9" s="104">
        <v>1136721</v>
      </c>
      <c r="F9" s="46">
        <f>D9/E9</f>
        <v>0</v>
      </c>
      <c r="G9" s="46">
        <f>IF(F9&gt;$F$46*3,F9-$F$46*3,0)</f>
        <v>0</v>
      </c>
      <c r="H9" s="34">
        <f>($G9-$B$4)/($B$3-$B$4)</f>
        <v>0</v>
      </c>
      <c r="I9" s="82">
        <f>$H9*$B$5</f>
        <v>0</v>
      </c>
      <c r="J9" s="99"/>
    </row>
    <row r="10" spans="1:10" ht="15.75">
      <c r="A10" s="5" t="s">
        <v>1</v>
      </c>
      <c r="B10" s="45"/>
      <c r="C10" s="45">
        <v>38714300</v>
      </c>
      <c r="D10" s="45">
        <f aca="true" t="shared" si="0" ref="D10:D45">IF((B10-C10)&gt;0,B10-C10,0)</f>
        <v>0</v>
      </c>
      <c r="E10" s="104">
        <v>685619</v>
      </c>
      <c r="F10" s="46">
        <f aca="true" t="shared" si="1" ref="F10:F45">D10/E10</f>
        <v>0</v>
      </c>
      <c r="G10" s="46">
        <f aca="true" t="shared" si="2" ref="G10:G45">IF(F10&gt;$F$46*3,F10-$F$46*3,0)</f>
        <v>0</v>
      </c>
      <c r="H10" s="34">
        <f aca="true" t="shared" si="3" ref="H10:H45">($G10-$B$4)/($B$3-$B$4)</f>
        <v>0</v>
      </c>
      <c r="I10" s="82">
        <f aca="true" t="shared" si="4" ref="I10:I45">$H10*$B$5</f>
        <v>0</v>
      </c>
      <c r="J10" s="99"/>
    </row>
    <row r="11" spans="1:10" ht="15.75">
      <c r="A11" s="5" t="s">
        <v>2</v>
      </c>
      <c r="B11" s="45"/>
      <c r="C11" s="45">
        <v>5312000</v>
      </c>
      <c r="D11" s="45">
        <f t="shared" si="0"/>
        <v>0</v>
      </c>
      <c r="E11" s="104">
        <v>163571</v>
      </c>
      <c r="F11" s="46">
        <f t="shared" si="1"/>
        <v>0</v>
      </c>
      <c r="G11" s="46">
        <f t="shared" si="2"/>
        <v>0</v>
      </c>
      <c r="H11" s="34">
        <f t="shared" si="3"/>
        <v>0</v>
      </c>
      <c r="I11" s="82">
        <f t="shared" si="4"/>
        <v>0</v>
      </c>
      <c r="J11" s="99"/>
    </row>
    <row r="12" spans="1:10" ht="15.75">
      <c r="A12" s="5" t="s">
        <v>3</v>
      </c>
      <c r="B12" s="45"/>
      <c r="C12" s="45">
        <v>8046000</v>
      </c>
      <c r="D12" s="45">
        <f t="shared" si="0"/>
        <v>0</v>
      </c>
      <c r="E12" s="104">
        <v>100414</v>
      </c>
      <c r="F12" s="46">
        <f t="shared" si="1"/>
        <v>0</v>
      </c>
      <c r="G12" s="46">
        <f t="shared" si="2"/>
        <v>0</v>
      </c>
      <c r="H12" s="34">
        <f t="shared" si="3"/>
        <v>0</v>
      </c>
      <c r="I12" s="82">
        <f t="shared" si="4"/>
        <v>0</v>
      </c>
      <c r="J12" s="99"/>
    </row>
    <row r="13" spans="1:10" ht="15.75">
      <c r="A13" s="5" t="s">
        <v>4</v>
      </c>
      <c r="B13" s="45"/>
      <c r="C13" s="45">
        <v>313780</v>
      </c>
      <c r="D13" s="45">
        <f t="shared" si="0"/>
        <v>0</v>
      </c>
      <c r="E13" s="104">
        <v>70096</v>
      </c>
      <c r="F13" s="46">
        <f t="shared" si="1"/>
        <v>0</v>
      </c>
      <c r="G13" s="46">
        <f t="shared" si="2"/>
        <v>0</v>
      </c>
      <c r="H13" s="34">
        <f t="shared" si="3"/>
        <v>0</v>
      </c>
      <c r="I13" s="82">
        <f t="shared" si="4"/>
        <v>0</v>
      </c>
      <c r="J13" s="99"/>
    </row>
    <row r="14" spans="1:10" ht="15.75">
      <c r="A14" s="5" t="s">
        <v>5</v>
      </c>
      <c r="B14" s="45"/>
      <c r="C14" s="45">
        <v>841800</v>
      </c>
      <c r="D14" s="45">
        <f t="shared" si="0"/>
        <v>0</v>
      </c>
      <c r="E14" s="104">
        <v>46919</v>
      </c>
      <c r="F14" s="46">
        <f t="shared" si="1"/>
        <v>0</v>
      </c>
      <c r="G14" s="46">
        <f t="shared" si="2"/>
        <v>0</v>
      </c>
      <c r="H14" s="34">
        <f t="shared" si="3"/>
        <v>0</v>
      </c>
      <c r="I14" s="82">
        <f t="shared" si="4"/>
        <v>0</v>
      </c>
      <c r="J14" s="99"/>
    </row>
    <row r="15" spans="1:10" ht="15.75">
      <c r="A15" s="5" t="s">
        <v>6</v>
      </c>
      <c r="B15" s="45"/>
      <c r="C15" s="45">
        <v>1383340.0000000002</v>
      </c>
      <c r="D15" s="45">
        <f t="shared" si="0"/>
        <v>0</v>
      </c>
      <c r="E15" s="104">
        <v>53795</v>
      </c>
      <c r="F15" s="46">
        <f t="shared" si="1"/>
        <v>0</v>
      </c>
      <c r="G15" s="46">
        <f t="shared" si="2"/>
        <v>0</v>
      </c>
      <c r="H15" s="34">
        <f t="shared" si="3"/>
        <v>0</v>
      </c>
      <c r="I15" s="82">
        <f t="shared" si="4"/>
        <v>0</v>
      </c>
      <c r="J15" s="99"/>
    </row>
    <row r="16" spans="1:10" ht="15.75">
      <c r="A16" s="5" t="s">
        <v>7</v>
      </c>
      <c r="B16" s="45"/>
      <c r="C16" s="45">
        <v>1161600</v>
      </c>
      <c r="D16" s="45">
        <f t="shared" si="0"/>
        <v>0</v>
      </c>
      <c r="E16" s="104">
        <v>25221</v>
      </c>
      <c r="F16" s="46">
        <f t="shared" si="1"/>
        <v>0</v>
      </c>
      <c r="G16" s="46">
        <f t="shared" si="2"/>
        <v>0</v>
      </c>
      <c r="H16" s="34">
        <f t="shared" si="3"/>
        <v>0</v>
      </c>
      <c r="I16" s="82">
        <f t="shared" si="4"/>
        <v>0</v>
      </c>
      <c r="J16" s="99"/>
    </row>
    <row r="17" spans="1:10" ht="15.75">
      <c r="A17" s="5" t="s">
        <v>8</v>
      </c>
      <c r="B17" s="45"/>
      <c r="C17" s="45">
        <v>2144330</v>
      </c>
      <c r="D17" s="45">
        <f t="shared" si="0"/>
        <v>0</v>
      </c>
      <c r="E17" s="104">
        <v>57998</v>
      </c>
      <c r="F17" s="46">
        <f t="shared" si="1"/>
        <v>0</v>
      </c>
      <c r="G17" s="46">
        <f t="shared" si="2"/>
        <v>0</v>
      </c>
      <c r="H17" s="34">
        <f t="shared" si="3"/>
        <v>0</v>
      </c>
      <c r="I17" s="82">
        <f t="shared" si="4"/>
        <v>0</v>
      </c>
      <c r="J17" s="99"/>
    </row>
    <row r="18" spans="1:10" ht="15.75">
      <c r="A18" s="5" t="s">
        <v>9</v>
      </c>
      <c r="B18" s="45">
        <v>17501680.48</v>
      </c>
      <c r="C18" s="45">
        <v>757190</v>
      </c>
      <c r="D18" s="45">
        <f t="shared" si="0"/>
        <v>16744490.48</v>
      </c>
      <c r="E18" s="104">
        <v>28231</v>
      </c>
      <c r="F18" s="46">
        <f t="shared" si="1"/>
        <v>593.1242421451595</v>
      </c>
      <c r="G18" s="46">
        <f t="shared" si="2"/>
        <v>535.8697612337115</v>
      </c>
      <c r="H18" s="34">
        <f t="shared" si="3"/>
        <v>0.9521754265544994</v>
      </c>
      <c r="I18" s="82">
        <f t="shared" si="4"/>
        <v>-0.9521754265544994</v>
      </c>
      <c r="J18" s="99"/>
    </row>
    <row r="19" spans="1:10" ht="15.75">
      <c r="A19" s="5" t="s">
        <v>10</v>
      </c>
      <c r="B19" s="45"/>
      <c r="C19" s="45">
        <v>668800</v>
      </c>
      <c r="D19" s="45">
        <f t="shared" si="0"/>
        <v>0</v>
      </c>
      <c r="E19" s="104">
        <v>11198</v>
      </c>
      <c r="F19" s="46">
        <f t="shared" si="1"/>
        <v>0</v>
      </c>
      <c r="G19" s="46">
        <f t="shared" si="2"/>
        <v>0</v>
      </c>
      <c r="H19" s="34">
        <f t="shared" si="3"/>
        <v>0</v>
      </c>
      <c r="I19" s="82">
        <f t="shared" si="4"/>
        <v>0</v>
      </c>
      <c r="J19" s="99"/>
    </row>
    <row r="20" spans="1:10" ht="15.75">
      <c r="A20" s="5" t="s">
        <v>11</v>
      </c>
      <c r="B20" s="45"/>
      <c r="C20" s="45">
        <v>16280.000000000002</v>
      </c>
      <c r="D20" s="45">
        <f t="shared" si="0"/>
        <v>0</v>
      </c>
      <c r="E20" s="104">
        <v>37466</v>
      </c>
      <c r="F20" s="46">
        <f t="shared" si="1"/>
        <v>0</v>
      </c>
      <c r="G20" s="46">
        <f t="shared" si="2"/>
        <v>0</v>
      </c>
      <c r="H20" s="34">
        <f t="shared" si="3"/>
        <v>0</v>
      </c>
      <c r="I20" s="82">
        <f t="shared" si="4"/>
        <v>0</v>
      </c>
      <c r="J20" s="99"/>
    </row>
    <row r="21" spans="1:10" ht="15.75">
      <c r="A21" s="5" t="s">
        <v>12</v>
      </c>
      <c r="B21" s="45"/>
      <c r="C21" s="45">
        <v>39870</v>
      </c>
      <c r="D21" s="45">
        <f t="shared" si="0"/>
        <v>0</v>
      </c>
      <c r="E21" s="104">
        <v>14037</v>
      </c>
      <c r="F21" s="46">
        <f t="shared" si="1"/>
        <v>0</v>
      </c>
      <c r="G21" s="46">
        <f t="shared" si="2"/>
        <v>0</v>
      </c>
      <c r="H21" s="34">
        <f t="shared" si="3"/>
        <v>0</v>
      </c>
      <c r="I21" s="82">
        <f t="shared" si="4"/>
        <v>0</v>
      </c>
      <c r="J21" s="99"/>
    </row>
    <row r="22" spans="1:10" ht="15.75">
      <c r="A22" s="5" t="s">
        <v>13</v>
      </c>
      <c r="B22" s="45"/>
      <c r="C22" s="45">
        <v>21383940</v>
      </c>
      <c r="D22" s="45">
        <f t="shared" si="0"/>
        <v>0</v>
      </c>
      <c r="E22" s="104">
        <v>17668</v>
      </c>
      <c r="F22" s="46">
        <f t="shared" si="1"/>
        <v>0</v>
      </c>
      <c r="G22" s="46">
        <f t="shared" si="2"/>
        <v>0</v>
      </c>
      <c r="H22" s="34">
        <f t="shared" si="3"/>
        <v>0</v>
      </c>
      <c r="I22" s="82">
        <f t="shared" si="4"/>
        <v>0</v>
      </c>
      <c r="J22" s="99"/>
    </row>
    <row r="23" spans="1:10" ht="15.75">
      <c r="A23" s="5" t="s">
        <v>14</v>
      </c>
      <c r="B23" s="45">
        <v>19906626.54</v>
      </c>
      <c r="C23" s="45">
        <v>38164750</v>
      </c>
      <c r="D23" s="45">
        <f t="shared" si="0"/>
        <v>0</v>
      </c>
      <c r="E23" s="104">
        <v>16587</v>
      </c>
      <c r="F23" s="46">
        <f t="shared" si="1"/>
        <v>0</v>
      </c>
      <c r="G23" s="46">
        <f t="shared" si="2"/>
        <v>0</v>
      </c>
      <c r="H23" s="34">
        <f t="shared" si="3"/>
        <v>0</v>
      </c>
      <c r="I23" s="82">
        <f t="shared" si="4"/>
        <v>0</v>
      </c>
      <c r="J23" s="99"/>
    </row>
    <row r="24" spans="1:10" ht="15.75">
      <c r="A24" s="5" t="s">
        <v>15</v>
      </c>
      <c r="B24" s="45"/>
      <c r="C24" s="45">
        <v>184600</v>
      </c>
      <c r="D24" s="45">
        <f t="shared" si="0"/>
        <v>0</v>
      </c>
      <c r="E24" s="104">
        <v>22430</v>
      </c>
      <c r="F24" s="46">
        <f t="shared" si="1"/>
        <v>0</v>
      </c>
      <c r="G24" s="46">
        <f t="shared" si="2"/>
        <v>0</v>
      </c>
      <c r="H24" s="34">
        <f t="shared" si="3"/>
        <v>0</v>
      </c>
      <c r="I24" s="82">
        <f t="shared" si="4"/>
        <v>0</v>
      </c>
      <c r="J24" s="99"/>
    </row>
    <row r="25" spans="1:10" ht="15.75">
      <c r="A25" s="5" t="s">
        <v>16</v>
      </c>
      <c r="B25" s="45"/>
      <c r="C25" s="45">
        <v>796470</v>
      </c>
      <c r="D25" s="45">
        <f t="shared" si="0"/>
        <v>0</v>
      </c>
      <c r="E25" s="104">
        <v>128374</v>
      </c>
      <c r="F25" s="46">
        <f t="shared" si="1"/>
        <v>0</v>
      </c>
      <c r="G25" s="46">
        <f t="shared" si="2"/>
        <v>0</v>
      </c>
      <c r="H25" s="34">
        <f t="shared" si="3"/>
        <v>0</v>
      </c>
      <c r="I25" s="82">
        <f t="shared" si="4"/>
        <v>0</v>
      </c>
      <c r="J25" s="99"/>
    </row>
    <row r="26" spans="1:10" ht="15.75">
      <c r="A26" s="5" t="s">
        <v>17</v>
      </c>
      <c r="B26" s="45"/>
      <c r="C26" s="45">
        <v>157989.99999999997</v>
      </c>
      <c r="D26" s="45">
        <f t="shared" si="0"/>
        <v>0</v>
      </c>
      <c r="E26" s="104">
        <v>9221</v>
      </c>
      <c r="F26" s="46">
        <f t="shared" si="1"/>
        <v>0</v>
      </c>
      <c r="G26" s="46">
        <f t="shared" si="2"/>
        <v>0</v>
      </c>
      <c r="H26" s="34">
        <f t="shared" si="3"/>
        <v>0</v>
      </c>
      <c r="I26" s="82">
        <f t="shared" si="4"/>
        <v>0</v>
      </c>
      <c r="J26" s="99"/>
    </row>
    <row r="27" spans="1:10" ht="15.75">
      <c r="A27" s="5" t="s">
        <v>18</v>
      </c>
      <c r="B27" s="45"/>
      <c r="C27" s="45">
        <v>10200</v>
      </c>
      <c r="D27" s="45">
        <f t="shared" si="0"/>
        <v>0</v>
      </c>
      <c r="E27" s="104">
        <v>11530</v>
      </c>
      <c r="F27" s="46">
        <f t="shared" si="1"/>
        <v>0</v>
      </c>
      <c r="G27" s="46">
        <f t="shared" si="2"/>
        <v>0</v>
      </c>
      <c r="H27" s="34">
        <f t="shared" si="3"/>
        <v>0</v>
      </c>
      <c r="I27" s="82">
        <f t="shared" si="4"/>
        <v>0</v>
      </c>
      <c r="J27" s="99"/>
    </row>
    <row r="28" spans="1:10" ht="15.75">
      <c r="A28" s="5" t="s">
        <v>19</v>
      </c>
      <c r="B28" s="45"/>
      <c r="C28" s="45">
        <v>0</v>
      </c>
      <c r="D28" s="45">
        <f t="shared" si="0"/>
        <v>0</v>
      </c>
      <c r="E28" s="104">
        <v>30548</v>
      </c>
      <c r="F28" s="46">
        <f t="shared" si="1"/>
        <v>0</v>
      </c>
      <c r="G28" s="46">
        <f t="shared" si="2"/>
        <v>0</v>
      </c>
      <c r="H28" s="34">
        <f t="shared" si="3"/>
        <v>0</v>
      </c>
      <c r="I28" s="82">
        <f t="shared" si="4"/>
        <v>0</v>
      </c>
      <c r="J28" s="99"/>
    </row>
    <row r="29" spans="1:10" ht="15.75">
      <c r="A29" s="5" t="s">
        <v>20</v>
      </c>
      <c r="B29" s="45">
        <v>51469173.3</v>
      </c>
      <c r="C29" s="45">
        <v>30796400</v>
      </c>
      <c r="D29" s="45">
        <f>IF((B29-C29)&gt;0,B29-C29,0)</f>
        <v>20672773.299999997</v>
      </c>
      <c r="E29" s="104">
        <v>41281</v>
      </c>
      <c r="F29" s="46">
        <f>D29/E29</f>
        <v>500.78179549913995</v>
      </c>
      <c r="G29" s="46">
        <f>IF(F29&gt;$F$46*3,F29-$F$46*3,0)</f>
        <v>443.52731458769193</v>
      </c>
      <c r="H29" s="34">
        <f>($G29-$B$4)/($B$3-$B$4)</f>
        <v>0.7880941238106558</v>
      </c>
      <c r="I29" s="82">
        <f t="shared" si="4"/>
        <v>-0.7880941238106558</v>
      </c>
      <c r="J29" s="99"/>
    </row>
    <row r="30" spans="1:10" ht="15.75">
      <c r="A30" s="5" t="s">
        <v>21</v>
      </c>
      <c r="B30" s="45">
        <v>8485746.88</v>
      </c>
      <c r="C30" s="45">
        <v>69592700</v>
      </c>
      <c r="D30" s="45">
        <f t="shared" si="0"/>
        <v>0</v>
      </c>
      <c r="E30" s="104">
        <v>13216</v>
      </c>
      <c r="F30" s="46">
        <f t="shared" si="1"/>
        <v>0</v>
      </c>
      <c r="G30" s="46">
        <f t="shared" si="2"/>
        <v>0</v>
      </c>
      <c r="H30" s="34">
        <f t="shared" si="3"/>
        <v>0</v>
      </c>
      <c r="I30" s="82">
        <f t="shared" si="4"/>
        <v>0</v>
      </c>
      <c r="J30" s="99"/>
    </row>
    <row r="31" spans="1:10" ht="15.75">
      <c r="A31" s="5" t="s">
        <v>22</v>
      </c>
      <c r="B31" s="45"/>
      <c r="C31" s="45">
        <v>133570</v>
      </c>
      <c r="D31" s="45">
        <f t="shared" si="0"/>
        <v>0</v>
      </c>
      <c r="E31" s="104">
        <v>20817</v>
      </c>
      <c r="F31" s="46">
        <f t="shared" si="1"/>
        <v>0</v>
      </c>
      <c r="G31" s="46">
        <f t="shared" si="2"/>
        <v>0</v>
      </c>
      <c r="H31" s="34">
        <f t="shared" si="3"/>
        <v>0</v>
      </c>
      <c r="I31" s="82">
        <f t="shared" si="4"/>
        <v>0</v>
      </c>
      <c r="J31" s="99"/>
    </row>
    <row r="32" spans="1:10" ht="15.75">
      <c r="A32" s="5" t="s">
        <v>23</v>
      </c>
      <c r="B32" s="45"/>
      <c r="C32" s="45">
        <v>0</v>
      </c>
      <c r="D32" s="45">
        <f t="shared" si="0"/>
        <v>0</v>
      </c>
      <c r="E32" s="104">
        <v>15815</v>
      </c>
      <c r="F32" s="46">
        <f t="shared" si="1"/>
        <v>0</v>
      </c>
      <c r="G32" s="46">
        <f t="shared" si="2"/>
        <v>0</v>
      </c>
      <c r="H32" s="34">
        <f t="shared" si="3"/>
        <v>0</v>
      </c>
      <c r="I32" s="82">
        <f t="shared" si="4"/>
        <v>0</v>
      </c>
      <c r="J32" s="99"/>
    </row>
    <row r="33" spans="1:10" ht="15.75">
      <c r="A33" s="5" t="s">
        <v>24</v>
      </c>
      <c r="B33" s="45"/>
      <c r="C33" s="45">
        <v>77900</v>
      </c>
      <c r="D33" s="45">
        <f t="shared" si="0"/>
        <v>0</v>
      </c>
      <c r="E33" s="104">
        <v>56997</v>
      </c>
      <c r="F33" s="46">
        <f t="shared" si="1"/>
        <v>0</v>
      </c>
      <c r="G33" s="46">
        <f t="shared" si="2"/>
        <v>0</v>
      </c>
      <c r="H33" s="34">
        <f t="shared" si="3"/>
        <v>0</v>
      </c>
      <c r="I33" s="82">
        <f t="shared" si="4"/>
        <v>0</v>
      </c>
      <c r="J33" s="99"/>
    </row>
    <row r="34" spans="1:10" ht="15.75">
      <c r="A34" s="5" t="s">
        <v>25</v>
      </c>
      <c r="B34" s="45"/>
      <c r="C34" s="45">
        <v>259709.99999999997</v>
      </c>
      <c r="D34" s="45">
        <f t="shared" si="0"/>
        <v>0</v>
      </c>
      <c r="E34" s="104">
        <v>9912</v>
      </c>
      <c r="F34" s="46">
        <f t="shared" si="1"/>
        <v>0</v>
      </c>
      <c r="G34" s="46">
        <f t="shared" si="2"/>
        <v>0</v>
      </c>
      <c r="H34" s="34">
        <f t="shared" si="3"/>
        <v>0</v>
      </c>
      <c r="I34" s="82">
        <f t="shared" si="4"/>
        <v>0</v>
      </c>
      <c r="J34" s="99"/>
    </row>
    <row r="35" spans="1:10" ht="15.75">
      <c r="A35" s="5" t="s">
        <v>26</v>
      </c>
      <c r="B35" s="45"/>
      <c r="C35" s="45">
        <v>1778210</v>
      </c>
      <c r="D35" s="45">
        <f t="shared" si="0"/>
        <v>0</v>
      </c>
      <c r="E35" s="104">
        <v>32597</v>
      </c>
      <c r="F35" s="46">
        <f t="shared" si="1"/>
        <v>0</v>
      </c>
      <c r="G35" s="46">
        <f t="shared" si="2"/>
        <v>0</v>
      </c>
      <c r="H35" s="34">
        <f t="shared" si="3"/>
        <v>0</v>
      </c>
      <c r="I35" s="82">
        <f t="shared" si="4"/>
        <v>0</v>
      </c>
      <c r="J35" s="99"/>
    </row>
    <row r="36" spans="1:10" ht="15.75">
      <c r="A36" s="5" t="s">
        <v>27</v>
      </c>
      <c r="B36" s="45"/>
      <c r="C36" s="45">
        <v>6520</v>
      </c>
      <c r="D36" s="45">
        <f t="shared" si="0"/>
        <v>0</v>
      </c>
      <c r="E36" s="104">
        <v>15576</v>
      </c>
      <c r="F36" s="46">
        <f t="shared" si="1"/>
        <v>0</v>
      </c>
      <c r="G36" s="46">
        <f t="shared" si="2"/>
        <v>0</v>
      </c>
      <c r="H36" s="34">
        <f t="shared" si="3"/>
        <v>0</v>
      </c>
      <c r="I36" s="82">
        <f t="shared" si="4"/>
        <v>0</v>
      </c>
      <c r="J36" s="99"/>
    </row>
    <row r="37" spans="1:10" ht="15.75">
      <c r="A37" s="5" t="s">
        <v>28</v>
      </c>
      <c r="B37" s="45"/>
      <c r="C37" s="45">
        <v>0</v>
      </c>
      <c r="D37" s="45">
        <f t="shared" si="0"/>
        <v>0</v>
      </c>
      <c r="E37" s="104">
        <v>25463</v>
      </c>
      <c r="F37" s="46">
        <f t="shared" si="1"/>
        <v>0</v>
      </c>
      <c r="G37" s="46">
        <f t="shared" si="2"/>
        <v>0</v>
      </c>
      <c r="H37" s="34">
        <f t="shared" si="3"/>
        <v>0</v>
      </c>
      <c r="I37" s="82">
        <f t="shared" si="4"/>
        <v>0</v>
      </c>
      <c r="J37" s="99"/>
    </row>
    <row r="38" spans="1:10" ht="15.75">
      <c r="A38" s="5" t="s">
        <v>29</v>
      </c>
      <c r="B38" s="45"/>
      <c r="C38" s="45">
        <v>0</v>
      </c>
      <c r="D38" s="45">
        <f t="shared" si="0"/>
        <v>0</v>
      </c>
      <c r="E38" s="104">
        <v>22150</v>
      </c>
      <c r="F38" s="46">
        <f t="shared" si="1"/>
        <v>0</v>
      </c>
      <c r="G38" s="46">
        <f t="shared" si="2"/>
        <v>0</v>
      </c>
      <c r="H38" s="34">
        <f t="shared" si="3"/>
        <v>0</v>
      </c>
      <c r="I38" s="82">
        <f t="shared" si="4"/>
        <v>0</v>
      </c>
      <c r="J38" s="99"/>
    </row>
    <row r="39" spans="1:10" ht="15.75">
      <c r="A39" s="5" t="s">
        <v>30</v>
      </c>
      <c r="B39" s="45"/>
      <c r="C39" s="45">
        <v>1309110.0000000002</v>
      </c>
      <c r="D39" s="45">
        <f t="shared" si="0"/>
        <v>0</v>
      </c>
      <c r="E39" s="104">
        <v>43383</v>
      </c>
      <c r="F39" s="46">
        <f t="shared" si="1"/>
        <v>0</v>
      </c>
      <c r="G39" s="46">
        <f t="shared" si="2"/>
        <v>0</v>
      </c>
      <c r="H39" s="34">
        <f t="shared" si="3"/>
        <v>0</v>
      </c>
      <c r="I39" s="82">
        <f t="shared" si="4"/>
        <v>0</v>
      </c>
      <c r="J39" s="99"/>
    </row>
    <row r="40" spans="1:10" ht="15.75">
      <c r="A40" s="5" t="s">
        <v>31</v>
      </c>
      <c r="B40" s="45"/>
      <c r="C40" s="45">
        <v>1406420</v>
      </c>
      <c r="D40" s="45">
        <f t="shared" si="0"/>
        <v>0</v>
      </c>
      <c r="E40" s="104">
        <v>81908</v>
      </c>
      <c r="F40" s="46">
        <f t="shared" si="1"/>
        <v>0</v>
      </c>
      <c r="G40" s="46">
        <f t="shared" si="2"/>
        <v>0</v>
      </c>
      <c r="H40" s="34">
        <f t="shared" si="3"/>
        <v>0</v>
      </c>
      <c r="I40" s="82">
        <f t="shared" si="4"/>
        <v>0</v>
      </c>
      <c r="J40" s="99"/>
    </row>
    <row r="41" spans="1:10" ht="15.75">
      <c r="A41" s="5" t="s">
        <v>32</v>
      </c>
      <c r="B41" s="45">
        <v>10010821.49</v>
      </c>
      <c r="C41" s="45">
        <v>713340</v>
      </c>
      <c r="D41" s="45">
        <f t="shared" si="0"/>
        <v>9297481.49</v>
      </c>
      <c r="E41" s="104">
        <v>22936</v>
      </c>
      <c r="F41" s="46">
        <f t="shared" si="1"/>
        <v>405.3663014475061</v>
      </c>
      <c r="G41" s="46">
        <f t="shared" si="2"/>
        <v>348.1118205360581</v>
      </c>
      <c r="H41" s="34">
        <f t="shared" si="3"/>
        <v>0.6185523893799666</v>
      </c>
      <c r="I41" s="82">
        <f t="shared" si="4"/>
        <v>-0.6185523893799666</v>
      </c>
      <c r="J41" s="99"/>
    </row>
    <row r="42" spans="1:10" ht="15.75">
      <c r="A42" s="5" t="s">
        <v>33</v>
      </c>
      <c r="B42" s="45"/>
      <c r="C42" s="45">
        <v>59699.99999999999</v>
      </c>
      <c r="D42" s="45">
        <f t="shared" si="0"/>
        <v>0</v>
      </c>
      <c r="E42" s="104">
        <v>15727</v>
      </c>
      <c r="F42" s="46">
        <f t="shared" si="1"/>
        <v>0</v>
      </c>
      <c r="G42" s="46">
        <f t="shared" si="2"/>
        <v>0</v>
      </c>
      <c r="H42" s="34">
        <f t="shared" si="3"/>
        <v>0</v>
      </c>
      <c r="I42" s="82">
        <f t="shared" si="4"/>
        <v>0</v>
      </c>
      <c r="J42" s="99"/>
    </row>
    <row r="43" spans="1:10" ht="15.75">
      <c r="A43" s="5" t="s">
        <v>34</v>
      </c>
      <c r="B43" s="45">
        <v>1714512.52</v>
      </c>
      <c r="C43" s="45">
        <v>200</v>
      </c>
      <c r="D43" s="45">
        <f t="shared" si="0"/>
        <v>1714312.52</v>
      </c>
      <c r="E43" s="104">
        <v>13617</v>
      </c>
      <c r="F43" s="46">
        <f t="shared" si="1"/>
        <v>125.8950223984725</v>
      </c>
      <c r="G43" s="46">
        <f t="shared" si="2"/>
        <v>68.64054148702448</v>
      </c>
      <c r="H43" s="34">
        <f t="shared" si="3"/>
        <v>0.12196589842813413</v>
      </c>
      <c r="I43" s="82">
        <f t="shared" si="4"/>
        <v>-0.12196589842813413</v>
      </c>
      <c r="J43" s="99"/>
    </row>
    <row r="44" spans="1:10" ht="15.75">
      <c r="A44" s="5" t="s">
        <v>35</v>
      </c>
      <c r="B44" s="45"/>
      <c r="C44" s="45">
        <v>5544170</v>
      </c>
      <c r="D44" s="45">
        <f t="shared" si="0"/>
        <v>0</v>
      </c>
      <c r="E44" s="104">
        <v>14393</v>
      </c>
      <c r="F44" s="46">
        <f t="shared" si="1"/>
        <v>0</v>
      </c>
      <c r="G44" s="46">
        <f t="shared" si="2"/>
        <v>0</v>
      </c>
      <c r="H44" s="34">
        <f t="shared" si="3"/>
        <v>0</v>
      </c>
      <c r="I44" s="82">
        <f t="shared" si="4"/>
        <v>0</v>
      </c>
      <c r="J44" s="99"/>
    </row>
    <row r="45" spans="1:10" ht="15.75">
      <c r="A45" s="5" t="s">
        <v>36</v>
      </c>
      <c r="B45" s="45">
        <v>11366086.53</v>
      </c>
      <c r="C45" s="45">
        <v>26810</v>
      </c>
      <c r="D45" s="45">
        <f t="shared" si="0"/>
        <v>11339276.53</v>
      </c>
      <c r="E45" s="104">
        <v>18288</v>
      </c>
      <c r="F45" s="46">
        <f t="shared" si="1"/>
        <v>620.0391803368328</v>
      </c>
      <c r="G45" s="46">
        <f t="shared" si="2"/>
        <v>562.7846994253848</v>
      </c>
      <c r="H45" s="34">
        <f t="shared" si="3"/>
        <v>1</v>
      </c>
      <c r="I45" s="82">
        <f t="shared" si="4"/>
        <v>-1</v>
      </c>
      <c r="J45" s="99"/>
    </row>
    <row r="46" spans="1:9" ht="15.75">
      <c r="A46" s="14" t="s">
        <v>67</v>
      </c>
      <c r="B46" s="15">
        <f>SUM(B$9:B$45)</f>
        <v>120454647.73999998</v>
      </c>
      <c r="C46" s="15">
        <f>SUM(C$9:C$45)</f>
        <v>279333900</v>
      </c>
      <c r="D46" s="15">
        <f>SUM(D$9:D$45)</f>
        <v>59768334.32000001</v>
      </c>
      <c r="E46" s="107">
        <f>SUM(E$9:E$45)</f>
        <v>3131720</v>
      </c>
      <c r="F46" s="48">
        <f>D46/E46</f>
        <v>19.084826970482677</v>
      </c>
      <c r="G46" s="15"/>
      <c r="H46" s="16"/>
      <c r="I46" s="16"/>
    </row>
    <row r="47" spans="1:9" ht="15.75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5.75">
      <c r="A48" s="39"/>
      <c r="B48" s="39"/>
      <c r="C48" s="39"/>
      <c r="D48" s="39"/>
      <c r="E48" s="39"/>
      <c r="F48" s="39"/>
      <c r="G48" s="39"/>
      <c r="H48" s="39"/>
      <c r="I48" s="39"/>
    </row>
  </sheetData>
  <sheetProtection/>
  <mergeCells count="1">
    <mergeCell ref="A1:I1"/>
  </mergeCells>
  <conditionalFormatting sqref="I9:I45">
    <cfRule type="cellIs" priority="1" dxfId="132" operator="equal" stopIfTrue="1">
      <formula>0</formula>
    </cfRule>
    <cfRule type="cellIs" priority="2" dxfId="133" operator="equal" stopIfTrue="1">
      <formula>-1</formula>
    </cfRule>
  </conditionalFormatting>
  <printOptions horizontalCentered="1" verticalCentered="1"/>
  <pageMargins left="0.03937007874015748" right="0.03937007874015748" top="0.15748031496062992" bottom="0.15748031496062992" header="0.17" footer="0.16"/>
  <pageSetup fitToHeight="1" fitToWidth="1" horizontalDpi="600" verticalDpi="600" orientation="landscape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7109375" style="1" customWidth="1"/>
    <col min="2" max="2" width="23.00390625" style="1" customWidth="1"/>
    <col min="3" max="4" width="9.140625" style="2" customWidth="1"/>
    <col min="5" max="5" width="19.140625" style="2" bestFit="1" customWidth="1"/>
    <col min="6" max="16384" width="9.140625" style="1" customWidth="1"/>
  </cols>
  <sheetData>
    <row r="1" spans="1:5" ht="17.25" customHeight="1">
      <c r="A1" s="112" t="s">
        <v>300</v>
      </c>
      <c r="B1" s="116"/>
      <c r="C1" s="116"/>
      <c r="D1" s="116"/>
      <c r="E1" s="116"/>
    </row>
    <row r="3" spans="1:2" ht="15.75">
      <c r="A3" s="10" t="s">
        <v>126</v>
      </c>
      <c r="B3" s="10">
        <v>1</v>
      </c>
    </row>
    <row r="4" spans="1:2" ht="15.75">
      <c r="A4" s="11" t="s">
        <v>127</v>
      </c>
      <c r="B4" s="11">
        <v>0</v>
      </c>
    </row>
    <row r="5" spans="1:2" ht="15.75">
      <c r="A5" s="12" t="s">
        <v>128</v>
      </c>
      <c r="B5" s="13" t="s">
        <v>99</v>
      </c>
    </row>
    <row r="7" spans="1:5" s="8" customFormat="1" ht="99" customHeight="1">
      <c r="A7" s="3" t="s">
        <v>38</v>
      </c>
      <c r="B7" s="3" t="s">
        <v>331</v>
      </c>
      <c r="C7" s="9" t="s">
        <v>129</v>
      </c>
      <c r="D7" s="9" t="s">
        <v>130</v>
      </c>
      <c r="E7" s="9" t="s">
        <v>131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61" t="s">
        <v>37</v>
      </c>
      <c r="C9" s="19">
        <f>IF($B9="+",1,0)</f>
        <v>1</v>
      </c>
      <c r="D9" s="19">
        <f>($C9-$B$4)/($B$3-$B$4)</f>
        <v>1</v>
      </c>
      <c r="E9" s="19">
        <f>$D9*$B$5</f>
        <v>1</v>
      </c>
    </row>
    <row r="10" spans="1:5" ht="15.75">
      <c r="A10" s="5" t="s">
        <v>1</v>
      </c>
      <c r="B10" s="62" t="s">
        <v>37</v>
      </c>
      <c r="C10" s="19">
        <f aca="true" t="shared" si="0" ref="C10:C45">IF($B10="+",1,0)</f>
        <v>1</v>
      </c>
      <c r="D10" s="19">
        <f aca="true" t="shared" si="1" ref="D10:D45">($C10-$B$4)/($B$3-$B$4)</f>
        <v>1</v>
      </c>
      <c r="E10" s="19">
        <f aca="true" t="shared" si="2" ref="E10:E45">$D10*$B$5</f>
        <v>1</v>
      </c>
    </row>
    <row r="11" spans="1:5" ht="15.75">
      <c r="A11" s="5" t="s">
        <v>2</v>
      </c>
      <c r="B11" s="62" t="s">
        <v>37</v>
      </c>
      <c r="C11" s="19">
        <f t="shared" si="0"/>
        <v>1</v>
      </c>
      <c r="D11" s="19">
        <f t="shared" si="1"/>
        <v>1</v>
      </c>
      <c r="E11" s="19">
        <f t="shared" si="2"/>
        <v>1</v>
      </c>
    </row>
    <row r="12" spans="1:5" ht="15.75">
      <c r="A12" s="5" t="s">
        <v>3</v>
      </c>
      <c r="B12" s="62" t="s">
        <v>37</v>
      </c>
      <c r="C12" s="19">
        <f t="shared" si="0"/>
        <v>1</v>
      </c>
      <c r="D12" s="19">
        <f t="shared" si="1"/>
        <v>1</v>
      </c>
      <c r="E12" s="19">
        <f t="shared" si="2"/>
        <v>1</v>
      </c>
    </row>
    <row r="13" spans="1:5" ht="15.75">
      <c r="A13" s="5" t="s">
        <v>4</v>
      </c>
      <c r="B13" s="62" t="s">
        <v>37</v>
      </c>
      <c r="C13" s="19">
        <f t="shared" si="0"/>
        <v>1</v>
      </c>
      <c r="D13" s="19">
        <f t="shared" si="1"/>
        <v>1</v>
      </c>
      <c r="E13" s="19">
        <f t="shared" si="2"/>
        <v>1</v>
      </c>
    </row>
    <row r="14" spans="1:5" ht="15.75">
      <c r="A14" s="5" t="s">
        <v>5</v>
      </c>
      <c r="B14" s="62" t="s">
        <v>37</v>
      </c>
      <c r="C14" s="19">
        <f t="shared" si="0"/>
        <v>1</v>
      </c>
      <c r="D14" s="19">
        <f t="shared" si="1"/>
        <v>1</v>
      </c>
      <c r="E14" s="19">
        <f t="shared" si="2"/>
        <v>1</v>
      </c>
    </row>
    <row r="15" spans="1:5" ht="15.75">
      <c r="A15" s="5" t="s">
        <v>6</v>
      </c>
      <c r="B15" s="62" t="s">
        <v>37</v>
      </c>
      <c r="C15" s="19">
        <f t="shared" si="0"/>
        <v>1</v>
      </c>
      <c r="D15" s="19">
        <f t="shared" si="1"/>
        <v>1</v>
      </c>
      <c r="E15" s="19">
        <f t="shared" si="2"/>
        <v>1</v>
      </c>
    </row>
    <row r="16" spans="1:5" ht="15.75">
      <c r="A16" s="5" t="s">
        <v>7</v>
      </c>
      <c r="B16" s="62" t="s">
        <v>37</v>
      </c>
      <c r="C16" s="19">
        <f t="shared" si="0"/>
        <v>1</v>
      </c>
      <c r="D16" s="19">
        <f t="shared" si="1"/>
        <v>1</v>
      </c>
      <c r="E16" s="19">
        <f t="shared" si="2"/>
        <v>1</v>
      </c>
    </row>
    <row r="17" spans="1:5" ht="15.75">
      <c r="A17" s="5" t="s">
        <v>8</v>
      </c>
      <c r="B17" s="62" t="s">
        <v>37</v>
      </c>
      <c r="C17" s="19">
        <f t="shared" si="0"/>
        <v>1</v>
      </c>
      <c r="D17" s="19">
        <f t="shared" si="1"/>
        <v>1</v>
      </c>
      <c r="E17" s="19">
        <f t="shared" si="2"/>
        <v>1</v>
      </c>
    </row>
    <row r="18" spans="1:5" ht="15.75">
      <c r="A18" s="5" t="s">
        <v>9</v>
      </c>
      <c r="B18" s="62" t="s">
        <v>37</v>
      </c>
      <c r="C18" s="19">
        <f t="shared" si="0"/>
        <v>1</v>
      </c>
      <c r="D18" s="19">
        <f t="shared" si="1"/>
        <v>1</v>
      </c>
      <c r="E18" s="19">
        <f t="shared" si="2"/>
        <v>1</v>
      </c>
    </row>
    <row r="19" spans="1:5" ht="15.75">
      <c r="A19" s="5" t="s">
        <v>10</v>
      </c>
      <c r="B19" s="62" t="s">
        <v>37</v>
      </c>
      <c r="C19" s="19">
        <f t="shared" si="0"/>
        <v>1</v>
      </c>
      <c r="D19" s="19">
        <f t="shared" si="1"/>
        <v>1</v>
      </c>
      <c r="E19" s="19">
        <f t="shared" si="2"/>
        <v>1</v>
      </c>
    </row>
    <row r="20" spans="1:5" ht="15.75">
      <c r="A20" s="5" t="s">
        <v>11</v>
      </c>
      <c r="B20" s="62" t="s">
        <v>37</v>
      </c>
      <c r="C20" s="19">
        <f t="shared" si="0"/>
        <v>1</v>
      </c>
      <c r="D20" s="19">
        <f t="shared" si="1"/>
        <v>1</v>
      </c>
      <c r="E20" s="19">
        <f t="shared" si="2"/>
        <v>1</v>
      </c>
    </row>
    <row r="21" spans="1:5" ht="15.75">
      <c r="A21" s="5" t="s">
        <v>12</v>
      </c>
      <c r="B21" s="62" t="s">
        <v>37</v>
      </c>
      <c r="C21" s="19">
        <f t="shared" si="0"/>
        <v>1</v>
      </c>
      <c r="D21" s="19">
        <f t="shared" si="1"/>
        <v>1</v>
      </c>
      <c r="E21" s="19">
        <f t="shared" si="2"/>
        <v>1</v>
      </c>
    </row>
    <row r="22" spans="1:5" ht="15.75">
      <c r="A22" s="5" t="s">
        <v>13</v>
      </c>
      <c r="B22" s="62" t="s">
        <v>37</v>
      </c>
      <c r="C22" s="19">
        <f t="shared" si="0"/>
        <v>1</v>
      </c>
      <c r="D22" s="19">
        <f t="shared" si="1"/>
        <v>1</v>
      </c>
      <c r="E22" s="19">
        <f t="shared" si="2"/>
        <v>1</v>
      </c>
    </row>
    <row r="23" spans="1:5" ht="15.75">
      <c r="A23" s="5" t="s">
        <v>14</v>
      </c>
      <c r="B23" s="62" t="s">
        <v>37</v>
      </c>
      <c r="C23" s="19">
        <f t="shared" si="0"/>
        <v>1</v>
      </c>
      <c r="D23" s="19">
        <f t="shared" si="1"/>
        <v>1</v>
      </c>
      <c r="E23" s="19">
        <f t="shared" si="2"/>
        <v>1</v>
      </c>
    </row>
    <row r="24" spans="1:5" ht="15.75">
      <c r="A24" s="5" t="s">
        <v>15</v>
      </c>
      <c r="B24" s="62" t="s">
        <v>37</v>
      </c>
      <c r="C24" s="19">
        <f t="shared" si="0"/>
        <v>1</v>
      </c>
      <c r="D24" s="19">
        <f t="shared" si="1"/>
        <v>1</v>
      </c>
      <c r="E24" s="19">
        <f t="shared" si="2"/>
        <v>1</v>
      </c>
    </row>
    <row r="25" spans="1:5" ht="15.75">
      <c r="A25" s="5" t="s">
        <v>16</v>
      </c>
      <c r="B25" s="62" t="s">
        <v>37</v>
      </c>
      <c r="C25" s="19">
        <f t="shared" si="0"/>
        <v>1</v>
      </c>
      <c r="D25" s="19">
        <f t="shared" si="1"/>
        <v>1</v>
      </c>
      <c r="E25" s="19">
        <f t="shared" si="2"/>
        <v>1</v>
      </c>
    </row>
    <row r="26" spans="1:5" ht="15.75">
      <c r="A26" s="5" t="s">
        <v>17</v>
      </c>
      <c r="B26" s="62" t="s">
        <v>37</v>
      </c>
      <c r="C26" s="19">
        <f t="shared" si="0"/>
        <v>1</v>
      </c>
      <c r="D26" s="19">
        <f t="shared" si="1"/>
        <v>1</v>
      </c>
      <c r="E26" s="19">
        <f t="shared" si="2"/>
        <v>1</v>
      </c>
    </row>
    <row r="27" spans="1:5" ht="15.75">
      <c r="A27" s="5" t="s">
        <v>18</v>
      </c>
      <c r="B27" s="62" t="s">
        <v>37</v>
      </c>
      <c r="C27" s="19">
        <f t="shared" si="0"/>
        <v>1</v>
      </c>
      <c r="D27" s="19">
        <f t="shared" si="1"/>
        <v>1</v>
      </c>
      <c r="E27" s="19">
        <f t="shared" si="2"/>
        <v>1</v>
      </c>
    </row>
    <row r="28" spans="1:5" ht="15.75">
      <c r="A28" s="5" t="s">
        <v>19</v>
      </c>
      <c r="B28" s="62" t="s">
        <v>37</v>
      </c>
      <c r="C28" s="19">
        <f t="shared" si="0"/>
        <v>1</v>
      </c>
      <c r="D28" s="19">
        <f t="shared" si="1"/>
        <v>1</v>
      </c>
      <c r="E28" s="19">
        <f t="shared" si="2"/>
        <v>1</v>
      </c>
    </row>
    <row r="29" spans="1:5" ht="15.75">
      <c r="A29" s="5" t="s">
        <v>20</v>
      </c>
      <c r="B29" s="62" t="s">
        <v>37</v>
      </c>
      <c r="C29" s="19">
        <f t="shared" si="0"/>
        <v>1</v>
      </c>
      <c r="D29" s="19">
        <f t="shared" si="1"/>
        <v>1</v>
      </c>
      <c r="E29" s="19">
        <f t="shared" si="2"/>
        <v>1</v>
      </c>
    </row>
    <row r="30" spans="1:5" ht="15.75">
      <c r="A30" s="5" t="s">
        <v>21</v>
      </c>
      <c r="B30" s="62" t="s">
        <v>37</v>
      </c>
      <c r="C30" s="19">
        <f t="shared" si="0"/>
        <v>1</v>
      </c>
      <c r="D30" s="19">
        <f t="shared" si="1"/>
        <v>1</v>
      </c>
      <c r="E30" s="19">
        <f t="shared" si="2"/>
        <v>1</v>
      </c>
    </row>
    <row r="31" spans="1:5" ht="15.75">
      <c r="A31" s="5" t="s">
        <v>22</v>
      </c>
      <c r="B31" s="62" t="s">
        <v>37</v>
      </c>
      <c r="C31" s="19">
        <f t="shared" si="0"/>
        <v>1</v>
      </c>
      <c r="D31" s="19">
        <f t="shared" si="1"/>
        <v>1</v>
      </c>
      <c r="E31" s="19">
        <f t="shared" si="2"/>
        <v>1</v>
      </c>
    </row>
    <row r="32" spans="1:5" ht="15.75">
      <c r="A32" s="5" t="s">
        <v>23</v>
      </c>
      <c r="B32" s="62" t="s">
        <v>37</v>
      </c>
      <c r="C32" s="19">
        <f t="shared" si="0"/>
        <v>1</v>
      </c>
      <c r="D32" s="19">
        <f t="shared" si="1"/>
        <v>1</v>
      </c>
      <c r="E32" s="19">
        <f t="shared" si="2"/>
        <v>1</v>
      </c>
    </row>
    <row r="33" spans="1:5" ht="15.75">
      <c r="A33" s="5" t="s">
        <v>24</v>
      </c>
      <c r="B33" s="62" t="s">
        <v>37</v>
      </c>
      <c r="C33" s="19">
        <f t="shared" si="0"/>
        <v>1</v>
      </c>
      <c r="D33" s="19">
        <f t="shared" si="1"/>
        <v>1</v>
      </c>
      <c r="E33" s="19">
        <f t="shared" si="2"/>
        <v>1</v>
      </c>
    </row>
    <row r="34" spans="1:5" ht="15.75">
      <c r="A34" s="5" t="s">
        <v>25</v>
      </c>
      <c r="B34" s="62" t="s">
        <v>37</v>
      </c>
      <c r="C34" s="19">
        <f t="shared" si="0"/>
        <v>1</v>
      </c>
      <c r="D34" s="19">
        <f t="shared" si="1"/>
        <v>1</v>
      </c>
      <c r="E34" s="19">
        <f t="shared" si="2"/>
        <v>1</v>
      </c>
    </row>
    <row r="35" spans="1:5" ht="15.75">
      <c r="A35" s="5" t="s">
        <v>26</v>
      </c>
      <c r="B35" s="62" t="s">
        <v>37</v>
      </c>
      <c r="C35" s="19">
        <f t="shared" si="0"/>
        <v>1</v>
      </c>
      <c r="D35" s="19">
        <f t="shared" si="1"/>
        <v>1</v>
      </c>
      <c r="E35" s="19">
        <f t="shared" si="2"/>
        <v>1</v>
      </c>
    </row>
    <row r="36" spans="1:5" ht="15.75">
      <c r="A36" s="5" t="s">
        <v>27</v>
      </c>
      <c r="B36" s="62" t="s">
        <v>37</v>
      </c>
      <c r="C36" s="19">
        <f t="shared" si="0"/>
        <v>1</v>
      </c>
      <c r="D36" s="19">
        <f t="shared" si="1"/>
        <v>1</v>
      </c>
      <c r="E36" s="19">
        <f t="shared" si="2"/>
        <v>1</v>
      </c>
    </row>
    <row r="37" spans="1:5" ht="15.75">
      <c r="A37" s="5" t="s">
        <v>28</v>
      </c>
      <c r="B37" s="62" t="s">
        <v>37</v>
      </c>
      <c r="C37" s="19">
        <f t="shared" si="0"/>
        <v>1</v>
      </c>
      <c r="D37" s="19">
        <f t="shared" si="1"/>
        <v>1</v>
      </c>
      <c r="E37" s="19">
        <f t="shared" si="2"/>
        <v>1</v>
      </c>
    </row>
    <row r="38" spans="1:5" ht="15.75">
      <c r="A38" s="5" t="s">
        <v>29</v>
      </c>
      <c r="B38" s="62" t="s">
        <v>37</v>
      </c>
      <c r="C38" s="19">
        <f t="shared" si="0"/>
        <v>1</v>
      </c>
      <c r="D38" s="19">
        <f t="shared" si="1"/>
        <v>1</v>
      </c>
      <c r="E38" s="19">
        <f t="shared" si="2"/>
        <v>1</v>
      </c>
    </row>
    <row r="39" spans="1:5" ht="15.75">
      <c r="A39" s="5" t="s">
        <v>30</v>
      </c>
      <c r="B39" s="62" t="s">
        <v>37</v>
      </c>
      <c r="C39" s="19">
        <f t="shared" si="0"/>
        <v>1</v>
      </c>
      <c r="D39" s="19">
        <f t="shared" si="1"/>
        <v>1</v>
      </c>
      <c r="E39" s="19">
        <f t="shared" si="2"/>
        <v>1</v>
      </c>
    </row>
    <row r="40" spans="1:5" ht="15.75">
      <c r="A40" s="5" t="s">
        <v>31</v>
      </c>
      <c r="B40" s="62" t="s">
        <v>37</v>
      </c>
      <c r="C40" s="19">
        <f t="shared" si="0"/>
        <v>1</v>
      </c>
      <c r="D40" s="19">
        <f t="shared" si="1"/>
        <v>1</v>
      </c>
      <c r="E40" s="19">
        <f t="shared" si="2"/>
        <v>1</v>
      </c>
    </row>
    <row r="41" spans="1:5" ht="15.75">
      <c r="A41" s="5" t="s">
        <v>32</v>
      </c>
      <c r="B41" s="62" t="s">
        <v>37</v>
      </c>
      <c r="C41" s="19">
        <f t="shared" si="0"/>
        <v>1</v>
      </c>
      <c r="D41" s="19">
        <f t="shared" si="1"/>
        <v>1</v>
      </c>
      <c r="E41" s="19">
        <f t="shared" si="2"/>
        <v>1</v>
      </c>
    </row>
    <row r="42" spans="1:5" ht="15.75">
      <c r="A42" s="5" t="s">
        <v>33</v>
      </c>
      <c r="B42" s="62" t="s">
        <v>37</v>
      </c>
      <c r="C42" s="19">
        <f t="shared" si="0"/>
        <v>1</v>
      </c>
      <c r="D42" s="19">
        <f t="shared" si="1"/>
        <v>1</v>
      </c>
      <c r="E42" s="19">
        <f t="shared" si="2"/>
        <v>1</v>
      </c>
    </row>
    <row r="43" spans="1:5" ht="15.75">
      <c r="A43" s="5" t="s">
        <v>34</v>
      </c>
      <c r="B43" s="62" t="s">
        <v>37</v>
      </c>
      <c r="C43" s="19">
        <f t="shared" si="0"/>
        <v>1</v>
      </c>
      <c r="D43" s="19">
        <f t="shared" si="1"/>
        <v>1</v>
      </c>
      <c r="E43" s="19">
        <f t="shared" si="2"/>
        <v>1</v>
      </c>
    </row>
    <row r="44" spans="1:5" ht="15.75">
      <c r="A44" s="5" t="s">
        <v>35</v>
      </c>
      <c r="B44" s="62" t="s">
        <v>37</v>
      </c>
      <c r="C44" s="19">
        <f t="shared" si="0"/>
        <v>1</v>
      </c>
      <c r="D44" s="19">
        <f t="shared" si="1"/>
        <v>1</v>
      </c>
      <c r="E44" s="19">
        <f t="shared" si="2"/>
        <v>1</v>
      </c>
    </row>
    <row r="45" spans="1:5" ht="15.75">
      <c r="A45" s="5" t="s">
        <v>36</v>
      </c>
      <c r="B45" s="62" t="s">
        <v>37</v>
      </c>
      <c r="C45" s="19">
        <f t="shared" si="0"/>
        <v>1</v>
      </c>
      <c r="D45" s="19">
        <f t="shared" si="1"/>
        <v>1</v>
      </c>
      <c r="E45" s="19">
        <f t="shared" si="2"/>
        <v>1</v>
      </c>
    </row>
    <row r="46" ht="15.75">
      <c r="A46" s="6"/>
    </row>
  </sheetData>
  <sheetProtection/>
  <mergeCells count="1">
    <mergeCell ref="A1:E1"/>
  </mergeCells>
  <conditionalFormatting sqref="E9:E45">
    <cfRule type="cellIs" priority="1" dxfId="133" operator="equal" stopIfTrue="1">
      <formula>0</formula>
    </cfRule>
    <cfRule type="cellIs" priority="2" dxfId="132" operator="equal" stopIfTrue="1">
      <formula>1</formula>
    </cfRule>
  </conditionalFormatting>
  <printOptions horizontalCentered="1"/>
  <pageMargins left="0.15748031496062992" right="0.1968503937007874" top="0.35433070866141736" bottom="0.2362204724409449" header="0.15748031496062992" footer="0.2362204724409449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8515625" style="1" customWidth="1"/>
    <col min="2" max="2" width="47.7109375" style="1" customWidth="1"/>
    <col min="3" max="3" width="9.140625" style="2" customWidth="1"/>
    <col min="4" max="4" width="8.7109375" style="2" customWidth="1"/>
    <col min="5" max="5" width="19.00390625" style="2" customWidth="1"/>
    <col min="6" max="16384" width="9.140625" style="1" customWidth="1"/>
  </cols>
  <sheetData>
    <row r="1" spans="1:5" ht="33.75" customHeight="1">
      <c r="A1" s="114" t="s">
        <v>313</v>
      </c>
      <c r="B1" s="115"/>
      <c r="C1" s="115"/>
      <c r="D1" s="115"/>
      <c r="E1" s="115"/>
    </row>
    <row r="3" spans="1:2" ht="15.75">
      <c r="A3" s="10" t="s">
        <v>44</v>
      </c>
      <c r="B3" s="10">
        <v>1</v>
      </c>
    </row>
    <row r="4" spans="1:2" ht="15.75">
      <c r="A4" s="11" t="s">
        <v>45</v>
      </c>
      <c r="B4" s="11">
        <v>0</v>
      </c>
    </row>
    <row r="5" spans="1:2" ht="15.75">
      <c r="A5" s="12" t="s">
        <v>46</v>
      </c>
      <c r="B5" s="13" t="s">
        <v>40</v>
      </c>
    </row>
    <row r="7" spans="1:5" s="8" customFormat="1" ht="191.25" customHeight="1">
      <c r="A7" s="3" t="s">
        <v>38</v>
      </c>
      <c r="B7" s="3" t="s">
        <v>373</v>
      </c>
      <c r="C7" s="9" t="s">
        <v>61</v>
      </c>
      <c r="D7" s="9" t="s">
        <v>62</v>
      </c>
      <c r="E7" s="9" t="s">
        <v>63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8"/>
      <c r="C9" s="19">
        <f>IF($B9="+",1,0)</f>
        <v>0</v>
      </c>
      <c r="D9" s="19">
        <f>($C9-$B$4)/($B$3-$B$4)</f>
        <v>0</v>
      </c>
      <c r="E9" s="78">
        <f>$D9*$B$5</f>
        <v>0</v>
      </c>
    </row>
    <row r="10" spans="1:5" ht="15.75">
      <c r="A10" s="5" t="s">
        <v>1</v>
      </c>
      <c r="B10" s="18"/>
      <c r="C10" s="19">
        <f aca="true" t="shared" si="0" ref="C10:C45">IF($B10="+",1,0)</f>
        <v>0</v>
      </c>
      <c r="D10" s="19">
        <f aca="true" t="shared" si="1" ref="D10:D45">($C10-$B$4)/($B$3-$B$4)</f>
        <v>0</v>
      </c>
      <c r="E10" s="78">
        <f aca="true" t="shared" si="2" ref="E10:E45">$D10*$B$5</f>
        <v>0</v>
      </c>
    </row>
    <row r="11" spans="1:5" ht="15.75">
      <c r="A11" s="5" t="s">
        <v>2</v>
      </c>
      <c r="B11" s="18"/>
      <c r="C11" s="19">
        <f t="shared" si="0"/>
        <v>0</v>
      </c>
      <c r="D11" s="19">
        <f t="shared" si="1"/>
        <v>0</v>
      </c>
      <c r="E11" s="78">
        <f t="shared" si="2"/>
        <v>0</v>
      </c>
    </row>
    <row r="12" spans="1:5" ht="15.75">
      <c r="A12" s="5" t="s">
        <v>3</v>
      </c>
      <c r="B12" s="18"/>
      <c r="C12" s="19">
        <f t="shared" si="0"/>
        <v>0</v>
      </c>
      <c r="D12" s="19">
        <f t="shared" si="1"/>
        <v>0</v>
      </c>
      <c r="E12" s="78">
        <f t="shared" si="2"/>
        <v>0</v>
      </c>
    </row>
    <row r="13" spans="1:5" ht="15.75">
      <c r="A13" s="5" t="s">
        <v>4</v>
      </c>
      <c r="B13" s="18"/>
      <c r="C13" s="19">
        <f t="shared" si="0"/>
        <v>0</v>
      </c>
      <c r="D13" s="19">
        <f t="shared" si="1"/>
        <v>0</v>
      </c>
      <c r="E13" s="78">
        <f t="shared" si="2"/>
        <v>0</v>
      </c>
    </row>
    <row r="14" spans="1:5" ht="15.75">
      <c r="A14" s="5" t="s">
        <v>5</v>
      </c>
      <c r="B14" s="18"/>
      <c r="C14" s="19">
        <f t="shared" si="0"/>
        <v>0</v>
      </c>
      <c r="D14" s="19">
        <f t="shared" si="1"/>
        <v>0</v>
      </c>
      <c r="E14" s="78">
        <f t="shared" si="2"/>
        <v>0</v>
      </c>
    </row>
    <row r="15" spans="1:5" ht="15.75">
      <c r="A15" s="5" t="s">
        <v>6</v>
      </c>
      <c r="B15" s="34"/>
      <c r="C15" s="19">
        <f t="shared" si="0"/>
        <v>0</v>
      </c>
      <c r="D15" s="19">
        <f t="shared" si="1"/>
        <v>0</v>
      </c>
      <c r="E15" s="78">
        <f t="shared" si="2"/>
        <v>0</v>
      </c>
    </row>
    <row r="16" spans="1:5" ht="15.75">
      <c r="A16" s="5" t="s">
        <v>7</v>
      </c>
      <c r="B16" s="34"/>
      <c r="C16" s="19">
        <f t="shared" si="0"/>
        <v>0</v>
      </c>
      <c r="D16" s="19">
        <f t="shared" si="1"/>
        <v>0</v>
      </c>
      <c r="E16" s="78">
        <f t="shared" si="2"/>
        <v>0</v>
      </c>
    </row>
    <row r="17" spans="1:5" ht="15.75">
      <c r="A17" s="5" t="s">
        <v>8</v>
      </c>
      <c r="B17" s="18"/>
      <c r="C17" s="19">
        <f t="shared" si="0"/>
        <v>0</v>
      </c>
      <c r="D17" s="19">
        <f t="shared" si="1"/>
        <v>0</v>
      </c>
      <c r="E17" s="78">
        <f t="shared" si="2"/>
        <v>0</v>
      </c>
    </row>
    <row r="18" spans="1:5" ht="15.75">
      <c r="A18" s="5" t="s">
        <v>9</v>
      </c>
      <c r="B18" s="18"/>
      <c r="C18" s="19">
        <f t="shared" si="0"/>
        <v>0</v>
      </c>
      <c r="D18" s="19">
        <f t="shared" si="1"/>
        <v>0</v>
      </c>
      <c r="E18" s="78">
        <f t="shared" si="2"/>
        <v>0</v>
      </c>
    </row>
    <row r="19" spans="1:5" ht="15.75">
      <c r="A19" s="5" t="s">
        <v>10</v>
      </c>
      <c r="B19" s="34"/>
      <c r="C19" s="19">
        <f t="shared" si="0"/>
        <v>0</v>
      </c>
      <c r="D19" s="19">
        <f t="shared" si="1"/>
        <v>0</v>
      </c>
      <c r="E19" s="78">
        <f t="shared" si="2"/>
        <v>0</v>
      </c>
    </row>
    <row r="20" spans="1:5" ht="15.75">
      <c r="A20" s="5" t="s">
        <v>11</v>
      </c>
      <c r="B20" s="34"/>
      <c r="C20" s="19">
        <f t="shared" si="0"/>
        <v>0</v>
      </c>
      <c r="D20" s="19">
        <f t="shared" si="1"/>
        <v>0</v>
      </c>
      <c r="E20" s="78">
        <f t="shared" si="2"/>
        <v>0</v>
      </c>
    </row>
    <row r="21" spans="1:5" ht="15.75">
      <c r="A21" s="5" t="s">
        <v>12</v>
      </c>
      <c r="B21" s="34"/>
      <c r="C21" s="19">
        <f t="shared" si="0"/>
        <v>0</v>
      </c>
      <c r="D21" s="19">
        <f t="shared" si="1"/>
        <v>0</v>
      </c>
      <c r="E21" s="78">
        <f t="shared" si="2"/>
        <v>0</v>
      </c>
    </row>
    <row r="22" spans="1:5" ht="15.75">
      <c r="A22" s="5" t="s">
        <v>13</v>
      </c>
      <c r="B22" s="34"/>
      <c r="C22" s="19">
        <f t="shared" si="0"/>
        <v>0</v>
      </c>
      <c r="D22" s="19">
        <f t="shared" si="1"/>
        <v>0</v>
      </c>
      <c r="E22" s="78">
        <f t="shared" si="2"/>
        <v>0</v>
      </c>
    </row>
    <row r="23" spans="1:5" ht="15.75">
      <c r="A23" s="5" t="s">
        <v>14</v>
      </c>
      <c r="B23" s="18"/>
      <c r="C23" s="19">
        <f t="shared" si="0"/>
        <v>0</v>
      </c>
      <c r="D23" s="19">
        <f t="shared" si="1"/>
        <v>0</v>
      </c>
      <c r="E23" s="78">
        <f t="shared" si="2"/>
        <v>0</v>
      </c>
    </row>
    <row r="24" spans="1:5" ht="15.75">
      <c r="A24" s="5" t="s">
        <v>15</v>
      </c>
      <c r="B24" s="34"/>
      <c r="C24" s="19">
        <f t="shared" si="0"/>
        <v>0</v>
      </c>
      <c r="D24" s="19">
        <f t="shared" si="1"/>
        <v>0</v>
      </c>
      <c r="E24" s="78">
        <f t="shared" si="2"/>
        <v>0</v>
      </c>
    </row>
    <row r="25" spans="1:5" ht="15.75">
      <c r="A25" s="5" t="s">
        <v>16</v>
      </c>
      <c r="B25" s="34"/>
      <c r="C25" s="19">
        <f t="shared" si="0"/>
        <v>0</v>
      </c>
      <c r="D25" s="19">
        <f t="shared" si="1"/>
        <v>0</v>
      </c>
      <c r="E25" s="78">
        <f t="shared" si="2"/>
        <v>0</v>
      </c>
    </row>
    <row r="26" spans="1:5" ht="15.75">
      <c r="A26" s="5" t="s">
        <v>17</v>
      </c>
      <c r="B26" s="34"/>
      <c r="C26" s="19">
        <f t="shared" si="0"/>
        <v>0</v>
      </c>
      <c r="D26" s="19">
        <f t="shared" si="1"/>
        <v>0</v>
      </c>
      <c r="E26" s="78">
        <f t="shared" si="2"/>
        <v>0</v>
      </c>
    </row>
    <row r="27" spans="1:5" ht="15.75">
      <c r="A27" s="5" t="s">
        <v>18</v>
      </c>
      <c r="B27" s="18"/>
      <c r="C27" s="19">
        <f t="shared" si="0"/>
        <v>0</v>
      </c>
      <c r="D27" s="19">
        <f t="shared" si="1"/>
        <v>0</v>
      </c>
      <c r="E27" s="78">
        <f t="shared" si="2"/>
        <v>0</v>
      </c>
    </row>
    <row r="28" spans="1:5" ht="15.75">
      <c r="A28" s="5" t="s">
        <v>19</v>
      </c>
      <c r="B28" s="34"/>
      <c r="C28" s="19">
        <f t="shared" si="0"/>
        <v>0</v>
      </c>
      <c r="D28" s="19">
        <f t="shared" si="1"/>
        <v>0</v>
      </c>
      <c r="E28" s="78">
        <f t="shared" si="2"/>
        <v>0</v>
      </c>
    </row>
    <row r="29" spans="1:5" ht="15.75">
      <c r="A29" s="5" t="s">
        <v>20</v>
      </c>
      <c r="B29" s="34"/>
      <c r="C29" s="19">
        <f t="shared" si="0"/>
        <v>0</v>
      </c>
      <c r="D29" s="19">
        <f t="shared" si="1"/>
        <v>0</v>
      </c>
      <c r="E29" s="78">
        <f t="shared" si="2"/>
        <v>0</v>
      </c>
    </row>
    <row r="30" spans="1:5" ht="15.75">
      <c r="A30" s="5" t="s">
        <v>21</v>
      </c>
      <c r="B30" s="34"/>
      <c r="C30" s="19">
        <f t="shared" si="0"/>
        <v>0</v>
      </c>
      <c r="D30" s="19">
        <f t="shared" si="1"/>
        <v>0</v>
      </c>
      <c r="E30" s="78">
        <f t="shared" si="2"/>
        <v>0</v>
      </c>
    </row>
    <row r="31" spans="1:5" ht="15.75">
      <c r="A31" s="5" t="s">
        <v>22</v>
      </c>
      <c r="B31" s="34"/>
      <c r="C31" s="19">
        <f t="shared" si="0"/>
        <v>0</v>
      </c>
      <c r="D31" s="19">
        <f t="shared" si="1"/>
        <v>0</v>
      </c>
      <c r="E31" s="78">
        <f t="shared" si="2"/>
        <v>0</v>
      </c>
    </row>
    <row r="32" spans="1:5" ht="15.75">
      <c r="A32" s="5" t="s">
        <v>23</v>
      </c>
      <c r="B32" s="18"/>
      <c r="C32" s="19">
        <f t="shared" si="0"/>
        <v>0</v>
      </c>
      <c r="D32" s="19">
        <f t="shared" si="1"/>
        <v>0</v>
      </c>
      <c r="E32" s="78">
        <f t="shared" si="2"/>
        <v>0</v>
      </c>
    </row>
    <row r="33" spans="1:5" ht="15.75">
      <c r="A33" s="5" t="s">
        <v>24</v>
      </c>
      <c r="B33" s="18"/>
      <c r="C33" s="19">
        <f t="shared" si="0"/>
        <v>0</v>
      </c>
      <c r="D33" s="19">
        <f t="shared" si="1"/>
        <v>0</v>
      </c>
      <c r="E33" s="78">
        <f t="shared" si="2"/>
        <v>0</v>
      </c>
    </row>
    <row r="34" spans="1:5" ht="15.75">
      <c r="A34" s="5" t="s">
        <v>25</v>
      </c>
      <c r="B34" s="18"/>
      <c r="C34" s="19">
        <f t="shared" si="0"/>
        <v>0</v>
      </c>
      <c r="D34" s="19">
        <f t="shared" si="1"/>
        <v>0</v>
      </c>
      <c r="E34" s="78">
        <f t="shared" si="2"/>
        <v>0</v>
      </c>
    </row>
    <row r="35" spans="1:5" ht="15.75">
      <c r="A35" s="5" t="s">
        <v>26</v>
      </c>
      <c r="B35" s="18"/>
      <c r="C35" s="19">
        <f t="shared" si="0"/>
        <v>0</v>
      </c>
      <c r="D35" s="19">
        <f t="shared" si="1"/>
        <v>0</v>
      </c>
      <c r="E35" s="78">
        <f t="shared" si="2"/>
        <v>0</v>
      </c>
    </row>
    <row r="36" spans="1:5" ht="15.75">
      <c r="A36" s="5" t="s">
        <v>27</v>
      </c>
      <c r="B36" s="34"/>
      <c r="C36" s="19">
        <f t="shared" si="0"/>
        <v>0</v>
      </c>
      <c r="D36" s="19">
        <f t="shared" si="1"/>
        <v>0</v>
      </c>
      <c r="E36" s="78">
        <f t="shared" si="2"/>
        <v>0</v>
      </c>
    </row>
    <row r="37" spans="1:5" ht="15.75">
      <c r="A37" s="5" t="s">
        <v>28</v>
      </c>
      <c r="B37" s="18"/>
      <c r="C37" s="19">
        <f t="shared" si="0"/>
        <v>0</v>
      </c>
      <c r="D37" s="19">
        <f t="shared" si="1"/>
        <v>0</v>
      </c>
      <c r="E37" s="78">
        <f t="shared" si="2"/>
        <v>0</v>
      </c>
    </row>
    <row r="38" spans="1:5" ht="15.75">
      <c r="A38" s="5" t="s">
        <v>29</v>
      </c>
      <c r="B38" s="34"/>
      <c r="C38" s="19">
        <f t="shared" si="0"/>
        <v>0</v>
      </c>
      <c r="D38" s="19">
        <f t="shared" si="1"/>
        <v>0</v>
      </c>
      <c r="E38" s="78">
        <f t="shared" si="2"/>
        <v>0</v>
      </c>
    </row>
    <row r="39" spans="1:5" ht="15.75">
      <c r="A39" s="5" t="s">
        <v>30</v>
      </c>
      <c r="B39" s="18"/>
      <c r="C39" s="19">
        <f t="shared" si="0"/>
        <v>0</v>
      </c>
      <c r="D39" s="19">
        <f t="shared" si="1"/>
        <v>0</v>
      </c>
      <c r="E39" s="78">
        <f t="shared" si="2"/>
        <v>0</v>
      </c>
    </row>
    <row r="40" spans="1:5" ht="15.75">
      <c r="A40" s="5" t="s">
        <v>31</v>
      </c>
      <c r="B40" s="34"/>
      <c r="C40" s="19">
        <f t="shared" si="0"/>
        <v>0</v>
      </c>
      <c r="D40" s="19">
        <f t="shared" si="1"/>
        <v>0</v>
      </c>
      <c r="E40" s="78">
        <f t="shared" si="2"/>
        <v>0</v>
      </c>
    </row>
    <row r="41" spans="1:5" ht="15.75">
      <c r="A41" s="5" t="s">
        <v>32</v>
      </c>
      <c r="B41" s="34"/>
      <c r="C41" s="19">
        <f t="shared" si="0"/>
        <v>0</v>
      </c>
      <c r="D41" s="19">
        <f t="shared" si="1"/>
        <v>0</v>
      </c>
      <c r="E41" s="78">
        <f t="shared" si="2"/>
        <v>0</v>
      </c>
    </row>
    <row r="42" spans="1:5" ht="15.75">
      <c r="A42" s="5" t="s">
        <v>33</v>
      </c>
      <c r="B42" s="34"/>
      <c r="C42" s="19">
        <f t="shared" si="0"/>
        <v>0</v>
      </c>
      <c r="D42" s="19">
        <f t="shared" si="1"/>
        <v>0</v>
      </c>
      <c r="E42" s="78">
        <f t="shared" si="2"/>
        <v>0</v>
      </c>
    </row>
    <row r="43" spans="1:5" ht="15.75">
      <c r="A43" s="5" t="s">
        <v>34</v>
      </c>
      <c r="B43" s="34"/>
      <c r="C43" s="19">
        <f t="shared" si="0"/>
        <v>0</v>
      </c>
      <c r="D43" s="19">
        <f t="shared" si="1"/>
        <v>0</v>
      </c>
      <c r="E43" s="78">
        <f t="shared" si="2"/>
        <v>0</v>
      </c>
    </row>
    <row r="44" spans="1:5" ht="15.75">
      <c r="A44" s="5" t="s">
        <v>35</v>
      </c>
      <c r="B44" s="34"/>
      <c r="C44" s="19">
        <f t="shared" si="0"/>
        <v>0</v>
      </c>
      <c r="D44" s="19">
        <f t="shared" si="1"/>
        <v>0</v>
      </c>
      <c r="E44" s="78">
        <f t="shared" si="2"/>
        <v>0</v>
      </c>
    </row>
    <row r="45" spans="1:5" ht="15.75">
      <c r="A45" s="5" t="s">
        <v>36</v>
      </c>
      <c r="B45" s="34"/>
      <c r="C45" s="19">
        <f t="shared" si="0"/>
        <v>0</v>
      </c>
      <c r="D45" s="19">
        <f t="shared" si="1"/>
        <v>0</v>
      </c>
      <c r="E45" s="78">
        <f t="shared" si="2"/>
        <v>0</v>
      </c>
    </row>
    <row r="46" ht="15.75">
      <c r="A46" s="6"/>
    </row>
  </sheetData>
  <sheetProtection/>
  <mergeCells count="1">
    <mergeCell ref="A1:E1"/>
  </mergeCells>
  <conditionalFormatting sqref="E9:E45">
    <cfRule type="cellIs" priority="1" dxfId="132" operator="equal" stopIfTrue="1">
      <formula>0</formula>
    </cfRule>
    <cfRule type="cellIs" priority="2" dxfId="133" operator="equal" stopIfTrue="1">
      <formula>-1</formula>
    </cfRule>
  </conditionalFormatting>
  <printOptions horizontalCentered="1"/>
  <pageMargins left="0.15748031496062992" right="0.1968503937007874" top="0.37" bottom="0.2362204724409449" header="0.15748031496062992" footer="0.2362204724409449"/>
  <pageSetup fitToHeight="1" fitToWidth="1"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selection activeCell="A7" sqref="A7"/>
    </sheetView>
  </sheetViews>
  <sheetFormatPr defaultColWidth="8.7109375" defaultRowHeight="15"/>
  <cols>
    <col min="1" max="1" width="24.421875" style="39" customWidth="1"/>
    <col min="2" max="2" width="41.57421875" style="39" customWidth="1"/>
    <col min="3" max="3" width="9.57421875" style="39" customWidth="1"/>
    <col min="4" max="4" width="9.140625" style="39" customWidth="1"/>
    <col min="5" max="5" width="18.140625" style="39" customWidth="1"/>
    <col min="6" max="16384" width="8.7109375" style="39" customWidth="1"/>
  </cols>
  <sheetData>
    <row r="1" spans="1:5" ht="48.75" customHeight="1">
      <c r="A1" s="114" t="s">
        <v>314</v>
      </c>
      <c r="B1" s="114"/>
      <c r="C1" s="114"/>
      <c r="D1" s="114"/>
      <c r="E1" s="114"/>
    </row>
    <row r="2" spans="1:5" ht="15.75">
      <c r="A2" s="84"/>
      <c r="B2" s="84"/>
      <c r="C2" s="84"/>
      <c r="D2" s="84"/>
      <c r="E2" s="84"/>
    </row>
    <row r="3" spans="1:5" ht="15.75">
      <c r="A3" s="10" t="s">
        <v>315</v>
      </c>
      <c r="B3" s="26">
        <f>MAX($C$9:$C$45)</f>
        <v>1</v>
      </c>
      <c r="C3" s="30"/>
      <c r="D3" s="85"/>
      <c r="E3" s="77"/>
    </row>
    <row r="4" spans="1:5" ht="15.75">
      <c r="A4" s="11" t="s">
        <v>316</v>
      </c>
      <c r="B4" s="27">
        <f>MIN($C$9:$C$45)</f>
        <v>0.5</v>
      </c>
      <c r="C4" s="31"/>
      <c r="D4" s="86"/>
      <c r="E4" s="51"/>
    </row>
    <row r="5" spans="1:3" ht="15.75">
      <c r="A5" s="12" t="s">
        <v>317</v>
      </c>
      <c r="B5" s="13" t="s">
        <v>99</v>
      </c>
      <c r="C5" s="24"/>
    </row>
    <row r="7" spans="1:5" s="8" customFormat="1" ht="95.25" customHeight="1">
      <c r="A7" s="3" t="s">
        <v>38</v>
      </c>
      <c r="B7" s="101" t="s">
        <v>374</v>
      </c>
      <c r="C7" s="101" t="s">
        <v>318</v>
      </c>
      <c r="D7" s="9" t="s">
        <v>319</v>
      </c>
      <c r="E7" s="9" t="s">
        <v>320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88">
        <v>1</v>
      </c>
      <c r="C9" s="87">
        <f>1/$B9</f>
        <v>1</v>
      </c>
      <c r="D9" s="87">
        <f>($C9-$B$4)/($B$3-$B$4)</f>
        <v>1</v>
      </c>
      <c r="E9" s="87">
        <f>$D9*$B$5</f>
        <v>1</v>
      </c>
    </row>
    <row r="10" spans="1:5" ht="15.75">
      <c r="A10" s="5" t="s">
        <v>1</v>
      </c>
      <c r="B10" s="88">
        <v>1</v>
      </c>
      <c r="C10" s="87">
        <f aca="true" t="shared" si="0" ref="C10:C45">1/$B10</f>
        <v>1</v>
      </c>
      <c r="D10" s="87">
        <f aca="true" t="shared" si="1" ref="D10:D45">($C10-$B$4)/($B$3-$B$4)</f>
        <v>1</v>
      </c>
      <c r="E10" s="87">
        <f aca="true" t="shared" si="2" ref="E10:E45">$D10*$B$5</f>
        <v>1</v>
      </c>
    </row>
    <row r="11" spans="1:5" ht="15.75">
      <c r="A11" s="5" t="s">
        <v>2</v>
      </c>
      <c r="B11" s="88">
        <v>1</v>
      </c>
      <c r="C11" s="87">
        <f t="shared" si="0"/>
        <v>1</v>
      </c>
      <c r="D11" s="87">
        <f t="shared" si="1"/>
        <v>1</v>
      </c>
      <c r="E11" s="87">
        <f t="shared" si="2"/>
        <v>1</v>
      </c>
    </row>
    <row r="12" spans="1:5" ht="15.75">
      <c r="A12" s="5" t="s">
        <v>3</v>
      </c>
      <c r="B12" s="88">
        <v>1</v>
      </c>
      <c r="C12" s="87">
        <f t="shared" si="0"/>
        <v>1</v>
      </c>
      <c r="D12" s="87">
        <f t="shared" si="1"/>
        <v>1</v>
      </c>
      <c r="E12" s="87">
        <f t="shared" si="2"/>
        <v>1</v>
      </c>
    </row>
    <row r="13" spans="1:5" ht="15.75">
      <c r="A13" s="5" t="s">
        <v>4</v>
      </c>
      <c r="B13" s="88">
        <v>1</v>
      </c>
      <c r="C13" s="87">
        <f t="shared" si="0"/>
        <v>1</v>
      </c>
      <c r="D13" s="87">
        <f t="shared" si="1"/>
        <v>1</v>
      </c>
      <c r="E13" s="87">
        <f t="shared" si="2"/>
        <v>1</v>
      </c>
    </row>
    <row r="14" spans="1:5" ht="15.75">
      <c r="A14" s="5" t="s">
        <v>5</v>
      </c>
      <c r="B14" s="88">
        <v>1</v>
      </c>
      <c r="C14" s="87">
        <f t="shared" si="0"/>
        <v>1</v>
      </c>
      <c r="D14" s="87">
        <f t="shared" si="1"/>
        <v>1</v>
      </c>
      <c r="E14" s="87">
        <f t="shared" si="2"/>
        <v>1</v>
      </c>
    </row>
    <row r="15" spans="1:5" ht="15.75">
      <c r="A15" s="5" t="s">
        <v>6</v>
      </c>
      <c r="B15" s="88">
        <v>1</v>
      </c>
      <c r="C15" s="87">
        <f t="shared" si="0"/>
        <v>1</v>
      </c>
      <c r="D15" s="87">
        <f t="shared" si="1"/>
        <v>1</v>
      </c>
      <c r="E15" s="87">
        <f t="shared" si="2"/>
        <v>1</v>
      </c>
    </row>
    <row r="16" spans="1:5" ht="15.75">
      <c r="A16" s="5" t="s">
        <v>7</v>
      </c>
      <c r="B16" s="88">
        <v>1</v>
      </c>
      <c r="C16" s="87">
        <f t="shared" si="0"/>
        <v>1</v>
      </c>
      <c r="D16" s="87">
        <f t="shared" si="1"/>
        <v>1</v>
      </c>
      <c r="E16" s="87">
        <f t="shared" si="2"/>
        <v>1</v>
      </c>
    </row>
    <row r="17" spans="1:5" ht="15.75">
      <c r="A17" s="5" t="s">
        <v>8</v>
      </c>
      <c r="B17" s="88">
        <v>1</v>
      </c>
      <c r="C17" s="87">
        <f t="shared" si="0"/>
        <v>1</v>
      </c>
      <c r="D17" s="87">
        <f t="shared" si="1"/>
        <v>1</v>
      </c>
      <c r="E17" s="87">
        <f t="shared" si="2"/>
        <v>1</v>
      </c>
    </row>
    <row r="18" spans="1:5" ht="15.75">
      <c r="A18" s="5" t="s">
        <v>9</v>
      </c>
      <c r="B18" s="88">
        <v>1</v>
      </c>
      <c r="C18" s="87">
        <f t="shared" si="0"/>
        <v>1</v>
      </c>
      <c r="D18" s="87">
        <f t="shared" si="1"/>
        <v>1</v>
      </c>
      <c r="E18" s="87">
        <f t="shared" si="2"/>
        <v>1</v>
      </c>
    </row>
    <row r="19" spans="1:5" ht="15.75">
      <c r="A19" s="5" t="s">
        <v>10</v>
      </c>
      <c r="B19" s="88">
        <v>1</v>
      </c>
      <c r="C19" s="87">
        <f t="shared" si="0"/>
        <v>1</v>
      </c>
      <c r="D19" s="87">
        <f t="shared" si="1"/>
        <v>1</v>
      </c>
      <c r="E19" s="87">
        <f t="shared" si="2"/>
        <v>1</v>
      </c>
    </row>
    <row r="20" spans="1:5" ht="15.75">
      <c r="A20" s="5" t="s">
        <v>11</v>
      </c>
      <c r="B20" s="88">
        <v>1</v>
      </c>
      <c r="C20" s="87">
        <f t="shared" si="0"/>
        <v>1</v>
      </c>
      <c r="D20" s="87">
        <f t="shared" si="1"/>
        <v>1</v>
      </c>
      <c r="E20" s="87">
        <f t="shared" si="2"/>
        <v>1</v>
      </c>
    </row>
    <row r="21" spans="1:5" ht="15.75">
      <c r="A21" s="5" t="s">
        <v>12</v>
      </c>
      <c r="B21" s="88">
        <v>1</v>
      </c>
      <c r="C21" s="87">
        <f t="shared" si="0"/>
        <v>1</v>
      </c>
      <c r="D21" s="87">
        <f t="shared" si="1"/>
        <v>1</v>
      </c>
      <c r="E21" s="87">
        <f t="shared" si="2"/>
        <v>1</v>
      </c>
    </row>
    <row r="22" spans="1:5" ht="15.75">
      <c r="A22" s="5" t="s">
        <v>13</v>
      </c>
      <c r="B22" s="88">
        <v>2</v>
      </c>
      <c r="C22" s="87">
        <f t="shared" si="0"/>
        <v>0.5</v>
      </c>
      <c r="D22" s="87">
        <f t="shared" si="1"/>
        <v>0</v>
      </c>
      <c r="E22" s="87">
        <f t="shared" si="2"/>
        <v>0</v>
      </c>
    </row>
    <row r="23" spans="1:5" ht="15.75">
      <c r="A23" s="5" t="s">
        <v>14</v>
      </c>
      <c r="B23" s="88">
        <v>1</v>
      </c>
      <c r="C23" s="87">
        <f t="shared" si="0"/>
        <v>1</v>
      </c>
      <c r="D23" s="87">
        <f t="shared" si="1"/>
        <v>1</v>
      </c>
      <c r="E23" s="87">
        <f t="shared" si="2"/>
        <v>1</v>
      </c>
    </row>
    <row r="24" spans="1:5" ht="15.75">
      <c r="A24" s="5" t="s">
        <v>15</v>
      </c>
      <c r="B24" s="88">
        <v>1</v>
      </c>
      <c r="C24" s="87">
        <f t="shared" si="0"/>
        <v>1</v>
      </c>
      <c r="D24" s="87">
        <f t="shared" si="1"/>
        <v>1</v>
      </c>
      <c r="E24" s="87">
        <f t="shared" si="2"/>
        <v>1</v>
      </c>
    </row>
    <row r="25" spans="1:5" ht="15.75">
      <c r="A25" s="5" t="s">
        <v>16</v>
      </c>
      <c r="B25" s="88">
        <v>1</v>
      </c>
      <c r="C25" s="87">
        <f t="shared" si="0"/>
        <v>1</v>
      </c>
      <c r="D25" s="87">
        <f t="shared" si="1"/>
        <v>1</v>
      </c>
      <c r="E25" s="87">
        <f t="shared" si="2"/>
        <v>1</v>
      </c>
    </row>
    <row r="26" spans="1:5" ht="15.75">
      <c r="A26" s="5" t="s">
        <v>17</v>
      </c>
      <c r="B26" s="88">
        <v>2</v>
      </c>
      <c r="C26" s="87">
        <f t="shared" si="0"/>
        <v>0.5</v>
      </c>
      <c r="D26" s="87">
        <f t="shared" si="1"/>
        <v>0</v>
      </c>
      <c r="E26" s="87">
        <f t="shared" si="2"/>
        <v>0</v>
      </c>
    </row>
    <row r="27" spans="1:5" ht="15.75">
      <c r="A27" s="5" t="s">
        <v>18</v>
      </c>
      <c r="B27" s="88">
        <v>1</v>
      </c>
      <c r="C27" s="87">
        <f t="shared" si="0"/>
        <v>1</v>
      </c>
      <c r="D27" s="87">
        <f t="shared" si="1"/>
        <v>1</v>
      </c>
      <c r="E27" s="87">
        <f t="shared" si="2"/>
        <v>1</v>
      </c>
    </row>
    <row r="28" spans="1:5" ht="15.75">
      <c r="A28" s="5" t="s">
        <v>19</v>
      </c>
      <c r="B28" s="88">
        <v>1</v>
      </c>
      <c r="C28" s="87">
        <f t="shared" si="0"/>
        <v>1</v>
      </c>
      <c r="D28" s="87">
        <f t="shared" si="1"/>
        <v>1</v>
      </c>
      <c r="E28" s="87">
        <f t="shared" si="2"/>
        <v>1</v>
      </c>
    </row>
    <row r="29" spans="1:5" ht="15.75">
      <c r="A29" s="5" t="s">
        <v>20</v>
      </c>
      <c r="B29" s="88">
        <v>1</v>
      </c>
      <c r="C29" s="87">
        <f t="shared" si="0"/>
        <v>1</v>
      </c>
      <c r="D29" s="87">
        <f t="shared" si="1"/>
        <v>1</v>
      </c>
      <c r="E29" s="87">
        <f t="shared" si="2"/>
        <v>1</v>
      </c>
    </row>
    <row r="30" spans="1:5" ht="15.75">
      <c r="A30" s="5" t="s">
        <v>21</v>
      </c>
      <c r="B30" s="88">
        <v>1</v>
      </c>
      <c r="C30" s="87">
        <f t="shared" si="0"/>
        <v>1</v>
      </c>
      <c r="D30" s="87">
        <f t="shared" si="1"/>
        <v>1</v>
      </c>
      <c r="E30" s="87">
        <f t="shared" si="2"/>
        <v>1</v>
      </c>
    </row>
    <row r="31" spans="1:5" ht="15.75">
      <c r="A31" s="5" t="s">
        <v>22</v>
      </c>
      <c r="B31" s="88">
        <v>1</v>
      </c>
      <c r="C31" s="87">
        <f t="shared" si="0"/>
        <v>1</v>
      </c>
      <c r="D31" s="87">
        <f t="shared" si="1"/>
        <v>1</v>
      </c>
      <c r="E31" s="87">
        <f t="shared" si="2"/>
        <v>1</v>
      </c>
    </row>
    <row r="32" spans="1:5" ht="15.75">
      <c r="A32" s="5" t="s">
        <v>23</v>
      </c>
      <c r="B32" s="88">
        <v>1</v>
      </c>
      <c r="C32" s="87">
        <f t="shared" si="0"/>
        <v>1</v>
      </c>
      <c r="D32" s="87">
        <f t="shared" si="1"/>
        <v>1</v>
      </c>
      <c r="E32" s="87">
        <f t="shared" si="2"/>
        <v>1</v>
      </c>
    </row>
    <row r="33" spans="1:5" ht="15.75">
      <c r="A33" s="5" t="s">
        <v>24</v>
      </c>
      <c r="B33" s="88">
        <v>1</v>
      </c>
      <c r="C33" s="87">
        <f t="shared" si="0"/>
        <v>1</v>
      </c>
      <c r="D33" s="87">
        <f t="shared" si="1"/>
        <v>1</v>
      </c>
      <c r="E33" s="87">
        <f t="shared" si="2"/>
        <v>1</v>
      </c>
    </row>
    <row r="34" spans="1:5" ht="15.75">
      <c r="A34" s="5" t="s">
        <v>25</v>
      </c>
      <c r="B34" s="88">
        <v>1</v>
      </c>
      <c r="C34" s="87">
        <f t="shared" si="0"/>
        <v>1</v>
      </c>
      <c r="D34" s="87">
        <f t="shared" si="1"/>
        <v>1</v>
      </c>
      <c r="E34" s="87">
        <f t="shared" si="2"/>
        <v>1</v>
      </c>
    </row>
    <row r="35" spans="1:5" ht="15.75">
      <c r="A35" s="5" t="s">
        <v>26</v>
      </c>
      <c r="B35" s="88">
        <v>1</v>
      </c>
      <c r="C35" s="87">
        <f t="shared" si="0"/>
        <v>1</v>
      </c>
      <c r="D35" s="87">
        <f t="shared" si="1"/>
        <v>1</v>
      </c>
      <c r="E35" s="87">
        <f t="shared" si="2"/>
        <v>1</v>
      </c>
    </row>
    <row r="36" spans="1:5" ht="15.75">
      <c r="A36" s="5" t="s">
        <v>27</v>
      </c>
      <c r="B36" s="88">
        <v>1</v>
      </c>
      <c r="C36" s="87">
        <f t="shared" si="0"/>
        <v>1</v>
      </c>
      <c r="D36" s="87">
        <f t="shared" si="1"/>
        <v>1</v>
      </c>
      <c r="E36" s="87">
        <f t="shared" si="2"/>
        <v>1</v>
      </c>
    </row>
    <row r="37" spans="1:5" ht="15.75">
      <c r="A37" s="5" t="s">
        <v>28</v>
      </c>
      <c r="B37" s="88">
        <v>1</v>
      </c>
      <c r="C37" s="87">
        <f t="shared" si="0"/>
        <v>1</v>
      </c>
      <c r="D37" s="87">
        <f t="shared" si="1"/>
        <v>1</v>
      </c>
      <c r="E37" s="87">
        <f t="shared" si="2"/>
        <v>1</v>
      </c>
    </row>
    <row r="38" spans="1:5" ht="15.75">
      <c r="A38" s="5" t="s">
        <v>29</v>
      </c>
      <c r="B38" s="88">
        <v>1</v>
      </c>
      <c r="C38" s="87">
        <f t="shared" si="0"/>
        <v>1</v>
      </c>
      <c r="D38" s="87">
        <f t="shared" si="1"/>
        <v>1</v>
      </c>
      <c r="E38" s="87">
        <f t="shared" si="2"/>
        <v>1</v>
      </c>
    </row>
    <row r="39" spans="1:5" ht="15.75">
      <c r="A39" s="5" t="s">
        <v>30</v>
      </c>
      <c r="B39" s="88">
        <v>1</v>
      </c>
      <c r="C39" s="87">
        <f t="shared" si="0"/>
        <v>1</v>
      </c>
      <c r="D39" s="87">
        <f t="shared" si="1"/>
        <v>1</v>
      </c>
      <c r="E39" s="87">
        <f t="shared" si="2"/>
        <v>1</v>
      </c>
    </row>
    <row r="40" spans="1:5" ht="15.75">
      <c r="A40" s="5" t="s">
        <v>31</v>
      </c>
      <c r="B40" s="88">
        <v>1</v>
      </c>
      <c r="C40" s="87">
        <f t="shared" si="0"/>
        <v>1</v>
      </c>
      <c r="D40" s="87">
        <f t="shared" si="1"/>
        <v>1</v>
      </c>
      <c r="E40" s="87">
        <f t="shared" si="2"/>
        <v>1</v>
      </c>
    </row>
    <row r="41" spans="1:5" ht="15.75">
      <c r="A41" s="5" t="s">
        <v>32</v>
      </c>
      <c r="B41" s="88">
        <v>1</v>
      </c>
      <c r="C41" s="87">
        <f t="shared" si="0"/>
        <v>1</v>
      </c>
      <c r="D41" s="87">
        <f t="shared" si="1"/>
        <v>1</v>
      </c>
      <c r="E41" s="87">
        <f t="shared" si="2"/>
        <v>1</v>
      </c>
    </row>
    <row r="42" spans="1:5" ht="15.75">
      <c r="A42" s="5" t="s">
        <v>33</v>
      </c>
      <c r="B42" s="88">
        <v>1</v>
      </c>
      <c r="C42" s="87">
        <f t="shared" si="0"/>
        <v>1</v>
      </c>
      <c r="D42" s="87">
        <f t="shared" si="1"/>
        <v>1</v>
      </c>
      <c r="E42" s="87">
        <f t="shared" si="2"/>
        <v>1</v>
      </c>
    </row>
    <row r="43" spans="1:5" ht="15.75">
      <c r="A43" s="5" t="s">
        <v>34</v>
      </c>
      <c r="B43" s="88">
        <v>1</v>
      </c>
      <c r="C43" s="87">
        <f t="shared" si="0"/>
        <v>1</v>
      </c>
      <c r="D43" s="87">
        <f t="shared" si="1"/>
        <v>1</v>
      </c>
      <c r="E43" s="87">
        <f t="shared" si="2"/>
        <v>1</v>
      </c>
    </row>
    <row r="44" spans="1:5" ht="15.75">
      <c r="A44" s="5" t="s">
        <v>35</v>
      </c>
      <c r="B44" s="88">
        <v>1</v>
      </c>
      <c r="C44" s="87">
        <f t="shared" si="0"/>
        <v>1</v>
      </c>
      <c r="D44" s="87">
        <f t="shared" si="1"/>
        <v>1</v>
      </c>
      <c r="E44" s="87">
        <f t="shared" si="2"/>
        <v>1</v>
      </c>
    </row>
    <row r="45" spans="1:5" ht="15.75">
      <c r="A45" s="5" t="s">
        <v>36</v>
      </c>
      <c r="B45" s="88">
        <v>1</v>
      </c>
      <c r="C45" s="87">
        <f t="shared" si="0"/>
        <v>1</v>
      </c>
      <c r="D45" s="87">
        <f t="shared" si="1"/>
        <v>1</v>
      </c>
      <c r="E45" s="87">
        <f t="shared" si="2"/>
        <v>1</v>
      </c>
    </row>
    <row r="46" ht="15.75">
      <c r="A46" s="6"/>
    </row>
  </sheetData>
  <sheetProtection/>
  <mergeCells count="1">
    <mergeCell ref="A1:E1"/>
  </mergeCells>
  <conditionalFormatting sqref="E9:E45">
    <cfRule type="cellIs" priority="1" dxfId="132" operator="equal" stopIfTrue="1">
      <formula>1</formula>
    </cfRule>
    <cfRule type="cellIs" priority="2" dxfId="133" operator="equal" stopIfTrue="1">
      <formula>0</formula>
    </cfRule>
  </conditionalFormatting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AB42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B4"/>
    </sheetView>
  </sheetViews>
  <sheetFormatPr defaultColWidth="9.140625" defaultRowHeight="15"/>
  <cols>
    <col min="1" max="1" width="5.00390625" style="1" customWidth="1"/>
    <col min="2" max="2" width="22.140625" style="1" customWidth="1"/>
    <col min="3" max="3" width="6.7109375" style="1" customWidth="1"/>
    <col min="4" max="6" width="6.7109375" style="2" customWidth="1"/>
    <col min="7" max="7" width="7.57421875" style="2" customWidth="1"/>
    <col min="8" max="8" width="6.7109375" style="1" customWidth="1"/>
    <col min="9" max="10" width="6.7109375" style="2" customWidth="1"/>
    <col min="11" max="11" width="8.421875" style="2" customWidth="1"/>
    <col min="12" max="13" width="6.7109375" style="2" customWidth="1"/>
    <col min="14" max="19" width="6.7109375" style="1" customWidth="1"/>
    <col min="20" max="23" width="6.7109375" style="2" customWidth="1"/>
    <col min="24" max="24" width="6.7109375" style="1" customWidth="1"/>
    <col min="25" max="26" width="6.7109375" style="2" customWidth="1"/>
    <col min="27" max="27" width="18.57421875" style="1" customWidth="1"/>
    <col min="28" max="16384" width="9.140625" style="1" customWidth="1"/>
  </cols>
  <sheetData>
    <row r="1" spans="2:27" ht="17.25" customHeight="1">
      <c r="B1" s="112" t="s">
        <v>375</v>
      </c>
      <c r="C1" s="116"/>
      <c r="D1" s="116"/>
      <c r="E1" s="116"/>
      <c r="F1" s="116"/>
      <c r="G1" s="11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3" spans="1:28" s="8" customFormat="1" ht="70.5" customHeight="1">
      <c r="A3" s="109" t="s">
        <v>38</v>
      </c>
      <c r="B3" s="109"/>
      <c r="C3" s="109" t="s">
        <v>86</v>
      </c>
      <c r="D3" s="109"/>
      <c r="E3" s="109"/>
      <c r="F3" s="109"/>
      <c r="G3" s="109"/>
      <c r="H3" s="109" t="s">
        <v>87</v>
      </c>
      <c r="I3" s="109"/>
      <c r="J3" s="109"/>
      <c r="K3" s="109"/>
      <c r="L3" s="109"/>
      <c r="M3" s="109"/>
      <c r="N3" s="109" t="s">
        <v>133</v>
      </c>
      <c r="O3" s="109"/>
      <c r="P3" s="109"/>
      <c r="Q3" s="109"/>
      <c r="R3" s="109"/>
      <c r="S3" s="109"/>
      <c r="T3" s="109"/>
      <c r="U3" s="109"/>
      <c r="V3" s="109"/>
      <c r="W3" s="109"/>
      <c r="X3" s="109" t="s">
        <v>132</v>
      </c>
      <c r="Y3" s="109"/>
      <c r="Z3" s="109"/>
      <c r="AA3" s="109" t="s">
        <v>88</v>
      </c>
      <c r="AB3" s="21"/>
    </row>
    <row r="4" spans="1:27" s="8" customFormat="1" ht="23.25" customHeight="1">
      <c r="A4" s="109"/>
      <c r="B4" s="109"/>
      <c r="C4" s="3">
        <v>1</v>
      </c>
      <c r="D4" s="9">
        <v>2</v>
      </c>
      <c r="E4" s="9">
        <v>3</v>
      </c>
      <c r="F4" s="9">
        <v>4</v>
      </c>
      <c r="G4" s="9">
        <v>5</v>
      </c>
      <c r="H4" s="3">
        <v>1</v>
      </c>
      <c r="I4" s="9">
        <v>2</v>
      </c>
      <c r="J4" s="9">
        <v>3</v>
      </c>
      <c r="K4" s="9">
        <v>4</v>
      </c>
      <c r="L4" s="9">
        <v>5</v>
      </c>
      <c r="M4" s="9">
        <v>6</v>
      </c>
      <c r="N4" s="3">
        <v>1</v>
      </c>
      <c r="O4" s="3">
        <v>2</v>
      </c>
      <c r="P4" s="3">
        <v>3</v>
      </c>
      <c r="Q4" s="3">
        <v>4</v>
      </c>
      <c r="R4" s="3">
        <v>5</v>
      </c>
      <c r="S4" s="3">
        <v>6</v>
      </c>
      <c r="T4" s="3">
        <v>7</v>
      </c>
      <c r="U4" s="3">
        <v>8</v>
      </c>
      <c r="V4" s="3">
        <v>9</v>
      </c>
      <c r="W4" s="3">
        <v>10</v>
      </c>
      <c r="X4" s="3">
        <v>1</v>
      </c>
      <c r="Y4" s="9">
        <v>2</v>
      </c>
      <c r="Z4" s="9">
        <v>3</v>
      </c>
      <c r="AA4" s="125"/>
    </row>
    <row r="5" spans="1:28" ht="15.75">
      <c r="A5" s="19">
        <v>1</v>
      </c>
      <c r="B5" s="5" t="s">
        <v>247</v>
      </c>
      <c r="C5" s="18">
        <f>'I (1)'!$F10</f>
        <v>0.7239984422098648</v>
      </c>
      <c r="D5" s="18">
        <f>'I (2)'!$F10</f>
        <v>0.010805843080181518</v>
      </c>
      <c r="E5" s="18">
        <f>'I (3)'!$G10</f>
        <v>0</v>
      </c>
      <c r="F5" s="19">
        <f>'I (4)'!$E9</f>
        <v>0</v>
      </c>
      <c r="G5" s="18">
        <f>'I (5)'!$G10</f>
        <v>1</v>
      </c>
      <c r="H5" s="19">
        <f>'II (1)'!$G9</f>
        <v>0</v>
      </c>
      <c r="I5" s="18">
        <f>'II (2)'!$I12</f>
        <v>-0.736119074945188</v>
      </c>
      <c r="J5" s="34">
        <f>'II (3)'!$I12</f>
        <v>-0.1576515573595512</v>
      </c>
      <c r="K5" s="18">
        <f>'II (4)'!$F9</f>
        <v>-0.06317696994976155</v>
      </c>
      <c r="L5" s="28">
        <f>'II (5)'!$H10</f>
        <v>0</v>
      </c>
      <c r="M5" s="62">
        <f>'II (6)'!$F10</f>
        <v>0.8239545545782757</v>
      </c>
      <c r="N5" s="28">
        <f>'III (1)'!$L10</f>
        <v>0</v>
      </c>
      <c r="O5" s="28">
        <f>'III (2)'!$I10</f>
        <v>0</v>
      </c>
      <c r="P5" s="28">
        <f>'III (3)'!$H9</f>
        <v>0</v>
      </c>
      <c r="Q5" s="28">
        <f>'III (4)'!$I9</f>
        <v>0</v>
      </c>
      <c r="R5" s="18">
        <f>'III (5)'!$L10</f>
        <v>0</v>
      </c>
      <c r="S5" s="18">
        <f>'III (6)'!$J10</f>
        <v>-1.1024251011601365</v>
      </c>
      <c r="T5" s="28">
        <f>'III (7)'!$E9</f>
        <v>0</v>
      </c>
      <c r="U5" s="18">
        <f>'III (8)'!$J10</f>
        <v>0.04656557005828755</v>
      </c>
      <c r="V5" s="28">
        <f>'III (9)'!$G9</f>
        <v>0</v>
      </c>
      <c r="W5" s="18">
        <f>'III (10)'!$I9</f>
        <v>0</v>
      </c>
      <c r="X5" s="19">
        <f>'IV (1)'!$E9</f>
        <v>1</v>
      </c>
      <c r="Y5" s="19">
        <f>'IV (2)'!$E9</f>
        <v>0</v>
      </c>
      <c r="Z5" s="18">
        <f>'IV (3)'!$E9</f>
        <v>1</v>
      </c>
      <c r="AA5" s="76">
        <f>SUM($C5:$Z5)</f>
        <v>2.545951706511972</v>
      </c>
      <c r="AB5" s="1">
        <f>RANK(AA5,$AA$5:$AA$41,0)</f>
        <v>32</v>
      </c>
    </row>
    <row r="6" spans="1:28" ht="15.75">
      <c r="A6" s="19">
        <v>2</v>
      </c>
      <c r="B6" s="5" t="s">
        <v>248</v>
      </c>
      <c r="C6" s="18">
        <f>'I (1)'!$F11</f>
        <v>0.7500084287046985</v>
      </c>
      <c r="D6" s="18">
        <f>'I (2)'!$F11</f>
        <v>0.06542955254952493</v>
      </c>
      <c r="E6" s="18">
        <f>'I (3)'!$G11</f>
        <v>0</v>
      </c>
      <c r="F6" s="19">
        <f>'I (4)'!$E10</f>
        <v>0</v>
      </c>
      <c r="G6" s="18">
        <f>'I (5)'!$G11</f>
        <v>1</v>
      </c>
      <c r="H6" s="19">
        <f>'II (1)'!$G10</f>
        <v>0</v>
      </c>
      <c r="I6" s="18">
        <f>'II (2)'!$I13</f>
        <v>0</v>
      </c>
      <c r="J6" s="34">
        <f>'II (3)'!$I13</f>
        <v>0</v>
      </c>
      <c r="K6" s="18">
        <f>'II (4)'!$F10</f>
        <v>-0.07014244191019336</v>
      </c>
      <c r="L6" s="28">
        <f>'II (5)'!$H11</f>
        <v>0</v>
      </c>
      <c r="M6" s="62">
        <f>'II (6)'!$F11</f>
        <v>1.8404347326889996</v>
      </c>
      <c r="N6" s="28">
        <f>'III (1)'!$L11</f>
        <v>0</v>
      </c>
      <c r="O6" s="28">
        <f>'III (2)'!$I11</f>
        <v>0</v>
      </c>
      <c r="P6" s="28">
        <f>'III (3)'!$H10</f>
        <v>0</v>
      </c>
      <c r="Q6" s="28">
        <f>'III (4)'!$I10</f>
        <v>0</v>
      </c>
      <c r="R6" s="18">
        <f>'III (5)'!$L11</f>
        <v>0</v>
      </c>
      <c r="S6" s="18">
        <f>'III (6)'!$J11</f>
        <v>-1.4949839471435087</v>
      </c>
      <c r="T6" s="28">
        <f>'III (7)'!$E10</f>
        <v>0</v>
      </c>
      <c r="U6" s="18">
        <f>'III (8)'!$J11</f>
        <v>0.10256711565842573</v>
      </c>
      <c r="V6" s="28">
        <f>'III (9)'!$G10</f>
        <v>0</v>
      </c>
      <c r="W6" s="18">
        <f>'III (10)'!$I10</f>
        <v>0</v>
      </c>
      <c r="X6" s="19">
        <f>'IV (1)'!$E10</f>
        <v>1</v>
      </c>
      <c r="Y6" s="19">
        <f>'IV (2)'!$E10</f>
        <v>0</v>
      </c>
      <c r="Z6" s="18">
        <f>'IV (3)'!$E10</f>
        <v>1</v>
      </c>
      <c r="AA6" s="76">
        <f aca="true" t="shared" si="0" ref="AA6:AA41">SUM($C6:$Z6)</f>
        <v>4.193313440547946</v>
      </c>
      <c r="AB6" s="1">
        <f aca="true" t="shared" si="1" ref="AB6:AB41">RANK(AA6,$AA$5:$AA$41,0)</f>
        <v>24</v>
      </c>
    </row>
    <row r="7" spans="1:28" ht="15.75">
      <c r="A7" s="19">
        <v>3</v>
      </c>
      <c r="B7" s="5" t="s">
        <v>249</v>
      </c>
      <c r="C7" s="18">
        <f>'I (1)'!$F12</f>
        <v>0.6235856034627462</v>
      </c>
      <c r="D7" s="18">
        <f>'I (2)'!$F12</f>
        <v>0.07542903382200147</v>
      </c>
      <c r="E7" s="18">
        <f>'I (3)'!$G12</f>
        <v>-0.3922217839075163</v>
      </c>
      <c r="F7" s="19">
        <f>'I (4)'!$E11</f>
        <v>0</v>
      </c>
      <c r="G7" s="18">
        <f>'I (5)'!$G12</f>
        <v>1</v>
      </c>
      <c r="H7" s="19">
        <f>'II (1)'!$G11</f>
        <v>0</v>
      </c>
      <c r="I7" s="18">
        <f>'II (2)'!$I14</f>
        <v>-0.6828291131175912</v>
      </c>
      <c r="J7" s="34">
        <f>'II (3)'!$I14</f>
        <v>-0.26337557881488854</v>
      </c>
      <c r="K7" s="18">
        <f>'II (4)'!$F11</f>
        <v>-0.3465885705458287</v>
      </c>
      <c r="L7" s="28">
        <f>'II (5)'!$H12</f>
        <v>0</v>
      </c>
      <c r="M7" s="62">
        <f>'II (6)'!$F12</f>
        <v>1.2947379332243862</v>
      </c>
      <c r="N7" s="28">
        <f>'III (1)'!$L12</f>
        <v>0</v>
      </c>
      <c r="O7" s="28">
        <f>'III (2)'!$I12</f>
        <v>0</v>
      </c>
      <c r="P7" s="28">
        <f>'III (3)'!$H11</f>
        <v>0</v>
      </c>
      <c r="Q7" s="28">
        <f>'III (4)'!$I11</f>
        <v>0</v>
      </c>
      <c r="R7" s="18">
        <f>'III (5)'!$L12</f>
        <v>0</v>
      </c>
      <c r="S7" s="18">
        <f>'III (6)'!$J12</f>
        <v>-0.513528511616944</v>
      </c>
      <c r="T7" s="28">
        <f>'III (7)'!$E11</f>
        <v>0</v>
      </c>
      <c r="U7" s="18">
        <f>'III (8)'!$J12</f>
        <v>0.17234200886538326</v>
      </c>
      <c r="V7" s="28">
        <f>'III (9)'!$G11</f>
        <v>0</v>
      </c>
      <c r="W7" s="18">
        <f>'III (10)'!$I11</f>
        <v>0</v>
      </c>
      <c r="X7" s="19">
        <f>'IV (1)'!$E11</f>
        <v>1</v>
      </c>
      <c r="Y7" s="19">
        <f>'IV (2)'!$E11</f>
        <v>0</v>
      </c>
      <c r="Z7" s="18">
        <f>'IV (3)'!$E11</f>
        <v>1</v>
      </c>
      <c r="AA7" s="76">
        <f t="shared" si="0"/>
        <v>2.967551021371748</v>
      </c>
      <c r="AB7" s="1">
        <f t="shared" si="1"/>
        <v>29</v>
      </c>
    </row>
    <row r="8" spans="1:28" ht="15.75">
      <c r="A8" s="19">
        <v>4</v>
      </c>
      <c r="B8" s="5" t="s">
        <v>250</v>
      </c>
      <c r="C8" s="18">
        <f>'I (1)'!$F13</f>
        <v>0.616799282470587</v>
      </c>
      <c r="D8" s="18">
        <f>'I (2)'!$F13</f>
        <v>0.1255735717140578</v>
      </c>
      <c r="E8" s="18">
        <f>'I (3)'!$G13</f>
        <v>0</v>
      </c>
      <c r="F8" s="19">
        <f>'I (4)'!$E12</f>
        <v>0</v>
      </c>
      <c r="G8" s="18">
        <f>'I (5)'!$G13</f>
        <v>1</v>
      </c>
      <c r="H8" s="19">
        <f>'II (1)'!$G12</f>
        <v>0</v>
      </c>
      <c r="I8" s="18">
        <f>'II (2)'!$I15</f>
        <v>-0.3937043264276495</v>
      </c>
      <c r="J8" s="34">
        <f>'II (3)'!$I15</f>
        <v>-0.0676849591160977</v>
      </c>
      <c r="K8" s="18">
        <f>'II (4)'!$F12</f>
        <v>-0.01699261523853458</v>
      </c>
      <c r="L8" s="28">
        <f>'II (5)'!$H13</f>
        <v>0</v>
      </c>
      <c r="M8" s="62">
        <f>'II (6)'!$F13</f>
        <v>1.3386733924542071</v>
      </c>
      <c r="N8" s="28">
        <f>'III (1)'!$L13</f>
        <v>0</v>
      </c>
      <c r="O8" s="28">
        <f>'III (2)'!$I13</f>
        <v>0</v>
      </c>
      <c r="P8" s="28">
        <f>'III (3)'!$H12</f>
        <v>0</v>
      </c>
      <c r="Q8" s="28">
        <f>'III (4)'!$I12</f>
        <v>0</v>
      </c>
      <c r="R8" s="18">
        <f>'III (5)'!$L13</f>
        <v>0</v>
      </c>
      <c r="S8" s="18">
        <f>'III (6)'!$J13</f>
        <v>-1.2945536314125414</v>
      </c>
      <c r="T8" s="28">
        <f>'III (7)'!$E12</f>
        <v>0</v>
      </c>
      <c r="U8" s="18">
        <f>'III (8)'!$J13</f>
        <v>0.17504121316784946</v>
      </c>
      <c r="V8" s="28">
        <f>'III (9)'!$G12</f>
        <v>0</v>
      </c>
      <c r="W8" s="18">
        <f>'III (10)'!$I12</f>
        <v>0</v>
      </c>
      <c r="X8" s="19">
        <f>'IV (1)'!$E12</f>
        <v>1</v>
      </c>
      <c r="Y8" s="19">
        <f>'IV (2)'!$E12</f>
        <v>0</v>
      </c>
      <c r="Z8" s="18">
        <f>'IV (3)'!$E12</f>
        <v>1</v>
      </c>
      <c r="AA8" s="76">
        <f t="shared" si="0"/>
        <v>3.483151927611878</v>
      </c>
      <c r="AB8" s="1">
        <f t="shared" si="1"/>
        <v>27</v>
      </c>
    </row>
    <row r="9" spans="1:28" ht="15.75">
      <c r="A9" s="19">
        <v>5</v>
      </c>
      <c r="B9" s="5" t="s">
        <v>251</v>
      </c>
      <c r="C9" s="18">
        <f>'I (1)'!$F14</f>
        <v>1.0490452111753603</v>
      </c>
      <c r="D9" s="18">
        <f>'I (2)'!$F14</f>
        <v>0.14638621568553487</v>
      </c>
      <c r="E9" s="18">
        <f>'I (3)'!$G14</f>
        <v>0</v>
      </c>
      <c r="F9" s="19">
        <f>'I (4)'!$E13</f>
        <v>0</v>
      </c>
      <c r="G9" s="18">
        <f>'I (5)'!$G14</f>
        <v>0.3766766880863331</v>
      </c>
      <c r="H9" s="19">
        <f>'II (1)'!$G13</f>
        <v>0</v>
      </c>
      <c r="I9" s="18">
        <f>'II (2)'!$I16</f>
        <v>-0.19473047932617593</v>
      </c>
      <c r="J9" s="34">
        <f>'II (3)'!$I16</f>
        <v>0</v>
      </c>
      <c r="K9" s="95">
        <f>'II (4)'!$F13</f>
        <v>-7.280670373993236E-05</v>
      </c>
      <c r="L9" s="28">
        <f>'II (5)'!$H14</f>
        <v>0</v>
      </c>
      <c r="M9" s="62">
        <f>'II (6)'!$F14</f>
        <v>1.7727166940940111</v>
      </c>
      <c r="N9" s="28">
        <f>'III (1)'!$L14</f>
        <v>0</v>
      </c>
      <c r="O9" s="28">
        <f>'III (2)'!$I14</f>
        <v>0</v>
      </c>
      <c r="P9" s="28">
        <f>'III (3)'!$H13</f>
        <v>0</v>
      </c>
      <c r="Q9" s="28">
        <f>'III (4)'!$I13</f>
        <v>0</v>
      </c>
      <c r="R9" s="18">
        <f>'III (5)'!$L14</f>
        <v>0</v>
      </c>
      <c r="S9" s="18">
        <f>'III (6)'!$J14</f>
        <v>-0.5860528658058161</v>
      </c>
      <c r="T9" s="28">
        <f>'III (7)'!$E13</f>
        <v>0</v>
      </c>
      <c r="U9" s="18">
        <f>'III (8)'!$J14</f>
        <v>0.15134243996178884</v>
      </c>
      <c r="V9" s="28">
        <f>'III (9)'!$G13</f>
        <v>0</v>
      </c>
      <c r="W9" s="18">
        <f>'III (10)'!$I13</f>
        <v>0</v>
      </c>
      <c r="X9" s="19">
        <f>'IV (1)'!$E13</f>
        <v>1</v>
      </c>
      <c r="Y9" s="19">
        <f>'IV (2)'!$E13</f>
        <v>0</v>
      </c>
      <c r="Z9" s="18">
        <f>'IV (3)'!$E13</f>
        <v>1</v>
      </c>
      <c r="AA9" s="76">
        <f t="shared" si="0"/>
        <v>4.715311097167296</v>
      </c>
      <c r="AB9" s="1">
        <f t="shared" si="1"/>
        <v>22</v>
      </c>
    </row>
    <row r="10" spans="1:28" ht="15.75">
      <c r="A10" s="19">
        <v>6</v>
      </c>
      <c r="B10" s="5" t="s">
        <v>252</v>
      </c>
      <c r="C10" s="18">
        <f>'I (1)'!$F15</f>
        <v>0.8786555238345995</v>
      </c>
      <c r="D10" s="18">
        <f>'I (2)'!$F15</f>
        <v>0.4724329611993783</v>
      </c>
      <c r="E10" s="18">
        <f>'I (3)'!$G15</f>
        <v>0</v>
      </c>
      <c r="F10" s="19">
        <f>'I (4)'!$E14</f>
        <v>0</v>
      </c>
      <c r="G10" s="18">
        <f>'I (5)'!$G15</f>
        <v>1</v>
      </c>
      <c r="H10" s="19">
        <f>'II (1)'!$G14</f>
        <v>0</v>
      </c>
      <c r="I10" s="18">
        <f>'II (2)'!$I17</f>
        <v>-0.03137941642479177</v>
      </c>
      <c r="J10" s="34">
        <f>'II (3)'!$I17</f>
        <v>0</v>
      </c>
      <c r="K10" s="18">
        <f>'II (4)'!$F14</f>
        <v>0</v>
      </c>
      <c r="L10" s="28">
        <f>'II (5)'!$H15</f>
        <v>0</v>
      </c>
      <c r="M10" s="62">
        <f>'II (6)'!$F15</f>
        <v>1.8041403141873305</v>
      </c>
      <c r="N10" s="28">
        <f>'III (1)'!$L15</f>
        <v>0</v>
      </c>
      <c r="O10" s="28">
        <f>'III (2)'!$I15</f>
        <v>0</v>
      </c>
      <c r="P10" s="28">
        <f>'III (3)'!$H14</f>
        <v>0</v>
      </c>
      <c r="Q10" s="28">
        <f>'III (4)'!$I14</f>
        <v>0</v>
      </c>
      <c r="R10" s="18">
        <f>'III (5)'!$L15</f>
        <v>0</v>
      </c>
      <c r="S10" s="18">
        <f>'III (6)'!$J15</f>
        <v>0</v>
      </c>
      <c r="T10" s="28">
        <f>'III (7)'!$E14</f>
        <v>0</v>
      </c>
      <c r="U10" s="18">
        <f>'III (8)'!$J15</f>
        <v>0.23233023028817215</v>
      </c>
      <c r="V10" s="28">
        <f>'III (9)'!$G14</f>
        <v>0</v>
      </c>
      <c r="W10" s="18">
        <f>'III (10)'!$I14</f>
        <v>0</v>
      </c>
      <c r="X10" s="19">
        <f>'IV (1)'!$E14</f>
        <v>1</v>
      </c>
      <c r="Y10" s="19">
        <f>'IV (2)'!$E14</f>
        <v>0</v>
      </c>
      <c r="Z10" s="18">
        <f>'IV (3)'!$E14</f>
        <v>1</v>
      </c>
      <c r="AA10" s="76">
        <f t="shared" si="0"/>
        <v>6.356179613084688</v>
      </c>
      <c r="AB10" s="1">
        <f t="shared" si="1"/>
        <v>5</v>
      </c>
    </row>
    <row r="11" spans="1:28" ht="15.75">
      <c r="A11" s="19">
        <v>7</v>
      </c>
      <c r="B11" s="5" t="s">
        <v>253</v>
      </c>
      <c r="C11" s="18">
        <f>'I (1)'!$F16</f>
        <v>0.5932317558272538</v>
      </c>
      <c r="D11" s="18">
        <f>'I (2)'!$F16</f>
        <v>0.0733133366403329</v>
      </c>
      <c r="E11" s="18">
        <f>'I (3)'!$G16</f>
        <v>0</v>
      </c>
      <c r="F11" s="19">
        <f>'I (4)'!$E15</f>
        <v>0</v>
      </c>
      <c r="G11" s="18">
        <f>'I (5)'!$G16</f>
        <v>1</v>
      </c>
      <c r="H11" s="19">
        <f>'II (1)'!$G15</f>
        <v>0</v>
      </c>
      <c r="I11" s="18">
        <f>'II (2)'!$I18</f>
        <v>-0.8445458565467477</v>
      </c>
      <c r="J11" s="34">
        <f>'II (3)'!$I18</f>
        <v>-0.17889273830842545</v>
      </c>
      <c r="K11" s="18">
        <f>'II (4)'!$F15</f>
        <v>-0.0537321792575544</v>
      </c>
      <c r="L11" s="28">
        <f>'II (5)'!$H16</f>
        <v>0</v>
      </c>
      <c r="M11" s="62">
        <f>'II (6)'!$F16</f>
        <v>0.5775869753396585</v>
      </c>
      <c r="N11" s="28">
        <f>'III (1)'!$L16</f>
        <v>0</v>
      </c>
      <c r="O11" s="28">
        <f>'III (2)'!$I16</f>
        <v>0</v>
      </c>
      <c r="P11" s="28">
        <f>'III (3)'!$H15</f>
        <v>0</v>
      </c>
      <c r="Q11" s="28">
        <f>'III (4)'!$I15</f>
        <v>0</v>
      </c>
      <c r="R11" s="18">
        <f>'III (5)'!$L16</f>
        <v>-1</v>
      </c>
      <c r="S11" s="18">
        <f>'III (6)'!$J16</f>
        <v>-0.28145800952457234</v>
      </c>
      <c r="T11" s="28">
        <f>'III (7)'!$E15</f>
        <v>0</v>
      </c>
      <c r="U11" s="18">
        <f>'III (8)'!$J16</f>
        <v>0.16572691854311342</v>
      </c>
      <c r="V11" s="28">
        <f>'III (9)'!$G15</f>
        <v>0</v>
      </c>
      <c r="W11" s="18">
        <f>'III (10)'!$I15</f>
        <v>0</v>
      </c>
      <c r="X11" s="19">
        <f>'IV (1)'!$E15</f>
        <v>1</v>
      </c>
      <c r="Y11" s="19">
        <f>'IV (2)'!$E15</f>
        <v>0</v>
      </c>
      <c r="Z11" s="18">
        <f>'IV (3)'!$E15</f>
        <v>1</v>
      </c>
      <c r="AA11" s="76">
        <f t="shared" si="0"/>
        <v>2.051230202713059</v>
      </c>
      <c r="AB11" s="1">
        <f t="shared" si="1"/>
        <v>34</v>
      </c>
    </row>
    <row r="12" spans="1:28" ht="15.75">
      <c r="A12" s="19">
        <v>8</v>
      </c>
      <c r="B12" s="5" t="s">
        <v>254</v>
      </c>
      <c r="C12" s="18">
        <f>'I (1)'!$F17</f>
        <v>0.13992008695585034</v>
      </c>
      <c r="D12" s="18">
        <f>'I (2)'!$F17</f>
        <v>0.08674048727878839</v>
      </c>
      <c r="E12" s="18">
        <f>'I (3)'!$G17</f>
        <v>0</v>
      </c>
      <c r="F12" s="19">
        <f>'I (4)'!$E16</f>
        <v>0</v>
      </c>
      <c r="G12" s="18">
        <f>'I (5)'!$G17</f>
        <v>1</v>
      </c>
      <c r="H12" s="19">
        <f>'II (1)'!$G16</f>
        <v>0</v>
      </c>
      <c r="I12" s="18">
        <f>'II (2)'!$I19</f>
        <v>0</v>
      </c>
      <c r="J12" s="34">
        <f>'II (3)'!$I19</f>
        <v>0</v>
      </c>
      <c r="K12" s="94">
        <f>'II (4)'!$F16</f>
        <v>-0.0021837956699340983</v>
      </c>
      <c r="L12" s="28">
        <f>'II (5)'!$H17</f>
        <v>0</v>
      </c>
      <c r="M12" s="62">
        <f>'II (6)'!$F17</f>
        <v>1.9107961774411104</v>
      </c>
      <c r="N12" s="28">
        <f>'III (1)'!$L17</f>
        <v>0</v>
      </c>
      <c r="O12" s="28">
        <f>'III (2)'!$I17</f>
        <v>0</v>
      </c>
      <c r="P12" s="28">
        <f>'III (3)'!$H16</f>
        <v>0</v>
      </c>
      <c r="Q12" s="28">
        <f>'III (4)'!$I16</f>
        <v>0</v>
      </c>
      <c r="R12" s="18">
        <f>'III (5)'!$L17</f>
        <v>0</v>
      </c>
      <c r="S12" s="18">
        <f>'III (6)'!$J17</f>
        <v>-1.3986209719466416</v>
      </c>
      <c r="T12" s="28">
        <f>'III (7)'!$E16</f>
        <v>0</v>
      </c>
      <c r="U12" s="18">
        <f>'III (8)'!$J17</f>
        <v>0.1928995702572161</v>
      </c>
      <c r="V12" s="28">
        <f>'III (9)'!$G16</f>
        <v>0</v>
      </c>
      <c r="W12" s="18">
        <f>'III (10)'!$I16</f>
        <v>0</v>
      </c>
      <c r="X12" s="19">
        <f>'IV (1)'!$E16</f>
        <v>1</v>
      </c>
      <c r="Y12" s="19">
        <f>'IV (2)'!$E16</f>
        <v>0</v>
      </c>
      <c r="Z12" s="18">
        <f>'IV (3)'!$E16</f>
        <v>1</v>
      </c>
      <c r="AA12" s="76">
        <f>SUM($C12:$Z12)</f>
        <v>3.9295515543163893</v>
      </c>
      <c r="AB12" s="1">
        <f>RANK(AA12,$AA$5:$AA$41,0)</f>
        <v>26</v>
      </c>
    </row>
    <row r="13" spans="1:28" ht="15.75">
      <c r="A13" s="19">
        <v>9</v>
      </c>
      <c r="B13" s="5" t="s">
        <v>255</v>
      </c>
      <c r="C13" s="18">
        <f>'I (1)'!$F18</f>
        <v>0.7900856535324937</v>
      </c>
      <c r="D13" s="18">
        <f>'I (2)'!$F18</f>
        <v>0.10123678694052493</v>
      </c>
      <c r="E13" s="18">
        <f>'I (3)'!$G18</f>
        <v>0</v>
      </c>
      <c r="F13" s="19">
        <f>'I (4)'!$E17</f>
        <v>0</v>
      </c>
      <c r="G13" s="18">
        <f>'I (5)'!$G18</f>
        <v>1</v>
      </c>
      <c r="H13" s="19">
        <f>'II (1)'!$G17</f>
        <v>0</v>
      </c>
      <c r="I13" s="18">
        <f>'II (2)'!$I20</f>
        <v>0</v>
      </c>
      <c r="J13" s="34">
        <f>'II (3)'!$I20</f>
        <v>0</v>
      </c>
      <c r="K13" s="18">
        <f>'II (4)'!$F17</f>
        <v>-0.33685843687352335</v>
      </c>
      <c r="L13" s="28">
        <f>'II (5)'!$H18</f>
        <v>0</v>
      </c>
      <c r="M13" s="62">
        <f>'II (6)'!$F18</f>
        <v>1.6107726252340975</v>
      </c>
      <c r="N13" s="28">
        <f>'III (1)'!$L18</f>
        <v>0</v>
      </c>
      <c r="O13" s="28">
        <f>'III (2)'!$I18</f>
        <v>0</v>
      </c>
      <c r="P13" s="28">
        <f>'III (3)'!$H17</f>
        <v>0</v>
      </c>
      <c r="Q13" s="28">
        <f>'III (4)'!$I17</f>
        <v>0</v>
      </c>
      <c r="R13" s="18">
        <f>'III (5)'!$L18</f>
        <v>0</v>
      </c>
      <c r="S13" s="18">
        <f>'III (6)'!$J18</f>
        <v>-0.12184469330497548</v>
      </c>
      <c r="T13" s="28">
        <f>'III (7)'!$E17</f>
        <v>0</v>
      </c>
      <c r="U13" s="18">
        <f>'III (8)'!$J18</f>
        <v>0.17706716690897378</v>
      </c>
      <c r="V13" s="28">
        <f>'III (9)'!$G17</f>
        <v>0</v>
      </c>
      <c r="W13" s="18">
        <f>'III (10)'!$I17</f>
        <v>0</v>
      </c>
      <c r="X13" s="19">
        <f>'IV (1)'!$E17</f>
        <v>1</v>
      </c>
      <c r="Y13" s="19">
        <f>'IV (2)'!$E17</f>
        <v>0</v>
      </c>
      <c r="Z13" s="18">
        <f>'IV (3)'!$E17</f>
        <v>1</v>
      </c>
      <c r="AA13" s="76">
        <f t="shared" si="0"/>
        <v>5.220459102437591</v>
      </c>
      <c r="AB13" s="1">
        <f t="shared" si="1"/>
        <v>17</v>
      </c>
    </row>
    <row r="14" spans="1:28" ht="15.75">
      <c r="A14" s="19">
        <v>10</v>
      </c>
      <c r="B14" s="5" t="s">
        <v>256</v>
      </c>
      <c r="C14" s="18">
        <f>'I (1)'!$F19</f>
        <v>0.1311415377416357</v>
      </c>
      <c r="D14" s="18">
        <f>'I (2)'!$F19</f>
        <v>0.19681250858898233</v>
      </c>
      <c r="E14" s="18">
        <f>'I (3)'!$G19</f>
        <v>-1</v>
      </c>
      <c r="F14" s="19">
        <f>'I (4)'!$E18</f>
        <v>0</v>
      </c>
      <c r="G14" s="95">
        <f>'I (5)'!$G19</f>
        <v>0.9999092204548159</v>
      </c>
      <c r="H14" s="19">
        <f>'II (1)'!$G18</f>
        <v>0</v>
      </c>
      <c r="I14" s="18">
        <f>'II (2)'!$I21</f>
        <v>0</v>
      </c>
      <c r="J14" s="34">
        <f>'II (3)'!$I21</f>
        <v>0</v>
      </c>
      <c r="K14" s="18">
        <f>'II (4)'!$F18</f>
        <v>-0.24758410893804925</v>
      </c>
      <c r="L14" s="28">
        <f>'II (5)'!$H19</f>
        <v>0</v>
      </c>
      <c r="M14" s="62">
        <f>'II (6)'!$F19</f>
        <v>1.6502128141141</v>
      </c>
      <c r="N14" s="28">
        <f>'III (1)'!$L19</f>
        <v>0</v>
      </c>
      <c r="O14" s="28">
        <f>'III (2)'!$I19</f>
        <v>0</v>
      </c>
      <c r="P14" s="28">
        <f>'III (3)'!$H18</f>
        <v>0</v>
      </c>
      <c r="Q14" s="28">
        <f>'III (4)'!$I18</f>
        <v>0</v>
      </c>
      <c r="R14" s="18">
        <f>'III (5)'!$L19</f>
        <v>0</v>
      </c>
      <c r="S14" s="18">
        <f>'III (6)'!$J19</f>
        <v>-0.8673429435123243</v>
      </c>
      <c r="T14" s="28">
        <f>'III (7)'!$E18</f>
        <v>0</v>
      </c>
      <c r="U14" s="18">
        <f>'III (8)'!$J19</f>
        <v>0</v>
      </c>
      <c r="V14" s="28">
        <f>'III (9)'!$G18</f>
        <v>0</v>
      </c>
      <c r="W14" s="18">
        <f>'III (10)'!$I18</f>
        <v>-0.9521754265544994</v>
      </c>
      <c r="X14" s="19">
        <f>'IV (1)'!$E18</f>
        <v>1</v>
      </c>
      <c r="Y14" s="19">
        <f>'IV (2)'!$E18</f>
        <v>0</v>
      </c>
      <c r="Z14" s="18">
        <f>'IV (3)'!$E18</f>
        <v>1</v>
      </c>
      <c r="AA14" s="76">
        <f t="shared" si="0"/>
        <v>1.910973601894661</v>
      </c>
      <c r="AB14" s="1">
        <f t="shared" si="1"/>
        <v>35</v>
      </c>
    </row>
    <row r="15" spans="1:28" ht="15.75">
      <c r="A15" s="19">
        <v>11</v>
      </c>
      <c r="B15" s="5" t="s">
        <v>257</v>
      </c>
      <c r="C15" s="18">
        <f>'I (1)'!$F20</f>
        <v>0.2168344039671218</v>
      </c>
      <c r="D15" s="18">
        <f>'I (2)'!$F20</f>
        <v>0.6599310244137018</v>
      </c>
      <c r="E15" s="18">
        <f>'I (3)'!$G20</f>
        <v>0</v>
      </c>
      <c r="F15" s="19">
        <f>'I (4)'!$E19</f>
        <v>0</v>
      </c>
      <c r="G15" s="18">
        <f>'I (5)'!$G20</f>
        <v>1</v>
      </c>
      <c r="H15" s="19">
        <f>'II (1)'!$G19</f>
        <v>0</v>
      </c>
      <c r="I15" s="18">
        <f>'II (2)'!$I22</f>
        <v>-0.2816175553838247</v>
      </c>
      <c r="J15" s="34">
        <f>'II (3)'!$I22</f>
        <v>-0.19905941678165778</v>
      </c>
      <c r="K15" s="18">
        <f>'II (4)'!$F19</f>
        <v>-0.07667526668528118</v>
      </c>
      <c r="L15" s="28">
        <f>'II (5)'!$H20</f>
        <v>0</v>
      </c>
      <c r="M15" s="62">
        <f>'II (6)'!$F20</f>
        <v>1.8917898796505235</v>
      </c>
      <c r="N15" s="28">
        <f>'III (1)'!$L20</f>
        <v>0</v>
      </c>
      <c r="O15" s="28">
        <f>'III (2)'!$I20</f>
        <v>0</v>
      </c>
      <c r="P15" s="28">
        <f>'III (3)'!$H19</f>
        <v>0</v>
      </c>
      <c r="Q15" s="28">
        <f>'III (4)'!$I19</f>
        <v>0</v>
      </c>
      <c r="R15" s="18">
        <f>'III (5)'!$L20</f>
        <v>0</v>
      </c>
      <c r="S15" s="18">
        <f>'III (6)'!$J20</f>
        <v>0</v>
      </c>
      <c r="T15" s="28">
        <f>'III (7)'!$E19</f>
        <v>0</v>
      </c>
      <c r="U15" s="18">
        <f>'III (8)'!$J20</f>
        <v>0.45983293327814034</v>
      </c>
      <c r="V15" s="28">
        <f>'III (9)'!$G19</f>
        <v>0</v>
      </c>
      <c r="W15" s="18">
        <f>'III (10)'!$I19</f>
        <v>0</v>
      </c>
      <c r="X15" s="19">
        <f>'IV (1)'!$E19</f>
        <v>1</v>
      </c>
      <c r="Y15" s="19">
        <f>'IV (2)'!$E19</f>
        <v>0</v>
      </c>
      <c r="Z15" s="18">
        <f>'IV (3)'!$E19</f>
        <v>1</v>
      </c>
      <c r="AA15" s="76">
        <f t="shared" si="0"/>
        <v>5.671036002458724</v>
      </c>
      <c r="AB15" s="1">
        <f t="shared" si="1"/>
        <v>7</v>
      </c>
    </row>
    <row r="16" spans="1:28" ht="15.75">
      <c r="A16" s="19">
        <v>12</v>
      </c>
      <c r="B16" s="5" t="s">
        <v>258</v>
      </c>
      <c r="C16" s="18">
        <f>'I (1)'!$F21</f>
        <v>0.19083004447553123</v>
      </c>
      <c r="D16" s="18">
        <f>'I (2)'!$F21</f>
        <v>0.09007621672976239</v>
      </c>
      <c r="E16" s="18">
        <f>'I (3)'!$G21</f>
        <v>0</v>
      </c>
      <c r="F16" s="19">
        <f>'I (4)'!$E20</f>
        <v>0</v>
      </c>
      <c r="G16" s="18">
        <f>'I (5)'!$G21</f>
        <v>1</v>
      </c>
      <c r="H16" s="19">
        <f>'II (1)'!$G20</f>
        <v>0</v>
      </c>
      <c r="I16" s="18">
        <f>'II (2)'!$I23</f>
        <v>0</v>
      </c>
      <c r="J16" s="34">
        <f>'II (3)'!$I23</f>
        <v>-0.2868556901970668</v>
      </c>
      <c r="K16" s="18">
        <f>'II (4)'!$F20</f>
        <v>0</v>
      </c>
      <c r="L16" s="28">
        <f>'II (5)'!$H21</f>
        <v>0</v>
      </c>
      <c r="M16" s="96">
        <f>'II (6)'!$F21</f>
        <v>1.9965115484349047</v>
      </c>
      <c r="N16" s="28">
        <f>'III (1)'!$L21</f>
        <v>0</v>
      </c>
      <c r="O16" s="28">
        <f>'III (2)'!$I21</f>
        <v>0</v>
      </c>
      <c r="P16" s="28">
        <f>'III (3)'!$H20</f>
        <v>0</v>
      </c>
      <c r="Q16" s="28">
        <f>'III (4)'!$I20</f>
        <v>0</v>
      </c>
      <c r="R16" s="18">
        <f>'III (5)'!$L21</f>
        <v>0</v>
      </c>
      <c r="S16" s="18">
        <f>'III (6)'!$J21</f>
        <v>-0.006674087832128508</v>
      </c>
      <c r="T16" s="28">
        <f>'III (7)'!$E20</f>
        <v>0</v>
      </c>
      <c r="U16" s="18">
        <f>'III (8)'!$J21</f>
        <v>0.42116503469874583</v>
      </c>
      <c r="V16" s="28">
        <f>'III (9)'!$G20</f>
        <v>0</v>
      </c>
      <c r="W16" s="18">
        <f>'III (10)'!$I20</f>
        <v>0</v>
      </c>
      <c r="X16" s="19">
        <f>'IV (1)'!$E20</f>
        <v>1</v>
      </c>
      <c r="Y16" s="19">
        <f>'IV (2)'!$E20</f>
        <v>0</v>
      </c>
      <c r="Z16" s="18">
        <f>'IV (3)'!$E20</f>
        <v>1</v>
      </c>
      <c r="AA16" s="76">
        <f t="shared" si="0"/>
        <v>5.405053066309749</v>
      </c>
      <c r="AB16" s="1">
        <f t="shared" si="1"/>
        <v>13</v>
      </c>
    </row>
    <row r="17" spans="1:28" ht="15.75">
      <c r="A17" s="19">
        <v>13</v>
      </c>
      <c r="B17" s="5" t="s">
        <v>259</v>
      </c>
      <c r="C17" s="18">
        <f>'I (1)'!$F22</f>
        <v>0.557789193902525</v>
      </c>
      <c r="D17" s="18">
        <f>'I (2)'!$F22</f>
        <v>1</v>
      </c>
      <c r="E17" s="18">
        <f>'I (3)'!$G22</f>
        <v>0</v>
      </c>
      <c r="F17" s="19">
        <f>'I (4)'!$E21</f>
        <v>0</v>
      </c>
      <c r="G17" s="18">
        <f>'I (5)'!$G22</f>
        <v>1</v>
      </c>
      <c r="H17" s="19">
        <f>'II (1)'!$G21</f>
        <v>0</v>
      </c>
      <c r="I17" s="18">
        <f>'II (2)'!$I24</f>
        <v>-0.35817660812041885</v>
      </c>
      <c r="J17" s="34">
        <f>'II (3)'!$I24</f>
        <v>0</v>
      </c>
      <c r="K17" s="95">
        <f>'II (4)'!$F21</f>
        <v>-0.0005259324584552782</v>
      </c>
      <c r="L17" s="28">
        <f>'II (5)'!$H22</f>
        <v>0</v>
      </c>
      <c r="M17" s="62">
        <f>'II (6)'!$F22</f>
        <v>1.9071681112761336</v>
      </c>
      <c r="N17" s="28">
        <f>'III (1)'!$L22</f>
        <v>0</v>
      </c>
      <c r="O17" s="28">
        <f>'III (2)'!$I22</f>
        <v>0</v>
      </c>
      <c r="P17" s="28">
        <f>'III (3)'!$H21</f>
        <v>0</v>
      </c>
      <c r="Q17" s="28">
        <f>'III (4)'!$I21</f>
        <v>0</v>
      </c>
      <c r="R17" s="18">
        <f>'III (5)'!$L22</f>
        <v>0</v>
      </c>
      <c r="S17" s="18">
        <f>'III (6)'!$J22</f>
        <v>0</v>
      </c>
      <c r="T17" s="28">
        <f>'III (7)'!$E21</f>
        <v>0</v>
      </c>
      <c r="U17" s="18">
        <f>'III (8)'!$J22</f>
        <v>0.5868542538353224</v>
      </c>
      <c r="V17" s="28">
        <f>'III (9)'!$G21</f>
        <v>0</v>
      </c>
      <c r="W17" s="18">
        <f>'III (10)'!$I21</f>
        <v>0</v>
      </c>
      <c r="X17" s="19">
        <f>'IV (1)'!$E21</f>
        <v>1</v>
      </c>
      <c r="Y17" s="19">
        <f>'IV (2)'!$E21</f>
        <v>0</v>
      </c>
      <c r="Z17" s="18">
        <f>'IV (3)'!$E21</f>
        <v>1</v>
      </c>
      <c r="AA17" s="76">
        <f t="shared" si="0"/>
        <v>6.6931090184351065</v>
      </c>
      <c r="AB17" s="1">
        <f t="shared" si="1"/>
        <v>2</v>
      </c>
    </row>
    <row r="18" spans="1:28" ht="15.75">
      <c r="A18" s="19">
        <v>14</v>
      </c>
      <c r="B18" s="5" t="s">
        <v>260</v>
      </c>
      <c r="C18" s="18">
        <f>'I (1)'!$F23</f>
        <v>0</v>
      </c>
      <c r="D18" s="18">
        <f>'I (2)'!$F23</f>
        <v>0.7952166311939576</v>
      </c>
      <c r="E18" s="18">
        <f>'I (3)'!$G23</f>
        <v>0</v>
      </c>
      <c r="F18" s="19">
        <f>'I (4)'!$E22</f>
        <v>0</v>
      </c>
      <c r="G18" s="18">
        <f>'I (5)'!$G23</f>
        <v>1</v>
      </c>
      <c r="H18" s="19">
        <f>'II (1)'!$G22</f>
        <v>0</v>
      </c>
      <c r="I18" s="18">
        <f>'II (2)'!$I25</f>
        <v>0</v>
      </c>
      <c r="J18" s="34">
        <f>'II (3)'!$I25</f>
        <v>0</v>
      </c>
      <c r="K18" s="18">
        <f>'II (4)'!$F22</f>
        <v>0</v>
      </c>
      <c r="L18" s="28">
        <f>'II (5)'!$H23</f>
        <v>0</v>
      </c>
      <c r="M18" s="62">
        <f>'II (6)'!$F23</f>
        <v>1.9844740938544443</v>
      </c>
      <c r="N18" s="28">
        <f>'III (1)'!$L23</f>
        <v>0</v>
      </c>
      <c r="O18" s="28">
        <f>'III (2)'!$I23</f>
        <v>0</v>
      </c>
      <c r="P18" s="28">
        <f>'III (3)'!$H22</f>
        <v>0</v>
      </c>
      <c r="Q18" s="28">
        <f>'III (4)'!$I22</f>
        <v>0</v>
      </c>
      <c r="R18" s="18">
        <f>'III (5)'!$L23</f>
        <v>0</v>
      </c>
      <c r="S18" s="18">
        <f>'III (6)'!$J23</f>
        <v>-0.18709913659974847</v>
      </c>
      <c r="T18" s="28">
        <f>'III (7)'!$E22</f>
        <v>0</v>
      </c>
      <c r="U18" s="18">
        <f>'III (8)'!$J23</f>
        <v>0.6557264922796845</v>
      </c>
      <c r="V18" s="28">
        <f>'III (9)'!$G22</f>
        <v>0</v>
      </c>
      <c r="W18" s="18">
        <f>'III (10)'!$I22</f>
        <v>0</v>
      </c>
      <c r="X18" s="19">
        <f>'IV (1)'!$E22</f>
        <v>1</v>
      </c>
      <c r="Y18" s="19">
        <f>'IV (2)'!$E22</f>
        <v>0</v>
      </c>
      <c r="Z18" s="18">
        <f>'IV (3)'!$E22</f>
        <v>0</v>
      </c>
      <c r="AA18" s="76">
        <f t="shared" si="0"/>
        <v>5.248318080728338</v>
      </c>
      <c r="AB18" s="1">
        <f t="shared" si="1"/>
        <v>15</v>
      </c>
    </row>
    <row r="19" spans="1:28" ht="15.75">
      <c r="A19" s="19">
        <v>15</v>
      </c>
      <c r="B19" s="5" t="s">
        <v>261</v>
      </c>
      <c r="C19" s="18">
        <f>'I (1)'!$F24</f>
        <v>1.1482626385608716</v>
      </c>
      <c r="D19" s="18">
        <f>'I (2)'!$F24</f>
        <v>0.1902641439957464</v>
      </c>
      <c r="E19" s="18">
        <f>'I (3)'!$G24</f>
        <v>0</v>
      </c>
      <c r="F19" s="19">
        <f>'I (4)'!$E23</f>
        <v>0</v>
      </c>
      <c r="G19" s="18">
        <f>'I (5)'!$G24</f>
        <v>1</v>
      </c>
      <c r="H19" s="19">
        <f>'II (1)'!$G23</f>
        <v>0</v>
      </c>
      <c r="I19" s="18">
        <f>'II (2)'!$I26</f>
        <v>-0.3707281957073662</v>
      </c>
      <c r="J19" s="34">
        <f>'II (3)'!$I26</f>
        <v>-0.45462678620917757</v>
      </c>
      <c r="K19" s="18">
        <f>'II (4)'!$F23</f>
        <v>0</v>
      </c>
      <c r="L19" s="28">
        <f>'II (5)'!$H24</f>
        <v>0</v>
      </c>
      <c r="M19" s="62">
        <f>'II (6)'!$F24</f>
        <v>1.9754257444851433</v>
      </c>
      <c r="N19" s="28">
        <f>'III (1)'!$L24</f>
        <v>0</v>
      </c>
      <c r="O19" s="28">
        <f>'III (2)'!$I24</f>
        <v>0</v>
      </c>
      <c r="P19" s="28">
        <f>'III (3)'!$H23</f>
        <v>0</v>
      </c>
      <c r="Q19" s="28">
        <f>'III (4)'!$I23</f>
        <v>0</v>
      </c>
      <c r="R19" s="18">
        <f>'III (5)'!$L24</f>
        <v>0</v>
      </c>
      <c r="S19" s="18">
        <f>'III (6)'!$J24</f>
        <v>0</v>
      </c>
      <c r="T19" s="28">
        <f>'III (7)'!$E23</f>
        <v>0</v>
      </c>
      <c r="U19" s="18">
        <f>'III (8)'!$J24</f>
        <v>0.25937126491519197</v>
      </c>
      <c r="V19" s="28">
        <f>'III (9)'!$G23</f>
        <v>0</v>
      </c>
      <c r="W19" s="18">
        <f>'III (10)'!$I23</f>
        <v>0</v>
      </c>
      <c r="X19" s="19">
        <f>'IV (1)'!$E23</f>
        <v>1</v>
      </c>
      <c r="Y19" s="19">
        <f>'IV (2)'!$E23</f>
        <v>0</v>
      </c>
      <c r="Z19" s="18">
        <f>'IV (3)'!$E23</f>
        <v>1</v>
      </c>
      <c r="AA19" s="76">
        <f t="shared" si="0"/>
        <v>5.747968810040409</v>
      </c>
      <c r="AB19" s="1">
        <f t="shared" si="1"/>
        <v>6</v>
      </c>
    </row>
    <row r="20" spans="1:28" ht="15.75">
      <c r="A20" s="19">
        <v>16</v>
      </c>
      <c r="B20" s="5" t="s">
        <v>262</v>
      </c>
      <c r="C20" s="18">
        <f>'I (1)'!$F25</f>
        <v>0.4107537446442597</v>
      </c>
      <c r="D20" s="18">
        <f>'I (2)'!$F25</f>
        <v>0.1739572358360701</v>
      </c>
      <c r="E20" s="18">
        <f>'I (3)'!$G25</f>
        <v>0</v>
      </c>
      <c r="F20" s="19">
        <f>'I (4)'!$E24</f>
        <v>0</v>
      </c>
      <c r="G20" s="18">
        <f>'I (5)'!$G25</f>
        <v>1</v>
      </c>
      <c r="H20" s="19">
        <f>'II (1)'!$G24</f>
        <v>0</v>
      </c>
      <c r="I20" s="18">
        <f>'II (2)'!$I27</f>
        <v>0</v>
      </c>
      <c r="J20" s="34">
        <f>'II (3)'!$I27</f>
        <v>-0.37566477740256016</v>
      </c>
      <c r="K20" s="18">
        <f>'II (4)'!$F24</f>
        <v>-0.04158417450940553</v>
      </c>
      <c r="L20" s="28">
        <f>'II (5)'!$H25</f>
        <v>0</v>
      </c>
      <c r="M20" s="62">
        <f>'II (6)'!$F25</f>
        <v>1.7547244748635091</v>
      </c>
      <c r="N20" s="28">
        <f>'III (1)'!$L25</f>
        <v>0</v>
      </c>
      <c r="O20" s="28">
        <f>'III (2)'!$I25</f>
        <v>0</v>
      </c>
      <c r="P20" s="28">
        <f>'III (3)'!$H24</f>
        <v>0</v>
      </c>
      <c r="Q20" s="28">
        <f>'III (4)'!$I24</f>
        <v>0</v>
      </c>
      <c r="R20" s="18">
        <f>'III (5)'!$L25</f>
        <v>0</v>
      </c>
      <c r="S20" s="18">
        <f>'III (6)'!$J25</f>
        <v>0</v>
      </c>
      <c r="T20" s="28">
        <f>'III (7)'!$E24</f>
        <v>0</v>
      </c>
      <c r="U20" s="18">
        <f>'III (8)'!$J25</f>
        <v>0.1708644215604956</v>
      </c>
      <c r="V20" s="28">
        <f>'III (9)'!$G24</f>
        <v>0</v>
      </c>
      <c r="W20" s="18">
        <f>'III (10)'!$I24</f>
        <v>0</v>
      </c>
      <c r="X20" s="19">
        <f>'IV (1)'!$E24</f>
        <v>1</v>
      </c>
      <c r="Y20" s="19">
        <f>'IV (2)'!$E24</f>
        <v>0</v>
      </c>
      <c r="Z20" s="18">
        <f>'IV (3)'!$E24</f>
        <v>1</v>
      </c>
      <c r="AA20" s="76">
        <f t="shared" si="0"/>
        <v>5.093050924992369</v>
      </c>
      <c r="AB20" s="1">
        <f t="shared" si="1"/>
        <v>20</v>
      </c>
    </row>
    <row r="21" spans="1:28" ht="15.75">
      <c r="A21" s="19">
        <v>17</v>
      </c>
      <c r="B21" s="5" t="s">
        <v>263</v>
      </c>
      <c r="C21" s="18">
        <f>'I (1)'!$F26</f>
        <v>1.0944444501514392</v>
      </c>
      <c r="D21" s="18">
        <f>'I (2)'!$F26</f>
        <v>0.07901807914433819</v>
      </c>
      <c r="E21" s="18">
        <f>'I (3)'!$G26</f>
        <v>0</v>
      </c>
      <c r="F21" s="19">
        <f>'I (4)'!$E25</f>
        <v>0</v>
      </c>
      <c r="G21" s="18">
        <f>'I (5)'!$G26</f>
        <v>1</v>
      </c>
      <c r="H21" s="19">
        <f>'II (1)'!$G25</f>
        <v>0</v>
      </c>
      <c r="I21" s="18">
        <f>'II (2)'!$I28</f>
        <v>0</v>
      </c>
      <c r="J21" s="34">
        <f>'II (3)'!$I28</f>
        <v>0</v>
      </c>
      <c r="K21" s="18">
        <f>'II (4)'!$F25</f>
        <v>-0.07455543522572136</v>
      </c>
      <c r="L21" s="28">
        <f>'II (5)'!$H26</f>
        <v>0</v>
      </c>
      <c r="M21" s="62">
        <f>'II (6)'!$F26</f>
        <v>0.9519337353067694</v>
      </c>
      <c r="N21" s="28">
        <f>'III (1)'!$L26</f>
        <v>0</v>
      </c>
      <c r="O21" s="28">
        <f>'III (2)'!$I26</f>
        <v>0</v>
      </c>
      <c r="P21" s="28">
        <f>'III (3)'!$H25</f>
        <v>0</v>
      </c>
      <c r="Q21" s="28">
        <f>'III (4)'!$I25</f>
        <v>0</v>
      </c>
      <c r="R21" s="18">
        <f>'III (5)'!$L26</f>
        <v>0</v>
      </c>
      <c r="S21" s="18">
        <f>'III (6)'!$J26</f>
        <v>0</v>
      </c>
      <c r="T21" s="28">
        <f>'III (7)'!$E25</f>
        <v>0</v>
      </c>
      <c r="U21" s="18">
        <f>'III (8)'!$J26</f>
        <v>0.24694365773993643</v>
      </c>
      <c r="V21" s="28">
        <f>'III (9)'!$G25</f>
        <v>0</v>
      </c>
      <c r="W21" s="18">
        <f>'III (10)'!$I25</f>
        <v>0</v>
      </c>
      <c r="X21" s="19">
        <f>'IV (1)'!$E25</f>
        <v>1</v>
      </c>
      <c r="Y21" s="19">
        <f>'IV (2)'!$E25</f>
        <v>0</v>
      </c>
      <c r="Z21" s="18">
        <f>'IV (3)'!$E25</f>
        <v>1</v>
      </c>
      <c r="AA21" s="76">
        <f t="shared" si="0"/>
        <v>5.297784487116762</v>
      </c>
      <c r="AB21" s="1">
        <f t="shared" si="1"/>
        <v>14</v>
      </c>
    </row>
    <row r="22" spans="1:28" ht="15.75">
      <c r="A22" s="19">
        <v>18</v>
      </c>
      <c r="B22" s="5" t="s">
        <v>264</v>
      </c>
      <c r="C22" s="18">
        <f>'I (1)'!$F27</f>
        <v>0.6234853916672297</v>
      </c>
      <c r="D22" s="18">
        <f>'I (2)'!$F27</f>
        <v>0.11944895393798885</v>
      </c>
      <c r="E22" s="94">
        <f>'I (3)'!$G27</f>
        <v>-0.0009103434049646985</v>
      </c>
      <c r="F22" s="19">
        <f>'I (4)'!$E26</f>
        <v>0</v>
      </c>
      <c r="G22" s="18">
        <f>'I (5)'!$G27</f>
        <v>1</v>
      </c>
      <c r="H22" s="19">
        <f>'II (1)'!$G26</f>
        <v>0</v>
      </c>
      <c r="I22" s="18">
        <f>'II (2)'!$I29</f>
        <v>0</v>
      </c>
      <c r="J22" s="34">
        <f>'II (3)'!$I29</f>
        <v>0</v>
      </c>
      <c r="K22" s="18">
        <f>'II (4)'!$F26</f>
        <v>-0.2860163419887986</v>
      </c>
      <c r="L22" s="28">
        <f>'II (5)'!$H27</f>
        <v>0</v>
      </c>
      <c r="M22" s="62">
        <f>'II (6)'!$F27</f>
        <v>1.68882384055738</v>
      </c>
      <c r="N22" s="28">
        <f>'III (1)'!$L27</f>
        <v>0</v>
      </c>
      <c r="O22" s="28">
        <f>'III (2)'!$I27</f>
        <v>0</v>
      </c>
      <c r="P22" s="28">
        <f>'III (3)'!$H26</f>
        <v>0</v>
      </c>
      <c r="Q22" s="28">
        <f>'III (4)'!$I26</f>
        <v>0</v>
      </c>
      <c r="R22" s="18">
        <f>'III (5)'!$L27</f>
        <v>0</v>
      </c>
      <c r="S22" s="18">
        <f>'III (6)'!$J27</f>
        <v>0</v>
      </c>
      <c r="T22" s="28">
        <f>'III (7)'!$E26</f>
        <v>0</v>
      </c>
      <c r="U22" s="18">
        <f>'III (8)'!$J27</f>
        <v>0.10707780467461168</v>
      </c>
      <c r="V22" s="28">
        <f>'III (9)'!$G26</f>
        <v>0</v>
      </c>
      <c r="W22" s="18">
        <f>'III (10)'!$I26</f>
        <v>0</v>
      </c>
      <c r="X22" s="19">
        <f>'IV (1)'!$E26</f>
        <v>1</v>
      </c>
      <c r="Y22" s="19">
        <f>'IV (2)'!$E26</f>
        <v>0</v>
      </c>
      <c r="Z22" s="18">
        <f>'IV (3)'!$E26</f>
        <v>0</v>
      </c>
      <c r="AA22" s="76">
        <f t="shared" si="0"/>
        <v>4.251909305443447</v>
      </c>
      <c r="AB22" s="1">
        <f t="shared" si="1"/>
        <v>23</v>
      </c>
    </row>
    <row r="23" spans="1:28" ht="15.75">
      <c r="A23" s="19">
        <v>19</v>
      </c>
      <c r="B23" s="5" t="s">
        <v>265</v>
      </c>
      <c r="C23" s="18">
        <f>'I (1)'!$F28</f>
        <v>1.4939081539019186</v>
      </c>
      <c r="D23" s="18">
        <f>'I (2)'!$F28</f>
        <v>0.1744623987716379</v>
      </c>
      <c r="E23" s="18">
        <f>'I (3)'!$G28</f>
        <v>0</v>
      </c>
      <c r="F23" s="19">
        <f>'I (4)'!$E27</f>
        <v>0</v>
      </c>
      <c r="G23" s="18">
        <f>'I (5)'!$G28</f>
        <v>1</v>
      </c>
      <c r="H23" s="19">
        <f>'II (1)'!$G27</f>
        <v>0</v>
      </c>
      <c r="I23" s="18">
        <f>'II (2)'!$I30</f>
        <v>-0.38408193229176735</v>
      </c>
      <c r="J23" s="34">
        <f>'II (3)'!$I30</f>
        <v>0</v>
      </c>
      <c r="K23" s="18">
        <f>'II (4)'!$F27</f>
        <v>0</v>
      </c>
      <c r="L23" s="28">
        <f>'II (5)'!$H28</f>
        <v>0</v>
      </c>
      <c r="M23" s="62">
        <f>'II (6)'!$F28</f>
        <v>2</v>
      </c>
      <c r="N23" s="28">
        <f>'III (1)'!$L28</f>
        <v>0</v>
      </c>
      <c r="O23" s="28">
        <f>'III (2)'!$I28</f>
        <v>0</v>
      </c>
      <c r="P23" s="28">
        <f>'III (3)'!$H27</f>
        <v>0</v>
      </c>
      <c r="Q23" s="28">
        <f>'III (4)'!$I27</f>
        <v>0</v>
      </c>
      <c r="R23" s="18">
        <f>'III (5)'!$L28</f>
        <v>0</v>
      </c>
      <c r="S23" s="18">
        <f>'III (6)'!$J28</f>
        <v>0</v>
      </c>
      <c r="T23" s="28">
        <f>'III (7)'!$E27</f>
        <v>0</v>
      </c>
      <c r="U23" s="18">
        <f>'III (8)'!$J28</f>
        <v>0.23915171861693924</v>
      </c>
      <c r="V23" s="28">
        <f>'III (9)'!$G27</f>
        <v>0</v>
      </c>
      <c r="W23" s="18">
        <f>'III (10)'!$I27</f>
        <v>0</v>
      </c>
      <c r="X23" s="19">
        <f>'IV (1)'!$E27</f>
        <v>1</v>
      </c>
      <c r="Y23" s="19">
        <f>'IV (2)'!$E27</f>
        <v>0</v>
      </c>
      <c r="Z23" s="18">
        <f>'IV (3)'!$E27</f>
        <v>1</v>
      </c>
      <c r="AA23" s="76">
        <f t="shared" si="0"/>
        <v>6.523440338998728</v>
      </c>
      <c r="AB23" s="1">
        <f t="shared" si="1"/>
        <v>4</v>
      </c>
    </row>
    <row r="24" spans="1:28" ht="15.75">
      <c r="A24" s="19">
        <v>20</v>
      </c>
      <c r="B24" s="5" t="s">
        <v>266</v>
      </c>
      <c r="C24" s="18">
        <f>'I (1)'!$F29</f>
        <v>1.2008488029947288</v>
      </c>
      <c r="D24" s="18">
        <f>'I (2)'!$F29</f>
        <v>0.18091112048238028</v>
      </c>
      <c r="E24" s="18">
        <f>'I (3)'!$G29</f>
        <v>0</v>
      </c>
      <c r="F24" s="19">
        <f>'I (4)'!$E28</f>
        <v>0</v>
      </c>
      <c r="G24" s="18">
        <f>'I (5)'!$G29</f>
        <v>1</v>
      </c>
      <c r="H24" s="19">
        <f>'II (1)'!$G28</f>
        <v>0</v>
      </c>
      <c r="I24" s="18">
        <f>'II (2)'!$I31</f>
        <v>0</v>
      </c>
      <c r="J24" s="34">
        <f>'II (3)'!$I31</f>
        <v>-0.042432735116587086</v>
      </c>
      <c r="K24" s="18">
        <f>'II (4)'!$F28</f>
        <v>-0.3559414034552244</v>
      </c>
      <c r="L24" s="28">
        <f>'II (5)'!$H29</f>
        <v>0</v>
      </c>
      <c r="M24" s="62">
        <f>'II (6)'!$F29</f>
        <v>1.1543658313616585</v>
      </c>
      <c r="N24" s="28">
        <f>'III (1)'!$L29</f>
        <v>0</v>
      </c>
      <c r="O24" s="28">
        <f>'III (2)'!$I29</f>
        <v>0</v>
      </c>
      <c r="P24" s="28">
        <f>'III (3)'!$H28</f>
        <v>0</v>
      </c>
      <c r="Q24" s="28">
        <f>'III (4)'!$I28</f>
        <v>0</v>
      </c>
      <c r="R24" s="18">
        <f>'III (5)'!$L29</f>
        <v>0</v>
      </c>
      <c r="S24" s="18">
        <f>'III (6)'!$J29</f>
        <v>0</v>
      </c>
      <c r="T24" s="28">
        <f>'III (7)'!$E28</f>
        <v>0</v>
      </c>
      <c r="U24" s="18">
        <f>'III (8)'!$J29</f>
        <v>0.4240745347534207</v>
      </c>
      <c r="V24" s="28">
        <f>'III (9)'!$G28</f>
        <v>0</v>
      </c>
      <c r="W24" s="18">
        <f>'III (10)'!$I28</f>
        <v>0</v>
      </c>
      <c r="X24" s="19">
        <f>'IV (1)'!$E28</f>
        <v>1</v>
      </c>
      <c r="Y24" s="19">
        <f>'IV (2)'!$E28</f>
        <v>0</v>
      </c>
      <c r="Z24" s="18">
        <f>'IV (3)'!$E28</f>
        <v>1</v>
      </c>
      <c r="AA24" s="76">
        <f t="shared" si="0"/>
        <v>5.561826151020377</v>
      </c>
      <c r="AB24" s="1">
        <f t="shared" si="1"/>
        <v>11</v>
      </c>
    </row>
    <row r="25" spans="1:28" ht="15.75">
      <c r="A25" s="19">
        <v>21</v>
      </c>
      <c r="B25" s="5" t="s">
        <v>267</v>
      </c>
      <c r="C25" s="18">
        <f>'I (1)'!$F30</f>
        <v>0.9973026641279044</v>
      </c>
      <c r="D25" s="18">
        <f>'I (2)'!$F30</f>
        <v>0.11733563221493977</v>
      </c>
      <c r="E25" s="18">
        <f>'I (3)'!$G30</f>
        <v>0</v>
      </c>
      <c r="F25" s="19">
        <f>'I (4)'!$E29</f>
        <v>0</v>
      </c>
      <c r="G25" s="18">
        <f>'I (5)'!$G30</f>
        <v>1</v>
      </c>
      <c r="H25" s="19">
        <f>'II (1)'!$G29</f>
        <v>0</v>
      </c>
      <c r="I25" s="18">
        <f>'II (2)'!$I32</f>
        <v>0</v>
      </c>
      <c r="J25" s="34">
        <f>'II (3)'!$I32</f>
        <v>-0.1992655487297489</v>
      </c>
      <c r="K25" s="18">
        <f>'II (4)'!$F29</f>
        <v>0</v>
      </c>
      <c r="L25" s="28">
        <f>'II (5)'!$H30</f>
        <v>0</v>
      </c>
      <c r="M25" s="62">
        <f>'II (6)'!$F30</f>
        <v>1.9914686431992348</v>
      </c>
      <c r="N25" s="28">
        <f>'III (1)'!$L30</f>
        <v>0</v>
      </c>
      <c r="O25" s="28">
        <f>'III (2)'!$I30</f>
        <v>0</v>
      </c>
      <c r="P25" s="28">
        <f>'III (3)'!$H29</f>
        <v>0</v>
      </c>
      <c r="Q25" s="28">
        <f>'III (4)'!$I29</f>
        <v>0</v>
      </c>
      <c r="R25" s="18">
        <f>'III (5)'!$L30</f>
        <v>0</v>
      </c>
      <c r="S25" s="18">
        <f>'III (6)'!$J30</f>
        <v>0</v>
      </c>
      <c r="T25" s="28">
        <f>'III (7)'!$E29</f>
        <v>0</v>
      </c>
      <c r="U25" s="18">
        <f>'III (8)'!$J30</f>
        <v>0.5296722739341705</v>
      </c>
      <c r="V25" s="28">
        <f>'III (9)'!$G29</f>
        <v>0</v>
      </c>
      <c r="W25" s="18">
        <f>'III (10)'!$I29</f>
        <v>-0.7880941238106558</v>
      </c>
      <c r="X25" s="19">
        <f>'IV (1)'!$E29</f>
        <v>1</v>
      </c>
      <c r="Y25" s="19">
        <f>'IV (2)'!$E29</f>
        <v>0</v>
      </c>
      <c r="Z25" s="18">
        <f>'IV (3)'!$E29</f>
        <v>1</v>
      </c>
      <c r="AA25" s="76">
        <f t="shared" si="0"/>
        <v>5.648419540935844</v>
      </c>
      <c r="AB25" s="1">
        <f t="shared" si="1"/>
        <v>9</v>
      </c>
    </row>
    <row r="26" spans="1:28" ht="15.75">
      <c r="A26" s="19">
        <v>22</v>
      </c>
      <c r="B26" s="5" t="s">
        <v>268</v>
      </c>
      <c r="C26" s="18">
        <f>'I (1)'!$F31</f>
        <v>0.6444186488718846</v>
      </c>
      <c r="D26" s="18">
        <f>'I (2)'!$F31</f>
        <v>0.16058369125997524</v>
      </c>
      <c r="E26" s="18">
        <f>'I (3)'!$G31</f>
        <v>0</v>
      </c>
      <c r="F26" s="19">
        <f>'I (4)'!$E30</f>
        <v>0</v>
      </c>
      <c r="G26" s="18">
        <f>'I (5)'!$G31</f>
        <v>1</v>
      </c>
      <c r="H26" s="19">
        <f>'II (1)'!$G30</f>
        <v>0</v>
      </c>
      <c r="I26" s="18">
        <f>'II (2)'!$I33</f>
        <v>0</v>
      </c>
      <c r="J26" s="34">
        <f>'II (3)'!$I33</f>
        <v>0</v>
      </c>
      <c r="K26" s="18">
        <f>'II (4)'!$F30</f>
        <v>-1</v>
      </c>
      <c r="L26" s="28">
        <f>'II (5)'!$H31</f>
        <v>0</v>
      </c>
      <c r="M26" s="62">
        <f>'II (6)'!$F31</f>
        <v>2</v>
      </c>
      <c r="N26" s="28">
        <f>'III (1)'!$L31</f>
        <v>0</v>
      </c>
      <c r="O26" s="28">
        <f>'III (2)'!$I31</f>
        <v>0</v>
      </c>
      <c r="P26" s="28">
        <f>'III (3)'!$H30</f>
        <v>0</v>
      </c>
      <c r="Q26" s="28">
        <f>'III (4)'!$I30</f>
        <v>0</v>
      </c>
      <c r="R26" s="18">
        <f>'III (5)'!$L31</f>
        <v>0</v>
      </c>
      <c r="S26" s="18">
        <f>'III (6)'!$J31</f>
        <v>-2</v>
      </c>
      <c r="T26" s="28">
        <f>'III (7)'!$E30</f>
        <v>0</v>
      </c>
      <c r="U26" s="18">
        <f>'III (8)'!$J31</f>
        <v>0.15607631605178482</v>
      </c>
      <c r="V26" s="28">
        <f>'III (9)'!$G30</f>
        <v>0</v>
      </c>
      <c r="W26" s="18">
        <f>'III (10)'!$I30</f>
        <v>0</v>
      </c>
      <c r="X26" s="19">
        <f>'IV (1)'!$E30</f>
        <v>1</v>
      </c>
      <c r="Y26" s="19">
        <f>'IV (2)'!$E30</f>
        <v>0</v>
      </c>
      <c r="Z26" s="18">
        <f>'IV (3)'!$E30</f>
        <v>1</v>
      </c>
      <c r="AA26" s="76">
        <f t="shared" si="0"/>
        <v>2.9610786561836444</v>
      </c>
      <c r="AB26" s="1">
        <f t="shared" si="1"/>
        <v>30</v>
      </c>
    </row>
    <row r="27" spans="1:28" ht="15.75">
      <c r="A27" s="19">
        <v>23</v>
      </c>
      <c r="B27" s="5" t="s">
        <v>269</v>
      </c>
      <c r="C27" s="18">
        <f>'I (1)'!$F32</f>
        <v>0.3521048920519134</v>
      </c>
      <c r="D27" s="18">
        <f>'I (2)'!$F32</f>
        <v>0.05773929349743693</v>
      </c>
      <c r="E27" s="18">
        <f>'I (3)'!$G32</f>
        <v>0</v>
      </c>
      <c r="F27" s="19">
        <f>'I (4)'!$E31</f>
        <v>0</v>
      </c>
      <c r="G27" s="18">
        <f>'I (5)'!$G32</f>
        <v>1</v>
      </c>
      <c r="H27" s="19">
        <f>'II (1)'!$G31</f>
        <v>0</v>
      </c>
      <c r="I27" s="18">
        <f>'II (2)'!$I34</f>
        <v>0</v>
      </c>
      <c r="J27" s="34">
        <f>'II (3)'!$I34</f>
        <v>0</v>
      </c>
      <c r="K27" s="94">
        <f>'II (4)'!$F31</f>
        <v>-0.0020963313893740437</v>
      </c>
      <c r="L27" s="28">
        <f>'II (5)'!$H32</f>
        <v>0</v>
      </c>
      <c r="M27" s="62">
        <f>'II (6)'!$F32</f>
        <v>1.9793261425304538</v>
      </c>
      <c r="N27" s="28">
        <f>'III (1)'!$L32</f>
        <v>0</v>
      </c>
      <c r="O27" s="28">
        <f>'III (2)'!$I32</f>
        <v>0</v>
      </c>
      <c r="P27" s="28">
        <f>'III (3)'!$H31</f>
        <v>0</v>
      </c>
      <c r="Q27" s="28">
        <f>'III (4)'!$I31</f>
        <v>0</v>
      </c>
      <c r="R27" s="18">
        <f>'III (5)'!$L32</f>
        <v>0</v>
      </c>
      <c r="S27" s="18">
        <f>'III (6)'!$J32</f>
        <v>0</v>
      </c>
      <c r="T27" s="28">
        <f>'III (7)'!$E31</f>
        <v>0</v>
      </c>
      <c r="U27" s="18">
        <f>'III (8)'!$J32</f>
        <v>0.22970474885928113</v>
      </c>
      <c r="V27" s="28">
        <f>'III (9)'!$G31</f>
        <v>0</v>
      </c>
      <c r="W27" s="18">
        <f>'III (10)'!$I31</f>
        <v>0</v>
      </c>
      <c r="X27" s="19">
        <f>'IV (1)'!$E31</f>
        <v>1</v>
      </c>
      <c r="Y27" s="19">
        <f>'IV (2)'!$E31</f>
        <v>0</v>
      </c>
      <c r="Z27" s="18">
        <f>'IV (3)'!$E31</f>
        <v>1</v>
      </c>
      <c r="AA27" s="76">
        <f t="shared" si="0"/>
        <v>5.616778745549711</v>
      </c>
      <c r="AB27" s="1">
        <f t="shared" si="1"/>
        <v>10</v>
      </c>
    </row>
    <row r="28" spans="1:28" ht="15.75">
      <c r="A28" s="19">
        <v>24</v>
      </c>
      <c r="B28" s="5" t="s">
        <v>270</v>
      </c>
      <c r="C28" s="18">
        <f>'I (1)'!$F33</f>
        <v>0.9116975210428171</v>
      </c>
      <c r="D28" s="18">
        <f>'I (2)'!$F33</f>
        <v>0.07408039255065066</v>
      </c>
      <c r="E28" s="18">
        <f>'I (3)'!$G33</f>
        <v>0</v>
      </c>
      <c r="F28" s="19">
        <f>'I (4)'!$E32</f>
        <v>0</v>
      </c>
      <c r="G28" s="18">
        <f>'I (5)'!$G33</f>
        <v>1</v>
      </c>
      <c r="H28" s="19">
        <f>'II (1)'!$G32</f>
        <v>0</v>
      </c>
      <c r="I28" s="18">
        <f>'II (2)'!$I35</f>
        <v>-0.15889959576869447</v>
      </c>
      <c r="J28" s="34">
        <f>'II (3)'!$I35</f>
        <v>-0.2855335066888262</v>
      </c>
      <c r="K28" s="18">
        <f>'II (4)'!$F32</f>
        <v>-0.7526746171280441</v>
      </c>
      <c r="L28" s="28">
        <f>'II (5)'!$H33</f>
        <v>0</v>
      </c>
      <c r="M28" s="62">
        <f>'II (6)'!$F33</f>
        <v>2</v>
      </c>
      <c r="N28" s="28">
        <f>'III (1)'!$L33</f>
        <v>0</v>
      </c>
      <c r="O28" s="28">
        <f>'III (2)'!$I33</f>
        <v>0</v>
      </c>
      <c r="P28" s="28">
        <f>'III (3)'!$H32</f>
        <v>0</v>
      </c>
      <c r="Q28" s="28">
        <f>'III (4)'!$I32</f>
        <v>0</v>
      </c>
      <c r="R28" s="18">
        <f>'III (5)'!$L33</f>
        <v>0</v>
      </c>
      <c r="S28" s="18">
        <f>'III (6)'!$J33</f>
        <v>-0.8875707060227694</v>
      </c>
      <c r="T28" s="28">
        <f>'III (7)'!$E32</f>
        <v>0</v>
      </c>
      <c r="U28" s="18">
        <f>'III (8)'!$J33</f>
        <v>0.2245517396184611</v>
      </c>
      <c r="V28" s="28">
        <f>'III (9)'!$G32</f>
        <v>0</v>
      </c>
      <c r="W28" s="18">
        <f>'III (10)'!$I32</f>
        <v>0</v>
      </c>
      <c r="X28" s="19">
        <f>'IV (1)'!$E32</f>
        <v>1</v>
      </c>
      <c r="Y28" s="19">
        <f>'IV (2)'!$E32</f>
        <v>0</v>
      </c>
      <c r="Z28" s="18">
        <f>'IV (3)'!$E32</f>
        <v>1</v>
      </c>
      <c r="AA28" s="76">
        <f t="shared" si="0"/>
        <v>4.125651227603594</v>
      </c>
      <c r="AB28" s="1">
        <f t="shared" si="1"/>
        <v>25</v>
      </c>
    </row>
    <row r="29" spans="1:28" ht="15.75">
      <c r="A29" s="19">
        <v>25</v>
      </c>
      <c r="B29" s="5" t="s">
        <v>271</v>
      </c>
      <c r="C29" s="18">
        <f>'I (1)'!$F34</f>
        <v>1.0033851513985197</v>
      </c>
      <c r="D29" s="18">
        <f>'I (2)'!$F34</f>
        <v>0.14263824910068562</v>
      </c>
      <c r="E29" s="18">
        <f>'I (3)'!$G34</f>
        <v>0</v>
      </c>
      <c r="F29" s="19">
        <f>'I (4)'!$E33</f>
        <v>0</v>
      </c>
      <c r="G29" s="18">
        <f>'I (5)'!$G34</f>
        <v>1</v>
      </c>
      <c r="H29" s="19">
        <f>'II (1)'!$G33</f>
        <v>0</v>
      </c>
      <c r="I29" s="18">
        <f>'II (2)'!$I36</f>
        <v>-1</v>
      </c>
      <c r="J29" s="34">
        <f>'II (3)'!$I36</f>
        <v>-1</v>
      </c>
      <c r="K29" s="18">
        <f>'II (4)'!$F33</f>
        <v>-0.15541355841865112</v>
      </c>
      <c r="L29" s="28">
        <f>'II (5)'!$H34</f>
        <v>0</v>
      </c>
      <c r="M29" s="62">
        <f>'II (6)'!$F34</f>
        <v>0</v>
      </c>
      <c r="N29" s="28">
        <f>'III (1)'!$L34</f>
        <v>0</v>
      </c>
      <c r="O29" s="28">
        <f>'III (2)'!$I34</f>
        <v>0</v>
      </c>
      <c r="P29" s="28">
        <f>'III (3)'!$H33</f>
        <v>0</v>
      </c>
      <c r="Q29" s="28">
        <f>'III (4)'!$I33</f>
        <v>0</v>
      </c>
      <c r="R29" s="18">
        <f>'III (5)'!$L34</f>
        <v>0</v>
      </c>
      <c r="S29" s="18">
        <f>'III (6)'!$J34</f>
        <v>0</v>
      </c>
      <c r="T29" s="28">
        <f>'III (7)'!$E33</f>
        <v>0</v>
      </c>
      <c r="U29" s="18">
        <f>'III (8)'!$J34</f>
        <v>0.2624406208778426</v>
      </c>
      <c r="V29" s="28">
        <f>'III (9)'!$G33</f>
        <v>0</v>
      </c>
      <c r="W29" s="18">
        <f>'III (10)'!$I33</f>
        <v>0</v>
      </c>
      <c r="X29" s="19">
        <f>'IV (1)'!$E33</f>
        <v>1</v>
      </c>
      <c r="Y29" s="19">
        <f>'IV (2)'!$E33</f>
        <v>0</v>
      </c>
      <c r="Z29" s="18">
        <f>'IV (3)'!$E33</f>
        <v>1</v>
      </c>
      <c r="AA29" s="76">
        <f t="shared" si="0"/>
        <v>2.253050462958397</v>
      </c>
      <c r="AB29" s="1">
        <f t="shared" si="1"/>
        <v>33</v>
      </c>
    </row>
    <row r="30" spans="1:28" ht="15.75">
      <c r="A30" s="19">
        <v>26</v>
      </c>
      <c r="B30" s="5" t="s">
        <v>272</v>
      </c>
      <c r="C30" s="18">
        <f>'I (1)'!$F35</f>
        <v>1.0143347862024186</v>
      </c>
      <c r="D30" s="18">
        <f>'I (2)'!$F35</f>
        <v>0.07221089718886091</v>
      </c>
      <c r="E30" s="18">
        <f>'I (3)'!$G35</f>
        <v>0</v>
      </c>
      <c r="F30" s="19">
        <f>'I (4)'!$E34</f>
        <v>0</v>
      </c>
      <c r="G30" s="18">
        <f>'I (5)'!$G35</f>
        <v>1</v>
      </c>
      <c r="H30" s="19">
        <f>'II (1)'!$G34</f>
        <v>0</v>
      </c>
      <c r="I30" s="18">
        <f>'II (2)'!$I37</f>
        <v>0</v>
      </c>
      <c r="J30" s="34">
        <f>'II (3)'!$I37</f>
        <v>0</v>
      </c>
      <c r="K30" s="18">
        <f>'II (4)'!$F34</f>
        <v>-0.04531045691669768</v>
      </c>
      <c r="L30" s="28">
        <f>'II (5)'!$H35</f>
        <v>0</v>
      </c>
      <c r="M30" s="62">
        <f>'II (6)'!$F35</f>
        <v>1.9648796314619692</v>
      </c>
      <c r="N30" s="28">
        <f>'III (1)'!$L35</f>
        <v>0</v>
      </c>
      <c r="O30" s="28">
        <f>'III (2)'!$I35</f>
        <v>0</v>
      </c>
      <c r="P30" s="28">
        <f>'III (3)'!$H34</f>
        <v>0</v>
      </c>
      <c r="Q30" s="28">
        <f>'III (4)'!$I34</f>
        <v>0</v>
      </c>
      <c r="R30" s="18">
        <f>'III (5)'!$L35</f>
        <v>0</v>
      </c>
      <c r="S30" s="18">
        <f>'III (6)'!$J35</f>
        <v>-0.9397172729050379</v>
      </c>
      <c r="T30" s="28">
        <f>'III (7)'!$E34</f>
        <v>0</v>
      </c>
      <c r="U30" s="18">
        <f>'III (8)'!$J35</f>
        <v>0.16013388540876278</v>
      </c>
      <c r="V30" s="28">
        <f>'III (9)'!$G34</f>
        <v>0</v>
      </c>
      <c r="W30" s="18">
        <f>'III (10)'!$I34</f>
        <v>0</v>
      </c>
      <c r="X30" s="19">
        <f>'IV (1)'!$E34</f>
        <v>1</v>
      </c>
      <c r="Y30" s="19">
        <f>'IV (2)'!$E34</f>
        <v>0</v>
      </c>
      <c r="Z30" s="18">
        <f>'IV (3)'!$E34</f>
        <v>1</v>
      </c>
      <c r="AA30" s="76">
        <f t="shared" si="0"/>
        <v>5.2265314704402765</v>
      </c>
      <c r="AB30" s="1">
        <f t="shared" si="1"/>
        <v>16</v>
      </c>
    </row>
    <row r="31" spans="1:28" ht="15.75">
      <c r="A31" s="19">
        <v>27</v>
      </c>
      <c r="B31" s="5" t="s">
        <v>273</v>
      </c>
      <c r="C31" s="18">
        <f>'I (1)'!$F36</f>
        <v>0.5795297928645685</v>
      </c>
      <c r="D31" s="18">
        <f>'I (2)'!$F36</f>
        <v>0.19015560803582637</v>
      </c>
      <c r="E31" s="18">
        <f>'I (3)'!$G36</f>
        <v>0</v>
      </c>
      <c r="F31" s="19">
        <f>'I (4)'!$E35</f>
        <v>0</v>
      </c>
      <c r="G31" s="18">
        <f>'I (5)'!$G36</f>
        <v>1</v>
      </c>
      <c r="H31" s="19">
        <f>'II (1)'!$G35</f>
        <v>0</v>
      </c>
      <c r="I31" s="18">
        <f>'II (2)'!$I38</f>
        <v>0</v>
      </c>
      <c r="J31" s="34">
        <f>'II (3)'!$I38</f>
        <v>0</v>
      </c>
      <c r="K31" s="18">
        <f>'II (4)'!$F35</f>
        <v>-0.18468450072075432</v>
      </c>
      <c r="L31" s="28">
        <f>'II (5)'!$H36</f>
        <v>0</v>
      </c>
      <c r="M31" s="96">
        <f>'II (6)'!$F36</f>
        <v>1.9954058902959424</v>
      </c>
      <c r="N31" s="28">
        <f>'III (1)'!$L36</f>
        <v>0</v>
      </c>
      <c r="O31" s="28">
        <f>'III (2)'!$I36</f>
        <v>0</v>
      </c>
      <c r="P31" s="28">
        <f>'III (3)'!$H35</f>
        <v>0</v>
      </c>
      <c r="Q31" s="28">
        <f>'III (4)'!$I35</f>
        <v>0</v>
      </c>
      <c r="R31" s="18">
        <f>'III (5)'!$L36</f>
        <v>0</v>
      </c>
      <c r="S31" s="18">
        <f>'III (6)'!$J36</f>
        <v>-0.24444253397509239</v>
      </c>
      <c r="T31" s="28">
        <f>'III (7)'!$E35</f>
        <v>0</v>
      </c>
      <c r="U31" s="18">
        <f>'III (8)'!$J36</f>
        <v>0.18630576234380547</v>
      </c>
      <c r="V31" s="28">
        <f>'III (9)'!$G35</f>
        <v>0</v>
      </c>
      <c r="W31" s="18">
        <f>'III (10)'!$I35</f>
        <v>0</v>
      </c>
      <c r="X31" s="19">
        <f>'IV (1)'!$E35</f>
        <v>1</v>
      </c>
      <c r="Y31" s="19">
        <f>'IV (2)'!$E35</f>
        <v>0</v>
      </c>
      <c r="Z31" s="18">
        <f>'IV (3)'!$E35</f>
        <v>1</v>
      </c>
      <c r="AA31" s="76">
        <f t="shared" si="0"/>
        <v>5.522270018844296</v>
      </c>
      <c r="AB31" s="1">
        <f t="shared" si="1"/>
        <v>12</v>
      </c>
    </row>
    <row r="32" spans="1:28" ht="15.75">
      <c r="A32" s="19">
        <v>28</v>
      </c>
      <c r="B32" s="5" t="s">
        <v>274</v>
      </c>
      <c r="C32" s="18">
        <f>'I (1)'!$F37</f>
        <v>2</v>
      </c>
      <c r="D32" s="18">
        <f>'I (2)'!$F37</f>
        <v>0.07149218954981906</v>
      </c>
      <c r="E32" s="18">
        <f>'I (3)'!$G37</f>
        <v>-0.21579780565842613</v>
      </c>
      <c r="F32" s="19">
        <f>'I (4)'!$E36</f>
        <v>0</v>
      </c>
      <c r="G32" s="94">
        <f>'I (5)'!$G37</f>
        <v>0.9991391066169928</v>
      </c>
      <c r="H32" s="19">
        <f>'II (1)'!$G36</f>
        <v>0</v>
      </c>
      <c r="I32" s="18">
        <f>'II (2)'!$I39</f>
        <v>-0.5271308295464178</v>
      </c>
      <c r="J32" s="34">
        <f>'II (3)'!$I39</f>
        <v>-0.44487723419661795</v>
      </c>
      <c r="K32" s="18">
        <f>'II (4)'!$F36</f>
        <v>-0.020076525043996294</v>
      </c>
      <c r="L32" s="28">
        <f>'II (5)'!$H37</f>
        <v>0</v>
      </c>
      <c r="M32" s="62">
        <f>'II (6)'!$F37</f>
        <v>0.6440746379516786</v>
      </c>
      <c r="N32" s="28">
        <f>'III (1)'!$L37</f>
        <v>0</v>
      </c>
      <c r="O32" s="28">
        <f>'III (2)'!$I37</f>
        <v>0</v>
      </c>
      <c r="P32" s="28">
        <f>'III (3)'!$H36</f>
        <v>0</v>
      </c>
      <c r="Q32" s="28">
        <f>'III (4)'!$I36</f>
        <v>0</v>
      </c>
      <c r="R32" s="18">
        <f>'III (5)'!$L37</f>
        <v>0</v>
      </c>
      <c r="S32" s="18">
        <f>'III (6)'!$J37</f>
        <v>0</v>
      </c>
      <c r="T32" s="28">
        <f>'III (7)'!$E36</f>
        <v>0</v>
      </c>
      <c r="U32" s="18">
        <f>'III (8)'!$J37</f>
        <v>0.6379419356170305</v>
      </c>
      <c r="V32" s="28">
        <f>'III (9)'!$G36</f>
        <v>0</v>
      </c>
      <c r="W32" s="18">
        <f>'III (10)'!$I36</f>
        <v>0</v>
      </c>
      <c r="X32" s="19">
        <f>'IV (1)'!$E36</f>
        <v>1</v>
      </c>
      <c r="Y32" s="19">
        <f>'IV (2)'!$E36</f>
        <v>0</v>
      </c>
      <c r="Z32" s="18">
        <f>'IV (3)'!$E36</f>
        <v>1</v>
      </c>
      <c r="AA32" s="76">
        <f t="shared" si="0"/>
        <v>5.144765475290063</v>
      </c>
      <c r="AB32" s="1">
        <f t="shared" si="1"/>
        <v>18</v>
      </c>
    </row>
    <row r="33" spans="1:28" ht="15.75">
      <c r="A33" s="19">
        <v>29</v>
      </c>
      <c r="B33" s="5" t="s">
        <v>275</v>
      </c>
      <c r="C33" s="18">
        <f>'I (1)'!$F38</f>
        <v>0.6543428096159335</v>
      </c>
      <c r="D33" s="18">
        <f>'I (2)'!$F38</f>
        <v>0.14802851454474936</v>
      </c>
      <c r="E33" s="18">
        <f>'I (3)'!$G38</f>
        <v>0</v>
      </c>
      <c r="F33" s="19">
        <f>'I (4)'!$E37</f>
        <v>0</v>
      </c>
      <c r="G33" s="18">
        <f>'I (5)'!$G38</f>
        <v>1</v>
      </c>
      <c r="H33" s="19">
        <f>'II (1)'!$G37</f>
        <v>0</v>
      </c>
      <c r="I33" s="18">
        <f>'II (2)'!$I40</f>
        <v>0</v>
      </c>
      <c r="J33" s="34">
        <f>'II (3)'!$I40</f>
        <v>0</v>
      </c>
      <c r="K33" s="18">
        <f>'II (4)'!$F37</f>
        <v>0</v>
      </c>
      <c r="L33" s="28">
        <f>'II (5)'!$H38</f>
        <v>0</v>
      </c>
      <c r="M33" s="62">
        <f>'II (6)'!$F38</f>
        <v>2</v>
      </c>
      <c r="N33" s="28">
        <f>'III (1)'!$L38</f>
        <v>0</v>
      </c>
      <c r="O33" s="28">
        <f>'III (2)'!$I38</f>
        <v>0</v>
      </c>
      <c r="P33" s="28">
        <f>'III (3)'!$H37</f>
        <v>0</v>
      </c>
      <c r="Q33" s="28">
        <f>'III (4)'!$I37</f>
        <v>0</v>
      </c>
      <c r="R33" s="18">
        <f>'III (5)'!$L38</f>
        <v>0</v>
      </c>
      <c r="S33" s="18">
        <f>'III (6)'!$J38</f>
        <v>0</v>
      </c>
      <c r="T33" s="28">
        <f>'III (7)'!$E37</f>
        <v>0</v>
      </c>
      <c r="U33" s="18">
        <f>'III (8)'!$J38</f>
        <v>0.931019090096056</v>
      </c>
      <c r="V33" s="28">
        <f>'III (9)'!$G37</f>
        <v>0</v>
      </c>
      <c r="W33" s="18">
        <f>'III (10)'!$I37</f>
        <v>0</v>
      </c>
      <c r="X33" s="19">
        <f>'IV (1)'!$E37</f>
        <v>1</v>
      </c>
      <c r="Y33" s="19">
        <f>'IV (2)'!$E37</f>
        <v>0</v>
      </c>
      <c r="Z33" s="18">
        <f>'IV (3)'!$E37</f>
        <v>1</v>
      </c>
      <c r="AA33" s="76">
        <f t="shared" si="0"/>
        <v>6.733390414256739</v>
      </c>
      <c r="AB33" s="1">
        <f t="shared" si="1"/>
        <v>1</v>
      </c>
    </row>
    <row r="34" spans="1:28" ht="15.75">
      <c r="A34" s="19">
        <v>30</v>
      </c>
      <c r="B34" s="5" t="s">
        <v>276</v>
      </c>
      <c r="C34" s="18">
        <f>'I (1)'!$F39</f>
        <v>0.6432551369202552</v>
      </c>
      <c r="D34" s="18">
        <f>'I (2)'!$F39</f>
        <v>0.06721949173728974</v>
      </c>
      <c r="E34" s="18">
        <f>'I (3)'!$G39</f>
        <v>0</v>
      </c>
      <c r="F34" s="19">
        <f>'I (4)'!$E38</f>
        <v>0</v>
      </c>
      <c r="G34" s="18">
        <f>'I (5)'!$G39</f>
        <v>1</v>
      </c>
      <c r="H34" s="19">
        <f>'II (1)'!$G38</f>
        <v>0</v>
      </c>
      <c r="I34" s="18">
        <f>'II (2)'!$I41</f>
        <v>-0.1981543632483401</v>
      </c>
      <c r="J34" s="34">
        <f>'II (3)'!$I41</f>
        <v>-0.27349950562915565</v>
      </c>
      <c r="K34" s="18">
        <f>'II (4)'!$F38</f>
        <v>-0.04964521122165978</v>
      </c>
      <c r="L34" s="28">
        <f>'II (5)'!$H39</f>
        <v>0</v>
      </c>
      <c r="M34" s="62">
        <f>'II (6)'!$F39</f>
        <v>0.4227431516050158</v>
      </c>
      <c r="N34" s="28">
        <f>'III (1)'!$L39</f>
        <v>0</v>
      </c>
      <c r="O34" s="28">
        <f>'III (2)'!$I39</f>
        <v>0</v>
      </c>
      <c r="P34" s="28">
        <f>'III (3)'!$H38</f>
        <v>0</v>
      </c>
      <c r="Q34" s="28">
        <f>'III (4)'!$I38</f>
        <v>0</v>
      </c>
      <c r="R34" s="18">
        <f>'III (5)'!$L39</f>
        <v>0</v>
      </c>
      <c r="S34" s="18">
        <f>'III (6)'!$J39</f>
        <v>-0.39254560849654035</v>
      </c>
      <c r="T34" s="28">
        <f>'III (7)'!$E38</f>
        <v>0</v>
      </c>
      <c r="U34" s="18">
        <f>'III (8)'!$J39</f>
        <v>0.024213515683890897</v>
      </c>
      <c r="V34" s="28">
        <f>'III (9)'!$G38</f>
        <v>0</v>
      </c>
      <c r="W34" s="18">
        <f>'III (10)'!$I38</f>
        <v>0</v>
      </c>
      <c r="X34" s="19">
        <f>'IV (1)'!$E38</f>
        <v>1</v>
      </c>
      <c r="Y34" s="19">
        <f>'IV (2)'!$E38</f>
        <v>0</v>
      </c>
      <c r="Z34" s="18">
        <f>'IV (3)'!$E38</f>
        <v>1</v>
      </c>
      <c r="AA34" s="76">
        <f t="shared" si="0"/>
        <v>3.2435866073507555</v>
      </c>
      <c r="AB34" s="1">
        <f t="shared" si="1"/>
        <v>28</v>
      </c>
    </row>
    <row r="35" spans="1:28" ht="15.75">
      <c r="A35" s="19">
        <v>31</v>
      </c>
      <c r="B35" s="5" t="s">
        <v>277</v>
      </c>
      <c r="C35" s="18">
        <f>'I (1)'!$F40</f>
        <v>0.8332122083634437</v>
      </c>
      <c r="D35" s="18">
        <f>'I (2)'!$F40</f>
        <v>0.20571895064301868</v>
      </c>
      <c r="E35" s="18">
        <f>'I (3)'!$G40</f>
        <v>0</v>
      </c>
      <c r="F35" s="19">
        <f>'I (4)'!$E39</f>
        <v>0</v>
      </c>
      <c r="G35" s="18">
        <f>'I (5)'!$G40</f>
        <v>1</v>
      </c>
      <c r="H35" s="19">
        <f>'II (1)'!$G39</f>
        <v>0</v>
      </c>
      <c r="I35" s="18">
        <f>'II (2)'!$I42</f>
        <v>-0.26534606505774194</v>
      </c>
      <c r="J35" s="34">
        <f>'II (3)'!$I42</f>
        <v>-0.48663491588377233</v>
      </c>
      <c r="K35" s="18">
        <f>'II (4)'!$F39</f>
        <v>-0.04588503630372747</v>
      </c>
      <c r="L35" s="28">
        <f>'II (5)'!$H40</f>
        <v>0</v>
      </c>
      <c r="M35" s="62">
        <f>'II (6)'!$F40</f>
        <v>1.9886605146386866</v>
      </c>
      <c r="N35" s="28">
        <f>'III (1)'!$L40</f>
        <v>0</v>
      </c>
      <c r="O35" s="28">
        <f>'III (2)'!$I40</f>
        <v>0</v>
      </c>
      <c r="P35" s="28">
        <f>'III (3)'!$H39</f>
        <v>0</v>
      </c>
      <c r="Q35" s="28">
        <f>'III (4)'!$I39</f>
        <v>0</v>
      </c>
      <c r="R35" s="18">
        <f>'III (5)'!$L40</f>
        <v>0</v>
      </c>
      <c r="S35" s="18">
        <f>'III (6)'!$J40</f>
        <v>-0.3028742872745327</v>
      </c>
      <c r="T35" s="28">
        <f>'III (7)'!$E39</f>
        <v>0</v>
      </c>
      <c r="U35" s="18">
        <f>'III (8)'!$J40</f>
        <v>0.20043263391187427</v>
      </c>
      <c r="V35" s="28">
        <f>'III (9)'!$G39</f>
        <v>0</v>
      </c>
      <c r="W35" s="18">
        <f>'III (10)'!$I39</f>
        <v>0</v>
      </c>
      <c r="X35" s="19">
        <f>'IV (1)'!$E39</f>
        <v>1</v>
      </c>
      <c r="Y35" s="19">
        <f>'IV (2)'!$E39</f>
        <v>0</v>
      </c>
      <c r="Z35" s="18">
        <f>'IV (3)'!$E39</f>
        <v>1</v>
      </c>
      <c r="AA35" s="76">
        <f t="shared" si="0"/>
        <v>5.127284003037248</v>
      </c>
      <c r="AB35" s="1">
        <f t="shared" si="1"/>
        <v>19</v>
      </c>
    </row>
    <row r="36" spans="1:28" ht="15.75">
      <c r="A36" s="19">
        <v>32</v>
      </c>
      <c r="B36" s="5" t="s">
        <v>278</v>
      </c>
      <c r="C36" s="18">
        <f>'I (1)'!$F41</f>
        <v>0.9670320956297968</v>
      </c>
      <c r="D36" s="18">
        <f>'I (2)'!$F41</f>
        <v>0.09192775535954816</v>
      </c>
      <c r="E36" s="18">
        <f>'I (3)'!$G41</f>
        <v>0</v>
      </c>
      <c r="F36" s="19">
        <f>'I (4)'!$E40</f>
        <v>0</v>
      </c>
      <c r="G36" s="18">
        <f>'I (5)'!$G41</f>
        <v>1</v>
      </c>
      <c r="H36" s="19">
        <f>'II (1)'!$G40</f>
        <v>0</v>
      </c>
      <c r="I36" s="18">
        <f>'II (2)'!$I43</f>
        <v>-0.22643230503283557</v>
      </c>
      <c r="J36" s="34">
        <f>'II (3)'!$I43</f>
        <v>-0.7315237281789245</v>
      </c>
      <c r="K36" s="95">
        <f>'II (4)'!$F40</f>
        <v>-0.0004524045955860715</v>
      </c>
      <c r="L36" s="28">
        <f>'II (5)'!$H41</f>
        <v>0</v>
      </c>
      <c r="M36" s="62">
        <f>'II (6)'!$F41</f>
        <v>1.3918741651735371</v>
      </c>
      <c r="N36" s="28">
        <f>'III (1)'!$L41</f>
        <v>0</v>
      </c>
      <c r="O36" s="28">
        <f>'III (2)'!$I41</f>
        <v>0</v>
      </c>
      <c r="P36" s="28">
        <f>'III (3)'!$H40</f>
        <v>0</v>
      </c>
      <c r="Q36" s="28">
        <f>'III (4)'!$I40</f>
        <v>0</v>
      </c>
      <c r="R36" s="18">
        <f>'III (5)'!$L41</f>
        <v>0</v>
      </c>
      <c r="S36" s="18">
        <f>'III (6)'!$J41</f>
        <v>-0.01734358162950925</v>
      </c>
      <c r="T36" s="28">
        <f>'III (7)'!$E40</f>
        <v>0</v>
      </c>
      <c r="U36" s="18">
        <f>'III (8)'!$J41</f>
        <v>0.4622774630736099</v>
      </c>
      <c r="V36" s="28">
        <f>'III (9)'!$G40</f>
        <v>0</v>
      </c>
      <c r="W36" s="18">
        <f>'III (10)'!$I40</f>
        <v>0</v>
      </c>
      <c r="X36" s="19">
        <f>'IV (1)'!$E40</f>
        <v>1</v>
      </c>
      <c r="Y36" s="19">
        <f>'IV (2)'!$E40</f>
        <v>0</v>
      </c>
      <c r="Z36" s="18">
        <f>'IV (3)'!$E40</f>
        <v>1</v>
      </c>
      <c r="AA36" s="76">
        <f t="shared" si="0"/>
        <v>4.937359459799636</v>
      </c>
      <c r="AB36" s="1">
        <f t="shared" si="1"/>
        <v>21</v>
      </c>
    </row>
    <row r="37" spans="1:28" ht="15.75">
      <c r="A37" s="19">
        <v>33</v>
      </c>
      <c r="B37" s="5" t="s">
        <v>279</v>
      </c>
      <c r="C37" s="18">
        <f>'I (1)'!$F42</f>
        <v>0.570687749133781</v>
      </c>
      <c r="D37" s="18">
        <f>'I (2)'!$F42</f>
        <v>0.11032940158805192</v>
      </c>
      <c r="E37" s="18">
        <f>'I (3)'!$G42</f>
        <v>0</v>
      </c>
      <c r="F37" s="19">
        <f>'I (4)'!$E41</f>
        <v>0</v>
      </c>
      <c r="G37" s="18">
        <f>'I (5)'!$G42</f>
        <v>0</v>
      </c>
      <c r="H37" s="19">
        <f>'II (1)'!$G41</f>
        <v>0</v>
      </c>
      <c r="I37" s="18">
        <f>'II (2)'!$I44</f>
        <v>-0.9035415925991239</v>
      </c>
      <c r="J37" s="34">
        <f>'II (3)'!$I44</f>
        <v>-0.9805995006929794</v>
      </c>
      <c r="K37" s="18">
        <f>'II (4)'!$F41</f>
        <v>-0.33842670949107556</v>
      </c>
      <c r="L37" s="28">
        <f>'II (5)'!$H42</f>
        <v>0</v>
      </c>
      <c r="M37" s="62">
        <f>'II (6)'!$F42</f>
        <v>0.34584789947775524</v>
      </c>
      <c r="N37" s="28">
        <f>'III (1)'!$L42</f>
        <v>0</v>
      </c>
      <c r="O37" s="28">
        <f>'III (2)'!$I42</f>
        <v>0</v>
      </c>
      <c r="P37" s="28">
        <f>'III (3)'!$H41</f>
        <v>0</v>
      </c>
      <c r="Q37" s="28">
        <f>'III (4)'!$I41</f>
        <v>0</v>
      </c>
      <c r="R37" s="18">
        <f>'III (5)'!$L42</f>
        <v>0</v>
      </c>
      <c r="S37" s="18">
        <f>'III (6)'!$J42</f>
        <v>0</v>
      </c>
      <c r="T37" s="28">
        <f>'III (7)'!$E41</f>
        <v>0</v>
      </c>
      <c r="U37" s="18">
        <f>'III (8)'!$J42</f>
        <v>0.16004925078669072</v>
      </c>
      <c r="V37" s="28">
        <f>'III (9)'!$G41</f>
        <v>0</v>
      </c>
      <c r="W37" s="18">
        <f>'III (10)'!$I41</f>
        <v>-0.6185523893799666</v>
      </c>
      <c r="X37" s="19">
        <f>'IV (1)'!$E41</f>
        <v>1</v>
      </c>
      <c r="Y37" s="19">
        <f>'IV (2)'!$E41</f>
        <v>0</v>
      </c>
      <c r="Z37" s="18">
        <f>'IV (3)'!$E41</f>
        <v>1</v>
      </c>
      <c r="AA37" s="76">
        <f t="shared" si="0"/>
        <v>0.34579410882313333</v>
      </c>
      <c r="AB37" s="1">
        <f t="shared" si="1"/>
        <v>37</v>
      </c>
    </row>
    <row r="38" spans="1:28" ht="15.75">
      <c r="A38" s="19">
        <v>34</v>
      </c>
      <c r="B38" s="5" t="s">
        <v>280</v>
      </c>
      <c r="C38" s="18">
        <f>'I (1)'!$F43</f>
        <v>0.5892060101609975</v>
      </c>
      <c r="D38" s="18">
        <f>'I (2)'!$F43</f>
        <v>0</v>
      </c>
      <c r="E38" s="18">
        <f>'I (3)'!$G43</f>
        <v>0</v>
      </c>
      <c r="F38" s="19">
        <f>'I (4)'!$E42</f>
        <v>0</v>
      </c>
      <c r="G38" s="18">
        <f>'I (5)'!$G43</f>
        <v>0.7850148997922568</v>
      </c>
      <c r="H38" s="19">
        <f>'II (1)'!$G42</f>
        <v>0</v>
      </c>
      <c r="I38" s="18">
        <f>'II (2)'!$I45</f>
        <v>-0.45719773205943687</v>
      </c>
      <c r="J38" s="34">
        <f>'II (3)'!$I45</f>
        <v>-0.7459325125806889</v>
      </c>
      <c r="K38" s="18">
        <f>'II (4)'!$F42</f>
        <v>-0.0644399952862346</v>
      </c>
      <c r="L38" s="28">
        <f>'II (5)'!$H43</f>
        <v>0</v>
      </c>
      <c r="M38" s="62">
        <f>'II (6)'!$F43</f>
        <v>1.1776919392220837</v>
      </c>
      <c r="N38" s="28">
        <f>'III (1)'!$L43</f>
        <v>0</v>
      </c>
      <c r="O38" s="28">
        <f>'III (2)'!$I43</f>
        <v>0</v>
      </c>
      <c r="P38" s="28">
        <f>'III (3)'!$H42</f>
        <v>-2</v>
      </c>
      <c r="Q38" s="28">
        <f>'III (4)'!$I42</f>
        <v>0</v>
      </c>
      <c r="R38" s="18">
        <f>'III (5)'!$L43</f>
        <v>0</v>
      </c>
      <c r="S38" s="18">
        <f>'III (6)'!$J43</f>
        <v>-0.5529880642517122</v>
      </c>
      <c r="T38" s="28">
        <f>'III (7)'!$E42</f>
        <v>0</v>
      </c>
      <c r="U38" s="18">
        <f>'III (8)'!$J43</f>
        <v>0.16556723361249048</v>
      </c>
      <c r="V38" s="28">
        <f>'III (9)'!$G42</f>
        <v>0</v>
      </c>
      <c r="W38" s="18">
        <f>'III (10)'!$I42</f>
        <v>0</v>
      </c>
      <c r="X38" s="19">
        <f>'IV (1)'!$E42</f>
        <v>1</v>
      </c>
      <c r="Y38" s="19">
        <f>'IV (2)'!$E42</f>
        <v>0</v>
      </c>
      <c r="Z38" s="18">
        <f>'IV (3)'!$E42</f>
        <v>1</v>
      </c>
      <c r="AA38" s="76">
        <f t="shared" si="0"/>
        <v>0.8969217786097559</v>
      </c>
      <c r="AB38" s="1">
        <f t="shared" si="1"/>
        <v>36</v>
      </c>
    </row>
    <row r="39" spans="1:28" ht="15.75">
      <c r="A39" s="19">
        <v>35</v>
      </c>
      <c r="B39" s="5" t="s">
        <v>281</v>
      </c>
      <c r="C39" s="18">
        <f>'I (1)'!$F44</f>
        <v>0.6764000486611713</v>
      </c>
      <c r="D39" s="18">
        <f>'I (2)'!$F44</f>
        <v>0.12262692886342157</v>
      </c>
      <c r="E39" s="18">
        <f>'I (3)'!$G44</f>
        <v>0</v>
      </c>
      <c r="F39" s="19">
        <f>'I (4)'!$E43</f>
        <v>0</v>
      </c>
      <c r="G39" s="18">
        <f>'I (5)'!$G44</f>
        <v>1</v>
      </c>
      <c r="H39" s="19">
        <f>'II (1)'!$G43</f>
        <v>0</v>
      </c>
      <c r="I39" s="18">
        <f>'II (2)'!$I46</f>
        <v>-0.4521695095897119</v>
      </c>
      <c r="J39" s="34">
        <f>'II (3)'!$I46</f>
        <v>-0.05536271434670908</v>
      </c>
      <c r="K39" s="18">
        <f>'II (4)'!$F43</f>
        <v>0</v>
      </c>
      <c r="L39" s="28">
        <f>'II (5)'!$H44</f>
        <v>0</v>
      </c>
      <c r="M39" s="62">
        <f>'II (6)'!$F44</f>
        <v>1.9896897183541427</v>
      </c>
      <c r="N39" s="28">
        <f>'III (1)'!$L44</f>
        <v>0</v>
      </c>
      <c r="O39" s="28">
        <f>'III (2)'!$I44</f>
        <v>0</v>
      </c>
      <c r="P39" s="28">
        <f>'III (3)'!$H43</f>
        <v>0</v>
      </c>
      <c r="Q39" s="28">
        <f>'III (4)'!$I43</f>
        <v>0</v>
      </c>
      <c r="R39" s="18">
        <f>'III (5)'!$L44</f>
        <v>0</v>
      </c>
      <c r="S39" s="18">
        <f>'III (6)'!$J44</f>
        <v>0</v>
      </c>
      <c r="T39" s="28">
        <f>'III (7)'!$E43</f>
        <v>0</v>
      </c>
      <c r="U39" s="18">
        <f>'III (8)'!$J44</f>
        <v>0.49242530864041767</v>
      </c>
      <c r="V39" s="28">
        <f>'III (9)'!$G43</f>
        <v>0</v>
      </c>
      <c r="W39" s="18">
        <f>'III (10)'!$I43</f>
        <v>-0.12196589842813413</v>
      </c>
      <c r="X39" s="19">
        <f>'IV (1)'!$E43</f>
        <v>1</v>
      </c>
      <c r="Y39" s="19">
        <f>'IV (2)'!$E43</f>
        <v>0</v>
      </c>
      <c r="Z39" s="18">
        <f>'IV (3)'!$E43</f>
        <v>1</v>
      </c>
      <c r="AA39" s="76">
        <f t="shared" si="0"/>
        <v>5.651643882154598</v>
      </c>
      <c r="AB39" s="1">
        <f t="shared" si="1"/>
        <v>8</v>
      </c>
    </row>
    <row r="40" spans="1:28" ht="15.75">
      <c r="A40" s="19">
        <v>36</v>
      </c>
      <c r="B40" s="5" t="s">
        <v>282</v>
      </c>
      <c r="C40" s="18">
        <f>'I (1)'!$F45</f>
        <v>0.7497214364665473</v>
      </c>
      <c r="D40" s="18">
        <f>'I (2)'!$F45</f>
        <v>0.22097781339228686</v>
      </c>
      <c r="E40" s="18">
        <f>'I (3)'!$G45</f>
        <v>0</v>
      </c>
      <c r="F40" s="19">
        <f>'I (4)'!$E44</f>
        <v>0</v>
      </c>
      <c r="G40" s="18">
        <f>'I (5)'!$G45</f>
        <v>1</v>
      </c>
      <c r="H40" s="19">
        <f>'II (1)'!$G44</f>
        <v>0</v>
      </c>
      <c r="I40" s="18">
        <f>'II (2)'!$I47</f>
        <v>-0.33057552208007557</v>
      </c>
      <c r="J40" s="34">
        <f>'II (3)'!$I47</f>
        <v>0</v>
      </c>
      <c r="K40" s="18">
        <f>'II (4)'!$F44</f>
        <v>0</v>
      </c>
      <c r="L40" s="28">
        <f>'II (5)'!$H45</f>
        <v>0</v>
      </c>
      <c r="M40" s="62">
        <f>'II (6)'!$F45</f>
        <v>2</v>
      </c>
      <c r="N40" s="28">
        <f>'III (1)'!$L45</f>
        <v>0</v>
      </c>
      <c r="O40" s="28">
        <f>'III (2)'!$I45</f>
        <v>0</v>
      </c>
      <c r="P40" s="28">
        <f>'III (3)'!$H44</f>
        <v>0</v>
      </c>
      <c r="Q40" s="28">
        <f>'III (4)'!$I44</f>
        <v>0</v>
      </c>
      <c r="R40" s="18">
        <f>'III (5)'!$L45</f>
        <v>0</v>
      </c>
      <c r="S40" s="18">
        <f>'III (6)'!$J45</f>
        <v>0</v>
      </c>
      <c r="T40" s="28">
        <f>'III (7)'!$E44</f>
        <v>0</v>
      </c>
      <c r="U40" s="18">
        <f>'III (8)'!$J45</f>
        <v>1</v>
      </c>
      <c r="V40" s="28">
        <f>'III (9)'!$G44</f>
        <v>0</v>
      </c>
      <c r="W40" s="18">
        <f>'III (10)'!$I44</f>
        <v>0</v>
      </c>
      <c r="X40" s="19">
        <f>'IV (1)'!$E44</f>
        <v>1</v>
      </c>
      <c r="Y40" s="19">
        <f>'IV (2)'!$E44</f>
        <v>0</v>
      </c>
      <c r="Z40" s="18">
        <f>'IV (3)'!$E44</f>
        <v>1</v>
      </c>
      <c r="AA40" s="76">
        <f t="shared" si="0"/>
        <v>6.640123727778759</v>
      </c>
      <c r="AB40" s="1">
        <f t="shared" si="1"/>
        <v>3</v>
      </c>
    </row>
    <row r="41" spans="1:28" ht="15.75">
      <c r="A41" s="19">
        <v>37</v>
      </c>
      <c r="B41" s="5" t="s">
        <v>283</v>
      </c>
      <c r="C41" s="18">
        <f>'I (1)'!$F46</f>
        <v>0.6751178993534518</v>
      </c>
      <c r="D41" s="18">
        <f>'I (2)'!$F46</f>
        <v>0.10295010504988862</v>
      </c>
      <c r="E41" s="18">
        <f>'I (3)'!$G46</f>
        <v>0</v>
      </c>
      <c r="F41" s="19">
        <f>'I (4)'!$E45</f>
        <v>0</v>
      </c>
      <c r="G41" s="18">
        <f>'I (5)'!$G46</f>
        <v>1</v>
      </c>
      <c r="H41" s="19">
        <f>'II (1)'!$G45</f>
        <v>0</v>
      </c>
      <c r="I41" s="18">
        <f>'II (2)'!$I48</f>
        <v>-0.7224023962435685</v>
      </c>
      <c r="J41" s="34">
        <f>'II (3)'!$I48</f>
        <v>-0.8102966516995499</v>
      </c>
      <c r="K41" s="18">
        <f>'II (4)'!$F45</f>
        <v>-0.018391727556003344</v>
      </c>
      <c r="L41" s="28">
        <f>'II (5)'!$H46</f>
        <v>0</v>
      </c>
      <c r="M41" s="62">
        <f>'II (6)'!$F46</f>
        <v>0.8665510247999373</v>
      </c>
      <c r="N41" s="28">
        <f>'III (1)'!$L46</f>
        <v>0</v>
      </c>
      <c r="O41" s="28">
        <f>'III (2)'!$I46</f>
        <v>0</v>
      </c>
      <c r="P41" s="28">
        <f>'III (3)'!$H45</f>
        <v>0</v>
      </c>
      <c r="Q41" s="28">
        <f>'III (4)'!$I45</f>
        <v>0</v>
      </c>
      <c r="R41" s="18">
        <f>'III (5)'!$L46</f>
        <v>0</v>
      </c>
      <c r="S41" s="18">
        <f>'III (6)'!$J46</f>
        <v>0</v>
      </c>
      <c r="T41" s="28">
        <f>'III (7)'!$E45</f>
        <v>0</v>
      </c>
      <c r="U41" s="18">
        <f>'III (8)'!$J46</f>
        <v>0.5705422511558406</v>
      </c>
      <c r="V41" s="28">
        <f>'III (9)'!$G45</f>
        <v>0</v>
      </c>
      <c r="W41" s="18">
        <f>'III (10)'!$I45</f>
        <v>-1</v>
      </c>
      <c r="X41" s="19">
        <f>'IV (1)'!$E45</f>
        <v>1</v>
      </c>
      <c r="Y41" s="19">
        <f>'IV (2)'!$E45</f>
        <v>0</v>
      </c>
      <c r="Z41" s="18">
        <f>'IV (3)'!$E45</f>
        <v>1</v>
      </c>
      <c r="AA41" s="76">
        <f t="shared" si="0"/>
        <v>2.6640705048599966</v>
      </c>
      <c r="AB41" s="1">
        <f t="shared" si="1"/>
        <v>31</v>
      </c>
    </row>
    <row r="42" ht="15.75">
      <c r="B42" s="6"/>
    </row>
  </sheetData>
  <sheetProtection/>
  <mergeCells count="7">
    <mergeCell ref="AA3:AA4"/>
    <mergeCell ref="B1:AA1"/>
    <mergeCell ref="C3:G3"/>
    <mergeCell ref="H3:M3"/>
    <mergeCell ref="A3:B4"/>
    <mergeCell ref="N3:W3"/>
    <mergeCell ref="X3:Z3"/>
  </mergeCells>
  <conditionalFormatting sqref="C5:C41">
    <cfRule type="cellIs" priority="43" dxfId="132" operator="equal" stopIfTrue="1">
      <formula>MAX($C$5:$C$41)</formula>
    </cfRule>
    <cfRule type="cellIs" priority="44" dxfId="133" operator="equal" stopIfTrue="1">
      <formula>MIN($C$5:$C$41)</formula>
    </cfRule>
  </conditionalFormatting>
  <conditionalFormatting sqref="D5:D41">
    <cfRule type="cellIs" priority="41" dxfId="132" operator="equal" stopIfTrue="1">
      <formula>MAX($D$5:$D$41)</formula>
    </cfRule>
    <cfRule type="cellIs" priority="42" dxfId="133" operator="equal" stopIfTrue="1">
      <formula>MIN($D$5:$D$41)</formula>
    </cfRule>
  </conditionalFormatting>
  <conditionalFormatting sqref="E5:E41">
    <cfRule type="cellIs" priority="27" dxfId="132" operator="equal" stopIfTrue="1">
      <formula>MAX($E$5:$E$41)</formula>
    </cfRule>
    <cfRule type="cellIs" priority="40" dxfId="133" operator="equal" stopIfTrue="1">
      <formula>MIN($E$5:$E$41)</formula>
    </cfRule>
  </conditionalFormatting>
  <conditionalFormatting sqref="F5:F41">
    <cfRule type="cellIs" priority="28" dxfId="132" operator="equal" stopIfTrue="1">
      <formula>0</formula>
    </cfRule>
    <cfRule type="cellIs" priority="39" dxfId="133" operator="equal" stopIfTrue="1">
      <formula>-1</formula>
    </cfRule>
  </conditionalFormatting>
  <conditionalFormatting sqref="G5:G41">
    <cfRule type="cellIs" priority="37" dxfId="132" operator="equal" stopIfTrue="1">
      <formula>MAX($G$5:$G$41)</formula>
    </cfRule>
    <cfRule type="cellIs" priority="38" dxfId="133" operator="equal" stopIfTrue="1">
      <formula>MIN($G$5:$G$41)</formula>
    </cfRule>
  </conditionalFormatting>
  <conditionalFormatting sqref="H5:H41">
    <cfRule type="cellIs" priority="29" dxfId="132" operator="equal" stopIfTrue="1">
      <formula>0</formula>
    </cfRule>
    <cfRule type="cellIs" priority="36" dxfId="133" operator="equal" stopIfTrue="1">
      <formula>-2</formula>
    </cfRule>
  </conditionalFormatting>
  <conditionalFormatting sqref="K5:K41">
    <cfRule type="cellIs" priority="32" dxfId="132" operator="equal" stopIfTrue="1">
      <formula>MAX($K$5:$K$41)</formula>
    </cfRule>
    <cfRule type="cellIs" priority="33" dxfId="133" operator="equal" stopIfTrue="1">
      <formula>MIN($K$5:$K$41)</formula>
    </cfRule>
  </conditionalFormatting>
  <conditionalFormatting sqref="L5:L41">
    <cfRule type="cellIs" priority="25" dxfId="132" operator="equal" stopIfTrue="1">
      <formula>0</formula>
    </cfRule>
    <cfRule type="cellIs" priority="26" dxfId="133" operator="equal" stopIfTrue="1">
      <formula>-2</formula>
    </cfRule>
  </conditionalFormatting>
  <conditionalFormatting sqref="M5:M41">
    <cfRule type="cellIs" priority="23" dxfId="132" operator="equal" stopIfTrue="1">
      <formula>MAX($M$5:$M$41)</formula>
    </cfRule>
    <cfRule type="cellIs" priority="24" dxfId="133" operator="equal" stopIfTrue="1">
      <formula>MIN($M$5:$M$41)</formula>
    </cfRule>
  </conditionalFormatting>
  <conditionalFormatting sqref="U5:U41">
    <cfRule type="cellIs" priority="21" dxfId="132" operator="equal" stopIfTrue="1">
      <formula>MAX($U$5:$U$41)</formula>
    </cfRule>
    <cfRule type="cellIs" priority="22" dxfId="133" operator="equal" stopIfTrue="1">
      <formula>MIN($U$5:$U$41)</formula>
    </cfRule>
  </conditionalFormatting>
  <conditionalFormatting sqref="X5:X41">
    <cfRule type="cellIs" priority="18" dxfId="132" operator="equal" stopIfTrue="1">
      <formula>1</formula>
    </cfRule>
    <cfRule type="cellIs" priority="19" dxfId="133" operator="equal" stopIfTrue="1">
      <formula>0</formula>
    </cfRule>
  </conditionalFormatting>
  <conditionalFormatting sqref="N5:Q41">
    <cfRule type="cellIs" priority="13" dxfId="132" operator="equal" stopIfTrue="1">
      <formula>0</formula>
    </cfRule>
    <cfRule type="cellIs" priority="14" dxfId="133" operator="equal" stopIfTrue="1">
      <formula>-2</formula>
    </cfRule>
  </conditionalFormatting>
  <conditionalFormatting sqref="R5:R41">
    <cfRule type="cellIs" priority="11" dxfId="132" operator="equal" stopIfTrue="1">
      <formula>MAX($R$5:$R$41)</formula>
    </cfRule>
    <cfRule type="cellIs" priority="12" dxfId="133" operator="equal" stopIfTrue="1">
      <formula>MIN($R$5:$R$41)</formula>
    </cfRule>
  </conditionalFormatting>
  <conditionalFormatting sqref="S5:S41">
    <cfRule type="cellIs" priority="9" dxfId="132" operator="equal" stopIfTrue="1">
      <formula>MAX($S$5:$S$41)</formula>
    </cfRule>
    <cfRule type="cellIs" priority="10" dxfId="133" operator="equal" stopIfTrue="1">
      <formula>MIN($S$5:$S$41)</formula>
    </cfRule>
  </conditionalFormatting>
  <conditionalFormatting sqref="T5:T41">
    <cfRule type="cellIs" priority="7" dxfId="132" operator="equal" stopIfTrue="1">
      <formula>0</formula>
    </cfRule>
    <cfRule type="cellIs" priority="8" dxfId="133" operator="equal" stopIfTrue="1">
      <formula>-2</formula>
    </cfRule>
  </conditionalFormatting>
  <conditionalFormatting sqref="I5:I41">
    <cfRule type="cellIs" priority="31" dxfId="132" operator="equal" stopIfTrue="1">
      <formula>MAX($I$5:$I$41)</formula>
    </cfRule>
    <cfRule type="cellIs" priority="35" dxfId="133" operator="equal" stopIfTrue="1">
      <formula>MIN($I$5:$I$41)</formula>
    </cfRule>
  </conditionalFormatting>
  <conditionalFormatting sqref="J5:J41">
    <cfRule type="cellIs" priority="5" dxfId="132" operator="equal" stopIfTrue="1">
      <formula>MAX($J$5:$J$41)</formula>
    </cfRule>
    <cfRule type="cellIs" priority="6" dxfId="133" operator="equal" stopIfTrue="1">
      <formula>MIN($J$5:$J$41)</formula>
    </cfRule>
  </conditionalFormatting>
  <conditionalFormatting sqref="W5:W41">
    <cfRule type="cellIs" priority="17" dxfId="132" operator="equal" stopIfTrue="1">
      <formula>0</formula>
    </cfRule>
    <cfRule type="cellIs" priority="20" dxfId="133" operator="equal" stopIfTrue="1">
      <formula>-1</formula>
    </cfRule>
  </conditionalFormatting>
  <conditionalFormatting sqref="V5:V41">
    <cfRule type="cellIs" priority="3" dxfId="132" operator="equal" stopIfTrue="1">
      <formula>0</formula>
    </cfRule>
    <cfRule type="cellIs" priority="4" dxfId="133" operator="equal" stopIfTrue="1">
      <formula>-2</formula>
    </cfRule>
  </conditionalFormatting>
  <conditionalFormatting sqref="Y5:Y41">
    <cfRule type="cellIs" priority="15" dxfId="132" operator="equal" stopIfTrue="1">
      <formula>0</formula>
    </cfRule>
    <cfRule type="cellIs" priority="16" dxfId="133" operator="equal" stopIfTrue="1">
      <formula>-1</formula>
    </cfRule>
  </conditionalFormatting>
  <conditionalFormatting sqref="Z5:Z41">
    <cfRule type="cellIs" priority="1" dxfId="132" operator="equal" stopIfTrue="1">
      <formula>1</formula>
    </cfRule>
    <cfRule type="cellIs" priority="2" dxfId="133" operator="equal" stopIfTrue="1">
      <formula>0</formula>
    </cfRule>
  </conditionalFormatting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4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B4"/>
    </sheetView>
  </sheetViews>
  <sheetFormatPr defaultColWidth="9.140625" defaultRowHeight="15"/>
  <cols>
    <col min="1" max="1" width="5.00390625" style="1" customWidth="1"/>
    <col min="2" max="2" width="22.140625" style="1" customWidth="1"/>
    <col min="3" max="3" width="6.7109375" style="1" customWidth="1"/>
    <col min="4" max="6" width="6.7109375" style="2" customWidth="1"/>
    <col min="7" max="7" width="7.57421875" style="2" customWidth="1"/>
    <col min="8" max="8" width="6.7109375" style="1" customWidth="1"/>
    <col min="9" max="10" width="6.7109375" style="2" customWidth="1"/>
    <col min="11" max="11" width="8.421875" style="2" customWidth="1"/>
    <col min="12" max="13" width="6.7109375" style="2" customWidth="1"/>
    <col min="14" max="19" width="6.7109375" style="1" customWidth="1"/>
    <col min="20" max="23" width="6.7109375" style="2" customWidth="1"/>
    <col min="24" max="24" width="6.7109375" style="1" customWidth="1"/>
    <col min="25" max="26" width="6.7109375" style="2" customWidth="1"/>
    <col min="27" max="27" width="18.57421875" style="1" customWidth="1"/>
    <col min="28" max="16384" width="9.140625" style="1" customWidth="1"/>
  </cols>
  <sheetData>
    <row r="1" spans="2:27" ht="17.25" customHeight="1">
      <c r="B1" s="112" t="s">
        <v>375</v>
      </c>
      <c r="C1" s="116"/>
      <c r="D1" s="116"/>
      <c r="E1" s="116"/>
      <c r="F1" s="116"/>
      <c r="G1" s="11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3" spans="1:28" s="8" customFormat="1" ht="70.5" customHeight="1">
      <c r="A3" s="109" t="s">
        <v>38</v>
      </c>
      <c r="B3" s="109"/>
      <c r="C3" s="109" t="s">
        <v>86</v>
      </c>
      <c r="D3" s="109"/>
      <c r="E3" s="109"/>
      <c r="F3" s="109"/>
      <c r="G3" s="109"/>
      <c r="H3" s="109" t="s">
        <v>87</v>
      </c>
      <c r="I3" s="109"/>
      <c r="J3" s="109"/>
      <c r="K3" s="109"/>
      <c r="L3" s="109"/>
      <c r="M3" s="109"/>
      <c r="N3" s="109" t="s">
        <v>133</v>
      </c>
      <c r="O3" s="109"/>
      <c r="P3" s="109"/>
      <c r="Q3" s="109"/>
      <c r="R3" s="109"/>
      <c r="S3" s="109"/>
      <c r="T3" s="109"/>
      <c r="U3" s="109"/>
      <c r="V3" s="109"/>
      <c r="W3" s="109"/>
      <c r="X3" s="109" t="s">
        <v>132</v>
      </c>
      <c r="Y3" s="109"/>
      <c r="Z3" s="109"/>
      <c r="AA3" s="109" t="s">
        <v>88</v>
      </c>
      <c r="AB3" s="21"/>
    </row>
    <row r="4" spans="1:27" s="8" customFormat="1" ht="23.25" customHeight="1">
      <c r="A4" s="109"/>
      <c r="B4" s="109"/>
      <c r="C4" s="3">
        <v>1</v>
      </c>
      <c r="D4" s="9">
        <v>2</v>
      </c>
      <c r="E4" s="9">
        <v>3</v>
      </c>
      <c r="F4" s="9">
        <v>4</v>
      </c>
      <c r="G4" s="9">
        <v>5</v>
      </c>
      <c r="H4" s="3">
        <v>1</v>
      </c>
      <c r="I4" s="9">
        <v>2</v>
      </c>
      <c r="J4" s="9">
        <v>3</v>
      </c>
      <c r="K4" s="9">
        <v>4</v>
      </c>
      <c r="L4" s="9">
        <v>5</v>
      </c>
      <c r="M4" s="9">
        <v>6</v>
      </c>
      <c r="N4" s="3">
        <v>1</v>
      </c>
      <c r="O4" s="3">
        <v>2</v>
      </c>
      <c r="P4" s="3">
        <v>3</v>
      </c>
      <c r="Q4" s="3">
        <v>4</v>
      </c>
      <c r="R4" s="3">
        <v>5</v>
      </c>
      <c r="S4" s="3">
        <v>6</v>
      </c>
      <c r="T4" s="3">
        <v>7</v>
      </c>
      <c r="U4" s="3">
        <v>8</v>
      </c>
      <c r="V4" s="3">
        <v>9</v>
      </c>
      <c r="W4" s="3">
        <v>10</v>
      </c>
      <c r="X4" s="3">
        <v>1</v>
      </c>
      <c r="Y4" s="9">
        <v>2</v>
      </c>
      <c r="Z4" s="9">
        <v>3</v>
      </c>
      <c r="AA4" s="125"/>
    </row>
    <row r="5" spans="1:28" ht="15.75">
      <c r="A5" s="19">
        <v>1</v>
      </c>
      <c r="B5" s="5" t="s">
        <v>275</v>
      </c>
      <c r="C5" s="18">
        <f>'I (1)'!$F38</f>
        <v>0.6543428096159335</v>
      </c>
      <c r="D5" s="18">
        <f>'I (2)'!$F38</f>
        <v>0.14802851454474936</v>
      </c>
      <c r="E5" s="18">
        <f>'I (3)'!$G38</f>
        <v>0</v>
      </c>
      <c r="F5" s="19">
        <f>'I (4)'!$E37</f>
        <v>0</v>
      </c>
      <c r="G5" s="18">
        <f>'I (5)'!$G38</f>
        <v>1</v>
      </c>
      <c r="H5" s="19">
        <f>'II (1)'!$G37</f>
        <v>0</v>
      </c>
      <c r="I5" s="18">
        <f>'II (2)'!$I40</f>
        <v>0</v>
      </c>
      <c r="J5" s="34">
        <f>'II (3)'!$I40</f>
        <v>0</v>
      </c>
      <c r="K5" s="18">
        <f>'II (4)'!$F37</f>
        <v>0</v>
      </c>
      <c r="L5" s="28">
        <f>'II (5)'!$H38</f>
        <v>0</v>
      </c>
      <c r="M5" s="62">
        <f>'II (6)'!$F38</f>
        <v>2</v>
      </c>
      <c r="N5" s="28">
        <f>'III (1)'!$L38</f>
        <v>0</v>
      </c>
      <c r="O5" s="28">
        <f>'III (2)'!$I38</f>
        <v>0</v>
      </c>
      <c r="P5" s="28">
        <f>'III (3)'!$H37</f>
        <v>0</v>
      </c>
      <c r="Q5" s="28">
        <f>'III (4)'!$I37</f>
        <v>0</v>
      </c>
      <c r="R5" s="18">
        <f>'III (5)'!$L38</f>
        <v>0</v>
      </c>
      <c r="S5" s="18">
        <f>'III (6)'!$J38</f>
        <v>0</v>
      </c>
      <c r="T5" s="28">
        <f>'III (7)'!$E37</f>
        <v>0</v>
      </c>
      <c r="U5" s="18">
        <f>'III (8)'!$J38</f>
        <v>0.931019090096056</v>
      </c>
      <c r="V5" s="28">
        <f>'III (9)'!$G37</f>
        <v>0</v>
      </c>
      <c r="W5" s="18">
        <f>'III (10)'!$I37</f>
        <v>0</v>
      </c>
      <c r="X5" s="19">
        <f>'IV (1)'!$E37</f>
        <v>1</v>
      </c>
      <c r="Y5" s="19">
        <f>'IV (2)'!$E37</f>
        <v>0</v>
      </c>
      <c r="Z5" s="18">
        <f>'IV (3)'!$E37</f>
        <v>1</v>
      </c>
      <c r="AA5" s="76">
        <f aca="true" t="shared" si="0" ref="AA5:AA41">SUM($C5:$Z5)</f>
        <v>6.733390414256739</v>
      </c>
      <c r="AB5" s="1">
        <f>RANK(AA5,$AA$5:$AA$41,0)</f>
        <v>1</v>
      </c>
    </row>
    <row r="6" spans="1:28" ht="15.75">
      <c r="A6" s="19">
        <v>2</v>
      </c>
      <c r="B6" s="5" t="s">
        <v>259</v>
      </c>
      <c r="C6" s="18">
        <f>'I (1)'!$F22</f>
        <v>0.557789193902525</v>
      </c>
      <c r="D6" s="18">
        <f>'I (2)'!$F22</f>
        <v>1</v>
      </c>
      <c r="E6" s="18">
        <f>'I (3)'!$G22</f>
        <v>0</v>
      </c>
      <c r="F6" s="19">
        <f>'I (4)'!$E21</f>
        <v>0</v>
      </c>
      <c r="G6" s="18">
        <f>'I (5)'!$G22</f>
        <v>1</v>
      </c>
      <c r="H6" s="19">
        <f>'II (1)'!$G21</f>
        <v>0</v>
      </c>
      <c r="I6" s="18">
        <f>'II (2)'!$I24</f>
        <v>-0.35817660812041885</v>
      </c>
      <c r="J6" s="34">
        <f>'II (3)'!$I24</f>
        <v>0</v>
      </c>
      <c r="K6" s="95">
        <f>'II (4)'!$F21</f>
        <v>-0.0005259324584552782</v>
      </c>
      <c r="L6" s="28">
        <f>'II (5)'!$H22</f>
        <v>0</v>
      </c>
      <c r="M6" s="62">
        <f>'II (6)'!$F22</f>
        <v>1.9071681112761336</v>
      </c>
      <c r="N6" s="28">
        <f>'III (1)'!$L22</f>
        <v>0</v>
      </c>
      <c r="O6" s="28">
        <f>'III (2)'!$I22</f>
        <v>0</v>
      </c>
      <c r="P6" s="28">
        <f>'III (3)'!$H21</f>
        <v>0</v>
      </c>
      <c r="Q6" s="28">
        <f>'III (4)'!$I21</f>
        <v>0</v>
      </c>
      <c r="R6" s="18">
        <f>'III (5)'!$L22</f>
        <v>0</v>
      </c>
      <c r="S6" s="18">
        <f>'III (6)'!$J22</f>
        <v>0</v>
      </c>
      <c r="T6" s="28">
        <f>'III (7)'!$E21</f>
        <v>0</v>
      </c>
      <c r="U6" s="18">
        <f>'III (8)'!$J22</f>
        <v>0.5868542538353224</v>
      </c>
      <c r="V6" s="28">
        <f>'III (9)'!$G21</f>
        <v>0</v>
      </c>
      <c r="W6" s="18">
        <f>'III (10)'!$I21</f>
        <v>0</v>
      </c>
      <c r="X6" s="19">
        <f>'IV (1)'!$E21</f>
        <v>1</v>
      </c>
      <c r="Y6" s="19">
        <f>'IV (2)'!$E21</f>
        <v>0</v>
      </c>
      <c r="Z6" s="18">
        <f>'IV (3)'!$E21</f>
        <v>1</v>
      </c>
      <c r="AA6" s="76">
        <f t="shared" si="0"/>
        <v>6.6931090184351065</v>
      </c>
      <c r="AB6" s="1">
        <f aca="true" t="shared" si="1" ref="AB6:AB41">RANK(AA6,$AA$5:$AA$41,0)</f>
        <v>2</v>
      </c>
    </row>
    <row r="7" spans="1:28" ht="15.75">
      <c r="A7" s="19">
        <v>3</v>
      </c>
      <c r="B7" s="5" t="s">
        <v>282</v>
      </c>
      <c r="C7" s="18">
        <f>'I (1)'!$F45</f>
        <v>0.7497214364665473</v>
      </c>
      <c r="D7" s="18">
        <f>'I (2)'!$F45</f>
        <v>0.22097781339228686</v>
      </c>
      <c r="E7" s="18">
        <f>'I (3)'!$G45</f>
        <v>0</v>
      </c>
      <c r="F7" s="19">
        <f>'I (4)'!$E44</f>
        <v>0</v>
      </c>
      <c r="G7" s="18">
        <f>'I (5)'!$G45</f>
        <v>1</v>
      </c>
      <c r="H7" s="19">
        <f>'II (1)'!$G44</f>
        <v>0</v>
      </c>
      <c r="I7" s="94">
        <f>'II (2)'!$I47</f>
        <v>-0.33057552208007557</v>
      </c>
      <c r="J7" s="34">
        <f>'II (3)'!$I47</f>
        <v>0</v>
      </c>
      <c r="K7" s="18">
        <f>'II (4)'!$F44</f>
        <v>0</v>
      </c>
      <c r="L7" s="28">
        <f>'II (5)'!$H45</f>
        <v>0</v>
      </c>
      <c r="M7" s="62">
        <f>'II (6)'!$F45</f>
        <v>2</v>
      </c>
      <c r="N7" s="28">
        <f>'III (1)'!$L45</f>
        <v>0</v>
      </c>
      <c r="O7" s="28">
        <f>'III (2)'!$I45</f>
        <v>0</v>
      </c>
      <c r="P7" s="28">
        <f>'III (3)'!$H44</f>
        <v>0</v>
      </c>
      <c r="Q7" s="28">
        <f>'III (4)'!$I44</f>
        <v>0</v>
      </c>
      <c r="R7" s="18">
        <f>'III (5)'!$L45</f>
        <v>0</v>
      </c>
      <c r="S7" s="18">
        <f>'III (6)'!$J45</f>
        <v>0</v>
      </c>
      <c r="T7" s="28">
        <f>'III (7)'!$E44</f>
        <v>0</v>
      </c>
      <c r="U7" s="18">
        <f>'III (8)'!$J45</f>
        <v>1</v>
      </c>
      <c r="V7" s="28">
        <f>'III (9)'!$G44</f>
        <v>0</v>
      </c>
      <c r="W7" s="18">
        <f>'III (10)'!$I44</f>
        <v>0</v>
      </c>
      <c r="X7" s="19">
        <f>'IV (1)'!$E44</f>
        <v>1</v>
      </c>
      <c r="Y7" s="19">
        <f>'IV (2)'!$E44</f>
        <v>0</v>
      </c>
      <c r="Z7" s="18">
        <f>'IV (3)'!$E44</f>
        <v>1</v>
      </c>
      <c r="AA7" s="76">
        <f t="shared" si="0"/>
        <v>6.640123727778759</v>
      </c>
      <c r="AB7" s="1">
        <f t="shared" si="1"/>
        <v>3</v>
      </c>
    </row>
    <row r="8" spans="1:28" ht="15.75">
      <c r="A8" s="19">
        <v>4</v>
      </c>
      <c r="B8" s="5" t="s">
        <v>265</v>
      </c>
      <c r="C8" s="18">
        <f>'I (1)'!$F28</f>
        <v>1.4939081539019186</v>
      </c>
      <c r="D8" s="18">
        <f>'I (2)'!$F28</f>
        <v>0.1744623987716379</v>
      </c>
      <c r="E8" s="18">
        <f>'I (3)'!$G28</f>
        <v>0</v>
      </c>
      <c r="F8" s="19">
        <f>'I (4)'!$E27</f>
        <v>0</v>
      </c>
      <c r="G8" s="18">
        <f>'I (5)'!$G28</f>
        <v>1</v>
      </c>
      <c r="H8" s="19">
        <f>'II (1)'!$G27</f>
        <v>0</v>
      </c>
      <c r="I8" s="18">
        <f>'II (2)'!$I30</f>
        <v>-0.38408193229176735</v>
      </c>
      <c r="J8" s="34">
        <f>'II (3)'!$I30</f>
        <v>0</v>
      </c>
      <c r="K8" s="18">
        <f>'II (4)'!$F27</f>
        <v>0</v>
      </c>
      <c r="L8" s="28">
        <f>'II (5)'!$H28</f>
        <v>0</v>
      </c>
      <c r="M8" s="62">
        <f>'II (6)'!$F28</f>
        <v>2</v>
      </c>
      <c r="N8" s="28">
        <f>'III (1)'!$L28</f>
        <v>0</v>
      </c>
      <c r="O8" s="28">
        <f>'III (2)'!$I28</f>
        <v>0</v>
      </c>
      <c r="P8" s="28">
        <f>'III (3)'!$H27</f>
        <v>0</v>
      </c>
      <c r="Q8" s="28">
        <f>'III (4)'!$I27</f>
        <v>0</v>
      </c>
      <c r="R8" s="18">
        <f>'III (5)'!$L28</f>
        <v>0</v>
      </c>
      <c r="S8" s="18">
        <f>'III (6)'!$J28</f>
        <v>0</v>
      </c>
      <c r="T8" s="28">
        <f>'III (7)'!$E27</f>
        <v>0</v>
      </c>
      <c r="U8" s="18">
        <f>'III (8)'!$J28</f>
        <v>0.23915171861693924</v>
      </c>
      <c r="V8" s="28">
        <f>'III (9)'!$G27</f>
        <v>0</v>
      </c>
      <c r="W8" s="18">
        <f>'III (10)'!$I27</f>
        <v>0</v>
      </c>
      <c r="X8" s="19">
        <f>'IV (1)'!$E27</f>
        <v>1</v>
      </c>
      <c r="Y8" s="19">
        <f>'IV (2)'!$E27</f>
        <v>0</v>
      </c>
      <c r="Z8" s="18">
        <f>'IV (3)'!$E27</f>
        <v>1</v>
      </c>
      <c r="AA8" s="76">
        <f t="shared" si="0"/>
        <v>6.523440338998728</v>
      </c>
      <c r="AB8" s="1">
        <f t="shared" si="1"/>
        <v>4</v>
      </c>
    </row>
    <row r="9" spans="1:28" ht="15.75">
      <c r="A9" s="19">
        <v>5</v>
      </c>
      <c r="B9" s="5" t="s">
        <v>252</v>
      </c>
      <c r="C9" s="18">
        <f>'I (1)'!$F15</f>
        <v>0.8786555238345995</v>
      </c>
      <c r="D9" s="18">
        <f>'I (2)'!$F15</f>
        <v>0.4724329611993783</v>
      </c>
      <c r="E9" s="18">
        <f>'I (3)'!$G15</f>
        <v>0</v>
      </c>
      <c r="F9" s="19">
        <f>'I (4)'!$E14</f>
        <v>0</v>
      </c>
      <c r="G9" s="18">
        <f>'I (5)'!$G15</f>
        <v>1</v>
      </c>
      <c r="H9" s="19">
        <f>'II (1)'!$G14</f>
        <v>0</v>
      </c>
      <c r="I9" s="18">
        <f>'II (2)'!$I17</f>
        <v>-0.03137941642479177</v>
      </c>
      <c r="J9" s="34">
        <f>'II (3)'!$I17</f>
        <v>0</v>
      </c>
      <c r="K9" s="18">
        <f>'II (4)'!$F14</f>
        <v>0</v>
      </c>
      <c r="L9" s="28">
        <f>'II (5)'!$H15</f>
        <v>0</v>
      </c>
      <c r="M9" s="62">
        <f>'II (6)'!$F15</f>
        <v>1.8041403141873305</v>
      </c>
      <c r="N9" s="28">
        <f>'III (1)'!$L15</f>
        <v>0</v>
      </c>
      <c r="O9" s="28">
        <f>'III (2)'!$I15</f>
        <v>0</v>
      </c>
      <c r="P9" s="28">
        <f>'III (3)'!$H14</f>
        <v>0</v>
      </c>
      <c r="Q9" s="28">
        <f>'III (4)'!$I14</f>
        <v>0</v>
      </c>
      <c r="R9" s="18">
        <f>'III (5)'!$L15</f>
        <v>0</v>
      </c>
      <c r="S9" s="18">
        <f>'III (6)'!$J15</f>
        <v>0</v>
      </c>
      <c r="T9" s="28">
        <f>'III (7)'!$E14</f>
        <v>0</v>
      </c>
      <c r="U9" s="18">
        <f>'III (8)'!$J15</f>
        <v>0.23233023028817215</v>
      </c>
      <c r="V9" s="28">
        <f>'III (9)'!$G14</f>
        <v>0</v>
      </c>
      <c r="W9" s="18">
        <f>'III (10)'!$I14</f>
        <v>0</v>
      </c>
      <c r="X9" s="19">
        <f>'IV (1)'!$E14</f>
        <v>1</v>
      </c>
      <c r="Y9" s="19">
        <f>'IV (2)'!$E14</f>
        <v>0</v>
      </c>
      <c r="Z9" s="18">
        <f>'IV (3)'!$E14</f>
        <v>1</v>
      </c>
      <c r="AA9" s="76">
        <f t="shared" si="0"/>
        <v>6.356179613084688</v>
      </c>
      <c r="AB9" s="1">
        <f t="shared" si="1"/>
        <v>5</v>
      </c>
    </row>
    <row r="10" spans="1:28" ht="15.75">
      <c r="A10" s="19">
        <v>6</v>
      </c>
      <c r="B10" s="5" t="s">
        <v>261</v>
      </c>
      <c r="C10" s="18">
        <f>'I (1)'!$F24</f>
        <v>1.1482626385608716</v>
      </c>
      <c r="D10" s="18">
        <f>'I (2)'!$F24</f>
        <v>0.1902641439957464</v>
      </c>
      <c r="E10" s="18">
        <f>'I (3)'!$G24</f>
        <v>0</v>
      </c>
      <c r="F10" s="19">
        <f>'I (4)'!$E23</f>
        <v>0</v>
      </c>
      <c r="G10" s="18">
        <f>'I (5)'!$G24</f>
        <v>1</v>
      </c>
      <c r="H10" s="19">
        <f>'II (1)'!$G23</f>
        <v>0</v>
      </c>
      <c r="I10" s="18">
        <f>'II (2)'!$I26</f>
        <v>-0.3707281957073662</v>
      </c>
      <c r="J10" s="34">
        <f>'II (3)'!$I26</f>
        <v>-0.45462678620917757</v>
      </c>
      <c r="K10" s="18">
        <f>'II (4)'!$F23</f>
        <v>0</v>
      </c>
      <c r="L10" s="28">
        <f>'II (5)'!$H24</f>
        <v>0</v>
      </c>
      <c r="M10" s="62">
        <f>'II (6)'!$F24</f>
        <v>1.9754257444851433</v>
      </c>
      <c r="N10" s="28">
        <f>'III (1)'!$L24</f>
        <v>0</v>
      </c>
      <c r="O10" s="28">
        <f>'III (2)'!$I24</f>
        <v>0</v>
      </c>
      <c r="P10" s="28">
        <f>'III (3)'!$H23</f>
        <v>0</v>
      </c>
      <c r="Q10" s="28">
        <f>'III (4)'!$I23</f>
        <v>0</v>
      </c>
      <c r="R10" s="18">
        <f>'III (5)'!$L24</f>
        <v>0</v>
      </c>
      <c r="S10" s="18">
        <f>'III (6)'!$J24</f>
        <v>0</v>
      </c>
      <c r="T10" s="28">
        <f>'III (7)'!$E23</f>
        <v>0</v>
      </c>
      <c r="U10" s="18">
        <f>'III (8)'!$J24</f>
        <v>0.25937126491519197</v>
      </c>
      <c r="V10" s="28">
        <f>'III (9)'!$G23</f>
        <v>0</v>
      </c>
      <c r="W10" s="18">
        <f>'III (10)'!$I23</f>
        <v>0</v>
      </c>
      <c r="X10" s="19">
        <f>'IV (1)'!$E23</f>
        <v>1</v>
      </c>
      <c r="Y10" s="19">
        <f>'IV (2)'!$E23</f>
        <v>0</v>
      </c>
      <c r="Z10" s="18">
        <f>'IV (3)'!$E23</f>
        <v>1</v>
      </c>
      <c r="AA10" s="76">
        <f t="shared" si="0"/>
        <v>5.747968810040409</v>
      </c>
      <c r="AB10" s="1">
        <f t="shared" si="1"/>
        <v>6</v>
      </c>
    </row>
    <row r="11" spans="1:28" ht="15.75">
      <c r="A11" s="19">
        <v>7</v>
      </c>
      <c r="B11" s="5" t="s">
        <v>257</v>
      </c>
      <c r="C11" s="18">
        <f>'I (1)'!$F20</f>
        <v>0.2168344039671218</v>
      </c>
      <c r="D11" s="18">
        <f>'I (2)'!$F20</f>
        <v>0.6599310244137018</v>
      </c>
      <c r="E11" s="18">
        <f>'I (3)'!$G20</f>
        <v>0</v>
      </c>
      <c r="F11" s="19">
        <f>'I (4)'!$E19</f>
        <v>0</v>
      </c>
      <c r="G11" s="18">
        <f>'I (5)'!$G20</f>
        <v>1</v>
      </c>
      <c r="H11" s="19">
        <f>'II (1)'!$G19</f>
        <v>0</v>
      </c>
      <c r="I11" s="18">
        <f>'II (2)'!$I22</f>
        <v>-0.2816175553838247</v>
      </c>
      <c r="J11" s="34">
        <f>'II (3)'!$I22</f>
        <v>-0.19905941678165778</v>
      </c>
      <c r="K11" s="18">
        <f>'II (4)'!$F19</f>
        <v>-0.07667526668528118</v>
      </c>
      <c r="L11" s="28">
        <f>'II (5)'!$H20</f>
        <v>0</v>
      </c>
      <c r="M11" s="62">
        <f>'II (6)'!$F20</f>
        <v>1.8917898796505235</v>
      </c>
      <c r="N11" s="28">
        <f>'III (1)'!$L20</f>
        <v>0</v>
      </c>
      <c r="O11" s="28">
        <f>'III (2)'!$I20</f>
        <v>0</v>
      </c>
      <c r="P11" s="28">
        <f>'III (3)'!$H19</f>
        <v>0</v>
      </c>
      <c r="Q11" s="28">
        <f>'III (4)'!$I19</f>
        <v>0</v>
      </c>
      <c r="R11" s="18">
        <f>'III (5)'!$L20</f>
        <v>0</v>
      </c>
      <c r="S11" s="18">
        <f>'III (6)'!$J20</f>
        <v>0</v>
      </c>
      <c r="T11" s="28">
        <f>'III (7)'!$E19</f>
        <v>0</v>
      </c>
      <c r="U11" s="18">
        <f>'III (8)'!$J20</f>
        <v>0.45983293327814034</v>
      </c>
      <c r="V11" s="28">
        <f>'III (9)'!$G19</f>
        <v>0</v>
      </c>
      <c r="W11" s="18">
        <f>'III (10)'!$I19</f>
        <v>0</v>
      </c>
      <c r="X11" s="19">
        <f>'IV (1)'!$E19</f>
        <v>1</v>
      </c>
      <c r="Y11" s="19">
        <f>'IV (2)'!$E19</f>
        <v>0</v>
      </c>
      <c r="Z11" s="18">
        <f>'IV (3)'!$E19</f>
        <v>1</v>
      </c>
      <c r="AA11" s="76">
        <f t="shared" si="0"/>
        <v>5.671036002458724</v>
      </c>
      <c r="AB11" s="1">
        <f t="shared" si="1"/>
        <v>7</v>
      </c>
    </row>
    <row r="12" spans="1:28" ht="15.75">
      <c r="A12" s="19">
        <v>8</v>
      </c>
      <c r="B12" s="5" t="s">
        <v>281</v>
      </c>
      <c r="C12" s="18">
        <f>'I (1)'!$F44</f>
        <v>0.6764000486611713</v>
      </c>
      <c r="D12" s="18">
        <f>'I (2)'!$F44</f>
        <v>0.12262692886342157</v>
      </c>
      <c r="E12" s="18">
        <f>'I (3)'!$G44</f>
        <v>0</v>
      </c>
      <c r="F12" s="19">
        <f>'I (4)'!$E43</f>
        <v>0</v>
      </c>
      <c r="G12" s="18">
        <f>'I (5)'!$G44</f>
        <v>1</v>
      </c>
      <c r="H12" s="19">
        <f>'II (1)'!$G43</f>
        <v>0</v>
      </c>
      <c r="I12" s="18">
        <f>'II (2)'!$I46</f>
        <v>-0.4521695095897119</v>
      </c>
      <c r="J12" s="34">
        <f>'II (3)'!$I46</f>
        <v>-0.05536271434670908</v>
      </c>
      <c r="K12" s="18">
        <f>'II (4)'!$F43</f>
        <v>0</v>
      </c>
      <c r="L12" s="28">
        <f>'II (5)'!$H44</f>
        <v>0</v>
      </c>
      <c r="M12" s="62">
        <f>'II (6)'!$F44</f>
        <v>1.9896897183541427</v>
      </c>
      <c r="N12" s="28">
        <f>'III (1)'!$L44</f>
        <v>0</v>
      </c>
      <c r="O12" s="28">
        <f>'III (2)'!$I44</f>
        <v>0</v>
      </c>
      <c r="P12" s="28">
        <f>'III (3)'!$H43</f>
        <v>0</v>
      </c>
      <c r="Q12" s="28">
        <f>'III (4)'!$I43</f>
        <v>0</v>
      </c>
      <c r="R12" s="18">
        <f>'III (5)'!$L44</f>
        <v>0</v>
      </c>
      <c r="S12" s="18">
        <f>'III (6)'!$J44</f>
        <v>0</v>
      </c>
      <c r="T12" s="28">
        <f>'III (7)'!$E43</f>
        <v>0</v>
      </c>
      <c r="U12" s="18">
        <f>'III (8)'!$J44</f>
        <v>0.49242530864041767</v>
      </c>
      <c r="V12" s="28">
        <f>'III (9)'!$G43</f>
        <v>0</v>
      </c>
      <c r="W12" s="18">
        <f>'III (10)'!$I43</f>
        <v>-0.12196589842813413</v>
      </c>
      <c r="X12" s="19">
        <f>'IV (1)'!$E43</f>
        <v>1</v>
      </c>
      <c r="Y12" s="19">
        <f>'IV (2)'!$E43</f>
        <v>0</v>
      </c>
      <c r="Z12" s="18">
        <f>'IV (3)'!$E43</f>
        <v>1</v>
      </c>
      <c r="AA12" s="76">
        <f t="shared" si="0"/>
        <v>5.651643882154598</v>
      </c>
      <c r="AB12" s="1">
        <f>RANK(AA12,$AA$5:$AA$41,0)</f>
        <v>8</v>
      </c>
    </row>
    <row r="13" spans="1:28" ht="15.75">
      <c r="A13" s="19">
        <v>9</v>
      </c>
      <c r="B13" s="5" t="s">
        <v>267</v>
      </c>
      <c r="C13" s="18">
        <f>'I (1)'!$F30</f>
        <v>0.9973026641279044</v>
      </c>
      <c r="D13" s="18">
        <f>'I (2)'!$F30</f>
        <v>0.11733563221493977</v>
      </c>
      <c r="E13" s="18">
        <f>'I (3)'!$G30</f>
        <v>0</v>
      </c>
      <c r="F13" s="19">
        <f>'I (4)'!$E29</f>
        <v>0</v>
      </c>
      <c r="G13" s="18">
        <f>'I (5)'!$G30</f>
        <v>1</v>
      </c>
      <c r="H13" s="19">
        <f>'II (1)'!$G29</f>
        <v>0</v>
      </c>
      <c r="I13" s="18">
        <f>'II (2)'!$I32</f>
        <v>0</v>
      </c>
      <c r="J13" s="34">
        <f>'II (3)'!$I32</f>
        <v>-0.1992655487297489</v>
      </c>
      <c r="K13" s="18">
        <f>'II (4)'!$F29</f>
        <v>0</v>
      </c>
      <c r="L13" s="28">
        <f>'II (5)'!$H30</f>
        <v>0</v>
      </c>
      <c r="M13" s="62">
        <f>'II (6)'!$F30</f>
        <v>1.9914686431992348</v>
      </c>
      <c r="N13" s="28">
        <f>'III (1)'!$L30</f>
        <v>0</v>
      </c>
      <c r="O13" s="28">
        <f>'III (2)'!$I30</f>
        <v>0</v>
      </c>
      <c r="P13" s="28">
        <f>'III (3)'!$H29</f>
        <v>0</v>
      </c>
      <c r="Q13" s="28">
        <f>'III (4)'!$I29</f>
        <v>0</v>
      </c>
      <c r="R13" s="18">
        <f>'III (5)'!$L30</f>
        <v>0</v>
      </c>
      <c r="S13" s="18">
        <f>'III (6)'!$J30</f>
        <v>0</v>
      </c>
      <c r="T13" s="28">
        <f>'III (7)'!$E29</f>
        <v>0</v>
      </c>
      <c r="U13" s="18">
        <f>'III (8)'!$J30</f>
        <v>0.5296722739341705</v>
      </c>
      <c r="V13" s="28">
        <f>'III (9)'!$G29</f>
        <v>0</v>
      </c>
      <c r="W13" s="18">
        <f>'III (10)'!$I29</f>
        <v>-0.7880941238106558</v>
      </c>
      <c r="X13" s="19">
        <f>'IV (1)'!$E29</f>
        <v>1</v>
      </c>
      <c r="Y13" s="19">
        <f>'IV (2)'!$E29</f>
        <v>0</v>
      </c>
      <c r="Z13" s="18">
        <f>'IV (3)'!$E29</f>
        <v>1</v>
      </c>
      <c r="AA13" s="76">
        <f t="shared" si="0"/>
        <v>5.648419540935844</v>
      </c>
      <c r="AB13" s="1">
        <f t="shared" si="1"/>
        <v>9</v>
      </c>
    </row>
    <row r="14" spans="1:28" ht="15.75">
      <c r="A14" s="19">
        <v>10</v>
      </c>
      <c r="B14" s="5" t="s">
        <v>269</v>
      </c>
      <c r="C14" s="18">
        <f>'I (1)'!$F32</f>
        <v>0.3521048920519134</v>
      </c>
      <c r="D14" s="18">
        <f>'I (2)'!$F32</f>
        <v>0.05773929349743693</v>
      </c>
      <c r="E14" s="18">
        <f>'I (3)'!$G32</f>
        <v>0</v>
      </c>
      <c r="F14" s="19">
        <f>'I (4)'!$E31</f>
        <v>0</v>
      </c>
      <c r="G14" s="18">
        <f>'I (5)'!$G32</f>
        <v>1</v>
      </c>
      <c r="H14" s="19">
        <f>'II (1)'!$G31</f>
        <v>0</v>
      </c>
      <c r="I14" s="18">
        <f>'II (2)'!$I34</f>
        <v>0</v>
      </c>
      <c r="J14" s="34">
        <f>'II (3)'!$I34</f>
        <v>0</v>
      </c>
      <c r="K14" s="94">
        <f>'II (4)'!$F31</f>
        <v>-0.0020963313893740437</v>
      </c>
      <c r="L14" s="28">
        <f>'II (5)'!$H32</f>
        <v>0</v>
      </c>
      <c r="M14" s="62">
        <f>'II (6)'!$F32</f>
        <v>1.9793261425304538</v>
      </c>
      <c r="N14" s="28">
        <f>'III (1)'!$L32</f>
        <v>0</v>
      </c>
      <c r="O14" s="28">
        <f>'III (2)'!$I32</f>
        <v>0</v>
      </c>
      <c r="P14" s="28">
        <f>'III (3)'!$H31</f>
        <v>0</v>
      </c>
      <c r="Q14" s="28">
        <f>'III (4)'!$I31</f>
        <v>0</v>
      </c>
      <c r="R14" s="18">
        <f>'III (5)'!$L32</f>
        <v>0</v>
      </c>
      <c r="S14" s="18">
        <f>'III (6)'!$J32</f>
        <v>0</v>
      </c>
      <c r="T14" s="28">
        <f>'III (7)'!$E31</f>
        <v>0</v>
      </c>
      <c r="U14" s="18">
        <f>'III (8)'!$J32</f>
        <v>0.22970474885928113</v>
      </c>
      <c r="V14" s="28">
        <f>'III (9)'!$G31</f>
        <v>0</v>
      </c>
      <c r="W14" s="18">
        <f>'III (10)'!$I31</f>
        <v>0</v>
      </c>
      <c r="X14" s="19">
        <f>'IV (1)'!$E31</f>
        <v>1</v>
      </c>
      <c r="Y14" s="19">
        <f>'IV (2)'!$E31</f>
        <v>0</v>
      </c>
      <c r="Z14" s="18">
        <f>'IV (3)'!$E31</f>
        <v>1</v>
      </c>
      <c r="AA14" s="76">
        <f t="shared" si="0"/>
        <v>5.616778745549711</v>
      </c>
      <c r="AB14" s="1">
        <f t="shared" si="1"/>
        <v>10</v>
      </c>
    </row>
    <row r="15" spans="1:28" ht="15.75">
      <c r="A15" s="19">
        <v>11</v>
      </c>
      <c r="B15" s="5" t="s">
        <v>266</v>
      </c>
      <c r="C15" s="18">
        <f>'I (1)'!$F29</f>
        <v>1.2008488029947288</v>
      </c>
      <c r="D15" s="18">
        <f>'I (2)'!$F29</f>
        <v>0.18091112048238028</v>
      </c>
      <c r="E15" s="18">
        <f>'I (3)'!$G29</f>
        <v>0</v>
      </c>
      <c r="F15" s="19">
        <f>'I (4)'!$E28</f>
        <v>0</v>
      </c>
      <c r="G15" s="18">
        <f>'I (5)'!$G29</f>
        <v>1</v>
      </c>
      <c r="H15" s="19">
        <f>'II (1)'!$G28</f>
        <v>0</v>
      </c>
      <c r="I15" s="18">
        <f>'II (2)'!$I31</f>
        <v>0</v>
      </c>
      <c r="J15" s="34">
        <f>'II (3)'!$I31</f>
        <v>-0.042432735116587086</v>
      </c>
      <c r="K15" s="18">
        <f>'II (4)'!$F28</f>
        <v>-0.3559414034552244</v>
      </c>
      <c r="L15" s="28">
        <f>'II (5)'!$H29</f>
        <v>0</v>
      </c>
      <c r="M15" s="62">
        <f>'II (6)'!$F29</f>
        <v>1.1543658313616585</v>
      </c>
      <c r="N15" s="28">
        <f>'III (1)'!$L29</f>
        <v>0</v>
      </c>
      <c r="O15" s="28">
        <f>'III (2)'!$I29</f>
        <v>0</v>
      </c>
      <c r="P15" s="28">
        <f>'III (3)'!$H28</f>
        <v>0</v>
      </c>
      <c r="Q15" s="28">
        <f>'III (4)'!$I28</f>
        <v>0</v>
      </c>
      <c r="R15" s="18">
        <f>'III (5)'!$L29</f>
        <v>0</v>
      </c>
      <c r="S15" s="18">
        <f>'III (6)'!$J29</f>
        <v>0</v>
      </c>
      <c r="T15" s="28">
        <f>'III (7)'!$E28</f>
        <v>0</v>
      </c>
      <c r="U15" s="18">
        <f>'III (8)'!$J29</f>
        <v>0.4240745347534207</v>
      </c>
      <c r="V15" s="28">
        <f>'III (9)'!$G28</f>
        <v>0</v>
      </c>
      <c r="W15" s="18">
        <f>'III (10)'!$I28</f>
        <v>0</v>
      </c>
      <c r="X15" s="19">
        <f>'IV (1)'!$E28</f>
        <v>1</v>
      </c>
      <c r="Y15" s="19">
        <f>'IV (2)'!$E28</f>
        <v>0</v>
      </c>
      <c r="Z15" s="18">
        <f>'IV (3)'!$E28</f>
        <v>1</v>
      </c>
      <c r="AA15" s="76">
        <f t="shared" si="0"/>
        <v>5.561826151020377</v>
      </c>
      <c r="AB15" s="1">
        <f t="shared" si="1"/>
        <v>11</v>
      </c>
    </row>
    <row r="16" spans="1:28" ht="15.75">
      <c r="A16" s="19">
        <v>12</v>
      </c>
      <c r="B16" s="5" t="s">
        <v>273</v>
      </c>
      <c r="C16" s="18">
        <f>'I (1)'!$F36</f>
        <v>0.5795297928645685</v>
      </c>
      <c r="D16" s="18">
        <f>'I (2)'!$F36</f>
        <v>0.19015560803582637</v>
      </c>
      <c r="E16" s="18">
        <f>'I (3)'!$G36</f>
        <v>0</v>
      </c>
      <c r="F16" s="19">
        <f>'I (4)'!$E35</f>
        <v>0</v>
      </c>
      <c r="G16" s="18">
        <f>'I (5)'!$G36</f>
        <v>1</v>
      </c>
      <c r="H16" s="19">
        <f>'II (1)'!$G35</f>
        <v>0</v>
      </c>
      <c r="I16" s="18">
        <f>'II (2)'!$I38</f>
        <v>0</v>
      </c>
      <c r="J16" s="34">
        <f>'II (3)'!$I38</f>
        <v>0</v>
      </c>
      <c r="K16" s="18">
        <f>'II (4)'!$F35</f>
        <v>-0.18468450072075432</v>
      </c>
      <c r="L16" s="28">
        <f>'II (5)'!$H36</f>
        <v>0</v>
      </c>
      <c r="M16" s="96">
        <f>'II (6)'!$F36</f>
        <v>1.9954058902959424</v>
      </c>
      <c r="N16" s="28">
        <f>'III (1)'!$L36</f>
        <v>0</v>
      </c>
      <c r="O16" s="28">
        <f>'III (2)'!$I36</f>
        <v>0</v>
      </c>
      <c r="P16" s="28">
        <f>'III (3)'!$H35</f>
        <v>0</v>
      </c>
      <c r="Q16" s="28">
        <f>'III (4)'!$I35</f>
        <v>0</v>
      </c>
      <c r="R16" s="18">
        <f>'III (5)'!$L36</f>
        <v>0</v>
      </c>
      <c r="S16" s="18">
        <f>'III (6)'!$J36</f>
        <v>-0.24444253397509239</v>
      </c>
      <c r="T16" s="28">
        <f>'III (7)'!$E35</f>
        <v>0</v>
      </c>
      <c r="U16" s="18">
        <f>'III (8)'!$J36</f>
        <v>0.18630576234380547</v>
      </c>
      <c r="V16" s="28">
        <f>'III (9)'!$G35</f>
        <v>0</v>
      </c>
      <c r="W16" s="18">
        <f>'III (10)'!$I35</f>
        <v>0</v>
      </c>
      <c r="X16" s="19">
        <f>'IV (1)'!$E35</f>
        <v>1</v>
      </c>
      <c r="Y16" s="19">
        <f>'IV (2)'!$E35</f>
        <v>0</v>
      </c>
      <c r="Z16" s="18">
        <f>'IV (3)'!$E35</f>
        <v>1</v>
      </c>
      <c r="AA16" s="76">
        <f t="shared" si="0"/>
        <v>5.522270018844296</v>
      </c>
      <c r="AB16" s="1">
        <f t="shared" si="1"/>
        <v>12</v>
      </c>
    </row>
    <row r="17" spans="1:28" ht="15.75">
      <c r="A17" s="19">
        <v>13</v>
      </c>
      <c r="B17" s="5" t="s">
        <v>258</v>
      </c>
      <c r="C17" s="18">
        <f>'I (1)'!$F21</f>
        <v>0.19083004447553123</v>
      </c>
      <c r="D17" s="18">
        <f>'I (2)'!$F21</f>
        <v>0.09007621672976239</v>
      </c>
      <c r="E17" s="18">
        <f>'I (3)'!$G21</f>
        <v>0</v>
      </c>
      <c r="F17" s="19">
        <f>'I (4)'!$E20</f>
        <v>0</v>
      </c>
      <c r="G17" s="18">
        <f>'I (5)'!$G21</f>
        <v>1</v>
      </c>
      <c r="H17" s="19">
        <f>'II (1)'!$G20</f>
        <v>0</v>
      </c>
      <c r="I17" s="18">
        <f>'II (2)'!$I23</f>
        <v>0</v>
      </c>
      <c r="J17" s="34">
        <f>'II (3)'!$I23</f>
        <v>-0.2868556901970668</v>
      </c>
      <c r="K17" s="18">
        <f>'II (4)'!$F20</f>
        <v>0</v>
      </c>
      <c r="L17" s="28">
        <f>'II (5)'!$H21</f>
        <v>0</v>
      </c>
      <c r="M17" s="96">
        <f>'II (6)'!$F21</f>
        <v>1.9965115484349047</v>
      </c>
      <c r="N17" s="28">
        <f>'III (1)'!$L21</f>
        <v>0</v>
      </c>
      <c r="O17" s="28">
        <f>'III (2)'!$I21</f>
        <v>0</v>
      </c>
      <c r="P17" s="28">
        <f>'III (3)'!$H20</f>
        <v>0</v>
      </c>
      <c r="Q17" s="28">
        <f>'III (4)'!$I20</f>
        <v>0</v>
      </c>
      <c r="R17" s="18">
        <f>'III (5)'!$L21</f>
        <v>0</v>
      </c>
      <c r="S17" s="18">
        <f>'III (6)'!$J21</f>
        <v>-0.006674087832128508</v>
      </c>
      <c r="T17" s="28">
        <f>'III (7)'!$E20</f>
        <v>0</v>
      </c>
      <c r="U17" s="18">
        <f>'III (8)'!$J21</f>
        <v>0.42116503469874583</v>
      </c>
      <c r="V17" s="28">
        <f>'III (9)'!$G20</f>
        <v>0</v>
      </c>
      <c r="W17" s="18">
        <f>'III (10)'!$I20</f>
        <v>0</v>
      </c>
      <c r="X17" s="19">
        <f>'IV (1)'!$E20</f>
        <v>1</v>
      </c>
      <c r="Y17" s="19">
        <f>'IV (2)'!$E20</f>
        <v>0</v>
      </c>
      <c r="Z17" s="18">
        <f>'IV (3)'!$E20</f>
        <v>1</v>
      </c>
      <c r="AA17" s="76">
        <f t="shared" si="0"/>
        <v>5.405053066309749</v>
      </c>
      <c r="AB17" s="1">
        <f t="shared" si="1"/>
        <v>13</v>
      </c>
    </row>
    <row r="18" spans="1:28" ht="15.75">
      <c r="A18" s="19">
        <v>14</v>
      </c>
      <c r="B18" s="5" t="s">
        <v>263</v>
      </c>
      <c r="C18" s="18">
        <f>'I (1)'!$F26</f>
        <v>1.0944444501514392</v>
      </c>
      <c r="D18" s="18">
        <f>'I (2)'!$F26</f>
        <v>0.07901807914433819</v>
      </c>
      <c r="E18" s="18">
        <f>'I (3)'!$G26</f>
        <v>0</v>
      </c>
      <c r="F18" s="19">
        <f>'I (4)'!$E25</f>
        <v>0</v>
      </c>
      <c r="G18" s="18">
        <f>'I (5)'!$G26</f>
        <v>1</v>
      </c>
      <c r="H18" s="19">
        <f>'II (1)'!$G25</f>
        <v>0</v>
      </c>
      <c r="I18" s="18">
        <f>'II (2)'!$I28</f>
        <v>0</v>
      </c>
      <c r="J18" s="34">
        <f>'II (3)'!$I28</f>
        <v>0</v>
      </c>
      <c r="K18" s="18">
        <f>'II (4)'!$F25</f>
        <v>-0.07455543522572136</v>
      </c>
      <c r="L18" s="28">
        <f>'II (5)'!$H26</f>
        <v>0</v>
      </c>
      <c r="M18" s="62">
        <f>'II (6)'!$F26</f>
        <v>0.9519337353067694</v>
      </c>
      <c r="N18" s="28">
        <f>'III (1)'!$L26</f>
        <v>0</v>
      </c>
      <c r="O18" s="28">
        <f>'III (2)'!$I26</f>
        <v>0</v>
      </c>
      <c r="P18" s="28">
        <f>'III (3)'!$H25</f>
        <v>0</v>
      </c>
      <c r="Q18" s="28">
        <f>'III (4)'!$I25</f>
        <v>0</v>
      </c>
      <c r="R18" s="18">
        <f>'III (5)'!$L26</f>
        <v>0</v>
      </c>
      <c r="S18" s="18">
        <f>'III (6)'!$J26</f>
        <v>0</v>
      </c>
      <c r="T18" s="28">
        <f>'III (7)'!$E25</f>
        <v>0</v>
      </c>
      <c r="U18" s="18">
        <f>'III (8)'!$J26</f>
        <v>0.24694365773993643</v>
      </c>
      <c r="V18" s="28">
        <f>'III (9)'!$G25</f>
        <v>0</v>
      </c>
      <c r="W18" s="18">
        <f>'III (10)'!$I25</f>
        <v>0</v>
      </c>
      <c r="X18" s="19">
        <f>'IV (1)'!$E25</f>
        <v>1</v>
      </c>
      <c r="Y18" s="19">
        <f>'IV (2)'!$E25</f>
        <v>0</v>
      </c>
      <c r="Z18" s="18">
        <f>'IV (3)'!$E25</f>
        <v>1</v>
      </c>
      <c r="AA18" s="76">
        <f t="shared" si="0"/>
        <v>5.297784487116762</v>
      </c>
      <c r="AB18" s="1">
        <f t="shared" si="1"/>
        <v>14</v>
      </c>
    </row>
    <row r="19" spans="1:28" ht="15.75">
      <c r="A19" s="19">
        <v>15</v>
      </c>
      <c r="B19" s="5" t="s">
        <v>260</v>
      </c>
      <c r="C19" s="18">
        <f>'I (1)'!$F23</f>
        <v>0</v>
      </c>
      <c r="D19" s="18">
        <f>'I (2)'!$F23</f>
        <v>0.7952166311939576</v>
      </c>
      <c r="E19" s="18">
        <f>'I (3)'!$G23</f>
        <v>0</v>
      </c>
      <c r="F19" s="19">
        <f>'I (4)'!$E22</f>
        <v>0</v>
      </c>
      <c r="G19" s="18">
        <f>'I (5)'!$G23</f>
        <v>1</v>
      </c>
      <c r="H19" s="19">
        <f>'II (1)'!$G22</f>
        <v>0</v>
      </c>
      <c r="I19" s="18">
        <f>'II (2)'!$I25</f>
        <v>0</v>
      </c>
      <c r="J19" s="34">
        <f>'II (3)'!$I25</f>
        <v>0</v>
      </c>
      <c r="K19" s="18">
        <f>'II (4)'!$F22</f>
        <v>0</v>
      </c>
      <c r="L19" s="28">
        <f>'II (5)'!$H23</f>
        <v>0</v>
      </c>
      <c r="M19" s="62">
        <f>'II (6)'!$F23</f>
        <v>1.9844740938544443</v>
      </c>
      <c r="N19" s="28">
        <f>'III (1)'!$L23</f>
        <v>0</v>
      </c>
      <c r="O19" s="28">
        <f>'III (2)'!$I23</f>
        <v>0</v>
      </c>
      <c r="P19" s="28">
        <f>'III (3)'!$H22</f>
        <v>0</v>
      </c>
      <c r="Q19" s="28">
        <f>'III (4)'!$I22</f>
        <v>0</v>
      </c>
      <c r="R19" s="18">
        <f>'III (5)'!$L23</f>
        <v>0</v>
      </c>
      <c r="S19" s="18">
        <f>'III (6)'!$J23</f>
        <v>-0.18709913659974847</v>
      </c>
      <c r="T19" s="28">
        <f>'III (7)'!$E22</f>
        <v>0</v>
      </c>
      <c r="U19" s="18">
        <f>'III (8)'!$J23</f>
        <v>0.6557264922796845</v>
      </c>
      <c r="V19" s="28">
        <f>'III (9)'!$G22</f>
        <v>0</v>
      </c>
      <c r="W19" s="18">
        <f>'III (10)'!$I22</f>
        <v>0</v>
      </c>
      <c r="X19" s="19">
        <f>'IV (1)'!$E22</f>
        <v>1</v>
      </c>
      <c r="Y19" s="19">
        <f>'IV (2)'!$E22</f>
        <v>0</v>
      </c>
      <c r="Z19" s="18">
        <f>'IV (3)'!$E22</f>
        <v>0</v>
      </c>
      <c r="AA19" s="76">
        <f t="shared" si="0"/>
        <v>5.248318080728338</v>
      </c>
      <c r="AB19" s="1">
        <f t="shared" si="1"/>
        <v>15</v>
      </c>
    </row>
    <row r="20" spans="1:28" ht="15.75">
      <c r="A20" s="19">
        <v>16</v>
      </c>
      <c r="B20" s="5" t="s">
        <v>272</v>
      </c>
      <c r="C20" s="18">
        <f>'I (1)'!$F35</f>
        <v>1.0143347862024186</v>
      </c>
      <c r="D20" s="18">
        <f>'I (2)'!$F35</f>
        <v>0.07221089718886091</v>
      </c>
      <c r="E20" s="18">
        <f>'I (3)'!$G35</f>
        <v>0</v>
      </c>
      <c r="F20" s="19">
        <f>'I (4)'!$E34</f>
        <v>0</v>
      </c>
      <c r="G20" s="18">
        <f>'I (5)'!$G35</f>
        <v>1</v>
      </c>
      <c r="H20" s="19">
        <f>'II (1)'!$G34</f>
        <v>0</v>
      </c>
      <c r="I20" s="18">
        <f>'II (2)'!$I37</f>
        <v>0</v>
      </c>
      <c r="J20" s="34">
        <f>'II (3)'!$I37</f>
        <v>0</v>
      </c>
      <c r="K20" s="18">
        <f>'II (4)'!$F34</f>
        <v>-0.04531045691669768</v>
      </c>
      <c r="L20" s="28">
        <f>'II (5)'!$H35</f>
        <v>0</v>
      </c>
      <c r="M20" s="62">
        <f>'II (6)'!$F35</f>
        <v>1.9648796314619692</v>
      </c>
      <c r="N20" s="28">
        <f>'III (1)'!$L35</f>
        <v>0</v>
      </c>
      <c r="O20" s="28">
        <f>'III (2)'!$I35</f>
        <v>0</v>
      </c>
      <c r="P20" s="28">
        <f>'III (3)'!$H34</f>
        <v>0</v>
      </c>
      <c r="Q20" s="28">
        <f>'III (4)'!$I34</f>
        <v>0</v>
      </c>
      <c r="R20" s="18">
        <f>'III (5)'!$L35</f>
        <v>0</v>
      </c>
      <c r="S20" s="18">
        <f>'III (6)'!$J35</f>
        <v>-0.9397172729050379</v>
      </c>
      <c r="T20" s="28">
        <f>'III (7)'!$E34</f>
        <v>0</v>
      </c>
      <c r="U20" s="18">
        <f>'III (8)'!$J35</f>
        <v>0.16013388540876278</v>
      </c>
      <c r="V20" s="28">
        <f>'III (9)'!$G34</f>
        <v>0</v>
      </c>
      <c r="W20" s="18">
        <f>'III (10)'!$I34</f>
        <v>0</v>
      </c>
      <c r="X20" s="19">
        <f>'IV (1)'!$E34</f>
        <v>1</v>
      </c>
      <c r="Y20" s="19">
        <f>'IV (2)'!$E34</f>
        <v>0</v>
      </c>
      <c r="Z20" s="18">
        <f>'IV (3)'!$E34</f>
        <v>1</v>
      </c>
      <c r="AA20" s="76">
        <f t="shared" si="0"/>
        <v>5.2265314704402765</v>
      </c>
      <c r="AB20" s="1">
        <f t="shared" si="1"/>
        <v>16</v>
      </c>
    </row>
    <row r="21" spans="1:28" ht="15.75">
      <c r="A21" s="19">
        <v>17</v>
      </c>
      <c r="B21" s="5" t="s">
        <v>255</v>
      </c>
      <c r="C21" s="18">
        <f>'I (1)'!$F18</f>
        <v>0.7900856535324937</v>
      </c>
      <c r="D21" s="18">
        <f>'I (2)'!$F18</f>
        <v>0.10123678694052493</v>
      </c>
      <c r="E21" s="18">
        <f>'I (3)'!$G18</f>
        <v>0</v>
      </c>
      <c r="F21" s="19">
        <f>'I (4)'!$E17</f>
        <v>0</v>
      </c>
      <c r="G21" s="18">
        <f>'I (5)'!$G18</f>
        <v>1</v>
      </c>
      <c r="H21" s="19">
        <f>'II (1)'!$G17</f>
        <v>0</v>
      </c>
      <c r="I21" s="94">
        <f>'II (2)'!$I20</f>
        <v>0</v>
      </c>
      <c r="J21" s="34">
        <f>'II (3)'!$I20</f>
        <v>0</v>
      </c>
      <c r="K21" s="18">
        <f>'II (4)'!$F17</f>
        <v>-0.33685843687352335</v>
      </c>
      <c r="L21" s="28">
        <f>'II (5)'!$H18</f>
        <v>0</v>
      </c>
      <c r="M21" s="62">
        <f>'II (6)'!$F18</f>
        <v>1.6107726252340975</v>
      </c>
      <c r="N21" s="28">
        <f>'III (1)'!$L18</f>
        <v>0</v>
      </c>
      <c r="O21" s="28">
        <f>'III (2)'!$I18</f>
        <v>0</v>
      </c>
      <c r="P21" s="28">
        <f>'III (3)'!$H17</f>
        <v>0</v>
      </c>
      <c r="Q21" s="28">
        <f>'III (4)'!$I17</f>
        <v>0</v>
      </c>
      <c r="R21" s="18">
        <f>'III (5)'!$L18</f>
        <v>0</v>
      </c>
      <c r="S21" s="18">
        <f>'III (6)'!$J18</f>
        <v>-0.12184469330497548</v>
      </c>
      <c r="T21" s="28">
        <f>'III (7)'!$E17</f>
        <v>0</v>
      </c>
      <c r="U21" s="18">
        <f>'III (8)'!$J18</f>
        <v>0.17706716690897378</v>
      </c>
      <c r="V21" s="28">
        <f>'III (9)'!$G17</f>
        <v>0</v>
      </c>
      <c r="W21" s="18">
        <f>'III (10)'!$I17</f>
        <v>0</v>
      </c>
      <c r="X21" s="19">
        <f>'IV (1)'!$E17</f>
        <v>1</v>
      </c>
      <c r="Y21" s="19">
        <f>'IV (2)'!$E17</f>
        <v>0</v>
      </c>
      <c r="Z21" s="18">
        <f>'IV (3)'!$E17</f>
        <v>1</v>
      </c>
      <c r="AA21" s="76">
        <f t="shared" si="0"/>
        <v>5.220459102437591</v>
      </c>
      <c r="AB21" s="1">
        <f t="shared" si="1"/>
        <v>17</v>
      </c>
    </row>
    <row r="22" spans="1:28" ht="15.75">
      <c r="A22" s="19">
        <v>18</v>
      </c>
      <c r="B22" s="5" t="s">
        <v>274</v>
      </c>
      <c r="C22" s="18">
        <f>'I (1)'!$F37</f>
        <v>2</v>
      </c>
      <c r="D22" s="18">
        <f>'I (2)'!$F37</f>
        <v>0.07149218954981906</v>
      </c>
      <c r="E22" s="18">
        <f>'I (3)'!$G37</f>
        <v>-0.21579780565842613</v>
      </c>
      <c r="F22" s="19">
        <f>'I (4)'!$E36</f>
        <v>0</v>
      </c>
      <c r="G22" s="18">
        <f>'I (5)'!$G37</f>
        <v>0.9991391066169928</v>
      </c>
      <c r="H22" s="19">
        <f>'II (1)'!$G36</f>
        <v>0</v>
      </c>
      <c r="I22" s="18">
        <f>'II (2)'!$I39</f>
        <v>-0.5271308295464178</v>
      </c>
      <c r="J22" s="34">
        <f>'II (3)'!$I39</f>
        <v>-0.44487723419661795</v>
      </c>
      <c r="K22" s="18">
        <f>'II (4)'!$F36</f>
        <v>-0.020076525043996294</v>
      </c>
      <c r="L22" s="28">
        <f>'II (5)'!$H37</f>
        <v>0</v>
      </c>
      <c r="M22" s="62">
        <f>'II (6)'!$F37</f>
        <v>0.6440746379516786</v>
      </c>
      <c r="N22" s="28">
        <f>'III (1)'!$L37</f>
        <v>0</v>
      </c>
      <c r="O22" s="28">
        <f>'III (2)'!$I37</f>
        <v>0</v>
      </c>
      <c r="P22" s="28">
        <f>'III (3)'!$H36</f>
        <v>0</v>
      </c>
      <c r="Q22" s="28">
        <f>'III (4)'!$I36</f>
        <v>0</v>
      </c>
      <c r="R22" s="18">
        <f>'III (5)'!$L37</f>
        <v>0</v>
      </c>
      <c r="S22" s="18">
        <f>'III (6)'!$J37</f>
        <v>0</v>
      </c>
      <c r="T22" s="28">
        <f>'III (7)'!$E36</f>
        <v>0</v>
      </c>
      <c r="U22" s="18">
        <f>'III (8)'!$J37</f>
        <v>0.6379419356170305</v>
      </c>
      <c r="V22" s="28">
        <f>'III (9)'!$G36</f>
        <v>0</v>
      </c>
      <c r="W22" s="18">
        <f>'III (10)'!$I36</f>
        <v>0</v>
      </c>
      <c r="X22" s="19">
        <f>'IV (1)'!$E36</f>
        <v>1</v>
      </c>
      <c r="Y22" s="19">
        <f>'IV (2)'!$E36</f>
        <v>0</v>
      </c>
      <c r="Z22" s="18">
        <f>'IV (3)'!$E36</f>
        <v>1</v>
      </c>
      <c r="AA22" s="76">
        <f t="shared" si="0"/>
        <v>5.144765475290063</v>
      </c>
      <c r="AB22" s="1">
        <f t="shared" si="1"/>
        <v>18</v>
      </c>
    </row>
    <row r="23" spans="1:28" ht="15.75">
      <c r="A23" s="19">
        <v>19</v>
      </c>
      <c r="B23" s="5" t="s">
        <v>277</v>
      </c>
      <c r="C23" s="18">
        <f>'I (1)'!$F40</f>
        <v>0.8332122083634437</v>
      </c>
      <c r="D23" s="18">
        <f>'I (2)'!$F40</f>
        <v>0.20571895064301868</v>
      </c>
      <c r="E23" s="18">
        <f>'I (3)'!$G40</f>
        <v>0</v>
      </c>
      <c r="F23" s="19">
        <f>'I (4)'!$E39</f>
        <v>0</v>
      </c>
      <c r="G23" s="18">
        <f>'I (5)'!$G40</f>
        <v>1</v>
      </c>
      <c r="H23" s="19">
        <f>'II (1)'!$G39</f>
        <v>0</v>
      </c>
      <c r="I23" s="18">
        <f>'II (2)'!$I42</f>
        <v>-0.26534606505774194</v>
      </c>
      <c r="J23" s="34">
        <f>'II (3)'!$I42</f>
        <v>-0.48663491588377233</v>
      </c>
      <c r="K23" s="18">
        <f>'II (4)'!$F39</f>
        <v>-0.04588503630372747</v>
      </c>
      <c r="L23" s="28">
        <f>'II (5)'!$H40</f>
        <v>0</v>
      </c>
      <c r="M23" s="62">
        <f>'II (6)'!$F40</f>
        <v>1.9886605146386866</v>
      </c>
      <c r="N23" s="28">
        <f>'III (1)'!$L40</f>
        <v>0</v>
      </c>
      <c r="O23" s="28">
        <f>'III (2)'!$I40</f>
        <v>0</v>
      </c>
      <c r="P23" s="28">
        <f>'III (3)'!$H39</f>
        <v>0</v>
      </c>
      <c r="Q23" s="28">
        <f>'III (4)'!$I39</f>
        <v>0</v>
      </c>
      <c r="R23" s="18">
        <f>'III (5)'!$L40</f>
        <v>0</v>
      </c>
      <c r="S23" s="18">
        <f>'III (6)'!$J40</f>
        <v>-0.3028742872745327</v>
      </c>
      <c r="T23" s="28">
        <f>'III (7)'!$E39</f>
        <v>0</v>
      </c>
      <c r="U23" s="18">
        <f>'III (8)'!$J40</f>
        <v>0.20043263391187427</v>
      </c>
      <c r="V23" s="28">
        <f>'III (9)'!$G39</f>
        <v>0</v>
      </c>
      <c r="W23" s="18">
        <f>'III (10)'!$I39</f>
        <v>0</v>
      </c>
      <c r="X23" s="19">
        <f>'IV (1)'!$E39</f>
        <v>1</v>
      </c>
      <c r="Y23" s="19">
        <f>'IV (2)'!$E39</f>
        <v>0</v>
      </c>
      <c r="Z23" s="18">
        <f>'IV (3)'!$E39</f>
        <v>1</v>
      </c>
      <c r="AA23" s="76">
        <f t="shared" si="0"/>
        <v>5.127284003037248</v>
      </c>
      <c r="AB23" s="1">
        <f t="shared" si="1"/>
        <v>19</v>
      </c>
    </row>
    <row r="24" spans="1:28" ht="15.75">
      <c r="A24" s="19">
        <v>20</v>
      </c>
      <c r="B24" s="5" t="s">
        <v>262</v>
      </c>
      <c r="C24" s="18">
        <f>'I (1)'!$F25</f>
        <v>0.4107537446442597</v>
      </c>
      <c r="D24" s="18">
        <f>'I (2)'!$F25</f>
        <v>0.1739572358360701</v>
      </c>
      <c r="E24" s="18">
        <f>'I (3)'!$G25</f>
        <v>0</v>
      </c>
      <c r="F24" s="19">
        <f>'I (4)'!$E24</f>
        <v>0</v>
      </c>
      <c r="G24" s="18">
        <f>'I (5)'!$G25</f>
        <v>1</v>
      </c>
      <c r="H24" s="19">
        <f>'II (1)'!$G24</f>
        <v>0</v>
      </c>
      <c r="I24" s="18">
        <f>'II (2)'!$I27</f>
        <v>0</v>
      </c>
      <c r="J24" s="34">
        <f>'II (3)'!$I27</f>
        <v>-0.37566477740256016</v>
      </c>
      <c r="K24" s="18">
        <f>'II (4)'!$F24</f>
        <v>-0.04158417450940553</v>
      </c>
      <c r="L24" s="28">
        <f>'II (5)'!$H25</f>
        <v>0</v>
      </c>
      <c r="M24" s="62">
        <f>'II (6)'!$F25</f>
        <v>1.7547244748635091</v>
      </c>
      <c r="N24" s="28">
        <f>'III (1)'!$L25</f>
        <v>0</v>
      </c>
      <c r="O24" s="28">
        <f>'III (2)'!$I25</f>
        <v>0</v>
      </c>
      <c r="P24" s="28">
        <f>'III (3)'!$H24</f>
        <v>0</v>
      </c>
      <c r="Q24" s="28">
        <f>'III (4)'!$I24</f>
        <v>0</v>
      </c>
      <c r="R24" s="18">
        <f>'III (5)'!$L25</f>
        <v>0</v>
      </c>
      <c r="S24" s="18">
        <f>'III (6)'!$J25</f>
        <v>0</v>
      </c>
      <c r="T24" s="28">
        <f>'III (7)'!$E24</f>
        <v>0</v>
      </c>
      <c r="U24" s="18">
        <f>'III (8)'!$J25</f>
        <v>0.1708644215604956</v>
      </c>
      <c r="V24" s="28">
        <f>'III (9)'!$G24</f>
        <v>0</v>
      </c>
      <c r="W24" s="18">
        <f>'III (10)'!$I24</f>
        <v>0</v>
      </c>
      <c r="X24" s="19">
        <f>'IV (1)'!$E24</f>
        <v>1</v>
      </c>
      <c r="Y24" s="19">
        <f>'IV (2)'!$E24</f>
        <v>0</v>
      </c>
      <c r="Z24" s="18">
        <f>'IV (3)'!$E24</f>
        <v>1</v>
      </c>
      <c r="AA24" s="76">
        <f t="shared" si="0"/>
        <v>5.093050924992369</v>
      </c>
      <c r="AB24" s="1">
        <f t="shared" si="1"/>
        <v>20</v>
      </c>
    </row>
    <row r="25" spans="1:28" ht="15.75">
      <c r="A25" s="19">
        <v>21</v>
      </c>
      <c r="B25" s="5" t="s">
        <v>278</v>
      </c>
      <c r="C25" s="18">
        <f>'I (1)'!$F41</f>
        <v>0.9670320956297968</v>
      </c>
      <c r="D25" s="18">
        <f>'I (2)'!$F41</f>
        <v>0.09192775535954816</v>
      </c>
      <c r="E25" s="18">
        <f>'I (3)'!$G41</f>
        <v>0</v>
      </c>
      <c r="F25" s="19">
        <f>'I (4)'!$E40</f>
        <v>0</v>
      </c>
      <c r="G25" s="18">
        <f>'I (5)'!$G41</f>
        <v>1</v>
      </c>
      <c r="H25" s="19">
        <f>'II (1)'!$G40</f>
        <v>0</v>
      </c>
      <c r="I25" s="18">
        <f>'II (2)'!$I43</f>
        <v>-0.22643230503283557</v>
      </c>
      <c r="J25" s="34">
        <f>'II (3)'!$I43</f>
        <v>-0.7315237281789245</v>
      </c>
      <c r="K25" s="95">
        <f>'II (4)'!$F40</f>
        <v>-0.0004524045955860715</v>
      </c>
      <c r="L25" s="28">
        <f>'II (5)'!$H41</f>
        <v>0</v>
      </c>
      <c r="M25" s="62">
        <f>'II (6)'!$F41</f>
        <v>1.3918741651735371</v>
      </c>
      <c r="N25" s="28">
        <f>'III (1)'!$L41</f>
        <v>0</v>
      </c>
      <c r="O25" s="28">
        <f>'III (2)'!$I41</f>
        <v>0</v>
      </c>
      <c r="P25" s="28">
        <f>'III (3)'!$H40</f>
        <v>0</v>
      </c>
      <c r="Q25" s="28">
        <f>'III (4)'!$I40</f>
        <v>0</v>
      </c>
      <c r="R25" s="18">
        <f>'III (5)'!$L41</f>
        <v>0</v>
      </c>
      <c r="S25" s="18">
        <f>'III (6)'!$J41</f>
        <v>-0.01734358162950925</v>
      </c>
      <c r="T25" s="28">
        <f>'III (7)'!$E40</f>
        <v>0</v>
      </c>
      <c r="U25" s="18">
        <f>'III (8)'!$J41</f>
        <v>0.4622774630736099</v>
      </c>
      <c r="V25" s="28">
        <f>'III (9)'!$G40</f>
        <v>0</v>
      </c>
      <c r="W25" s="18">
        <f>'III (10)'!$I40</f>
        <v>0</v>
      </c>
      <c r="X25" s="19">
        <f>'IV (1)'!$E40</f>
        <v>1</v>
      </c>
      <c r="Y25" s="19">
        <f>'IV (2)'!$E40</f>
        <v>0</v>
      </c>
      <c r="Z25" s="18">
        <f>'IV (3)'!$E40</f>
        <v>1</v>
      </c>
      <c r="AA25" s="76">
        <f t="shared" si="0"/>
        <v>4.937359459799636</v>
      </c>
      <c r="AB25" s="1">
        <f t="shared" si="1"/>
        <v>21</v>
      </c>
    </row>
    <row r="26" spans="1:28" ht="15.75">
      <c r="A26" s="19">
        <v>22</v>
      </c>
      <c r="B26" s="5" t="s">
        <v>251</v>
      </c>
      <c r="C26" s="18">
        <f>'I (1)'!$F14</f>
        <v>1.0490452111753603</v>
      </c>
      <c r="D26" s="18">
        <f>'I (2)'!$F14</f>
        <v>0.14638621568553487</v>
      </c>
      <c r="E26" s="18">
        <f>'I (3)'!$G14</f>
        <v>0</v>
      </c>
      <c r="F26" s="19">
        <f>'I (4)'!$E13</f>
        <v>0</v>
      </c>
      <c r="G26" s="18">
        <f>'I (5)'!$G14</f>
        <v>0.3766766880863331</v>
      </c>
      <c r="H26" s="19">
        <f>'II (1)'!$G13</f>
        <v>0</v>
      </c>
      <c r="I26" s="18">
        <f>'II (2)'!$I16</f>
        <v>-0.19473047932617593</v>
      </c>
      <c r="J26" s="34">
        <f>'II (3)'!$I16</f>
        <v>0</v>
      </c>
      <c r="K26" s="95">
        <f>'II (4)'!$F13</f>
        <v>-7.280670373993236E-05</v>
      </c>
      <c r="L26" s="28">
        <f>'II (5)'!$H14</f>
        <v>0</v>
      </c>
      <c r="M26" s="62">
        <f>'II (6)'!$F14</f>
        <v>1.7727166940940111</v>
      </c>
      <c r="N26" s="28">
        <f>'III (1)'!$L14</f>
        <v>0</v>
      </c>
      <c r="O26" s="28">
        <f>'III (2)'!$I14</f>
        <v>0</v>
      </c>
      <c r="P26" s="28">
        <f>'III (3)'!$H13</f>
        <v>0</v>
      </c>
      <c r="Q26" s="28">
        <f>'III (4)'!$I13</f>
        <v>0</v>
      </c>
      <c r="R26" s="18">
        <f>'III (5)'!$L14</f>
        <v>0</v>
      </c>
      <c r="S26" s="18">
        <f>'III (6)'!$J14</f>
        <v>-0.5860528658058161</v>
      </c>
      <c r="T26" s="28">
        <f>'III (7)'!$E13</f>
        <v>0</v>
      </c>
      <c r="U26" s="18">
        <f>'III (8)'!$J14</f>
        <v>0.15134243996178884</v>
      </c>
      <c r="V26" s="28">
        <f>'III (9)'!$G13</f>
        <v>0</v>
      </c>
      <c r="W26" s="18">
        <f>'III (10)'!$I13</f>
        <v>0</v>
      </c>
      <c r="X26" s="19">
        <f>'IV (1)'!$E13</f>
        <v>1</v>
      </c>
      <c r="Y26" s="19">
        <f>'IV (2)'!$E13</f>
        <v>0</v>
      </c>
      <c r="Z26" s="18">
        <f>'IV (3)'!$E13</f>
        <v>1</v>
      </c>
      <c r="AA26" s="76">
        <f t="shared" si="0"/>
        <v>4.715311097167296</v>
      </c>
      <c r="AB26" s="1">
        <f t="shared" si="1"/>
        <v>22</v>
      </c>
    </row>
    <row r="27" spans="1:28" ht="15.75">
      <c r="A27" s="19">
        <v>23</v>
      </c>
      <c r="B27" s="5" t="s">
        <v>264</v>
      </c>
      <c r="C27" s="18">
        <f>'I (1)'!$F27</f>
        <v>0.6234853916672297</v>
      </c>
      <c r="D27" s="18">
        <f>'I (2)'!$F27</f>
        <v>0.11944895393798885</v>
      </c>
      <c r="E27" s="94">
        <f>'I (3)'!$G27</f>
        <v>-0.0009103434049646985</v>
      </c>
      <c r="F27" s="19">
        <f>'I (4)'!$E26</f>
        <v>0</v>
      </c>
      <c r="G27" s="18">
        <f>'I (5)'!$G27</f>
        <v>1</v>
      </c>
      <c r="H27" s="19">
        <f>'II (1)'!$G26</f>
        <v>0</v>
      </c>
      <c r="I27" s="18">
        <f>'II (2)'!$I29</f>
        <v>0</v>
      </c>
      <c r="J27" s="34">
        <f>'II (3)'!$I29</f>
        <v>0</v>
      </c>
      <c r="K27" s="18">
        <f>'II (4)'!$F26</f>
        <v>-0.2860163419887986</v>
      </c>
      <c r="L27" s="28">
        <f>'II (5)'!$H27</f>
        <v>0</v>
      </c>
      <c r="M27" s="62">
        <f>'II (6)'!$F27</f>
        <v>1.68882384055738</v>
      </c>
      <c r="N27" s="28">
        <f>'III (1)'!$L27</f>
        <v>0</v>
      </c>
      <c r="O27" s="28">
        <f>'III (2)'!$I27</f>
        <v>0</v>
      </c>
      <c r="P27" s="28">
        <f>'III (3)'!$H26</f>
        <v>0</v>
      </c>
      <c r="Q27" s="28">
        <f>'III (4)'!$I26</f>
        <v>0</v>
      </c>
      <c r="R27" s="18">
        <f>'III (5)'!$L27</f>
        <v>0</v>
      </c>
      <c r="S27" s="18">
        <f>'III (6)'!$J27</f>
        <v>0</v>
      </c>
      <c r="T27" s="28">
        <f>'III (7)'!$E26</f>
        <v>0</v>
      </c>
      <c r="U27" s="18">
        <f>'III (8)'!$J27</f>
        <v>0.10707780467461168</v>
      </c>
      <c r="V27" s="28">
        <f>'III (9)'!$G26</f>
        <v>0</v>
      </c>
      <c r="W27" s="18">
        <f>'III (10)'!$I26</f>
        <v>0</v>
      </c>
      <c r="X27" s="19">
        <f>'IV (1)'!$E26</f>
        <v>1</v>
      </c>
      <c r="Y27" s="19">
        <f>'IV (2)'!$E26</f>
        <v>0</v>
      </c>
      <c r="Z27" s="18">
        <f>'IV (3)'!$E26</f>
        <v>0</v>
      </c>
      <c r="AA27" s="76">
        <f t="shared" si="0"/>
        <v>4.251909305443447</v>
      </c>
      <c r="AB27" s="1">
        <f t="shared" si="1"/>
        <v>23</v>
      </c>
    </row>
    <row r="28" spans="1:28" ht="15.75">
      <c r="A28" s="19">
        <v>24</v>
      </c>
      <c r="B28" s="5" t="s">
        <v>248</v>
      </c>
      <c r="C28" s="18">
        <f>'I (1)'!$F11</f>
        <v>0.7500084287046985</v>
      </c>
      <c r="D28" s="18">
        <f>'I (2)'!$F11</f>
        <v>0.06542955254952493</v>
      </c>
      <c r="E28" s="18">
        <f>'I (3)'!$G11</f>
        <v>0</v>
      </c>
      <c r="F28" s="19">
        <f>'I (4)'!$E10</f>
        <v>0</v>
      </c>
      <c r="G28" s="18">
        <f>'I (5)'!$G11</f>
        <v>1</v>
      </c>
      <c r="H28" s="19">
        <f>'II (1)'!$G10</f>
        <v>0</v>
      </c>
      <c r="I28" s="18">
        <f>'II (2)'!$I13</f>
        <v>0</v>
      </c>
      <c r="J28" s="34">
        <f>'II (3)'!$I13</f>
        <v>0</v>
      </c>
      <c r="K28" s="18">
        <f>'II (4)'!$F10</f>
        <v>-0.07014244191019336</v>
      </c>
      <c r="L28" s="28">
        <f>'II (5)'!$H11</f>
        <v>0</v>
      </c>
      <c r="M28" s="62">
        <f>'II (6)'!$F11</f>
        <v>1.8404347326889996</v>
      </c>
      <c r="N28" s="28">
        <f>'III (1)'!$L11</f>
        <v>0</v>
      </c>
      <c r="O28" s="28">
        <f>'III (2)'!$I11</f>
        <v>0</v>
      </c>
      <c r="P28" s="28">
        <f>'III (3)'!$H10</f>
        <v>0</v>
      </c>
      <c r="Q28" s="28">
        <f>'III (4)'!$I10</f>
        <v>0</v>
      </c>
      <c r="R28" s="18">
        <f>'III (5)'!$L11</f>
        <v>0</v>
      </c>
      <c r="S28" s="18">
        <f>'III (6)'!$J11</f>
        <v>-1.4949839471435087</v>
      </c>
      <c r="T28" s="28">
        <f>'III (7)'!$E10</f>
        <v>0</v>
      </c>
      <c r="U28" s="18">
        <f>'III (8)'!$J11</f>
        <v>0.10256711565842573</v>
      </c>
      <c r="V28" s="28">
        <f>'III (9)'!$G10</f>
        <v>0</v>
      </c>
      <c r="W28" s="18">
        <f>'III (10)'!$I10</f>
        <v>0</v>
      </c>
      <c r="X28" s="19">
        <f>'IV (1)'!$E10</f>
        <v>1</v>
      </c>
      <c r="Y28" s="19">
        <f>'IV (2)'!$E10</f>
        <v>0</v>
      </c>
      <c r="Z28" s="18">
        <f>'IV (3)'!$E10</f>
        <v>1</v>
      </c>
      <c r="AA28" s="76">
        <f t="shared" si="0"/>
        <v>4.193313440547946</v>
      </c>
      <c r="AB28" s="1">
        <f t="shared" si="1"/>
        <v>24</v>
      </c>
    </row>
    <row r="29" spans="1:28" ht="15.75">
      <c r="A29" s="19">
        <v>25</v>
      </c>
      <c r="B29" s="5" t="s">
        <v>270</v>
      </c>
      <c r="C29" s="18">
        <f>'I (1)'!$F33</f>
        <v>0.9116975210428171</v>
      </c>
      <c r="D29" s="18">
        <f>'I (2)'!$F33</f>
        <v>0.07408039255065066</v>
      </c>
      <c r="E29" s="18">
        <f>'I (3)'!$G33</f>
        <v>0</v>
      </c>
      <c r="F29" s="19">
        <f>'I (4)'!$E32</f>
        <v>0</v>
      </c>
      <c r="G29" s="18">
        <f>'I (5)'!$G33</f>
        <v>1</v>
      </c>
      <c r="H29" s="19">
        <f>'II (1)'!$G32</f>
        <v>0</v>
      </c>
      <c r="I29" s="18">
        <f>'II (2)'!$I35</f>
        <v>-0.15889959576869447</v>
      </c>
      <c r="J29" s="34">
        <f>'II (3)'!$I35</f>
        <v>-0.2855335066888262</v>
      </c>
      <c r="K29" s="18">
        <f>'II (4)'!$F32</f>
        <v>-0.7526746171280441</v>
      </c>
      <c r="L29" s="28">
        <f>'II (5)'!$H33</f>
        <v>0</v>
      </c>
      <c r="M29" s="62">
        <f>'II (6)'!$F33</f>
        <v>2</v>
      </c>
      <c r="N29" s="28">
        <f>'III (1)'!$L33</f>
        <v>0</v>
      </c>
      <c r="O29" s="28">
        <f>'III (2)'!$I33</f>
        <v>0</v>
      </c>
      <c r="P29" s="28">
        <f>'III (3)'!$H32</f>
        <v>0</v>
      </c>
      <c r="Q29" s="28">
        <f>'III (4)'!$I32</f>
        <v>0</v>
      </c>
      <c r="R29" s="18">
        <f>'III (5)'!$L33</f>
        <v>0</v>
      </c>
      <c r="S29" s="18">
        <f>'III (6)'!$J33</f>
        <v>-0.8875707060227694</v>
      </c>
      <c r="T29" s="28">
        <f>'III (7)'!$E32</f>
        <v>0</v>
      </c>
      <c r="U29" s="18">
        <f>'III (8)'!$J33</f>
        <v>0.2245517396184611</v>
      </c>
      <c r="V29" s="28">
        <f>'III (9)'!$G32</f>
        <v>0</v>
      </c>
      <c r="W29" s="18">
        <f>'III (10)'!$I32</f>
        <v>0</v>
      </c>
      <c r="X29" s="19">
        <f>'IV (1)'!$E32</f>
        <v>1</v>
      </c>
      <c r="Y29" s="19">
        <f>'IV (2)'!$E32</f>
        <v>0</v>
      </c>
      <c r="Z29" s="18">
        <f>'IV (3)'!$E32</f>
        <v>1</v>
      </c>
      <c r="AA29" s="76">
        <f t="shared" si="0"/>
        <v>4.125651227603594</v>
      </c>
      <c r="AB29" s="1">
        <f t="shared" si="1"/>
        <v>25</v>
      </c>
    </row>
    <row r="30" spans="1:28" ht="15.75">
      <c r="A30" s="19">
        <v>26</v>
      </c>
      <c r="B30" s="5" t="s">
        <v>254</v>
      </c>
      <c r="C30" s="18">
        <f>'I (1)'!$F17</f>
        <v>0.13992008695585034</v>
      </c>
      <c r="D30" s="18">
        <f>'I (2)'!$F17</f>
        <v>0.08674048727878839</v>
      </c>
      <c r="E30" s="18">
        <f>'I (3)'!$G17</f>
        <v>0</v>
      </c>
      <c r="F30" s="19">
        <f>'I (4)'!$E16</f>
        <v>0</v>
      </c>
      <c r="G30" s="18">
        <f>'I (5)'!$G17</f>
        <v>1</v>
      </c>
      <c r="H30" s="19">
        <f>'II (1)'!$G16</f>
        <v>0</v>
      </c>
      <c r="I30" s="18">
        <f>'II (2)'!$I19</f>
        <v>0</v>
      </c>
      <c r="J30" s="34">
        <f>'II (3)'!$I19</f>
        <v>0</v>
      </c>
      <c r="K30" s="94">
        <f>'II (4)'!$F16</f>
        <v>-0.0021837956699340983</v>
      </c>
      <c r="L30" s="28">
        <f>'II (5)'!$H17</f>
        <v>0</v>
      </c>
      <c r="M30" s="62">
        <f>'II (6)'!$F17</f>
        <v>1.9107961774411104</v>
      </c>
      <c r="N30" s="28">
        <f>'III (1)'!$L17</f>
        <v>0</v>
      </c>
      <c r="O30" s="28">
        <f>'III (2)'!$I17</f>
        <v>0</v>
      </c>
      <c r="P30" s="28">
        <f>'III (3)'!$H16</f>
        <v>0</v>
      </c>
      <c r="Q30" s="28">
        <f>'III (4)'!$I16</f>
        <v>0</v>
      </c>
      <c r="R30" s="18">
        <f>'III (5)'!$L17</f>
        <v>0</v>
      </c>
      <c r="S30" s="18">
        <f>'III (6)'!$J17</f>
        <v>-1.3986209719466416</v>
      </c>
      <c r="T30" s="28">
        <f>'III (7)'!$E16</f>
        <v>0</v>
      </c>
      <c r="U30" s="18">
        <f>'III (8)'!$J17</f>
        <v>0.1928995702572161</v>
      </c>
      <c r="V30" s="28">
        <f>'III (9)'!$G16</f>
        <v>0</v>
      </c>
      <c r="W30" s="18">
        <f>'III (10)'!$I16</f>
        <v>0</v>
      </c>
      <c r="X30" s="19">
        <f>'IV (1)'!$E16</f>
        <v>1</v>
      </c>
      <c r="Y30" s="19">
        <f>'IV (2)'!$E16</f>
        <v>0</v>
      </c>
      <c r="Z30" s="18">
        <f>'IV (3)'!$E16</f>
        <v>1</v>
      </c>
      <c r="AA30" s="76">
        <f t="shared" si="0"/>
        <v>3.9295515543163893</v>
      </c>
      <c r="AB30" s="1">
        <f t="shared" si="1"/>
        <v>26</v>
      </c>
    </row>
    <row r="31" spans="1:28" ht="15.75">
      <c r="A31" s="19">
        <v>27</v>
      </c>
      <c r="B31" s="5" t="s">
        <v>250</v>
      </c>
      <c r="C31" s="18">
        <f>'I (1)'!$F13</f>
        <v>0.616799282470587</v>
      </c>
      <c r="D31" s="18">
        <f>'I (2)'!$F13</f>
        <v>0.1255735717140578</v>
      </c>
      <c r="E31" s="18">
        <f>'I (3)'!$G13</f>
        <v>0</v>
      </c>
      <c r="F31" s="19">
        <f>'I (4)'!$E12</f>
        <v>0</v>
      </c>
      <c r="G31" s="18">
        <f>'I (5)'!$G13</f>
        <v>1</v>
      </c>
      <c r="H31" s="19">
        <f>'II (1)'!$G12</f>
        <v>0</v>
      </c>
      <c r="I31" s="18">
        <f>'II (2)'!$I15</f>
        <v>-0.3937043264276495</v>
      </c>
      <c r="J31" s="34">
        <f>'II (3)'!$I15</f>
        <v>-0.0676849591160977</v>
      </c>
      <c r="K31" s="18">
        <f>'II (4)'!$F12</f>
        <v>-0.01699261523853458</v>
      </c>
      <c r="L31" s="28">
        <f>'II (5)'!$H13</f>
        <v>0</v>
      </c>
      <c r="M31" s="62">
        <f>'II (6)'!$F13</f>
        <v>1.3386733924542071</v>
      </c>
      <c r="N31" s="28">
        <f>'III (1)'!$L13</f>
        <v>0</v>
      </c>
      <c r="O31" s="28">
        <f>'III (2)'!$I13</f>
        <v>0</v>
      </c>
      <c r="P31" s="28">
        <f>'III (3)'!$H12</f>
        <v>0</v>
      </c>
      <c r="Q31" s="28">
        <f>'III (4)'!$I12</f>
        <v>0</v>
      </c>
      <c r="R31" s="18">
        <f>'III (5)'!$L13</f>
        <v>0</v>
      </c>
      <c r="S31" s="18">
        <f>'III (6)'!$J13</f>
        <v>-1.2945536314125414</v>
      </c>
      <c r="T31" s="28">
        <f>'III (7)'!$E12</f>
        <v>0</v>
      </c>
      <c r="U31" s="18">
        <f>'III (8)'!$J13</f>
        <v>0.17504121316784946</v>
      </c>
      <c r="V31" s="28">
        <f>'III (9)'!$G12</f>
        <v>0</v>
      </c>
      <c r="W31" s="18">
        <f>'III (10)'!$I12</f>
        <v>0</v>
      </c>
      <c r="X31" s="19">
        <f>'IV (1)'!$E12</f>
        <v>1</v>
      </c>
      <c r="Y31" s="19">
        <f>'IV (2)'!$E12</f>
        <v>0</v>
      </c>
      <c r="Z31" s="18">
        <f>'IV (3)'!$E12</f>
        <v>1</v>
      </c>
      <c r="AA31" s="76">
        <f t="shared" si="0"/>
        <v>3.483151927611878</v>
      </c>
      <c r="AB31" s="1">
        <f t="shared" si="1"/>
        <v>27</v>
      </c>
    </row>
    <row r="32" spans="1:28" ht="15.75">
      <c r="A32" s="19">
        <v>28</v>
      </c>
      <c r="B32" s="5" t="s">
        <v>276</v>
      </c>
      <c r="C32" s="18">
        <f>'I (1)'!$F39</f>
        <v>0.6432551369202552</v>
      </c>
      <c r="D32" s="18">
        <f>'I (2)'!$F39</f>
        <v>0.06721949173728974</v>
      </c>
      <c r="E32" s="18">
        <f>'I (3)'!$G39</f>
        <v>0</v>
      </c>
      <c r="F32" s="19">
        <f>'I (4)'!$E38</f>
        <v>0</v>
      </c>
      <c r="G32" s="18">
        <f>'I (5)'!$G39</f>
        <v>1</v>
      </c>
      <c r="H32" s="19">
        <f>'II (1)'!$G38</f>
        <v>0</v>
      </c>
      <c r="I32" s="18">
        <f>'II (2)'!$I41</f>
        <v>-0.1981543632483401</v>
      </c>
      <c r="J32" s="34">
        <f>'II (3)'!$I41</f>
        <v>-0.27349950562915565</v>
      </c>
      <c r="K32" s="18">
        <f>'II (4)'!$F38</f>
        <v>-0.04964521122165978</v>
      </c>
      <c r="L32" s="28">
        <f>'II (5)'!$H39</f>
        <v>0</v>
      </c>
      <c r="M32" s="62">
        <f>'II (6)'!$F39</f>
        <v>0.4227431516050158</v>
      </c>
      <c r="N32" s="28">
        <f>'III (1)'!$L39</f>
        <v>0</v>
      </c>
      <c r="O32" s="28">
        <f>'III (2)'!$I39</f>
        <v>0</v>
      </c>
      <c r="P32" s="28">
        <f>'III (3)'!$H38</f>
        <v>0</v>
      </c>
      <c r="Q32" s="28">
        <f>'III (4)'!$I38</f>
        <v>0</v>
      </c>
      <c r="R32" s="18">
        <f>'III (5)'!$L39</f>
        <v>0</v>
      </c>
      <c r="S32" s="18">
        <f>'III (6)'!$J39</f>
        <v>-0.39254560849654035</v>
      </c>
      <c r="T32" s="28">
        <f>'III (7)'!$E38</f>
        <v>0</v>
      </c>
      <c r="U32" s="18">
        <f>'III (8)'!$J39</f>
        <v>0.024213515683890897</v>
      </c>
      <c r="V32" s="28">
        <f>'III (9)'!$G38</f>
        <v>0</v>
      </c>
      <c r="W32" s="18">
        <f>'III (10)'!$I38</f>
        <v>0</v>
      </c>
      <c r="X32" s="19">
        <f>'IV (1)'!$E38</f>
        <v>1</v>
      </c>
      <c r="Y32" s="19">
        <f>'IV (2)'!$E38</f>
        <v>0</v>
      </c>
      <c r="Z32" s="18">
        <f>'IV (3)'!$E38</f>
        <v>1</v>
      </c>
      <c r="AA32" s="76">
        <f t="shared" si="0"/>
        <v>3.2435866073507555</v>
      </c>
      <c r="AB32" s="1">
        <f t="shared" si="1"/>
        <v>28</v>
      </c>
    </row>
    <row r="33" spans="1:28" ht="15.75">
      <c r="A33" s="19">
        <v>29</v>
      </c>
      <c r="B33" s="5" t="s">
        <v>249</v>
      </c>
      <c r="C33" s="18">
        <f>'I (1)'!$F12</f>
        <v>0.6235856034627462</v>
      </c>
      <c r="D33" s="18">
        <f>'I (2)'!$F12</f>
        <v>0.07542903382200147</v>
      </c>
      <c r="E33" s="18">
        <f>'I (3)'!$G12</f>
        <v>-0.3922217839075163</v>
      </c>
      <c r="F33" s="19">
        <f>'I (4)'!$E11</f>
        <v>0</v>
      </c>
      <c r="G33" s="18">
        <f>'I (5)'!$G12</f>
        <v>1</v>
      </c>
      <c r="H33" s="19">
        <f>'II (1)'!$G11</f>
        <v>0</v>
      </c>
      <c r="I33" s="18">
        <f>'II (2)'!$I14</f>
        <v>-0.6828291131175912</v>
      </c>
      <c r="J33" s="34">
        <f>'II (3)'!$I14</f>
        <v>-0.26337557881488854</v>
      </c>
      <c r="K33" s="18">
        <f>'II (4)'!$F11</f>
        <v>-0.3465885705458287</v>
      </c>
      <c r="L33" s="28">
        <f>'II (5)'!$H12</f>
        <v>0</v>
      </c>
      <c r="M33" s="62">
        <f>'II (6)'!$F12</f>
        <v>1.2947379332243862</v>
      </c>
      <c r="N33" s="28">
        <f>'III (1)'!$L12</f>
        <v>0</v>
      </c>
      <c r="O33" s="28">
        <f>'III (2)'!$I12</f>
        <v>0</v>
      </c>
      <c r="P33" s="28">
        <f>'III (3)'!$H11</f>
        <v>0</v>
      </c>
      <c r="Q33" s="28">
        <f>'III (4)'!$I11</f>
        <v>0</v>
      </c>
      <c r="R33" s="18">
        <f>'III (5)'!$L12</f>
        <v>0</v>
      </c>
      <c r="S33" s="18">
        <f>'III (6)'!$J12</f>
        <v>-0.513528511616944</v>
      </c>
      <c r="T33" s="28">
        <f>'III (7)'!$E11</f>
        <v>0</v>
      </c>
      <c r="U33" s="18">
        <f>'III (8)'!$J12</f>
        <v>0.17234200886538326</v>
      </c>
      <c r="V33" s="28">
        <f>'III (9)'!$G11</f>
        <v>0</v>
      </c>
      <c r="W33" s="18">
        <f>'III (10)'!$I11</f>
        <v>0</v>
      </c>
      <c r="X33" s="19">
        <f>'IV (1)'!$E11</f>
        <v>1</v>
      </c>
      <c r="Y33" s="19">
        <f>'IV (2)'!$E11</f>
        <v>0</v>
      </c>
      <c r="Z33" s="18">
        <f>'IV (3)'!$E11</f>
        <v>1</v>
      </c>
      <c r="AA33" s="76">
        <f t="shared" si="0"/>
        <v>2.967551021371748</v>
      </c>
      <c r="AB33" s="1">
        <f t="shared" si="1"/>
        <v>29</v>
      </c>
    </row>
    <row r="34" spans="1:28" ht="15.75">
      <c r="A34" s="19">
        <v>30</v>
      </c>
      <c r="B34" s="5" t="s">
        <v>268</v>
      </c>
      <c r="C34" s="18">
        <f>'I (1)'!$F31</f>
        <v>0.6444186488718846</v>
      </c>
      <c r="D34" s="18">
        <f>'I (2)'!$F31</f>
        <v>0.16058369125997524</v>
      </c>
      <c r="E34" s="18">
        <f>'I (3)'!$G31</f>
        <v>0</v>
      </c>
      <c r="F34" s="19">
        <f>'I (4)'!$E30</f>
        <v>0</v>
      </c>
      <c r="G34" s="18">
        <f>'I (5)'!$G31</f>
        <v>1</v>
      </c>
      <c r="H34" s="19">
        <f>'II (1)'!$G30</f>
        <v>0</v>
      </c>
      <c r="I34" s="18">
        <f>'II (2)'!$I33</f>
        <v>0</v>
      </c>
      <c r="J34" s="34">
        <f>'II (3)'!$I33</f>
        <v>0</v>
      </c>
      <c r="K34" s="18">
        <f>'II (4)'!$F30</f>
        <v>-1</v>
      </c>
      <c r="L34" s="28">
        <f>'II (5)'!$H31</f>
        <v>0</v>
      </c>
      <c r="M34" s="62">
        <f>'II (6)'!$F31</f>
        <v>2</v>
      </c>
      <c r="N34" s="28">
        <f>'III (1)'!$L31</f>
        <v>0</v>
      </c>
      <c r="O34" s="28">
        <f>'III (2)'!$I31</f>
        <v>0</v>
      </c>
      <c r="P34" s="28">
        <f>'III (3)'!$H30</f>
        <v>0</v>
      </c>
      <c r="Q34" s="28">
        <f>'III (4)'!$I30</f>
        <v>0</v>
      </c>
      <c r="R34" s="18">
        <f>'III (5)'!$L31</f>
        <v>0</v>
      </c>
      <c r="S34" s="18">
        <f>'III (6)'!$J31</f>
        <v>-2</v>
      </c>
      <c r="T34" s="28">
        <f>'III (7)'!$E30</f>
        <v>0</v>
      </c>
      <c r="U34" s="18">
        <f>'III (8)'!$J31</f>
        <v>0.15607631605178482</v>
      </c>
      <c r="V34" s="28">
        <f>'III (9)'!$G30</f>
        <v>0</v>
      </c>
      <c r="W34" s="18">
        <f>'III (10)'!$I30</f>
        <v>0</v>
      </c>
      <c r="X34" s="19">
        <f>'IV (1)'!$E30</f>
        <v>1</v>
      </c>
      <c r="Y34" s="19">
        <f>'IV (2)'!$E30</f>
        <v>0</v>
      </c>
      <c r="Z34" s="18">
        <f>'IV (3)'!$E30</f>
        <v>1</v>
      </c>
      <c r="AA34" s="76">
        <f t="shared" si="0"/>
        <v>2.9610786561836444</v>
      </c>
      <c r="AB34" s="1">
        <f t="shared" si="1"/>
        <v>30</v>
      </c>
    </row>
    <row r="35" spans="1:28" ht="15.75">
      <c r="A35" s="19">
        <v>31</v>
      </c>
      <c r="B35" s="5" t="s">
        <v>283</v>
      </c>
      <c r="C35" s="18">
        <f>'I (1)'!$F46</f>
        <v>0.6751178993534518</v>
      </c>
      <c r="D35" s="18">
        <f>'I (2)'!$F46</f>
        <v>0.10295010504988862</v>
      </c>
      <c r="E35" s="18">
        <f>'I (3)'!$G46</f>
        <v>0</v>
      </c>
      <c r="F35" s="19">
        <f>'I (4)'!$E45</f>
        <v>0</v>
      </c>
      <c r="G35" s="18">
        <f>'I (5)'!$G46</f>
        <v>1</v>
      </c>
      <c r="H35" s="19">
        <f>'II (1)'!$G45</f>
        <v>0</v>
      </c>
      <c r="I35" s="18">
        <f>'II (2)'!$I48</f>
        <v>-0.7224023962435685</v>
      </c>
      <c r="J35" s="34">
        <f>'II (3)'!$I48</f>
        <v>-0.8102966516995499</v>
      </c>
      <c r="K35" s="18">
        <f>'II (4)'!$F45</f>
        <v>-0.018391727556003344</v>
      </c>
      <c r="L35" s="28">
        <f>'II (5)'!$H46</f>
        <v>0</v>
      </c>
      <c r="M35" s="62">
        <f>'II (6)'!$F46</f>
        <v>0.8665510247999373</v>
      </c>
      <c r="N35" s="28">
        <f>'III (1)'!$L46</f>
        <v>0</v>
      </c>
      <c r="O35" s="28">
        <f>'III (2)'!$I46</f>
        <v>0</v>
      </c>
      <c r="P35" s="28">
        <f>'III (3)'!$H45</f>
        <v>0</v>
      </c>
      <c r="Q35" s="28">
        <f>'III (4)'!$I45</f>
        <v>0</v>
      </c>
      <c r="R35" s="18">
        <f>'III (5)'!$L46</f>
        <v>0</v>
      </c>
      <c r="S35" s="18">
        <f>'III (6)'!$J46</f>
        <v>0</v>
      </c>
      <c r="T35" s="28">
        <f>'III (7)'!$E45</f>
        <v>0</v>
      </c>
      <c r="U35" s="18">
        <f>'III (8)'!$J46</f>
        <v>0.5705422511558406</v>
      </c>
      <c r="V35" s="28">
        <f>'III (9)'!$G45</f>
        <v>0</v>
      </c>
      <c r="W35" s="18">
        <f>'III (10)'!$I45</f>
        <v>-1</v>
      </c>
      <c r="X35" s="19">
        <f>'IV (1)'!$E45</f>
        <v>1</v>
      </c>
      <c r="Y35" s="19">
        <f>'IV (2)'!$E45</f>
        <v>0</v>
      </c>
      <c r="Z35" s="18">
        <f>'IV (3)'!$E45</f>
        <v>1</v>
      </c>
      <c r="AA35" s="76">
        <f t="shared" si="0"/>
        <v>2.6640705048599966</v>
      </c>
      <c r="AB35" s="1">
        <f t="shared" si="1"/>
        <v>31</v>
      </c>
    </row>
    <row r="36" spans="1:28" ht="15.75">
      <c r="A36" s="19">
        <v>32</v>
      </c>
      <c r="B36" s="5" t="s">
        <v>247</v>
      </c>
      <c r="C36" s="18">
        <f>'I (1)'!$F10</f>
        <v>0.7239984422098648</v>
      </c>
      <c r="D36" s="18">
        <f>'I (2)'!$F10</f>
        <v>0.010805843080181518</v>
      </c>
      <c r="E36" s="18">
        <f>'I (3)'!$G10</f>
        <v>0</v>
      </c>
      <c r="F36" s="19">
        <f>'I (4)'!$E9</f>
        <v>0</v>
      </c>
      <c r="G36" s="18">
        <f>'I (5)'!$G10</f>
        <v>1</v>
      </c>
      <c r="H36" s="19">
        <f>'II (1)'!$G9</f>
        <v>0</v>
      </c>
      <c r="I36" s="18">
        <f>'II (2)'!$I12</f>
        <v>-0.736119074945188</v>
      </c>
      <c r="J36" s="34">
        <f>'II (3)'!$I12</f>
        <v>-0.1576515573595512</v>
      </c>
      <c r="K36" s="18">
        <f>'II (4)'!$F9</f>
        <v>-0.06317696994976155</v>
      </c>
      <c r="L36" s="28">
        <f>'II (5)'!$H10</f>
        <v>0</v>
      </c>
      <c r="M36" s="62">
        <f>'II (6)'!$F10</f>
        <v>0.8239545545782757</v>
      </c>
      <c r="N36" s="28">
        <f>'III (1)'!$L10</f>
        <v>0</v>
      </c>
      <c r="O36" s="28">
        <f>'III (2)'!$I10</f>
        <v>0</v>
      </c>
      <c r="P36" s="28">
        <f>'III (3)'!$H9</f>
        <v>0</v>
      </c>
      <c r="Q36" s="28">
        <f>'III (4)'!$I9</f>
        <v>0</v>
      </c>
      <c r="R36" s="18">
        <f>'III (5)'!$L10</f>
        <v>0</v>
      </c>
      <c r="S36" s="18">
        <f>'III (6)'!$J10</f>
        <v>-1.1024251011601365</v>
      </c>
      <c r="T36" s="28">
        <f>'III (7)'!$E9</f>
        <v>0</v>
      </c>
      <c r="U36" s="18">
        <f>'III (8)'!$J10</f>
        <v>0.04656557005828755</v>
      </c>
      <c r="V36" s="28">
        <f>'III (9)'!$G9</f>
        <v>0</v>
      </c>
      <c r="W36" s="18">
        <f>'III (10)'!$I9</f>
        <v>0</v>
      </c>
      <c r="X36" s="19">
        <f>'IV (1)'!$E9</f>
        <v>1</v>
      </c>
      <c r="Y36" s="19">
        <f>'IV (2)'!$E9</f>
        <v>0</v>
      </c>
      <c r="Z36" s="18">
        <f>'IV (3)'!$E9</f>
        <v>1</v>
      </c>
      <c r="AA36" s="76">
        <f t="shared" si="0"/>
        <v>2.545951706511972</v>
      </c>
      <c r="AB36" s="1">
        <f t="shared" si="1"/>
        <v>32</v>
      </c>
    </row>
    <row r="37" spans="1:28" ht="15.75">
      <c r="A37" s="19">
        <v>33</v>
      </c>
      <c r="B37" s="5" t="s">
        <v>271</v>
      </c>
      <c r="C37" s="18">
        <f>'I (1)'!$F34</f>
        <v>1.0033851513985197</v>
      </c>
      <c r="D37" s="18">
        <f>'I (2)'!$F34</f>
        <v>0.14263824910068562</v>
      </c>
      <c r="E37" s="18">
        <f>'I (3)'!$G34</f>
        <v>0</v>
      </c>
      <c r="F37" s="19">
        <f>'I (4)'!$E33</f>
        <v>0</v>
      </c>
      <c r="G37" s="18">
        <f>'I (5)'!$G34</f>
        <v>1</v>
      </c>
      <c r="H37" s="19">
        <f>'II (1)'!$G33</f>
        <v>0</v>
      </c>
      <c r="I37" s="18">
        <f>'II (2)'!$I36</f>
        <v>-1</v>
      </c>
      <c r="J37" s="34">
        <f>'II (3)'!$I36</f>
        <v>-1</v>
      </c>
      <c r="K37" s="18">
        <f>'II (4)'!$F33</f>
        <v>-0.15541355841865112</v>
      </c>
      <c r="L37" s="28">
        <f>'II (5)'!$H34</f>
        <v>0</v>
      </c>
      <c r="M37" s="62">
        <f>'II (6)'!$F34</f>
        <v>0</v>
      </c>
      <c r="N37" s="28">
        <f>'III (1)'!$L34</f>
        <v>0</v>
      </c>
      <c r="O37" s="28">
        <f>'III (2)'!$I34</f>
        <v>0</v>
      </c>
      <c r="P37" s="28">
        <f>'III (3)'!$H33</f>
        <v>0</v>
      </c>
      <c r="Q37" s="28">
        <f>'III (4)'!$I33</f>
        <v>0</v>
      </c>
      <c r="R37" s="18">
        <f>'III (5)'!$L34</f>
        <v>0</v>
      </c>
      <c r="S37" s="18">
        <f>'III (6)'!$J34</f>
        <v>0</v>
      </c>
      <c r="T37" s="28">
        <f>'III (7)'!$E33</f>
        <v>0</v>
      </c>
      <c r="U37" s="18">
        <f>'III (8)'!$J34</f>
        <v>0.2624406208778426</v>
      </c>
      <c r="V37" s="28">
        <f>'III (9)'!$G33</f>
        <v>0</v>
      </c>
      <c r="W37" s="18">
        <f>'III (10)'!$I33</f>
        <v>0</v>
      </c>
      <c r="X37" s="19">
        <f>'IV (1)'!$E33</f>
        <v>1</v>
      </c>
      <c r="Y37" s="19">
        <f>'IV (2)'!$E33</f>
        <v>0</v>
      </c>
      <c r="Z37" s="18">
        <f>'IV (3)'!$E33</f>
        <v>1</v>
      </c>
      <c r="AA37" s="76">
        <f t="shared" si="0"/>
        <v>2.253050462958397</v>
      </c>
      <c r="AB37" s="1">
        <f t="shared" si="1"/>
        <v>33</v>
      </c>
    </row>
    <row r="38" spans="1:28" ht="15.75">
      <c r="A38" s="19">
        <v>34</v>
      </c>
      <c r="B38" s="5" t="s">
        <v>253</v>
      </c>
      <c r="C38" s="18">
        <f>'I (1)'!$F16</f>
        <v>0.5932317558272538</v>
      </c>
      <c r="D38" s="18">
        <f>'I (2)'!$F16</f>
        <v>0.0733133366403329</v>
      </c>
      <c r="E38" s="18">
        <f>'I (3)'!$G16</f>
        <v>0</v>
      </c>
      <c r="F38" s="19">
        <f>'I (4)'!$E15</f>
        <v>0</v>
      </c>
      <c r="G38" s="18">
        <f>'I (5)'!$G16</f>
        <v>1</v>
      </c>
      <c r="H38" s="19">
        <f>'II (1)'!$G15</f>
        <v>0</v>
      </c>
      <c r="I38" s="18">
        <f>'II (2)'!$I18</f>
        <v>-0.8445458565467477</v>
      </c>
      <c r="J38" s="34">
        <f>'II (3)'!$I18</f>
        <v>-0.17889273830842545</v>
      </c>
      <c r="K38" s="18">
        <f>'II (4)'!$F15</f>
        <v>-0.0537321792575544</v>
      </c>
      <c r="L38" s="28">
        <f>'II (5)'!$H16</f>
        <v>0</v>
      </c>
      <c r="M38" s="62">
        <f>'II (6)'!$F16</f>
        <v>0.5775869753396585</v>
      </c>
      <c r="N38" s="28">
        <f>'III (1)'!$L16</f>
        <v>0</v>
      </c>
      <c r="O38" s="28">
        <f>'III (2)'!$I16</f>
        <v>0</v>
      </c>
      <c r="P38" s="28">
        <f>'III (3)'!$H15</f>
        <v>0</v>
      </c>
      <c r="Q38" s="28">
        <f>'III (4)'!$I15</f>
        <v>0</v>
      </c>
      <c r="R38" s="18">
        <f>'III (5)'!$L16</f>
        <v>-1</v>
      </c>
      <c r="S38" s="18">
        <f>'III (6)'!$J16</f>
        <v>-0.28145800952457234</v>
      </c>
      <c r="T38" s="28">
        <f>'III (7)'!$E15</f>
        <v>0</v>
      </c>
      <c r="U38" s="18">
        <f>'III (8)'!$J16</f>
        <v>0.16572691854311342</v>
      </c>
      <c r="V38" s="28">
        <f>'III (9)'!$G15</f>
        <v>0</v>
      </c>
      <c r="W38" s="18">
        <f>'III (10)'!$I15</f>
        <v>0</v>
      </c>
      <c r="X38" s="19">
        <f>'IV (1)'!$E15</f>
        <v>1</v>
      </c>
      <c r="Y38" s="19">
        <f>'IV (2)'!$E15</f>
        <v>0</v>
      </c>
      <c r="Z38" s="18">
        <f>'IV (3)'!$E15</f>
        <v>1</v>
      </c>
      <c r="AA38" s="76">
        <f t="shared" si="0"/>
        <v>2.051230202713059</v>
      </c>
      <c r="AB38" s="1">
        <f t="shared" si="1"/>
        <v>34</v>
      </c>
    </row>
    <row r="39" spans="1:28" ht="15.75">
      <c r="A39" s="19">
        <v>35</v>
      </c>
      <c r="B39" s="5" t="s">
        <v>256</v>
      </c>
      <c r="C39" s="18">
        <f>'I (1)'!$F19</f>
        <v>0.1311415377416357</v>
      </c>
      <c r="D39" s="18">
        <f>'I (2)'!$F19</f>
        <v>0.19681250858898233</v>
      </c>
      <c r="E39" s="18">
        <f>'I (3)'!$G19</f>
        <v>-1</v>
      </c>
      <c r="F39" s="19">
        <f>'I (4)'!$E18</f>
        <v>0</v>
      </c>
      <c r="G39" s="95">
        <f>'I (5)'!$G19</f>
        <v>0.9999092204548159</v>
      </c>
      <c r="H39" s="19">
        <f>'II (1)'!$G18</f>
        <v>0</v>
      </c>
      <c r="I39" s="18">
        <f>'II (2)'!$I21</f>
        <v>0</v>
      </c>
      <c r="J39" s="34">
        <f>'II (3)'!$I21</f>
        <v>0</v>
      </c>
      <c r="K39" s="18">
        <f>'II (4)'!$F18</f>
        <v>-0.24758410893804925</v>
      </c>
      <c r="L39" s="28">
        <f>'II (5)'!$H19</f>
        <v>0</v>
      </c>
      <c r="M39" s="62">
        <f>'II (6)'!$F19</f>
        <v>1.6502128141141</v>
      </c>
      <c r="N39" s="28">
        <f>'III (1)'!$L19</f>
        <v>0</v>
      </c>
      <c r="O39" s="28">
        <f>'III (2)'!$I19</f>
        <v>0</v>
      </c>
      <c r="P39" s="28">
        <f>'III (3)'!$H18</f>
        <v>0</v>
      </c>
      <c r="Q39" s="28">
        <f>'III (4)'!$I18</f>
        <v>0</v>
      </c>
      <c r="R39" s="18">
        <f>'III (5)'!$L19</f>
        <v>0</v>
      </c>
      <c r="S39" s="18">
        <f>'III (6)'!$J19</f>
        <v>-0.8673429435123243</v>
      </c>
      <c r="T39" s="28">
        <f>'III (7)'!$E18</f>
        <v>0</v>
      </c>
      <c r="U39" s="18">
        <f>'III (8)'!$J19</f>
        <v>0</v>
      </c>
      <c r="V39" s="28">
        <f>'III (9)'!$G18</f>
        <v>0</v>
      </c>
      <c r="W39" s="18">
        <f>'III (10)'!$I18</f>
        <v>-0.9521754265544994</v>
      </c>
      <c r="X39" s="19">
        <f>'IV (1)'!$E18</f>
        <v>1</v>
      </c>
      <c r="Y39" s="19">
        <f>'IV (2)'!$E18</f>
        <v>0</v>
      </c>
      <c r="Z39" s="18">
        <f>'IV (3)'!$E18</f>
        <v>1</v>
      </c>
      <c r="AA39" s="76">
        <f t="shared" si="0"/>
        <v>1.910973601894661</v>
      </c>
      <c r="AB39" s="1">
        <f t="shared" si="1"/>
        <v>35</v>
      </c>
    </row>
    <row r="40" spans="1:28" ht="15.75">
      <c r="A40" s="19">
        <v>36</v>
      </c>
      <c r="B40" s="5" t="s">
        <v>280</v>
      </c>
      <c r="C40" s="18">
        <f>'I (1)'!$F43</f>
        <v>0.5892060101609975</v>
      </c>
      <c r="D40" s="18">
        <f>'I (2)'!$F43</f>
        <v>0</v>
      </c>
      <c r="E40" s="18">
        <f>'I (3)'!$G43</f>
        <v>0</v>
      </c>
      <c r="F40" s="19">
        <f>'I (4)'!$E42</f>
        <v>0</v>
      </c>
      <c r="G40" s="18">
        <f>'I (5)'!$G43</f>
        <v>0.7850148997922568</v>
      </c>
      <c r="H40" s="19">
        <f>'II (1)'!$G42</f>
        <v>0</v>
      </c>
      <c r="I40" s="18">
        <f>'II (2)'!$I45</f>
        <v>-0.45719773205943687</v>
      </c>
      <c r="J40" s="34">
        <f>'II (3)'!$I45</f>
        <v>-0.7459325125806889</v>
      </c>
      <c r="K40" s="18">
        <f>'II (4)'!$F42</f>
        <v>-0.0644399952862346</v>
      </c>
      <c r="L40" s="28">
        <f>'II (5)'!$H43</f>
        <v>0</v>
      </c>
      <c r="M40" s="62">
        <f>'II (6)'!$F43</f>
        <v>1.1776919392220837</v>
      </c>
      <c r="N40" s="28">
        <f>'III (1)'!$L43</f>
        <v>0</v>
      </c>
      <c r="O40" s="28">
        <f>'III (2)'!$I43</f>
        <v>0</v>
      </c>
      <c r="P40" s="28">
        <f>'III (3)'!$H42</f>
        <v>-2</v>
      </c>
      <c r="Q40" s="28">
        <f>'III (4)'!$I42</f>
        <v>0</v>
      </c>
      <c r="R40" s="18">
        <f>'III (5)'!$L43</f>
        <v>0</v>
      </c>
      <c r="S40" s="18">
        <f>'III (6)'!$J43</f>
        <v>-0.5529880642517122</v>
      </c>
      <c r="T40" s="28">
        <f>'III (7)'!$E42</f>
        <v>0</v>
      </c>
      <c r="U40" s="18">
        <f>'III (8)'!$J43</f>
        <v>0.16556723361249048</v>
      </c>
      <c r="V40" s="28">
        <f>'III (9)'!$G42</f>
        <v>0</v>
      </c>
      <c r="W40" s="18">
        <f>'III (10)'!$I42</f>
        <v>0</v>
      </c>
      <c r="X40" s="19">
        <f>'IV (1)'!$E42</f>
        <v>1</v>
      </c>
      <c r="Y40" s="19">
        <f>'IV (2)'!$E42</f>
        <v>0</v>
      </c>
      <c r="Z40" s="18">
        <f>'IV (3)'!$E42</f>
        <v>1</v>
      </c>
      <c r="AA40" s="76">
        <f t="shared" si="0"/>
        <v>0.8969217786097559</v>
      </c>
      <c r="AB40" s="1">
        <f t="shared" si="1"/>
        <v>36</v>
      </c>
    </row>
    <row r="41" spans="1:28" ht="15.75">
      <c r="A41" s="19">
        <v>37</v>
      </c>
      <c r="B41" s="5" t="s">
        <v>279</v>
      </c>
      <c r="C41" s="18">
        <f>'I (1)'!$F42</f>
        <v>0.570687749133781</v>
      </c>
      <c r="D41" s="18">
        <f>'I (2)'!$F42</f>
        <v>0.11032940158805192</v>
      </c>
      <c r="E41" s="18">
        <f>'I (3)'!$G42</f>
        <v>0</v>
      </c>
      <c r="F41" s="19">
        <f>'I (4)'!$E41</f>
        <v>0</v>
      </c>
      <c r="G41" s="18">
        <f>'I (5)'!$G42</f>
        <v>0</v>
      </c>
      <c r="H41" s="19">
        <f>'II (1)'!$G41</f>
        <v>0</v>
      </c>
      <c r="I41" s="18">
        <f>'II (2)'!$I44</f>
        <v>-0.9035415925991239</v>
      </c>
      <c r="J41" s="34">
        <f>'II (3)'!$I44</f>
        <v>-0.9805995006929794</v>
      </c>
      <c r="K41" s="18">
        <f>'II (4)'!$F41</f>
        <v>-0.33842670949107556</v>
      </c>
      <c r="L41" s="28">
        <f>'II (5)'!$H42</f>
        <v>0</v>
      </c>
      <c r="M41" s="62">
        <f>'II (6)'!$F42</f>
        <v>0.34584789947775524</v>
      </c>
      <c r="N41" s="28">
        <f>'III (1)'!$L42</f>
        <v>0</v>
      </c>
      <c r="O41" s="28">
        <f>'III (2)'!$I42</f>
        <v>0</v>
      </c>
      <c r="P41" s="28">
        <f>'III (3)'!$H41</f>
        <v>0</v>
      </c>
      <c r="Q41" s="28">
        <f>'III (4)'!$I41</f>
        <v>0</v>
      </c>
      <c r="R41" s="18">
        <f>'III (5)'!$L42</f>
        <v>0</v>
      </c>
      <c r="S41" s="18">
        <f>'III (6)'!$J42</f>
        <v>0</v>
      </c>
      <c r="T41" s="28">
        <f>'III (7)'!$E41</f>
        <v>0</v>
      </c>
      <c r="U41" s="18">
        <f>'III (8)'!$J42</f>
        <v>0.16004925078669072</v>
      </c>
      <c r="V41" s="28">
        <f>'III (9)'!$G41</f>
        <v>0</v>
      </c>
      <c r="W41" s="18">
        <f>'III (10)'!$I41</f>
        <v>-0.6185523893799666</v>
      </c>
      <c r="X41" s="19">
        <f>'IV (1)'!$E41</f>
        <v>1</v>
      </c>
      <c r="Y41" s="19">
        <f>'IV (2)'!$E41</f>
        <v>0</v>
      </c>
      <c r="Z41" s="18">
        <f>'IV (3)'!$E41</f>
        <v>1</v>
      </c>
      <c r="AA41" s="76">
        <f t="shared" si="0"/>
        <v>0.34579410882313333</v>
      </c>
      <c r="AB41" s="1">
        <f t="shared" si="1"/>
        <v>37</v>
      </c>
    </row>
    <row r="42" ht="15.75">
      <c r="B42" s="6"/>
    </row>
  </sheetData>
  <sheetProtection/>
  <mergeCells count="7">
    <mergeCell ref="B1:AA1"/>
    <mergeCell ref="A3:B4"/>
    <mergeCell ref="C3:G3"/>
    <mergeCell ref="H3:M3"/>
    <mergeCell ref="N3:W3"/>
    <mergeCell ref="X3:Z3"/>
    <mergeCell ref="AA3:AA4"/>
  </mergeCells>
  <conditionalFormatting sqref="C5:C41">
    <cfRule type="cellIs" priority="41" dxfId="132" operator="equal" stopIfTrue="1">
      <formula>MAX($C$5:$C$41)</formula>
    </cfRule>
    <cfRule type="cellIs" priority="42" dxfId="133" operator="equal" stopIfTrue="1">
      <formula>MIN($C$5:$C$41)</formula>
    </cfRule>
  </conditionalFormatting>
  <conditionalFormatting sqref="D5:D41">
    <cfRule type="cellIs" priority="39" dxfId="132" operator="equal" stopIfTrue="1">
      <formula>MAX($D$5:$D$41)</formula>
    </cfRule>
    <cfRule type="cellIs" priority="40" dxfId="133" operator="equal" stopIfTrue="1">
      <formula>MIN($D$5:$D$41)</formula>
    </cfRule>
  </conditionalFormatting>
  <conditionalFormatting sqref="E5:E41">
    <cfRule type="cellIs" priority="37" dxfId="132" operator="equal" stopIfTrue="1">
      <formula>MAX($E$5:$E$41)</formula>
    </cfRule>
    <cfRule type="cellIs" priority="38" dxfId="133" operator="equal" stopIfTrue="1">
      <formula>MIN($E$5:$E$41)</formula>
    </cfRule>
  </conditionalFormatting>
  <conditionalFormatting sqref="F5:F41">
    <cfRule type="cellIs" priority="35" dxfId="132" operator="equal" stopIfTrue="1">
      <formula>0</formula>
    </cfRule>
    <cfRule type="cellIs" priority="36" dxfId="133" operator="equal" stopIfTrue="1">
      <formula>-1</formula>
    </cfRule>
  </conditionalFormatting>
  <conditionalFormatting sqref="G5:G41">
    <cfRule type="cellIs" priority="33" dxfId="132" operator="equal" stopIfTrue="1">
      <formula>MAX($G$5:$G$41)</formula>
    </cfRule>
    <cfRule type="cellIs" priority="34" dxfId="133" operator="equal" stopIfTrue="1">
      <formula>MIN($G$5:$G$41)</formula>
    </cfRule>
  </conditionalFormatting>
  <conditionalFormatting sqref="H5:H41">
    <cfRule type="cellIs" priority="31" dxfId="132" operator="equal" stopIfTrue="1">
      <formula>0</formula>
    </cfRule>
    <cfRule type="cellIs" priority="32" dxfId="133" operator="equal" stopIfTrue="1">
      <formula>-2</formula>
    </cfRule>
  </conditionalFormatting>
  <conditionalFormatting sqref="K5:K41">
    <cfRule type="cellIs" priority="29" dxfId="132" operator="equal" stopIfTrue="1">
      <formula>MAX($K$5:$K$41)</formula>
    </cfRule>
    <cfRule type="cellIs" priority="30" dxfId="133" operator="equal" stopIfTrue="1">
      <formula>MIN($K$5:$K$41)</formula>
    </cfRule>
  </conditionalFormatting>
  <conditionalFormatting sqref="L5:L41">
    <cfRule type="cellIs" priority="27" dxfId="132" operator="equal" stopIfTrue="1">
      <formula>0</formula>
    </cfRule>
    <cfRule type="cellIs" priority="28" dxfId="133" operator="equal" stopIfTrue="1">
      <formula>-2</formula>
    </cfRule>
  </conditionalFormatting>
  <conditionalFormatting sqref="M5:M41">
    <cfRule type="cellIs" priority="25" dxfId="132" operator="equal" stopIfTrue="1">
      <formula>MAX($M$5:$M$41)</formula>
    </cfRule>
    <cfRule type="cellIs" priority="26" dxfId="133" operator="equal" stopIfTrue="1">
      <formula>MIN($M$5:$M$41)</formula>
    </cfRule>
  </conditionalFormatting>
  <conditionalFormatting sqref="U5:U41">
    <cfRule type="cellIs" priority="23" dxfId="132" operator="equal" stopIfTrue="1">
      <formula>MAX($U$5:$U$41)</formula>
    </cfRule>
    <cfRule type="cellIs" priority="24" dxfId="133" operator="equal" stopIfTrue="1">
      <formula>MIN($U$5:$U$41)</formula>
    </cfRule>
  </conditionalFormatting>
  <conditionalFormatting sqref="X5:X41">
    <cfRule type="cellIs" priority="21" dxfId="132" operator="equal" stopIfTrue="1">
      <formula>1</formula>
    </cfRule>
    <cfRule type="cellIs" priority="22" dxfId="133" operator="equal" stopIfTrue="1">
      <formula>0</formula>
    </cfRule>
  </conditionalFormatting>
  <conditionalFormatting sqref="N5:Q41">
    <cfRule type="cellIs" priority="19" dxfId="132" operator="equal" stopIfTrue="1">
      <formula>0</formula>
    </cfRule>
    <cfRule type="cellIs" priority="20" dxfId="133" operator="equal" stopIfTrue="1">
      <formula>-2</formula>
    </cfRule>
  </conditionalFormatting>
  <conditionalFormatting sqref="R5:R41">
    <cfRule type="cellIs" priority="17" dxfId="132" operator="equal" stopIfTrue="1">
      <formula>MAX($R$5:$R$41)</formula>
    </cfRule>
    <cfRule type="cellIs" priority="18" dxfId="133" operator="equal" stopIfTrue="1">
      <formula>MIN($R$5:$R$41)</formula>
    </cfRule>
  </conditionalFormatting>
  <conditionalFormatting sqref="S5:S41">
    <cfRule type="cellIs" priority="15" dxfId="132" operator="equal" stopIfTrue="1">
      <formula>MAX($S$5:$S$41)</formula>
    </cfRule>
    <cfRule type="cellIs" priority="16" dxfId="133" operator="equal" stopIfTrue="1">
      <formula>MIN($S$5:$S$41)</formula>
    </cfRule>
  </conditionalFormatting>
  <conditionalFormatting sqref="T5:T41">
    <cfRule type="cellIs" priority="13" dxfId="132" operator="equal" stopIfTrue="1">
      <formula>0</formula>
    </cfRule>
    <cfRule type="cellIs" priority="14" dxfId="133" operator="equal" stopIfTrue="1">
      <formula>-2</formula>
    </cfRule>
  </conditionalFormatting>
  <conditionalFormatting sqref="I5:I41">
    <cfRule type="cellIs" priority="11" dxfId="132" operator="equal" stopIfTrue="1">
      <formula>MAX($I$5:$I$41)</formula>
    </cfRule>
    <cfRule type="cellIs" priority="12" dxfId="133" operator="equal" stopIfTrue="1">
      <formula>MIN($I$5:$I$41)</formula>
    </cfRule>
  </conditionalFormatting>
  <conditionalFormatting sqref="J5:J41">
    <cfRule type="cellIs" priority="9" dxfId="132" operator="equal" stopIfTrue="1">
      <formula>MAX($J$5:$J$41)</formula>
    </cfRule>
    <cfRule type="cellIs" priority="10" dxfId="133" operator="equal" stopIfTrue="1">
      <formula>MIN($J$5:$J$41)</formula>
    </cfRule>
  </conditionalFormatting>
  <conditionalFormatting sqref="W5:W41">
    <cfRule type="cellIs" priority="7" dxfId="132" operator="equal" stopIfTrue="1">
      <formula>0</formula>
    </cfRule>
    <cfRule type="cellIs" priority="8" dxfId="133" operator="equal" stopIfTrue="1">
      <formula>-1</formula>
    </cfRule>
  </conditionalFormatting>
  <conditionalFormatting sqref="V5:V41">
    <cfRule type="cellIs" priority="5" dxfId="132" operator="equal" stopIfTrue="1">
      <formula>0</formula>
    </cfRule>
    <cfRule type="cellIs" priority="6" dxfId="133" operator="equal" stopIfTrue="1">
      <formula>-2</formula>
    </cfRule>
  </conditionalFormatting>
  <conditionalFormatting sqref="Y5:Y41">
    <cfRule type="cellIs" priority="3" dxfId="132" operator="equal" stopIfTrue="1">
      <formula>0</formula>
    </cfRule>
    <cfRule type="cellIs" priority="4" dxfId="133" operator="equal" stopIfTrue="1">
      <formula>-1</formula>
    </cfRule>
  </conditionalFormatting>
  <conditionalFormatting sqref="Z5:Z41">
    <cfRule type="cellIs" priority="1" dxfId="132" operator="equal" stopIfTrue="1">
      <formula>1</formula>
    </cfRule>
    <cfRule type="cellIs" priority="2" dxfId="133" operator="equal" stopIfTrue="1">
      <formula>0</formula>
    </cfRule>
  </conditionalFormatting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57421875" style="1" customWidth="1"/>
    <col min="2" max="2" width="19.140625" style="1" customWidth="1"/>
    <col min="3" max="3" width="18.57421875" style="1" customWidth="1"/>
    <col min="4" max="4" width="16.8515625" style="1" customWidth="1"/>
    <col min="5" max="6" width="7.28125" style="1" customWidth="1"/>
    <col min="7" max="7" width="15.421875" style="1" customWidth="1"/>
    <col min="8" max="16384" width="8.7109375" style="1" customWidth="1"/>
  </cols>
  <sheetData>
    <row r="1" spans="1:7" ht="33" customHeight="1">
      <c r="A1" s="112" t="s">
        <v>101</v>
      </c>
      <c r="B1" s="112"/>
      <c r="C1" s="112"/>
      <c r="D1" s="112"/>
      <c r="E1" s="112"/>
      <c r="F1" s="112"/>
      <c r="G1" s="112"/>
    </row>
    <row r="3" spans="1:2" ht="15.75">
      <c r="A3" s="10" t="s">
        <v>43</v>
      </c>
      <c r="B3" s="26">
        <f>MAX($E$10:$E$46)</f>
        <v>8.081764817683535</v>
      </c>
    </row>
    <row r="4" spans="1:2" ht="15.75">
      <c r="A4" s="11" t="s">
        <v>59</v>
      </c>
      <c r="B4" s="27">
        <f>MIN($E$10:$E$46)</f>
        <v>0</v>
      </c>
    </row>
    <row r="5" spans="1:2" ht="15.75">
      <c r="A5" s="12" t="s">
        <v>60</v>
      </c>
      <c r="B5" s="13" t="s">
        <v>40</v>
      </c>
    </row>
    <row r="6" spans="1:2" ht="15.75">
      <c r="A6" s="25"/>
      <c r="B6" s="24"/>
    </row>
    <row r="7" spans="1:7" s="7" customFormat="1" ht="50.25" customHeight="1">
      <c r="A7" s="109" t="s">
        <v>38</v>
      </c>
      <c r="B7" s="109" t="s">
        <v>189</v>
      </c>
      <c r="C7" s="109"/>
      <c r="D7" s="109"/>
      <c r="E7" s="110" t="s">
        <v>64</v>
      </c>
      <c r="F7" s="110" t="s">
        <v>65</v>
      </c>
      <c r="G7" s="110" t="s">
        <v>66</v>
      </c>
    </row>
    <row r="8" spans="1:7" s="8" customFormat="1" ht="50.25" customHeight="1">
      <c r="A8" s="113"/>
      <c r="B8" s="3" t="s">
        <v>323</v>
      </c>
      <c r="C8" s="3" t="s">
        <v>350</v>
      </c>
      <c r="D8" s="3" t="s">
        <v>41</v>
      </c>
      <c r="E8" s="111"/>
      <c r="F8" s="111"/>
      <c r="G8" s="111"/>
    </row>
    <row r="9" spans="1:7" s="7" customFormat="1" ht="15.75">
      <c r="A9" s="9">
        <v>1</v>
      </c>
      <c r="B9" s="9">
        <v>2</v>
      </c>
      <c r="C9" s="9">
        <v>3</v>
      </c>
      <c r="D9" s="9" t="s">
        <v>89</v>
      </c>
      <c r="E9" s="9">
        <v>5</v>
      </c>
      <c r="F9" s="9">
        <v>6</v>
      </c>
      <c r="G9" s="9">
        <v>7</v>
      </c>
    </row>
    <row r="10" spans="1:7" ht="15.75">
      <c r="A10" s="60" t="s">
        <v>0</v>
      </c>
      <c r="B10" s="56">
        <v>18974167896.29</v>
      </c>
      <c r="C10" s="56">
        <v>19471039785.5</v>
      </c>
      <c r="D10" s="57">
        <f>$C10/$B10*100</f>
        <v>102.61867551676482</v>
      </c>
      <c r="E10" s="57">
        <f>IF(ABS($D10-$D$47)&gt;5,ABS($D10-$D$47)-5,0)</f>
        <v>0</v>
      </c>
      <c r="F10" s="57">
        <f>($E10-$B$4)/($B$3-$B$4)</f>
        <v>0</v>
      </c>
      <c r="G10" s="56">
        <f>$F10*$B$5</f>
        <v>0</v>
      </c>
    </row>
    <row r="11" spans="1:7" ht="15.75">
      <c r="A11" s="60" t="s">
        <v>1</v>
      </c>
      <c r="B11" s="56">
        <v>7599074000</v>
      </c>
      <c r="C11" s="56">
        <v>8201163797.9</v>
      </c>
      <c r="D11" s="57">
        <f aca="true" t="shared" si="0" ref="D11:D46">$C11/$B11*100</f>
        <v>107.92319956220982</v>
      </c>
      <c r="E11" s="57">
        <f aca="true" t="shared" si="1" ref="E11:E46">IF(ABS($D11-$D$47)&gt;5,ABS($D11-$D$47)-5,0)</f>
        <v>0</v>
      </c>
      <c r="F11" s="57">
        <f aca="true" t="shared" si="2" ref="F11:F46">($E11-$B$4)/($B$3-$B$4)</f>
        <v>0</v>
      </c>
      <c r="G11" s="56">
        <f aca="true" t="shared" si="3" ref="G11:G46">$F11*$B$5</f>
        <v>0</v>
      </c>
    </row>
    <row r="12" spans="1:7" ht="15.75">
      <c r="A12" s="60" t="s">
        <v>2</v>
      </c>
      <c r="B12" s="56">
        <v>1544128219.87</v>
      </c>
      <c r="C12" s="56">
        <v>1732582107.67</v>
      </c>
      <c r="D12" s="57">
        <f t="shared" si="0"/>
        <v>112.20454916728781</v>
      </c>
      <c r="E12" s="57">
        <f t="shared" si="1"/>
        <v>3.169844213912839</v>
      </c>
      <c r="F12" s="57">
        <f t="shared" si="2"/>
        <v>0.3922217839075163</v>
      </c>
      <c r="G12" s="56">
        <f t="shared" si="3"/>
        <v>-0.3922217839075163</v>
      </c>
    </row>
    <row r="13" spans="1:7" ht="15.75">
      <c r="A13" s="60" t="s">
        <v>3</v>
      </c>
      <c r="B13" s="56">
        <v>1306832000</v>
      </c>
      <c r="C13" s="56">
        <v>1409974137.6699998</v>
      </c>
      <c r="D13" s="57">
        <f t="shared" si="0"/>
        <v>107.89253229718892</v>
      </c>
      <c r="E13" s="57">
        <f t="shared" si="1"/>
        <v>0</v>
      </c>
      <c r="F13" s="57">
        <f t="shared" si="2"/>
        <v>0</v>
      </c>
      <c r="G13" s="56">
        <f t="shared" si="3"/>
        <v>0</v>
      </c>
    </row>
    <row r="14" spans="1:7" ht="15.75">
      <c r="A14" s="60" t="s">
        <v>4</v>
      </c>
      <c r="B14" s="56">
        <v>519622245</v>
      </c>
      <c r="C14" s="56">
        <v>543215864.6800001</v>
      </c>
      <c r="D14" s="57">
        <f t="shared" si="0"/>
        <v>104.54053303279964</v>
      </c>
      <c r="E14" s="57">
        <f t="shared" si="1"/>
        <v>0</v>
      </c>
      <c r="F14" s="57">
        <f t="shared" si="2"/>
        <v>0</v>
      </c>
      <c r="G14" s="56">
        <f t="shared" si="3"/>
        <v>0</v>
      </c>
    </row>
    <row r="15" spans="1:7" ht="15.75">
      <c r="A15" s="60" t="s">
        <v>5</v>
      </c>
      <c r="B15" s="56">
        <v>565512366</v>
      </c>
      <c r="C15" s="56">
        <v>588826938.62</v>
      </c>
      <c r="D15" s="57">
        <f t="shared" si="0"/>
        <v>104.12273435944634</v>
      </c>
      <c r="E15" s="57">
        <f t="shared" si="1"/>
        <v>0</v>
      </c>
      <c r="F15" s="57">
        <f t="shared" si="2"/>
        <v>0</v>
      </c>
      <c r="G15" s="56">
        <f t="shared" si="3"/>
        <v>0</v>
      </c>
    </row>
    <row r="16" spans="1:7" ht="15.75">
      <c r="A16" s="60" t="s">
        <v>6</v>
      </c>
      <c r="B16" s="56">
        <v>459434847.21000004</v>
      </c>
      <c r="C16" s="56">
        <v>474115035.87</v>
      </c>
      <c r="D16" s="57">
        <f t="shared" si="0"/>
        <v>103.19527104858241</v>
      </c>
      <c r="E16" s="57">
        <f t="shared" si="1"/>
        <v>0</v>
      </c>
      <c r="F16" s="57">
        <f t="shared" si="2"/>
        <v>0</v>
      </c>
      <c r="G16" s="56">
        <f t="shared" si="3"/>
        <v>0</v>
      </c>
    </row>
    <row r="17" spans="1:7" ht="15.75">
      <c r="A17" s="60" t="s">
        <v>7</v>
      </c>
      <c r="B17" s="56">
        <v>130834415.64</v>
      </c>
      <c r="C17" s="56">
        <v>137876264.27</v>
      </c>
      <c r="D17" s="57">
        <f t="shared" si="0"/>
        <v>105.38226016110023</v>
      </c>
      <c r="E17" s="57">
        <f t="shared" si="1"/>
        <v>0</v>
      </c>
      <c r="F17" s="57">
        <f t="shared" si="2"/>
        <v>0</v>
      </c>
      <c r="G17" s="56">
        <f t="shared" si="3"/>
        <v>0</v>
      </c>
    </row>
    <row r="18" spans="1:7" ht="15.75">
      <c r="A18" s="60" t="s">
        <v>8</v>
      </c>
      <c r="B18" s="56">
        <v>492209342</v>
      </c>
      <c r="C18" s="56">
        <v>497484450.58</v>
      </c>
      <c r="D18" s="57">
        <f t="shared" si="0"/>
        <v>101.07172053227708</v>
      </c>
      <c r="E18" s="57">
        <f t="shared" si="1"/>
        <v>0</v>
      </c>
      <c r="F18" s="57">
        <f t="shared" si="2"/>
        <v>0</v>
      </c>
      <c r="G18" s="56">
        <f t="shared" si="3"/>
        <v>0</v>
      </c>
    </row>
    <row r="19" spans="1:7" ht="15.75">
      <c r="A19" s="60" t="s">
        <v>9</v>
      </c>
      <c r="B19" s="56">
        <v>269877000</v>
      </c>
      <c r="C19" s="56">
        <v>245461066.25</v>
      </c>
      <c r="D19" s="57">
        <f t="shared" si="0"/>
        <v>90.95294013569143</v>
      </c>
      <c r="E19" s="57">
        <f t="shared" si="1"/>
        <v>8.081764817683535</v>
      </c>
      <c r="F19" s="57">
        <f t="shared" si="2"/>
        <v>1</v>
      </c>
      <c r="G19" s="56">
        <f t="shared" si="3"/>
        <v>-1</v>
      </c>
    </row>
    <row r="20" spans="1:7" ht="15.75">
      <c r="A20" s="60" t="s">
        <v>10</v>
      </c>
      <c r="B20" s="56">
        <v>148337163.12</v>
      </c>
      <c r="C20" s="56">
        <v>148331900.27</v>
      </c>
      <c r="D20" s="57">
        <f t="shared" si="0"/>
        <v>99.99645210283836</v>
      </c>
      <c r="E20" s="57">
        <f t="shared" si="1"/>
        <v>0</v>
      </c>
      <c r="F20" s="57">
        <f t="shared" si="2"/>
        <v>0</v>
      </c>
      <c r="G20" s="56">
        <f t="shared" si="3"/>
        <v>0</v>
      </c>
    </row>
    <row r="21" spans="1:7" ht="15.75">
      <c r="A21" s="60" t="s">
        <v>11</v>
      </c>
      <c r="B21" s="56">
        <v>382943227.4</v>
      </c>
      <c r="C21" s="56">
        <v>380080263.38</v>
      </c>
      <c r="D21" s="57">
        <f t="shared" si="0"/>
        <v>99.25237899115278</v>
      </c>
      <c r="E21" s="57">
        <f t="shared" si="1"/>
        <v>0</v>
      </c>
      <c r="F21" s="57">
        <f t="shared" si="2"/>
        <v>0</v>
      </c>
      <c r="G21" s="56">
        <f t="shared" si="3"/>
        <v>0</v>
      </c>
    </row>
    <row r="22" spans="1:7" ht="15.75">
      <c r="A22" s="60" t="s">
        <v>12</v>
      </c>
      <c r="B22" s="56">
        <v>192745371.39</v>
      </c>
      <c r="C22" s="56">
        <v>192768353.42999998</v>
      </c>
      <c r="D22" s="57">
        <f t="shared" si="0"/>
        <v>100.01192352368011</v>
      </c>
      <c r="E22" s="57">
        <f t="shared" si="1"/>
        <v>0</v>
      </c>
      <c r="F22" s="57">
        <f t="shared" si="2"/>
        <v>0</v>
      </c>
      <c r="G22" s="56">
        <f t="shared" si="3"/>
        <v>0</v>
      </c>
    </row>
    <row r="23" spans="1:7" ht="15.75">
      <c r="A23" s="60" t="s">
        <v>13</v>
      </c>
      <c r="B23" s="56">
        <v>284028527</v>
      </c>
      <c r="C23" s="56">
        <v>290896668.92</v>
      </c>
      <c r="D23" s="57">
        <f t="shared" si="0"/>
        <v>102.41811693795111</v>
      </c>
      <c r="E23" s="57">
        <f t="shared" si="1"/>
        <v>0</v>
      </c>
      <c r="F23" s="57">
        <f t="shared" si="2"/>
        <v>0</v>
      </c>
      <c r="G23" s="56">
        <f t="shared" si="3"/>
        <v>0</v>
      </c>
    </row>
    <row r="24" spans="1:7" ht="15.75">
      <c r="A24" s="60" t="s">
        <v>14</v>
      </c>
      <c r="B24" s="56">
        <v>218997376.88</v>
      </c>
      <c r="C24" s="56">
        <v>238311351.70000002</v>
      </c>
      <c r="D24" s="57">
        <f t="shared" si="0"/>
        <v>108.81927221922076</v>
      </c>
      <c r="E24" s="57">
        <f t="shared" si="1"/>
        <v>0</v>
      </c>
      <c r="F24" s="57">
        <f t="shared" si="2"/>
        <v>0</v>
      </c>
      <c r="G24" s="56">
        <f t="shared" si="3"/>
        <v>0</v>
      </c>
    </row>
    <row r="25" spans="1:7" ht="15.75">
      <c r="A25" s="60" t="s">
        <v>15</v>
      </c>
      <c r="B25" s="56">
        <v>154313465</v>
      </c>
      <c r="C25" s="56">
        <v>159592124.99</v>
      </c>
      <c r="D25" s="57">
        <f t="shared" si="0"/>
        <v>103.4207384235718</v>
      </c>
      <c r="E25" s="57">
        <f t="shared" si="1"/>
        <v>0</v>
      </c>
      <c r="F25" s="57">
        <f t="shared" si="2"/>
        <v>0</v>
      </c>
      <c r="G25" s="56">
        <f t="shared" si="3"/>
        <v>0</v>
      </c>
    </row>
    <row r="26" spans="1:7" ht="15.75">
      <c r="A26" s="60" t="s">
        <v>16</v>
      </c>
      <c r="B26" s="56">
        <v>1679551677.2</v>
      </c>
      <c r="C26" s="56">
        <v>1731948401.8</v>
      </c>
      <c r="D26" s="57">
        <f t="shared" si="0"/>
        <v>103.11968517023251</v>
      </c>
      <c r="E26" s="57">
        <f t="shared" si="1"/>
        <v>0</v>
      </c>
      <c r="F26" s="57">
        <f t="shared" si="2"/>
        <v>0</v>
      </c>
      <c r="G26" s="56">
        <f t="shared" si="3"/>
        <v>0</v>
      </c>
    </row>
    <row r="27" spans="1:7" ht="15.75">
      <c r="A27" s="60" t="s">
        <v>17</v>
      </c>
      <c r="B27" s="56">
        <v>84165013.42999999</v>
      </c>
      <c r="C27" s="56">
        <v>91775266.24000001</v>
      </c>
      <c r="D27" s="57">
        <f t="shared" si="0"/>
        <v>109.04206213467722</v>
      </c>
      <c r="E27" s="57">
        <f t="shared" si="1"/>
        <v>0.0073571813022539345</v>
      </c>
      <c r="F27" s="89">
        <f t="shared" si="2"/>
        <v>0.0009103434049646985</v>
      </c>
      <c r="G27" s="100">
        <f t="shared" si="3"/>
        <v>-0.0009103434049646985</v>
      </c>
    </row>
    <row r="28" spans="1:7" ht="15.75">
      <c r="A28" s="60" t="s">
        <v>18</v>
      </c>
      <c r="B28" s="56">
        <v>130527534.92</v>
      </c>
      <c r="C28" s="56">
        <v>134063076.88000001</v>
      </c>
      <c r="D28" s="57">
        <f t="shared" si="0"/>
        <v>102.70865604116935</v>
      </c>
      <c r="E28" s="57">
        <f t="shared" si="1"/>
        <v>0</v>
      </c>
      <c r="F28" s="57">
        <f t="shared" si="2"/>
        <v>0</v>
      </c>
      <c r="G28" s="56">
        <f t="shared" si="3"/>
        <v>0</v>
      </c>
    </row>
    <row r="29" spans="1:7" ht="15.75">
      <c r="A29" s="60" t="s">
        <v>19</v>
      </c>
      <c r="B29" s="56">
        <v>414819712.7</v>
      </c>
      <c r="C29" s="56">
        <v>430052813.15</v>
      </c>
      <c r="D29" s="57">
        <f t="shared" si="0"/>
        <v>103.67222192765382</v>
      </c>
      <c r="E29" s="57">
        <f t="shared" si="1"/>
        <v>0</v>
      </c>
      <c r="F29" s="57">
        <f t="shared" si="2"/>
        <v>0</v>
      </c>
      <c r="G29" s="56">
        <f t="shared" si="3"/>
        <v>0</v>
      </c>
    </row>
    <row r="30" spans="1:7" ht="15.75">
      <c r="A30" s="60" t="s">
        <v>20</v>
      </c>
      <c r="B30" s="56">
        <v>477155555.35</v>
      </c>
      <c r="C30" s="56">
        <v>493444205.61</v>
      </c>
      <c r="D30" s="57">
        <f t="shared" si="0"/>
        <v>103.41369812786776</v>
      </c>
      <c r="E30" s="57">
        <f t="shared" si="1"/>
        <v>0</v>
      </c>
      <c r="F30" s="57">
        <f t="shared" si="2"/>
        <v>0</v>
      </c>
      <c r="G30" s="56">
        <f t="shared" si="3"/>
        <v>0</v>
      </c>
    </row>
    <row r="31" spans="1:7" ht="15.75">
      <c r="A31" s="60" t="s">
        <v>21</v>
      </c>
      <c r="B31" s="56">
        <v>124498521.51</v>
      </c>
      <c r="C31" s="56">
        <v>124498530.52</v>
      </c>
      <c r="D31" s="57">
        <f t="shared" si="0"/>
        <v>100.00000723703373</v>
      </c>
      <c r="E31" s="57">
        <f t="shared" si="1"/>
        <v>0</v>
      </c>
      <c r="F31" s="57">
        <f t="shared" si="2"/>
        <v>0</v>
      </c>
      <c r="G31" s="56">
        <f t="shared" si="3"/>
        <v>0</v>
      </c>
    </row>
    <row r="32" spans="1:7" ht="15.75">
      <c r="A32" s="60" t="s">
        <v>22</v>
      </c>
      <c r="B32" s="56">
        <v>193956411.85999998</v>
      </c>
      <c r="C32" s="56">
        <v>197846530.43</v>
      </c>
      <c r="D32" s="57">
        <f t="shared" si="0"/>
        <v>102.00566639313165</v>
      </c>
      <c r="E32" s="57">
        <f t="shared" si="1"/>
        <v>0</v>
      </c>
      <c r="F32" s="57">
        <f t="shared" si="2"/>
        <v>0</v>
      </c>
      <c r="G32" s="56">
        <f t="shared" si="3"/>
        <v>0</v>
      </c>
    </row>
    <row r="33" spans="1:7" ht="15.75">
      <c r="A33" s="60" t="s">
        <v>23</v>
      </c>
      <c r="B33" s="56">
        <v>218499676.34</v>
      </c>
      <c r="C33" s="56">
        <v>222784764.52</v>
      </c>
      <c r="D33" s="57">
        <f t="shared" si="0"/>
        <v>101.96114166015153</v>
      </c>
      <c r="E33" s="57">
        <f t="shared" si="1"/>
        <v>0</v>
      </c>
      <c r="F33" s="57">
        <f t="shared" si="2"/>
        <v>0</v>
      </c>
      <c r="G33" s="56">
        <f t="shared" si="3"/>
        <v>0</v>
      </c>
    </row>
    <row r="34" spans="1:7" ht="15.75">
      <c r="A34" s="60" t="s">
        <v>24</v>
      </c>
      <c r="B34" s="56">
        <v>774819033.82</v>
      </c>
      <c r="C34" s="56">
        <v>805058297.52</v>
      </c>
      <c r="D34" s="57">
        <f t="shared" si="0"/>
        <v>103.90275178849373</v>
      </c>
      <c r="E34" s="57">
        <f t="shared" si="1"/>
        <v>0</v>
      </c>
      <c r="F34" s="57">
        <f t="shared" si="2"/>
        <v>0</v>
      </c>
      <c r="G34" s="56">
        <f t="shared" si="3"/>
        <v>0</v>
      </c>
    </row>
    <row r="35" spans="1:7" ht="15.75">
      <c r="A35" s="60" t="s">
        <v>25</v>
      </c>
      <c r="B35" s="56">
        <v>80507921.72</v>
      </c>
      <c r="C35" s="56">
        <v>79827378.47999999</v>
      </c>
      <c r="D35" s="57">
        <f t="shared" si="0"/>
        <v>99.15468785498291</v>
      </c>
      <c r="E35" s="57">
        <f t="shared" si="1"/>
        <v>0</v>
      </c>
      <c r="F35" s="57">
        <f t="shared" si="2"/>
        <v>0</v>
      </c>
      <c r="G35" s="56">
        <f t="shared" si="3"/>
        <v>0</v>
      </c>
    </row>
    <row r="36" spans="1:7" ht="15.75">
      <c r="A36" s="60" t="s">
        <v>26</v>
      </c>
      <c r="B36" s="56">
        <v>430947205.03</v>
      </c>
      <c r="C36" s="56">
        <v>440771496.18</v>
      </c>
      <c r="D36" s="57">
        <f t="shared" si="0"/>
        <v>102.27969714975089</v>
      </c>
      <c r="E36" s="57">
        <f t="shared" si="1"/>
        <v>0</v>
      </c>
      <c r="F36" s="57">
        <f t="shared" si="2"/>
        <v>0</v>
      </c>
      <c r="G36" s="56">
        <f t="shared" si="3"/>
        <v>0</v>
      </c>
    </row>
    <row r="37" spans="1:7" ht="15.75">
      <c r="A37" s="60" t="s">
        <v>27</v>
      </c>
      <c r="B37" s="56">
        <v>354695213.49</v>
      </c>
      <c r="C37" s="56">
        <v>345085377.46999997</v>
      </c>
      <c r="D37" s="57">
        <f t="shared" si="0"/>
        <v>97.29067783987139</v>
      </c>
      <c r="E37" s="57">
        <f t="shared" si="1"/>
        <v>1.7440271135035772</v>
      </c>
      <c r="F37" s="57">
        <f t="shared" si="2"/>
        <v>0.21579780565842613</v>
      </c>
      <c r="G37" s="56">
        <f t="shared" si="3"/>
        <v>-0.21579780565842613</v>
      </c>
    </row>
    <row r="38" spans="1:7" ht="15.75">
      <c r="A38" s="60" t="s">
        <v>28</v>
      </c>
      <c r="B38" s="56">
        <v>238344076.18</v>
      </c>
      <c r="C38" s="56">
        <v>241025363.07</v>
      </c>
      <c r="D38" s="57">
        <f t="shared" si="0"/>
        <v>101.12496477066837</v>
      </c>
      <c r="E38" s="57">
        <f t="shared" si="1"/>
        <v>0</v>
      </c>
      <c r="F38" s="57">
        <f t="shared" si="2"/>
        <v>0</v>
      </c>
      <c r="G38" s="56">
        <f t="shared" si="3"/>
        <v>0</v>
      </c>
    </row>
    <row r="39" spans="1:7" ht="15.75">
      <c r="A39" s="60" t="s">
        <v>29</v>
      </c>
      <c r="B39" s="56">
        <v>206446400</v>
      </c>
      <c r="C39" s="56">
        <v>207393664.09</v>
      </c>
      <c r="D39" s="57">
        <f t="shared" si="0"/>
        <v>100.45884262937015</v>
      </c>
      <c r="E39" s="57">
        <f t="shared" si="1"/>
        <v>0</v>
      </c>
      <c r="F39" s="57">
        <f t="shared" si="2"/>
        <v>0</v>
      </c>
      <c r="G39" s="56">
        <f t="shared" si="3"/>
        <v>0</v>
      </c>
    </row>
    <row r="40" spans="1:7" ht="15.75">
      <c r="A40" s="60" t="s">
        <v>30</v>
      </c>
      <c r="B40" s="56">
        <v>547595827.37</v>
      </c>
      <c r="C40" s="56">
        <v>561723099.35</v>
      </c>
      <c r="D40" s="57">
        <f t="shared" si="0"/>
        <v>102.57987210162842</v>
      </c>
      <c r="E40" s="57">
        <f t="shared" si="1"/>
        <v>0</v>
      </c>
      <c r="F40" s="57">
        <f t="shared" si="2"/>
        <v>0</v>
      </c>
      <c r="G40" s="56">
        <f t="shared" si="3"/>
        <v>0</v>
      </c>
    </row>
    <row r="41" spans="1:7" ht="15.75">
      <c r="A41" s="60" t="s">
        <v>31</v>
      </c>
      <c r="B41" s="56">
        <v>999000986.51</v>
      </c>
      <c r="C41" s="56">
        <v>1010444201.3</v>
      </c>
      <c r="D41" s="57">
        <f t="shared" si="0"/>
        <v>101.14546581480133</v>
      </c>
      <c r="E41" s="57">
        <f t="shared" si="1"/>
        <v>0</v>
      </c>
      <c r="F41" s="57">
        <f t="shared" si="2"/>
        <v>0</v>
      </c>
      <c r="G41" s="56">
        <f t="shared" si="3"/>
        <v>0</v>
      </c>
    </row>
    <row r="42" spans="1:7" ht="15.75">
      <c r="A42" s="60" t="s">
        <v>32</v>
      </c>
      <c r="B42" s="56">
        <v>260421053.58999997</v>
      </c>
      <c r="C42" s="56">
        <v>263366634.42000002</v>
      </c>
      <c r="D42" s="57">
        <f t="shared" si="0"/>
        <v>101.1310839847217</v>
      </c>
      <c r="E42" s="57">
        <f t="shared" si="1"/>
        <v>0</v>
      </c>
      <c r="F42" s="57">
        <f t="shared" si="2"/>
        <v>0</v>
      </c>
      <c r="G42" s="56">
        <f t="shared" si="3"/>
        <v>0</v>
      </c>
    </row>
    <row r="43" spans="1:7" ht="15.75">
      <c r="A43" s="60" t="s">
        <v>33</v>
      </c>
      <c r="B43" s="56">
        <v>175796986.91</v>
      </c>
      <c r="C43" s="56">
        <v>178102381.18</v>
      </c>
      <c r="D43" s="57">
        <f t="shared" si="0"/>
        <v>101.31139578130555</v>
      </c>
      <c r="E43" s="57">
        <f t="shared" si="1"/>
        <v>0</v>
      </c>
      <c r="F43" s="57">
        <f t="shared" si="2"/>
        <v>0</v>
      </c>
      <c r="G43" s="56">
        <f t="shared" si="3"/>
        <v>0</v>
      </c>
    </row>
    <row r="44" spans="1:7" ht="15.75">
      <c r="A44" s="60" t="s">
        <v>34</v>
      </c>
      <c r="B44" s="56">
        <v>104498393.41</v>
      </c>
      <c r="C44" s="56">
        <v>109093303.67</v>
      </c>
      <c r="D44" s="57">
        <f t="shared" si="0"/>
        <v>104.39711091248249</v>
      </c>
      <c r="E44" s="57">
        <f t="shared" si="1"/>
        <v>0</v>
      </c>
      <c r="F44" s="57">
        <f t="shared" si="2"/>
        <v>0</v>
      </c>
      <c r="G44" s="56">
        <f t="shared" si="3"/>
        <v>0</v>
      </c>
    </row>
    <row r="45" spans="1:7" ht="15.75">
      <c r="A45" s="60" t="s">
        <v>35</v>
      </c>
      <c r="B45" s="56">
        <v>120641029.54</v>
      </c>
      <c r="C45" s="56">
        <v>124269700.34</v>
      </c>
      <c r="D45" s="57">
        <f t="shared" si="0"/>
        <v>103.00782479545805</v>
      </c>
      <c r="E45" s="57">
        <f t="shared" si="1"/>
        <v>0</v>
      </c>
      <c r="F45" s="57">
        <f t="shared" si="2"/>
        <v>0</v>
      </c>
      <c r="G45" s="56">
        <f t="shared" si="3"/>
        <v>0</v>
      </c>
    </row>
    <row r="46" spans="1:7" ht="15.75">
      <c r="A46" s="60" t="s">
        <v>36</v>
      </c>
      <c r="B46" s="56">
        <v>266880987.71</v>
      </c>
      <c r="C46" s="56">
        <v>281878196.75</v>
      </c>
      <c r="D46" s="57">
        <f t="shared" si="0"/>
        <v>105.61943702647577</v>
      </c>
      <c r="E46" s="57">
        <f t="shared" si="1"/>
        <v>0</v>
      </c>
      <c r="F46" s="57">
        <f t="shared" si="2"/>
        <v>0</v>
      </c>
      <c r="G46" s="56">
        <f t="shared" si="3"/>
        <v>0</v>
      </c>
    </row>
    <row r="47" spans="1:7" ht="15.75">
      <c r="A47" s="14" t="s">
        <v>90</v>
      </c>
      <c r="B47" s="35">
        <f>AVERAGE(B$10:B$46)</f>
        <v>1111535856.2537837</v>
      </c>
      <c r="C47" s="35">
        <f>AVERAGE(C$10:C$46)</f>
        <v>1156383048.504594</v>
      </c>
      <c r="D47" s="15">
        <f>$C47/$B47*100</f>
        <v>104.03470495337497</v>
      </c>
      <c r="E47" s="22"/>
      <c r="F47" s="22"/>
      <c r="G47" s="22"/>
    </row>
    <row r="48" ht="15.75">
      <c r="A48" s="6" t="s">
        <v>187</v>
      </c>
    </row>
    <row r="49" ht="15.75">
      <c r="D49" s="20"/>
    </row>
    <row r="50" spans="2:4" ht="15.75">
      <c r="B50" s="20">
        <f>SUM(B$10:B$46)</f>
        <v>41126826681.39</v>
      </c>
      <c r="C50" s="20">
        <f>SUM(C$10:C$46)</f>
        <v>42786172794.66998</v>
      </c>
      <c r="D50" s="20">
        <f>C50/B50*100</f>
        <v>104.03470495337497</v>
      </c>
    </row>
  </sheetData>
  <sheetProtection/>
  <mergeCells count="6">
    <mergeCell ref="G7:G8"/>
    <mergeCell ref="A1:G1"/>
    <mergeCell ref="A7:A8"/>
    <mergeCell ref="B7:D7"/>
    <mergeCell ref="E7:E8"/>
    <mergeCell ref="F7:F8"/>
  </mergeCells>
  <conditionalFormatting sqref="G10:G46">
    <cfRule type="cellIs" priority="1" dxfId="132" operator="equal" stopIfTrue="1">
      <formula>0</formula>
    </cfRule>
    <cfRule type="cellIs" priority="2" dxfId="133" operator="equal" stopIfTrue="1">
      <formula>-1</formula>
    </cfRule>
  </conditionalFormatting>
  <printOptions/>
  <pageMargins left="0.22" right="0.15748031496062992" top="0.58" bottom="0.31496062992125984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4.7109375" style="1" customWidth="1"/>
    <col min="2" max="2" width="29.7109375" style="1" customWidth="1"/>
    <col min="3" max="3" width="7.28125" style="2" customWidth="1"/>
    <col min="4" max="4" width="7.140625" style="2" customWidth="1"/>
    <col min="5" max="5" width="15.421875" style="2" customWidth="1"/>
    <col min="6" max="16384" width="9.140625" style="1" customWidth="1"/>
  </cols>
  <sheetData>
    <row r="1" spans="1:5" ht="37.5" customHeight="1">
      <c r="A1" s="114" t="s">
        <v>190</v>
      </c>
      <c r="B1" s="115"/>
      <c r="C1" s="115"/>
      <c r="D1" s="115"/>
      <c r="E1" s="115"/>
    </row>
    <row r="3" spans="1:2" ht="15.75">
      <c r="A3" s="10" t="s">
        <v>53</v>
      </c>
      <c r="B3" s="10">
        <v>1</v>
      </c>
    </row>
    <row r="4" spans="1:2" ht="15.75">
      <c r="A4" s="11" t="s">
        <v>54</v>
      </c>
      <c r="B4" s="11">
        <v>0</v>
      </c>
    </row>
    <row r="5" spans="1:2" ht="15.75">
      <c r="A5" s="12" t="s">
        <v>55</v>
      </c>
      <c r="B5" s="13" t="s">
        <v>40</v>
      </c>
    </row>
    <row r="7" spans="1:5" s="8" customFormat="1" ht="78.75">
      <c r="A7" s="3" t="s">
        <v>38</v>
      </c>
      <c r="B7" s="3" t="s">
        <v>351</v>
      </c>
      <c r="C7" s="9" t="s">
        <v>80</v>
      </c>
      <c r="D7" s="9" t="s">
        <v>81</v>
      </c>
      <c r="E7" s="9" t="s">
        <v>82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71"/>
      <c r="C9" s="19">
        <f>IF($B9="+",1,0)</f>
        <v>0</v>
      </c>
      <c r="D9" s="19">
        <f>($C9-$B$4)/($B$3-$B$4)</f>
        <v>0</v>
      </c>
      <c r="E9" s="78">
        <f>$D9*$B$5</f>
        <v>0</v>
      </c>
    </row>
    <row r="10" spans="1:5" ht="15.75">
      <c r="A10" s="5" t="s">
        <v>1</v>
      </c>
      <c r="B10" s="71"/>
      <c r="C10" s="19">
        <f aca="true" t="shared" si="0" ref="C10:C45">IF($B10="+",1,0)</f>
        <v>0</v>
      </c>
      <c r="D10" s="19">
        <f aca="true" t="shared" si="1" ref="D10:D45">($C10-$B$4)/($B$3-$B$4)</f>
        <v>0</v>
      </c>
      <c r="E10" s="78">
        <f aca="true" t="shared" si="2" ref="E10:E45">$D10*$B$5</f>
        <v>0</v>
      </c>
    </row>
    <row r="11" spans="1:5" ht="15.75">
      <c r="A11" s="5" t="s">
        <v>2</v>
      </c>
      <c r="B11" s="71"/>
      <c r="C11" s="19">
        <f t="shared" si="0"/>
        <v>0</v>
      </c>
      <c r="D11" s="19">
        <f t="shared" si="1"/>
        <v>0</v>
      </c>
      <c r="E11" s="78">
        <f t="shared" si="2"/>
        <v>0</v>
      </c>
    </row>
    <row r="12" spans="1:5" ht="15.75">
      <c r="A12" s="5" t="s">
        <v>3</v>
      </c>
      <c r="B12" s="71"/>
      <c r="C12" s="19">
        <f t="shared" si="0"/>
        <v>0</v>
      </c>
      <c r="D12" s="19">
        <f t="shared" si="1"/>
        <v>0</v>
      </c>
      <c r="E12" s="78">
        <f t="shared" si="2"/>
        <v>0</v>
      </c>
    </row>
    <row r="13" spans="1:5" ht="15.75">
      <c r="A13" s="5" t="s">
        <v>4</v>
      </c>
      <c r="B13" s="71"/>
      <c r="C13" s="19">
        <f t="shared" si="0"/>
        <v>0</v>
      </c>
      <c r="D13" s="19">
        <f t="shared" si="1"/>
        <v>0</v>
      </c>
      <c r="E13" s="78">
        <f t="shared" si="2"/>
        <v>0</v>
      </c>
    </row>
    <row r="14" spans="1:5" ht="15.75">
      <c r="A14" s="5" t="s">
        <v>5</v>
      </c>
      <c r="B14" s="71"/>
      <c r="C14" s="19">
        <f t="shared" si="0"/>
        <v>0</v>
      </c>
      <c r="D14" s="19">
        <f t="shared" si="1"/>
        <v>0</v>
      </c>
      <c r="E14" s="78">
        <f t="shared" si="2"/>
        <v>0</v>
      </c>
    </row>
    <row r="15" spans="1:5" ht="15.75">
      <c r="A15" s="5" t="s">
        <v>6</v>
      </c>
      <c r="B15" s="72"/>
      <c r="C15" s="19">
        <f t="shared" si="0"/>
        <v>0</v>
      </c>
      <c r="D15" s="19">
        <f t="shared" si="1"/>
        <v>0</v>
      </c>
      <c r="E15" s="78">
        <f t="shared" si="2"/>
        <v>0</v>
      </c>
    </row>
    <row r="16" spans="1:5" ht="15.75">
      <c r="A16" s="5" t="s">
        <v>7</v>
      </c>
      <c r="B16" s="72"/>
      <c r="C16" s="19">
        <f t="shared" si="0"/>
        <v>0</v>
      </c>
      <c r="D16" s="19">
        <f t="shared" si="1"/>
        <v>0</v>
      </c>
      <c r="E16" s="78">
        <f t="shared" si="2"/>
        <v>0</v>
      </c>
    </row>
    <row r="17" spans="1:5" ht="15.75">
      <c r="A17" s="5" t="s">
        <v>8</v>
      </c>
      <c r="B17" s="72"/>
      <c r="C17" s="19">
        <f t="shared" si="0"/>
        <v>0</v>
      </c>
      <c r="D17" s="19">
        <f t="shared" si="1"/>
        <v>0</v>
      </c>
      <c r="E17" s="78">
        <f t="shared" si="2"/>
        <v>0</v>
      </c>
    </row>
    <row r="18" spans="1:5" ht="15.75">
      <c r="A18" s="60" t="s">
        <v>9</v>
      </c>
      <c r="B18" s="72"/>
      <c r="C18" s="19">
        <f t="shared" si="0"/>
        <v>0</v>
      </c>
      <c r="D18" s="19">
        <f t="shared" si="1"/>
        <v>0</v>
      </c>
      <c r="E18" s="78">
        <f t="shared" si="2"/>
        <v>0</v>
      </c>
    </row>
    <row r="19" spans="1:5" ht="15.75">
      <c r="A19" s="60" t="s">
        <v>10</v>
      </c>
      <c r="B19" s="72"/>
      <c r="C19" s="19">
        <f t="shared" si="0"/>
        <v>0</v>
      </c>
      <c r="D19" s="19">
        <f t="shared" si="1"/>
        <v>0</v>
      </c>
      <c r="E19" s="78">
        <f t="shared" si="2"/>
        <v>0</v>
      </c>
    </row>
    <row r="20" spans="1:5" ht="15.75">
      <c r="A20" s="60" t="s">
        <v>11</v>
      </c>
      <c r="B20" s="72"/>
      <c r="C20" s="19">
        <f t="shared" si="0"/>
        <v>0</v>
      </c>
      <c r="D20" s="19">
        <f t="shared" si="1"/>
        <v>0</v>
      </c>
      <c r="E20" s="78">
        <f t="shared" si="2"/>
        <v>0</v>
      </c>
    </row>
    <row r="21" spans="1:5" ht="15.75">
      <c r="A21" s="60" t="s">
        <v>12</v>
      </c>
      <c r="B21" s="72"/>
      <c r="C21" s="19">
        <f t="shared" si="0"/>
        <v>0</v>
      </c>
      <c r="D21" s="19">
        <f t="shared" si="1"/>
        <v>0</v>
      </c>
      <c r="E21" s="78">
        <f t="shared" si="2"/>
        <v>0</v>
      </c>
    </row>
    <row r="22" spans="1:5" ht="15.75">
      <c r="A22" s="60" t="s">
        <v>13</v>
      </c>
      <c r="B22" s="71"/>
      <c r="C22" s="19">
        <f t="shared" si="0"/>
        <v>0</v>
      </c>
      <c r="D22" s="19">
        <f t="shared" si="1"/>
        <v>0</v>
      </c>
      <c r="E22" s="78">
        <f t="shared" si="2"/>
        <v>0</v>
      </c>
    </row>
    <row r="23" spans="1:5" ht="15.75">
      <c r="A23" s="60" t="s">
        <v>14</v>
      </c>
      <c r="B23" s="72"/>
      <c r="C23" s="19">
        <f t="shared" si="0"/>
        <v>0</v>
      </c>
      <c r="D23" s="19">
        <f t="shared" si="1"/>
        <v>0</v>
      </c>
      <c r="E23" s="78">
        <f t="shared" si="2"/>
        <v>0</v>
      </c>
    </row>
    <row r="24" spans="1:5" ht="15.75">
      <c r="A24" s="60" t="s">
        <v>15</v>
      </c>
      <c r="B24" s="72"/>
      <c r="C24" s="19">
        <f t="shared" si="0"/>
        <v>0</v>
      </c>
      <c r="D24" s="19">
        <f t="shared" si="1"/>
        <v>0</v>
      </c>
      <c r="E24" s="78">
        <f t="shared" si="2"/>
        <v>0</v>
      </c>
    </row>
    <row r="25" spans="1:5" ht="15.75">
      <c r="A25" s="60" t="s">
        <v>16</v>
      </c>
      <c r="B25" s="71"/>
      <c r="C25" s="19">
        <f t="shared" si="0"/>
        <v>0</v>
      </c>
      <c r="D25" s="19">
        <f t="shared" si="1"/>
        <v>0</v>
      </c>
      <c r="E25" s="78">
        <f t="shared" si="2"/>
        <v>0</v>
      </c>
    </row>
    <row r="26" spans="1:5" ht="15.75">
      <c r="A26" s="60" t="s">
        <v>17</v>
      </c>
      <c r="B26" s="71"/>
      <c r="C26" s="19">
        <f t="shared" si="0"/>
        <v>0</v>
      </c>
      <c r="D26" s="19">
        <f t="shared" si="1"/>
        <v>0</v>
      </c>
      <c r="E26" s="78">
        <f t="shared" si="2"/>
        <v>0</v>
      </c>
    </row>
    <row r="27" spans="1:5" ht="15.75">
      <c r="A27" s="60" t="s">
        <v>18</v>
      </c>
      <c r="B27" s="72"/>
      <c r="C27" s="19">
        <f t="shared" si="0"/>
        <v>0</v>
      </c>
      <c r="D27" s="19">
        <f t="shared" si="1"/>
        <v>0</v>
      </c>
      <c r="E27" s="78">
        <f t="shared" si="2"/>
        <v>0</v>
      </c>
    </row>
    <row r="28" spans="1:5" ht="15.75">
      <c r="A28" s="60" t="s">
        <v>19</v>
      </c>
      <c r="B28" s="71"/>
      <c r="C28" s="19">
        <f t="shared" si="0"/>
        <v>0</v>
      </c>
      <c r="D28" s="19">
        <f t="shared" si="1"/>
        <v>0</v>
      </c>
      <c r="E28" s="78">
        <f t="shared" si="2"/>
        <v>0</v>
      </c>
    </row>
    <row r="29" spans="1:5" ht="15.75">
      <c r="A29" s="60" t="s">
        <v>20</v>
      </c>
      <c r="B29" s="71"/>
      <c r="C29" s="19">
        <f t="shared" si="0"/>
        <v>0</v>
      </c>
      <c r="D29" s="19">
        <f t="shared" si="1"/>
        <v>0</v>
      </c>
      <c r="E29" s="78">
        <f t="shared" si="2"/>
        <v>0</v>
      </c>
    </row>
    <row r="30" spans="1:5" ht="15.75">
      <c r="A30" s="60" t="s">
        <v>21</v>
      </c>
      <c r="B30" s="72"/>
      <c r="C30" s="19">
        <f t="shared" si="0"/>
        <v>0</v>
      </c>
      <c r="D30" s="19">
        <f t="shared" si="1"/>
        <v>0</v>
      </c>
      <c r="E30" s="78">
        <f t="shared" si="2"/>
        <v>0</v>
      </c>
    </row>
    <row r="31" spans="1:5" ht="15.75">
      <c r="A31" s="5" t="s">
        <v>22</v>
      </c>
      <c r="B31" s="71"/>
      <c r="C31" s="19">
        <f t="shared" si="0"/>
        <v>0</v>
      </c>
      <c r="D31" s="19">
        <f t="shared" si="1"/>
        <v>0</v>
      </c>
      <c r="E31" s="78">
        <f t="shared" si="2"/>
        <v>0</v>
      </c>
    </row>
    <row r="32" spans="1:5" ht="15.75">
      <c r="A32" s="5" t="s">
        <v>23</v>
      </c>
      <c r="B32" s="72"/>
      <c r="C32" s="19">
        <f t="shared" si="0"/>
        <v>0</v>
      </c>
      <c r="D32" s="19">
        <f t="shared" si="1"/>
        <v>0</v>
      </c>
      <c r="E32" s="78">
        <f t="shared" si="2"/>
        <v>0</v>
      </c>
    </row>
    <row r="33" spans="1:5" ht="15.75">
      <c r="A33" s="5" t="s">
        <v>24</v>
      </c>
      <c r="B33" s="71"/>
      <c r="C33" s="19">
        <f t="shared" si="0"/>
        <v>0</v>
      </c>
      <c r="D33" s="19">
        <f t="shared" si="1"/>
        <v>0</v>
      </c>
      <c r="E33" s="78">
        <f t="shared" si="2"/>
        <v>0</v>
      </c>
    </row>
    <row r="34" spans="1:5" ht="15.75">
      <c r="A34" s="5" t="s">
        <v>25</v>
      </c>
      <c r="B34" s="72"/>
      <c r="C34" s="19">
        <f t="shared" si="0"/>
        <v>0</v>
      </c>
      <c r="D34" s="19">
        <f t="shared" si="1"/>
        <v>0</v>
      </c>
      <c r="E34" s="78">
        <f t="shared" si="2"/>
        <v>0</v>
      </c>
    </row>
    <row r="35" spans="1:5" ht="15.75">
      <c r="A35" s="5" t="s">
        <v>26</v>
      </c>
      <c r="B35" s="71"/>
      <c r="C35" s="19">
        <f t="shared" si="0"/>
        <v>0</v>
      </c>
      <c r="D35" s="19">
        <f t="shared" si="1"/>
        <v>0</v>
      </c>
      <c r="E35" s="78">
        <f t="shared" si="2"/>
        <v>0</v>
      </c>
    </row>
    <row r="36" spans="1:5" ht="15.75">
      <c r="A36" s="5" t="s">
        <v>27</v>
      </c>
      <c r="B36" s="71"/>
      <c r="C36" s="19">
        <f t="shared" si="0"/>
        <v>0</v>
      </c>
      <c r="D36" s="19">
        <f t="shared" si="1"/>
        <v>0</v>
      </c>
      <c r="E36" s="78">
        <f t="shared" si="2"/>
        <v>0</v>
      </c>
    </row>
    <row r="37" spans="1:5" ht="15.75">
      <c r="A37" s="5" t="s">
        <v>28</v>
      </c>
      <c r="B37" s="72"/>
      <c r="C37" s="19">
        <f t="shared" si="0"/>
        <v>0</v>
      </c>
      <c r="D37" s="19">
        <f t="shared" si="1"/>
        <v>0</v>
      </c>
      <c r="E37" s="78">
        <f t="shared" si="2"/>
        <v>0</v>
      </c>
    </row>
    <row r="38" spans="1:5" ht="15.75">
      <c r="A38" s="5" t="s">
        <v>29</v>
      </c>
      <c r="B38" s="72"/>
      <c r="C38" s="19">
        <f t="shared" si="0"/>
        <v>0</v>
      </c>
      <c r="D38" s="19">
        <f t="shared" si="1"/>
        <v>0</v>
      </c>
      <c r="E38" s="78">
        <f t="shared" si="2"/>
        <v>0</v>
      </c>
    </row>
    <row r="39" spans="1:5" ht="15.75">
      <c r="A39" s="5" t="s">
        <v>30</v>
      </c>
      <c r="B39" s="72"/>
      <c r="C39" s="19">
        <f t="shared" si="0"/>
        <v>0</v>
      </c>
      <c r="D39" s="19">
        <f t="shared" si="1"/>
        <v>0</v>
      </c>
      <c r="E39" s="78">
        <f t="shared" si="2"/>
        <v>0</v>
      </c>
    </row>
    <row r="40" spans="1:5" ht="15.75">
      <c r="A40" s="5" t="s">
        <v>31</v>
      </c>
      <c r="B40" s="71"/>
      <c r="C40" s="19">
        <f t="shared" si="0"/>
        <v>0</v>
      </c>
      <c r="D40" s="19">
        <f t="shared" si="1"/>
        <v>0</v>
      </c>
      <c r="E40" s="78">
        <f t="shared" si="2"/>
        <v>0</v>
      </c>
    </row>
    <row r="41" spans="1:5" ht="15.75">
      <c r="A41" s="5" t="s">
        <v>32</v>
      </c>
      <c r="B41" s="71"/>
      <c r="C41" s="19">
        <f t="shared" si="0"/>
        <v>0</v>
      </c>
      <c r="D41" s="19">
        <f t="shared" si="1"/>
        <v>0</v>
      </c>
      <c r="E41" s="78">
        <f t="shared" si="2"/>
        <v>0</v>
      </c>
    </row>
    <row r="42" spans="1:5" ht="15.75">
      <c r="A42" s="5" t="s">
        <v>33</v>
      </c>
      <c r="B42" s="72"/>
      <c r="C42" s="19">
        <f t="shared" si="0"/>
        <v>0</v>
      </c>
      <c r="D42" s="19">
        <f t="shared" si="1"/>
        <v>0</v>
      </c>
      <c r="E42" s="78">
        <f t="shared" si="2"/>
        <v>0</v>
      </c>
    </row>
    <row r="43" spans="1:5" ht="15.75">
      <c r="A43" s="5" t="s">
        <v>34</v>
      </c>
      <c r="B43" s="72"/>
      <c r="C43" s="19">
        <f t="shared" si="0"/>
        <v>0</v>
      </c>
      <c r="D43" s="19">
        <f t="shared" si="1"/>
        <v>0</v>
      </c>
      <c r="E43" s="78">
        <f t="shared" si="2"/>
        <v>0</v>
      </c>
    </row>
    <row r="44" spans="1:5" ht="15.75">
      <c r="A44" s="5" t="s">
        <v>35</v>
      </c>
      <c r="B44" s="71"/>
      <c r="C44" s="19">
        <f t="shared" si="0"/>
        <v>0</v>
      </c>
      <c r="D44" s="19">
        <f t="shared" si="1"/>
        <v>0</v>
      </c>
      <c r="E44" s="78">
        <f t="shared" si="2"/>
        <v>0</v>
      </c>
    </row>
    <row r="45" spans="1:5" ht="15.75">
      <c r="A45" s="5" t="s">
        <v>36</v>
      </c>
      <c r="B45" s="72"/>
      <c r="C45" s="19">
        <f t="shared" si="0"/>
        <v>0</v>
      </c>
      <c r="D45" s="19">
        <f t="shared" si="1"/>
        <v>0</v>
      </c>
      <c r="E45" s="78">
        <f t="shared" si="2"/>
        <v>0</v>
      </c>
    </row>
    <row r="46" ht="15.75">
      <c r="A46" s="6"/>
    </row>
  </sheetData>
  <sheetProtection/>
  <mergeCells count="1">
    <mergeCell ref="A1:E1"/>
  </mergeCells>
  <conditionalFormatting sqref="E9:E45">
    <cfRule type="cellIs" priority="1" dxfId="132" operator="equal" stopIfTrue="1">
      <formula>0</formula>
    </cfRule>
    <cfRule type="cellIs" priority="2" dxfId="133" operator="equal" stopIfTrue="1">
      <formula>-1</formula>
    </cfRule>
  </conditionalFormatting>
  <printOptions horizontalCentered="1"/>
  <pageMargins left="0.15748031496062992" right="0.2362204724409449" top="0.33" bottom="0.2362204724409449" header="0.15748031496062992" footer="0.2362204724409449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7" sqref="A7:A8"/>
    </sheetView>
  </sheetViews>
  <sheetFormatPr defaultColWidth="8.7109375" defaultRowHeight="15"/>
  <cols>
    <col min="1" max="1" width="24.57421875" style="1" customWidth="1"/>
    <col min="2" max="2" width="19.00390625" style="1" bestFit="1" customWidth="1"/>
    <col min="3" max="3" width="18.140625" style="1" customWidth="1"/>
    <col min="4" max="4" width="13.57421875" style="1" customWidth="1"/>
    <col min="5" max="5" width="9.57421875" style="1" bestFit="1" customWidth="1"/>
    <col min="6" max="6" width="10.7109375" style="1" bestFit="1" customWidth="1"/>
    <col min="7" max="7" width="15.421875" style="1" customWidth="1"/>
    <col min="8" max="16384" width="8.7109375" style="1" customWidth="1"/>
  </cols>
  <sheetData>
    <row r="1" spans="1:7" ht="18" customHeight="1">
      <c r="A1" s="114" t="s">
        <v>137</v>
      </c>
      <c r="B1" s="114"/>
      <c r="C1" s="114"/>
      <c r="D1" s="114"/>
      <c r="E1" s="114"/>
      <c r="F1" s="114"/>
      <c r="G1" s="114"/>
    </row>
    <row r="3" spans="1:2" ht="15.75">
      <c r="A3" s="10" t="s">
        <v>102</v>
      </c>
      <c r="B3" s="26">
        <f>MAX($E$10:$E$46)</f>
        <v>100</v>
      </c>
    </row>
    <row r="4" spans="1:2" ht="15.75">
      <c r="A4" s="11" t="s">
        <v>103</v>
      </c>
      <c r="B4" s="27">
        <f>MIN($E$10:$E$46)</f>
        <v>91.73003471450983</v>
      </c>
    </row>
    <row r="5" spans="1:2" ht="15.75">
      <c r="A5" s="12" t="s">
        <v>104</v>
      </c>
      <c r="B5" s="13" t="s">
        <v>99</v>
      </c>
    </row>
    <row r="6" spans="1:2" ht="15.75">
      <c r="A6" s="25"/>
      <c r="B6" s="24"/>
    </row>
    <row r="7" spans="1:7" s="7" customFormat="1" ht="22.5" customHeight="1">
      <c r="A7" s="109" t="s">
        <v>38</v>
      </c>
      <c r="B7" s="109" t="s">
        <v>135</v>
      </c>
      <c r="C7" s="109"/>
      <c r="D7" s="109" t="s">
        <v>136</v>
      </c>
      <c r="E7" s="110" t="s">
        <v>105</v>
      </c>
      <c r="F7" s="110" t="s">
        <v>106</v>
      </c>
      <c r="G7" s="110" t="s">
        <v>107</v>
      </c>
    </row>
    <row r="8" spans="1:7" s="8" customFormat="1" ht="50.25" customHeight="1">
      <c r="A8" s="113"/>
      <c r="B8" s="3" t="s">
        <v>323</v>
      </c>
      <c r="C8" s="3" t="s">
        <v>350</v>
      </c>
      <c r="D8" s="109"/>
      <c r="E8" s="111"/>
      <c r="F8" s="111"/>
      <c r="G8" s="111"/>
    </row>
    <row r="9" spans="1:7" s="7" customFormat="1" ht="15.75">
      <c r="A9" s="9">
        <v>1</v>
      </c>
      <c r="B9" s="9">
        <v>2</v>
      </c>
      <c r="C9" s="9">
        <v>3</v>
      </c>
      <c r="D9" s="9" t="s">
        <v>89</v>
      </c>
      <c r="E9" s="9">
        <v>5</v>
      </c>
      <c r="F9" s="9">
        <v>6</v>
      </c>
      <c r="G9" s="9">
        <v>7</v>
      </c>
    </row>
    <row r="10" spans="1:7" ht="15.75">
      <c r="A10" s="60" t="s">
        <v>0</v>
      </c>
      <c r="B10" s="56">
        <v>399998850</v>
      </c>
      <c r="C10" s="56">
        <v>430669901.74</v>
      </c>
      <c r="D10" s="57">
        <f>$C10/$B10*100</f>
        <v>107.66778497988182</v>
      </c>
      <c r="E10" s="57">
        <f>IF($D10&gt;=100,100,$C10/$B10*100)</f>
        <v>100</v>
      </c>
      <c r="F10" s="57">
        <f>($E10-$B$4)/($B$3-$B$4)</f>
        <v>1</v>
      </c>
      <c r="G10" s="57">
        <f>$F10*$B$5</f>
        <v>1</v>
      </c>
    </row>
    <row r="11" spans="1:7" ht="15.75">
      <c r="A11" s="60" t="s">
        <v>1</v>
      </c>
      <c r="B11" s="56">
        <v>54423000</v>
      </c>
      <c r="C11" s="56">
        <v>92661057.46</v>
      </c>
      <c r="D11" s="57">
        <f aca="true" t="shared" si="0" ref="D11:D46">$C11/$B11*100</f>
        <v>170.26084093122392</v>
      </c>
      <c r="E11" s="57">
        <f aca="true" t="shared" si="1" ref="E11:E46">IF($D11&gt;=100,100,$C11/$B11*100)</f>
        <v>100</v>
      </c>
      <c r="F11" s="57">
        <f aca="true" t="shared" si="2" ref="F11:F46">($E11-$B$4)/($B$3-$B$4)</f>
        <v>1</v>
      </c>
      <c r="G11" s="57">
        <f aca="true" t="shared" si="3" ref="G11:G46">$F11*$B$5</f>
        <v>1</v>
      </c>
    </row>
    <row r="12" spans="1:7" ht="15.75">
      <c r="A12" s="60" t="s">
        <v>2</v>
      </c>
      <c r="B12" s="56">
        <v>15103140</v>
      </c>
      <c r="C12" s="56">
        <v>16653854.49</v>
      </c>
      <c r="D12" s="57">
        <f t="shared" si="0"/>
        <v>110.26749728864328</v>
      </c>
      <c r="E12" s="57">
        <f t="shared" si="1"/>
        <v>100</v>
      </c>
      <c r="F12" s="57">
        <f t="shared" si="2"/>
        <v>1</v>
      </c>
      <c r="G12" s="57">
        <f t="shared" si="3"/>
        <v>1</v>
      </c>
    </row>
    <row r="13" spans="1:7" ht="15.75">
      <c r="A13" s="60" t="s">
        <v>3</v>
      </c>
      <c r="B13" s="56">
        <v>46800000</v>
      </c>
      <c r="C13" s="56">
        <v>76814903.14</v>
      </c>
      <c r="D13" s="57">
        <f t="shared" si="0"/>
        <v>164.13440841880342</v>
      </c>
      <c r="E13" s="57">
        <f t="shared" si="1"/>
        <v>100</v>
      </c>
      <c r="F13" s="57">
        <f t="shared" si="2"/>
        <v>1</v>
      </c>
      <c r="G13" s="57">
        <f t="shared" si="3"/>
        <v>1</v>
      </c>
    </row>
    <row r="14" spans="1:7" ht="15.75">
      <c r="A14" s="60" t="s">
        <v>4</v>
      </c>
      <c r="B14" s="56">
        <v>17200000</v>
      </c>
      <c r="C14" s="56">
        <v>16313363.71</v>
      </c>
      <c r="D14" s="57">
        <f t="shared" si="0"/>
        <v>94.84513784883721</v>
      </c>
      <c r="E14" s="57">
        <f t="shared" si="1"/>
        <v>94.84513784883721</v>
      </c>
      <c r="F14" s="57">
        <f t="shared" si="2"/>
        <v>0.3766766880863331</v>
      </c>
      <c r="G14" s="57">
        <f t="shared" si="3"/>
        <v>0.3766766880863331</v>
      </c>
    </row>
    <row r="15" spans="1:7" ht="15.75">
      <c r="A15" s="60" t="s">
        <v>5</v>
      </c>
      <c r="B15" s="56">
        <v>11365000</v>
      </c>
      <c r="C15" s="56">
        <v>13548956.06</v>
      </c>
      <c r="D15" s="57">
        <f t="shared" si="0"/>
        <v>119.21650734711835</v>
      </c>
      <c r="E15" s="57">
        <f t="shared" si="1"/>
        <v>100</v>
      </c>
      <c r="F15" s="57">
        <f t="shared" si="2"/>
        <v>1</v>
      </c>
      <c r="G15" s="57">
        <f t="shared" si="3"/>
        <v>1</v>
      </c>
    </row>
    <row r="16" spans="1:7" ht="15.75">
      <c r="A16" s="60" t="s">
        <v>6</v>
      </c>
      <c r="B16" s="56">
        <v>14217203.96</v>
      </c>
      <c r="C16" s="56">
        <v>14827904.57</v>
      </c>
      <c r="D16" s="57">
        <f t="shared" si="0"/>
        <v>104.2955043179953</v>
      </c>
      <c r="E16" s="57">
        <f t="shared" si="1"/>
        <v>100</v>
      </c>
      <c r="F16" s="57">
        <f t="shared" si="2"/>
        <v>1</v>
      </c>
      <c r="G16" s="57">
        <f t="shared" si="3"/>
        <v>1</v>
      </c>
    </row>
    <row r="17" spans="1:7" ht="15.75">
      <c r="A17" s="60" t="s">
        <v>7</v>
      </c>
      <c r="B17" s="56">
        <v>2413892.4</v>
      </c>
      <c r="C17" s="56">
        <v>2513533.79</v>
      </c>
      <c r="D17" s="57">
        <f t="shared" si="0"/>
        <v>104.12783063569859</v>
      </c>
      <c r="E17" s="57">
        <f t="shared" si="1"/>
        <v>100</v>
      </c>
      <c r="F17" s="57">
        <f t="shared" si="2"/>
        <v>1</v>
      </c>
      <c r="G17" s="57">
        <f t="shared" si="3"/>
        <v>1</v>
      </c>
    </row>
    <row r="18" spans="1:7" ht="15.75">
      <c r="A18" s="60" t="s">
        <v>8</v>
      </c>
      <c r="B18" s="56">
        <v>11959000</v>
      </c>
      <c r="C18" s="56">
        <v>12073421.63</v>
      </c>
      <c r="D18" s="57">
        <f t="shared" si="0"/>
        <v>100.95678259051762</v>
      </c>
      <c r="E18" s="57">
        <f t="shared" si="1"/>
        <v>100</v>
      </c>
      <c r="F18" s="57">
        <f t="shared" si="2"/>
        <v>1</v>
      </c>
      <c r="G18" s="57">
        <f t="shared" si="3"/>
        <v>1</v>
      </c>
    </row>
    <row r="19" spans="1:7" ht="15.75">
      <c r="A19" s="60" t="s">
        <v>9</v>
      </c>
      <c r="B19" s="56">
        <v>14455000</v>
      </c>
      <c r="C19" s="56">
        <v>14454891.48</v>
      </c>
      <c r="D19" s="89">
        <f t="shared" si="0"/>
        <v>99.9992492563127</v>
      </c>
      <c r="E19" s="89">
        <f t="shared" si="1"/>
        <v>99.9992492563127</v>
      </c>
      <c r="F19" s="97">
        <f t="shared" si="2"/>
        <v>0.9999092204548159</v>
      </c>
      <c r="G19" s="97">
        <f t="shared" si="3"/>
        <v>0.9999092204548159</v>
      </c>
    </row>
    <row r="20" spans="1:7" ht="15.75">
      <c r="A20" s="60" t="s">
        <v>10</v>
      </c>
      <c r="B20" s="56">
        <v>10392029.31</v>
      </c>
      <c r="C20" s="56">
        <v>10392029.31</v>
      </c>
      <c r="D20" s="57">
        <f t="shared" si="0"/>
        <v>100</v>
      </c>
      <c r="E20" s="57">
        <f t="shared" si="1"/>
        <v>100</v>
      </c>
      <c r="F20" s="57">
        <f t="shared" si="2"/>
        <v>1</v>
      </c>
      <c r="G20" s="57">
        <f t="shared" si="3"/>
        <v>1</v>
      </c>
    </row>
    <row r="21" spans="1:7" ht="15.75">
      <c r="A21" s="60" t="s">
        <v>11</v>
      </c>
      <c r="B21" s="56">
        <v>27343163.19</v>
      </c>
      <c r="C21" s="56">
        <v>27345005.36</v>
      </c>
      <c r="D21" s="57">
        <f t="shared" si="0"/>
        <v>100.00673722344118</v>
      </c>
      <c r="E21" s="57">
        <f t="shared" si="1"/>
        <v>100</v>
      </c>
      <c r="F21" s="57">
        <f t="shared" si="2"/>
        <v>1</v>
      </c>
      <c r="G21" s="57">
        <f t="shared" si="3"/>
        <v>1</v>
      </c>
    </row>
    <row r="22" spans="1:7" ht="15.75">
      <c r="A22" s="60" t="s">
        <v>12</v>
      </c>
      <c r="B22" s="56">
        <v>9543937.24</v>
      </c>
      <c r="C22" s="56">
        <v>9543937.64</v>
      </c>
      <c r="D22" s="57">
        <f t="shared" si="0"/>
        <v>100.00000419114241</v>
      </c>
      <c r="E22" s="57">
        <f t="shared" si="1"/>
        <v>100</v>
      </c>
      <c r="F22" s="57">
        <f t="shared" si="2"/>
        <v>1</v>
      </c>
      <c r="G22" s="57">
        <f t="shared" si="3"/>
        <v>1</v>
      </c>
    </row>
    <row r="23" spans="1:7" ht="15.75">
      <c r="A23" s="60" t="s">
        <v>13</v>
      </c>
      <c r="B23" s="56">
        <v>5074682</v>
      </c>
      <c r="C23" s="56">
        <v>5074682.01</v>
      </c>
      <c r="D23" s="57">
        <f t="shared" si="0"/>
        <v>100.00000019705668</v>
      </c>
      <c r="E23" s="57">
        <f t="shared" si="1"/>
        <v>100</v>
      </c>
      <c r="F23" s="57">
        <f t="shared" si="2"/>
        <v>1</v>
      </c>
      <c r="G23" s="57">
        <f t="shared" si="3"/>
        <v>1</v>
      </c>
    </row>
    <row r="24" spans="1:7" ht="15.75">
      <c r="A24" s="60" t="s">
        <v>14</v>
      </c>
      <c r="B24" s="56">
        <v>15126784.04</v>
      </c>
      <c r="C24" s="56">
        <v>15672034.11</v>
      </c>
      <c r="D24" s="57">
        <f t="shared" si="0"/>
        <v>103.60453397469142</v>
      </c>
      <c r="E24" s="57">
        <f t="shared" si="1"/>
        <v>100</v>
      </c>
      <c r="F24" s="57">
        <f t="shared" si="2"/>
        <v>1</v>
      </c>
      <c r="G24" s="57">
        <f t="shared" si="3"/>
        <v>1</v>
      </c>
    </row>
    <row r="25" spans="1:7" ht="15.75">
      <c r="A25" s="60" t="s">
        <v>15</v>
      </c>
      <c r="B25" s="56">
        <v>5307000</v>
      </c>
      <c r="C25" s="56">
        <v>5322404.79</v>
      </c>
      <c r="D25" s="57">
        <f t="shared" si="0"/>
        <v>100.29027303561332</v>
      </c>
      <c r="E25" s="57">
        <f t="shared" si="1"/>
        <v>100</v>
      </c>
      <c r="F25" s="57">
        <f t="shared" si="2"/>
        <v>1</v>
      </c>
      <c r="G25" s="57">
        <f t="shared" si="3"/>
        <v>1</v>
      </c>
    </row>
    <row r="26" spans="1:7" ht="15.75">
      <c r="A26" s="60" t="s">
        <v>16</v>
      </c>
      <c r="B26" s="56">
        <v>33938025.86</v>
      </c>
      <c r="C26" s="56">
        <v>34087213.88</v>
      </c>
      <c r="D26" s="57">
        <f t="shared" si="0"/>
        <v>100.43958956427055</v>
      </c>
      <c r="E26" s="57">
        <f t="shared" si="1"/>
        <v>100</v>
      </c>
      <c r="F26" s="57">
        <f t="shared" si="2"/>
        <v>1</v>
      </c>
      <c r="G26" s="57">
        <f t="shared" si="3"/>
        <v>1</v>
      </c>
    </row>
    <row r="27" spans="1:7" ht="15.75">
      <c r="A27" s="60" t="s">
        <v>17</v>
      </c>
      <c r="B27" s="56">
        <v>1426076.18</v>
      </c>
      <c r="C27" s="56">
        <v>1426076.64</v>
      </c>
      <c r="D27" s="57">
        <f t="shared" si="0"/>
        <v>100.00003225634131</v>
      </c>
      <c r="E27" s="57">
        <f t="shared" si="1"/>
        <v>100</v>
      </c>
      <c r="F27" s="57">
        <f t="shared" si="2"/>
        <v>1</v>
      </c>
      <c r="G27" s="57">
        <f t="shared" si="3"/>
        <v>1</v>
      </c>
    </row>
    <row r="28" spans="1:7" ht="15.75">
      <c r="A28" s="60" t="s">
        <v>18</v>
      </c>
      <c r="B28" s="56">
        <v>3031429.44</v>
      </c>
      <c r="C28" s="56">
        <v>3345454.7</v>
      </c>
      <c r="D28" s="57">
        <f t="shared" si="0"/>
        <v>110.35898298856661</v>
      </c>
      <c r="E28" s="57">
        <f t="shared" si="1"/>
        <v>100</v>
      </c>
      <c r="F28" s="57">
        <f t="shared" si="2"/>
        <v>1</v>
      </c>
      <c r="G28" s="57">
        <f t="shared" si="3"/>
        <v>1</v>
      </c>
    </row>
    <row r="29" spans="1:7" ht="15.75">
      <c r="A29" s="60" t="s">
        <v>19</v>
      </c>
      <c r="B29" s="56">
        <v>23398422.81</v>
      </c>
      <c r="C29" s="56">
        <v>24557905.64</v>
      </c>
      <c r="D29" s="57">
        <f t="shared" si="0"/>
        <v>104.95538882861995</v>
      </c>
      <c r="E29" s="57">
        <f t="shared" si="1"/>
        <v>100</v>
      </c>
      <c r="F29" s="57">
        <f t="shared" si="2"/>
        <v>1</v>
      </c>
      <c r="G29" s="57">
        <f t="shared" si="3"/>
        <v>1</v>
      </c>
    </row>
    <row r="30" spans="1:7" ht="15.75">
      <c r="A30" s="60" t="s">
        <v>20</v>
      </c>
      <c r="B30" s="56">
        <v>9692040.46</v>
      </c>
      <c r="C30" s="56">
        <v>10277227.52</v>
      </c>
      <c r="D30" s="57">
        <f t="shared" si="0"/>
        <v>106.03781074186725</v>
      </c>
      <c r="E30" s="57">
        <f t="shared" si="1"/>
        <v>100</v>
      </c>
      <c r="F30" s="57">
        <f t="shared" si="2"/>
        <v>1</v>
      </c>
      <c r="G30" s="57">
        <f t="shared" si="3"/>
        <v>1</v>
      </c>
    </row>
    <row r="31" spans="1:7" ht="15.75">
      <c r="A31" s="60" t="s">
        <v>21</v>
      </c>
      <c r="B31" s="56">
        <v>1002408.19</v>
      </c>
      <c r="C31" s="56">
        <v>1002408.19</v>
      </c>
      <c r="D31" s="57">
        <f t="shared" si="0"/>
        <v>100</v>
      </c>
      <c r="E31" s="57">
        <f t="shared" si="1"/>
        <v>100</v>
      </c>
      <c r="F31" s="57">
        <f t="shared" si="2"/>
        <v>1</v>
      </c>
      <c r="G31" s="57">
        <f t="shared" si="3"/>
        <v>1</v>
      </c>
    </row>
    <row r="32" spans="1:7" ht="15.75">
      <c r="A32" s="60" t="s">
        <v>22</v>
      </c>
      <c r="B32" s="56">
        <v>24055743.71</v>
      </c>
      <c r="C32" s="56">
        <v>24055744.59</v>
      </c>
      <c r="D32" s="57">
        <f t="shared" si="0"/>
        <v>100.00000365816999</v>
      </c>
      <c r="E32" s="57">
        <f t="shared" si="1"/>
        <v>100</v>
      </c>
      <c r="F32" s="57">
        <f t="shared" si="2"/>
        <v>1</v>
      </c>
      <c r="G32" s="57">
        <f t="shared" si="3"/>
        <v>1</v>
      </c>
    </row>
    <row r="33" spans="1:7" ht="15.75">
      <c r="A33" s="60" t="s">
        <v>23</v>
      </c>
      <c r="B33" s="56">
        <v>9367000</v>
      </c>
      <c r="C33" s="56">
        <v>11259778.32</v>
      </c>
      <c r="D33" s="57">
        <f t="shared" si="0"/>
        <v>120.20687861641935</v>
      </c>
      <c r="E33" s="57">
        <f t="shared" si="1"/>
        <v>100</v>
      </c>
      <c r="F33" s="57">
        <f t="shared" si="2"/>
        <v>1</v>
      </c>
      <c r="G33" s="57">
        <f t="shared" si="3"/>
        <v>1</v>
      </c>
    </row>
    <row r="34" spans="1:7" ht="15.75">
      <c r="A34" s="60" t="s">
        <v>24</v>
      </c>
      <c r="B34" s="56">
        <v>25978569.12</v>
      </c>
      <c r="C34" s="56">
        <v>32272699.01</v>
      </c>
      <c r="D34" s="57">
        <f t="shared" si="0"/>
        <v>124.22816230149631</v>
      </c>
      <c r="E34" s="57">
        <f t="shared" si="1"/>
        <v>100</v>
      </c>
      <c r="F34" s="57">
        <f t="shared" si="2"/>
        <v>1</v>
      </c>
      <c r="G34" s="57">
        <f t="shared" si="3"/>
        <v>1</v>
      </c>
    </row>
    <row r="35" spans="1:7" ht="15.75">
      <c r="A35" s="60" t="s">
        <v>25</v>
      </c>
      <c r="B35" s="56">
        <v>2190755.76</v>
      </c>
      <c r="C35" s="56">
        <v>2401022.79</v>
      </c>
      <c r="D35" s="57">
        <f t="shared" si="0"/>
        <v>109.5979220431218</v>
      </c>
      <c r="E35" s="57">
        <f t="shared" si="1"/>
        <v>100</v>
      </c>
      <c r="F35" s="57">
        <f t="shared" si="2"/>
        <v>1</v>
      </c>
      <c r="G35" s="57">
        <f t="shared" si="3"/>
        <v>1</v>
      </c>
    </row>
    <row r="36" spans="1:7" ht="15.75">
      <c r="A36" s="60" t="s">
        <v>26</v>
      </c>
      <c r="B36" s="56">
        <v>15371265.41</v>
      </c>
      <c r="C36" s="56">
        <v>15525016.52</v>
      </c>
      <c r="D36" s="57">
        <f t="shared" si="0"/>
        <v>101.00025018044367</v>
      </c>
      <c r="E36" s="57">
        <f t="shared" si="1"/>
        <v>100</v>
      </c>
      <c r="F36" s="57">
        <f t="shared" si="2"/>
        <v>1</v>
      </c>
      <c r="G36" s="57">
        <f t="shared" si="3"/>
        <v>1</v>
      </c>
    </row>
    <row r="37" spans="1:7" ht="15.75">
      <c r="A37" s="60" t="s">
        <v>27</v>
      </c>
      <c r="B37" s="56">
        <v>17914875.19</v>
      </c>
      <c r="C37" s="56">
        <v>17913599.73</v>
      </c>
      <c r="D37" s="57">
        <f t="shared" si="0"/>
        <v>99.99288044160802</v>
      </c>
      <c r="E37" s="57">
        <f t="shared" si="1"/>
        <v>99.99288044160802</v>
      </c>
      <c r="F37" s="89">
        <f t="shared" si="2"/>
        <v>0.9991391066169928</v>
      </c>
      <c r="G37" s="89">
        <f t="shared" si="3"/>
        <v>0.9991391066169928</v>
      </c>
    </row>
    <row r="38" spans="1:7" ht="15.75">
      <c r="A38" s="60" t="s">
        <v>28</v>
      </c>
      <c r="B38" s="56">
        <v>2623000</v>
      </c>
      <c r="C38" s="56">
        <v>2904611.08</v>
      </c>
      <c r="D38" s="57">
        <f t="shared" si="0"/>
        <v>110.736221120854</v>
      </c>
      <c r="E38" s="57">
        <f t="shared" si="1"/>
        <v>100</v>
      </c>
      <c r="F38" s="57">
        <f t="shared" si="2"/>
        <v>1</v>
      </c>
      <c r="G38" s="57">
        <f t="shared" si="3"/>
        <v>1</v>
      </c>
    </row>
    <row r="39" spans="1:7" ht="15.75">
      <c r="A39" s="60" t="s">
        <v>29</v>
      </c>
      <c r="B39" s="56">
        <v>3235000</v>
      </c>
      <c r="C39" s="56">
        <v>3762281.51</v>
      </c>
      <c r="D39" s="57">
        <f t="shared" si="0"/>
        <v>116.29927387944359</v>
      </c>
      <c r="E39" s="57">
        <f t="shared" si="1"/>
        <v>100</v>
      </c>
      <c r="F39" s="57">
        <f t="shared" si="2"/>
        <v>1</v>
      </c>
      <c r="G39" s="57">
        <f t="shared" si="3"/>
        <v>1</v>
      </c>
    </row>
    <row r="40" spans="1:7" ht="15.75">
      <c r="A40" s="60" t="s">
        <v>30</v>
      </c>
      <c r="B40" s="56">
        <v>13796486.75</v>
      </c>
      <c r="C40" s="56">
        <v>16300943.21</v>
      </c>
      <c r="D40" s="57">
        <f t="shared" si="0"/>
        <v>118.15285663214223</v>
      </c>
      <c r="E40" s="57">
        <f t="shared" si="1"/>
        <v>100</v>
      </c>
      <c r="F40" s="57">
        <f t="shared" si="2"/>
        <v>1</v>
      </c>
      <c r="G40" s="57">
        <f t="shared" si="3"/>
        <v>1</v>
      </c>
    </row>
    <row r="41" spans="1:7" ht="15.75">
      <c r="A41" s="60" t="s">
        <v>31</v>
      </c>
      <c r="B41" s="56">
        <v>16202657.69</v>
      </c>
      <c r="C41" s="56">
        <v>19209227.22</v>
      </c>
      <c r="D41" s="57">
        <f t="shared" si="0"/>
        <v>118.5560269649812</v>
      </c>
      <c r="E41" s="57">
        <f t="shared" si="1"/>
        <v>100</v>
      </c>
      <c r="F41" s="57">
        <f t="shared" si="2"/>
        <v>1</v>
      </c>
      <c r="G41" s="57">
        <f t="shared" si="3"/>
        <v>1</v>
      </c>
    </row>
    <row r="42" spans="1:7" ht="15.75">
      <c r="A42" s="60" t="s">
        <v>32</v>
      </c>
      <c r="B42" s="56">
        <v>10103910.49</v>
      </c>
      <c r="C42" s="56">
        <v>9268320.6</v>
      </c>
      <c r="D42" s="57">
        <f t="shared" si="0"/>
        <v>91.73003471450983</v>
      </c>
      <c r="E42" s="57">
        <f t="shared" si="1"/>
        <v>91.73003471450983</v>
      </c>
      <c r="F42" s="57">
        <f t="shared" si="2"/>
        <v>0</v>
      </c>
      <c r="G42" s="57">
        <f t="shared" si="3"/>
        <v>0</v>
      </c>
    </row>
    <row r="43" spans="1:7" ht="15.75">
      <c r="A43" s="60" t="s">
        <v>33</v>
      </c>
      <c r="B43" s="56">
        <v>13699642.49</v>
      </c>
      <c r="C43" s="56">
        <v>13456073.9</v>
      </c>
      <c r="D43" s="57">
        <f t="shared" si="0"/>
        <v>98.22208068438434</v>
      </c>
      <c r="E43" s="57">
        <f t="shared" si="1"/>
        <v>98.22208068438434</v>
      </c>
      <c r="F43" s="57">
        <f t="shared" si="2"/>
        <v>0.7850148997922568</v>
      </c>
      <c r="G43" s="57">
        <f t="shared" si="3"/>
        <v>0.7850148997922568</v>
      </c>
    </row>
    <row r="44" spans="1:7" ht="15.75">
      <c r="A44" s="60" t="s">
        <v>34</v>
      </c>
      <c r="B44" s="56">
        <v>1667857.61</v>
      </c>
      <c r="C44" s="56">
        <v>1670653.59</v>
      </c>
      <c r="D44" s="57">
        <f t="shared" si="0"/>
        <v>100.16763901086256</v>
      </c>
      <c r="E44" s="57">
        <f t="shared" si="1"/>
        <v>100</v>
      </c>
      <c r="F44" s="57">
        <f t="shared" si="2"/>
        <v>1</v>
      </c>
      <c r="G44" s="57">
        <f t="shared" si="3"/>
        <v>1</v>
      </c>
    </row>
    <row r="45" spans="1:7" ht="15.75">
      <c r="A45" s="60" t="s">
        <v>35</v>
      </c>
      <c r="B45" s="56">
        <v>1767601.46</v>
      </c>
      <c r="C45" s="56">
        <v>1767601.46</v>
      </c>
      <c r="D45" s="57">
        <f t="shared" si="0"/>
        <v>100</v>
      </c>
      <c r="E45" s="57">
        <f t="shared" si="1"/>
        <v>100</v>
      </c>
      <c r="F45" s="57">
        <f t="shared" si="2"/>
        <v>1</v>
      </c>
      <c r="G45" s="57">
        <f t="shared" si="3"/>
        <v>1</v>
      </c>
    </row>
    <row r="46" spans="1:7" ht="15.75">
      <c r="A46" s="60" t="s">
        <v>36</v>
      </c>
      <c r="B46" s="56">
        <v>1527949</v>
      </c>
      <c r="C46" s="56">
        <v>1588850.2</v>
      </c>
      <c r="D46" s="57">
        <f t="shared" si="0"/>
        <v>103.98581366262877</v>
      </c>
      <c r="E46" s="57">
        <f t="shared" si="1"/>
        <v>100</v>
      </c>
      <c r="F46" s="57">
        <f t="shared" si="2"/>
        <v>1</v>
      </c>
      <c r="G46" s="57">
        <f t="shared" si="3"/>
        <v>1</v>
      </c>
    </row>
    <row r="47" spans="1:7" ht="15.75">
      <c r="A47" s="63" t="s">
        <v>90</v>
      </c>
      <c r="B47" s="58">
        <f>AVERAGE(B$10:B$46)</f>
        <v>24127389.18270271</v>
      </c>
      <c r="C47" s="58">
        <f>AVERAGE(C$10:C$46)</f>
        <v>27349583.55648649</v>
      </c>
      <c r="D47" s="59">
        <f>$C47/$B47*100</f>
        <v>113.35492352439785</v>
      </c>
      <c r="E47" s="59"/>
      <c r="F47" s="64"/>
      <c r="G47" s="64"/>
    </row>
    <row r="48" ht="15.75">
      <c r="A48" s="6" t="s">
        <v>187</v>
      </c>
    </row>
    <row r="49" ht="15.75">
      <c r="E49" s="20"/>
    </row>
    <row r="50" spans="2:4" ht="15.75">
      <c r="B50" s="20">
        <f>SUM(B$10:B$46)</f>
        <v>892713399.7600002</v>
      </c>
      <c r="C50" s="20">
        <f>SUM(C$10:C$46)</f>
        <v>1011934591.5900002</v>
      </c>
      <c r="D50" s="20">
        <f>$C$50/$B$50*100</f>
        <v>113.35492352439782</v>
      </c>
    </row>
  </sheetData>
  <sheetProtection/>
  <mergeCells count="7">
    <mergeCell ref="A1:G1"/>
    <mergeCell ref="A7:A8"/>
    <mergeCell ref="E7:E8"/>
    <mergeCell ref="F7:F8"/>
    <mergeCell ref="G7:G8"/>
    <mergeCell ref="B7:C7"/>
    <mergeCell ref="D7:D8"/>
  </mergeCells>
  <conditionalFormatting sqref="G10:G46">
    <cfRule type="cellIs" priority="1" dxfId="132" operator="equal" stopIfTrue="1">
      <formula>1</formula>
    </cfRule>
    <cfRule type="cellIs" priority="2" dxfId="133" operator="equal" stopIfTrue="1">
      <formula>0</formula>
    </cfRule>
  </conditionalFormatting>
  <printOptions/>
  <pageMargins left="0.21" right="0.15748031496062992" top="0.58" bottom="0.31496062992125984" header="0.31496062992125984" footer="0.3149606299212598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J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8.7109375" defaultRowHeight="15"/>
  <cols>
    <col min="1" max="1" width="24.7109375" style="39" customWidth="1"/>
    <col min="2" max="2" width="23.8515625" style="39" customWidth="1"/>
    <col min="3" max="3" width="17.28125" style="39" customWidth="1"/>
    <col min="4" max="4" width="18.57421875" style="39" customWidth="1"/>
    <col min="5" max="6" width="8.421875" style="40" customWidth="1"/>
    <col min="7" max="7" width="17.28125" style="40" customWidth="1"/>
    <col min="8" max="9" width="8.7109375" style="39" customWidth="1"/>
    <col min="10" max="10" width="16.00390625" style="39" bestFit="1" customWidth="1"/>
    <col min="11" max="16384" width="8.7109375" style="39" customWidth="1"/>
  </cols>
  <sheetData>
    <row r="1" spans="1:7" ht="17.25" customHeight="1">
      <c r="A1" s="112" t="s">
        <v>154</v>
      </c>
      <c r="B1" s="112"/>
      <c r="C1" s="112"/>
      <c r="D1" s="116"/>
      <c r="E1" s="116"/>
      <c r="F1" s="116"/>
      <c r="G1" s="116"/>
    </row>
    <row r="3" spans="1:7" ht="15.75">
      <c r="A3" s="10" t="s">
        <v>153</v>
      </c>
      <c r="B3" s="10">
        <v>1</v>
      </c>
      <c r="C3" s="40"/>
      <c r="D3" s="40"/>
      <c r="F3" s="39"/>
      <c r="G3" s="39"/>
    </row>
    <row r="4" spans="1:7" ht="15.75">
      <c r="A4" s="11" t="s">
        <v>152</v>
      </c>
      <c r="B4" s="11">
        <v>0</v>
      </c>
      <c r="C4" s="40"/>
      <c r="D4" s="40"/>
      <c r="F4" s="39"/>
      <c r="G4" s="39"/>
    </row>
    <row r="5" spans="1:7" ht="15.75">
      <c r="A5" s="12" t="s">
        <v>151</v>
      </c>
      <c r="B5" s="13" t="s">
        <v>42</v>
      </c>
      <c r="C5" s="40"/>
      <c r="D5" s="40"/>
      <c r="F5" s="39"/>
      <c r="G5" s="39"/>
    </row>
    <row r="7" spans="1:7" s="8" customFormat="1" ht="114.75" customHeight="1">
      <c r="A7" s="3" t="s">
        <v>38</v>
      </c>
      <c r="B7" s="3" t="s">
        <v>324</v>
      </c>
      <c r="C7" s="3" t="s">
        <v>352</v>
      </c>
      <c r="D7" s="3" t="s">
        <v>150</v>
      </c>
      <c r="E7" s="9" t="s">
        <v>149</v>
      </c>
      <c r="F7" s="9" t="s">
        <v>148</v>
      </c>
      <c r="G7" s="9" t="s">
        <v>147</v>
      </c>
    </row>
    <row r="8" spans="1:7" s="7" customFormat="1" ht="15.75">
      <c r="A8" s="9">
        <v>1</v>
      </c>
      <c r="B8" s="9">
        <v>2</v>
      </c>
      <c r="C8" s="9">
        <v>3</v>
      </c>
      <c r="D8" s="9" t="s">
        <v>146</v>
      </c>
      <c r="E8" s="9">
        <v>5</v>
      </c>
      <c r="F8" s="9">
        <v>6</v>
      </c>
      <c r="G8" s="9">
        <v>7</v>
      </c>
    </row>
    <row r="9" spans="1:10" ht="15.75">
      <c r="A9" s="5" t="s">
        <v>145</v>
      </c>
      <c r="B9" s="43"/>
      <c r="C9" s="43">
        <v>1194393628.1</v>
      </c>
      <c r="D9" s="43">
        <f>IF($B9="",0,$B9-$C9)</f>
        <v>0</v>
      </c>
      <c r="E9" s="42">
        <f>IF($D9&lt;0,1,0)</f>
        <v>0</v>
      </c>
      <c r="F9" s="42">
        <f>($E9-$B$4)/($B$3-$B$4)</f>
        <v>0</v>
      </c>
      <c r="G9" s="79">
        <f>$F9*$B$5</f>
        <v>0</v>
      </c>
      <c r="J9" s="41"/>
    </row>
    <row r="10" spans="1:10" ht="15.75">
      <c r="A10" s="5" t="s">
        <v>144</v>
      </c>
      <c r="B10" s="43"/>
      <c r="C10" s="43">
        <v>868624992.04</v>
      </c>
      <c r="D10" s="43">
        <f aca="true" t="shared" si="0" ref="D10:D45">IF($B10="",0,$B10-$C10)</f>
        <v>0</v>
      </c>
      <c r="E10" s="42">
        <f aca="true" t="shared" si="1" ref="E10:E45">IF($D10&lt;0,1,0)</f>
        <v>0</v>
      </c>
      <c r="F10" s="42">
        <f aca="true" t="shared" si="2" ref="F10:F45">($E10-$B$4)/($B$3-$B$4)</f>
        <v>0</v>
      </c>
      <c r="G10" s="79">
        <f aca="true" t="shared" si="3" ref="G10:G45">$F10*$B$5</f>
        <v>0</v>
      </c>
      <c r="J10" s="41"/>
    </row>
    <row r="11" spans="1:10" ht="15.75">
      <c r="A11" s="5" t="s">
        <v>2</v>
      </c>
      <c r="B11" s="43">
        <v>376319989.06</v>
      </c>
      <c r="C11" s="43">
        <v>297636408.93</v>
      </c>
      <c r="D11" s="43">
        <f t="shared" si="0"/>
        <v>78683580.13</v>
      </c>
      <c r="E11" s="42">
        <f t="shared" si="1"/>
        <v>0</v>
      </c>
      <c r="F11" s="42">
        <f t="shared" si="2"/>
        <v>0</v>
      </c>
      <c r="G11" s="79">
        <f t="shared" si="3"/>
        <v>0</v>
      </c>
      <c r="J11" s="41"/>
    </row>
    <row r="12" spans="1:10" ht="15.75">
      <c r="A12" s="5" t="s">
        <v>143</v>
      </c>
      <c r="B12" s="43"/>
      <c r="C12" s="43">
        <v>177513648.35</v>
      </c>
      <c r="D12" s="43">
        <f t="shared" si="0"/>
        <v>0</v>
      </c>
      <c r="E12" s="42">
        <f t="shared" si="1"/>
        <v>0</v>
      </c>
      <c r="F12" s="42">
        <f t="shared" si="2"/>
        <v>0</v>
      </c>
      <c r="G12" s="79">
        <f t="shared" si="3"/>
        <v>0</v>
      </c>
      <c r="J12" s="41"/>
    </row>
    <row r="13" spans="1:10" ht="15.75">
      <c r="A13" s="5" t="s">
        <v>4</v>
      </c>
      <c r="B13" s="43">
        <v>210284724.86</v>
      </c>
      <c r="C13" s="43">
        <v>125685002.28</v>
      </c>
      <c r="D13" s="43">
        <f t="shared" si="0"/>
        <v>84599722.58000001</v>
      </c>
      <c r="E13" s="42">
        <f t="shared" si="1"/>
        <v>0</v>
      </c>
      <c r="F13" s="42">
        <f t="shared" si="2"/>
        <v>0</v>
      </c>
      <c r="G13" s="79">
        <f t="shared" si="3"/>
        <v>0</v>
      </c>
      <c r="J13" s="41"/>
    </row>
    <row r="14" spans="1:10" ht="15.75">
      <c r="A14" s="5" t="s">
        <v>142</v>
      </c>
      <c r="B14" s="43"/>
      <c r="C14" s="43">
        <v>90164961.55</v>
      </c>
      <c r="D14" s="43">
        <f t="shared" si="0"/>
        <v>0</v>
      </c>
      <c r="E14" s="42">
        <f t="shared" si="1"/>
        <v>0</v>
      </c>
      <c r="F14" s="42">
        <f t="shared" si="2"/>
        <v>0</v>
      </c>
      <c r="G14" s="79">
        <f t="shared" si="3"/>
        <v>0</v>
      </c>
      <c r="J14" s="41"/>
    </row>
    <row r="15" spans="1:10" ht="15.75">
      <c r="A15" s="5" t="s">
        <v>6</v>
      </c>
      <c r="B15" s="43">
        <v>140775279.08</v>
      </c>
      <c r="C15" s="43">
        <v>133056587.26</v>
      </c>
      <c r="D15" s="43">
        <f t="shared" si="0"/>
        <v>7718691.820000008</v>
      </c>
      <c r="E15" s="42">
        <f t="shared" si="1"/>
        <v>0</v>
      </c>
      <c r="F15" s="42">
        <f t="shared" si="2"/>
        <v>0</v>
      </c>
      <c r="G15" s="79">
        <f t="shared" si="3"/>
        <v>0</v>
      </c>
      <c r="J15" s="41"/>
    </row>
    <row r="16" spans="1:10" ht="15.75">
      <c r="A16" s="5" t="s">
        <v>7</v>
      </c>
      <c r="B16" s="43">
        <v>64830393.38</v>
      </c>
      <c r="C16" s="43">
        <v>56856563.58</v>
      </c>
      <c r="D16" s="43">
        <f t="shared" si="0"/>
        <v>7973829.8000000045</v>
      </c>
      <c r="E16" s="42">
        <f t="shared" si="1"/>
        <v>0</v>
      </c>
      <c r="F16" s="42">
        <f t="shared" si="2"/>
        <v>0</v>
      </c>
      <c r="G16" s="79">
        <f t="shared" si="3"/>
        <v>0</v>
      </c>
      <c r="J16" s="41"/>
    </row>
    <row r="17" spans="1:10" ht="15.75">
      <c r="A17" s="5" t="s">
        <v>8</v>
      </c>
      <c r="B17" s="43">
        <v>161037714.54</v>
      </c>
      <c r="C17" s="43">
        <v>99759457.81</v>
      </c>
      <c r="D17" s="43">
        <f t="shared" si="0"/>
        <v>61278256.72999999</v>
      </c>
      <c r="E17" s="42">
        <f t="shared" si="1"/>
        <v>0</v>
      </c>
      <c r="F17" s="42">
        <f t="shared" si="2"/>
        <v>0</v>
      </c>
      <c r="G17" s="79">
        <f t="shared" si="3"/>
        <v>0</v>
      </c>
      <c r="J17" s="41"/>
    </row>
    <row r="18" spans="1:10" ht="15.75">
      <c r="A18" s="5" t="s">
        <v>9</v>
      </c>
      <c r="B18" s="43">
        <v>79523893.9</v>
      </c>
      <c r="C18" s="43">
        <v>54958168.78</v>
      </c>
      <c r="D18" s="43">
        <f t="shared" si="0"/>
        <v>24565725.120000005</v>
      </c>
      <c r="E18" s="42">
        <f t="shared" si="1"/>
        <v>0</v>
      </c>
      <c r="F18" s="42">
        <f t="shared" si="2"/>
        <v>0</v>
      </c>
      <c r="G18" s="79">
        <f t="shared" si="3"/>
        <v>0</v>
      </c>
      <c r="J18" s="41"/>
    </row>
    <row r="19" spans="1:10" ht="15.75">
      <c r="A19" s="5" t="s">
        <v>10</v>
      </c>
      <c r="B19" s="43">
        <v>53181364.88</v>
      </c>
      <c r="C19" s="43">
        <v>41451214.09</v>
      </c>
      <c r="D19" s="43">
        <f t="shared" si="0"/>
        <v>11730150.79</v>
      </c>
      <c r="E19" s="42">
        <f t="shared" si="1"/>
        <v>0</v>
      </c>
      <c r="F19" s="42">
        <f t="shared" si="2"/>
        <v>0</v>
      </c>
      <c r="G19" s="79">
        <f t="shared" si="3"/>
        <v>0</v>
      </c>
      <c r="J19" s="41"/>
    </row>
    <row r="20" spans="1:10" ht="15.75">
      <c r="A20" s="5" t="s">
        <v>11</v>
      </c>
      <c r="B20" s="43">
        <v>106508207.62</v>
      </c>
      <c r="C20" s="43">
        <v>62729707.92</v>
      </c>
      <c r="D20" s="43">
        <f t="shared" si="0"/>
        <v>43778499.7</v>
      </c>
      <c r="E20" s="42">
        <f t="shared" si="1"/>
        <v>0</v>
      </c>
      <c r="F20" s="42">
        <f t="shared" si="2"/>
        <v>0</v>
      </c>
      <c r="G20" s="79">
        <f t="shared" si="3"/>
        <v>0</v>
      </c>
      <c r="J20" s="41"/>
    </row>
    <row r="21" spans="1:10" ht="15.75">
      <c r="A21" s="5" t="s">
        <v>12</v>
      </c>
      <c r="B21" s="43">
        <v>55658172.99</v>
      </c>
      <c r="C21" s="43">
        <v>41832544.1</v>
      </c>
      <c r="D21" s="43">
        <f t="shared" si="0"/>
        <v>13825628.89</v>
      </c>
      <c r="E21" s="42">
        <f t="shared" si="1"/>
        <v>0</v>
      </c>
      <c r="F21" s="42">
        <f t="shared" si="2"/>
        <v>0</v>
      </c>
      <c r="G21" s="79">
        <f t="shared" si="3"/>
        <v>0</v>
      </c>
      <c r="J21" s="41"/>
    </row>
    <row r="22" spans="1:10" ht="15.75">
      <c r="A22" s="5" t="s">
        <v>13</v>
      </c>
      <c r="B22" s="43">
        <v>56107942.05</v>
      </c>
      <c r="C22" s="43">
        <v>39188356.64</v>
      </c>
      <c r="D22" s="43">
        <f t="shared" si="0"/>
        <v>16919585.409999996</v>
      </c>
      <c r="E22" s="42">
        <f t="shared" si="1"/>
        <v>0</v>
      </c>
      <c r="F22" s="42">
        <f t="shared" si="2"/>
        <v>0</v>
      </c>
      <c r="G22" s="79">
        <f t="shared" si="3"/>
        <v>0</v>
      </c>
      <c r="J22" s="41"/>
    </row>
    <row r="23" spans="1:10" ht="15.75">
      <c r="A23" s="5" t="s">
        <v>14</v>
      </c>
      <c r="B23" s="43">
        <v>68171530.75</v>
      </c>
      <c r="C23" s="43">
        <v>39182830.56</v>
      </c>
      <c r="D23" s="43">
        <f t="shared" si="0"/>
        <v>28988700.189999998</v>
      </c>
      <c r="E23" s="42">
        <f t="shared" si="1"/>
        <v>0</v>
      </c>
      <c r="F23" s="42">
        <f t="shared" si="2"/>
        <v>0</v>
      </c>
      <c r="G23" s="79">
        <f t="shared" si="3"/>
        <v>0</v>
      </c>
      <c r="J23" s="41"/>
    </row>
    <row r="24" spans="1:10" ht="15.75">
      <c r="A24" s="5" t="s">
        <v>15</v>
      </c>
      <c r="B24" s="43">
        <v>70531157.21</v>
      </c>
      <c r="C24" s="43">
        <v>38740794.83</v>
      </c>
      <c r="D24" s="43">
        <f t="shared" si="0"/>
        <v>31790362.379999995</v>
      </c>
      <c r="E24" s="42">
        <f t="shared" si="1"/>
        <v>0</v>
      </c>
      <c r="F24" s="42">
        <f t="shared" si="2"/>
        <v>0</v>
      </c>
      <c r="G24" s="79">
        <f t="shared" si="3"/>
        <v>0</v>
      </c>
      <c r="J24" s="41"/>
    </row>
    <row r="25" spans="1:10" ht="15.75">
      <c r="A25" s="5" t="s">
        <v>141</v>
      </c>
      <c r="B25" s="43"/>
      <c r="C25" s="43">
        <v>143867108.78</v>
      </c>
      <c r="D25" s="43">
        <f t="shared" si="0"/>
        <v>0</v>
      </c>
      <c r="E25" s="42">
        <f t="shared" si="1"/>
        <v>0</v>
      </c>
      <c r="F25" s="42">
        <f t="shared" si="2"/>
        <v>0</v>
      </c>
      <c r="G25" s="79">
        <f t="shared" si="3"/>
        <v>0</v>
      </c>
      <c r="J25" s="41"/>
    </row>
    <row r="26" spans="1:10" ht="15.75">
      <c r="A26" s="5" t="s">
        <v>17</v>
      </c>
      <c r="B26" s="43">
        <v>31558813.17</v>
      </c>
      <c r="C26" s="43">
        <v>28161526.45</v>
      </c>
      <c r="D26" s="43">
        <f t="shared" si="0"/>
        <v>3397286.7200000025</v>
      </c>
      <c r="E26" s="42">
        <f t="shared" si="1"/>
        <v>0</v>
      </c>
      <c r="F26" s="42">
        <f t="shared" si="2"/>
        <v>0</v>
      </c>
      <c r="G26" s="79">
        <f t="shared" si="3"/>
        <v>0</v>
      </c>
      <c r="J26" s="41"/>
    </row>
    <row r="27" spans="1:10" ht="15.75">
      <c r="A27" s="5" t="s">
        <v>18</v>
      </c>
      <c r="B27" s="43">
        <v>42492877.69</v>
      </c>
      <c r="C27" s="43">
        <v>32913491.16</v>
      </c>
      <c r="D27" s="43">
        <f t="shared" si="0"/>
        <v>9579386.529999997</v>
      </c>
      <c r="E27" s="42">
        <f t="shared" si="1"/>
        <v>0</v>
      </c>
      <c r="F27" s="42">
        <f t="shared" si="2"/>
        <v>0</v>
      </c>
      <c r="G27" s="79">
        <f t="shared" si="3"/>
        <v>0</v>
      </c>
      <c r="J27" s="41"/>
    </row>
    <row r="28" spans="1:10" ht="15.75">
      <c r="A28" s="5" t="s">
        <v>19</v>
      </c>
      <c r="B28" s="43">
        <v>92980651.31</v>
      </c>
      <c r="C28" s="43">
        <v>51628076.95</v>
      </c>
      <c r="D28" s="43">
        <f t="shared" si="0"/>
        <v>41352574.36</v>
      </c>
      <c r="E28" s="42">
        <f t="shared" si="1"/>
        <v>0</v>
      </c>
      <c r="F28" s="42">
        <f t="shared" si="2"/>
        <v>0</v>
      </c>
      <c r="G28" s="79">
        <f t="shared" si="3"/>
        <v>0</v>
      </c>
      <c r="J28" s="41"/>
    </row>
    <row r="29" spans="1:10" ht="15.75">
      <c r="A29" s="5" t="s">
        <v>20</v>
      </c>
      <c r="B29" s="43">
        <v>115981906.42</v>
      </c>
      <c r="C29" s="43">
        <v>73215808.11</v>
      </c>
      <c r="D29" s="43">
        <f t="shared" si="0"/>
        <v>42766098.31</v>
      </c>
      <c r="E29" s="42">
        <f t="shared" si="1"/>
        <v>0</v>
      </c>
      <c r="F29" s="42">
        <f t="shared" si="2"/>
        <v>0</v>
      </c>
      <c r="G29" s="79">
        <f t="shared" si="3"/>
        <v>0</v>
      </c>
      <c r="J29" s="41"/>
    </row>
    <row r="30" spans="1:10" ht="15.75">
      <c r="A30" s="5" t="s">
        <v>21</v>
      </c>
      <c r="B30" s="43">
        <v>39538717.21</v>
      </c>
      <c r="C30" s="43">
        <v>31016873.91</v>
      </c>
      <c r="D30" s="43">
        <f t="shared" si="0"/>
        <v>8521843.3</v>
      </c>
      <c r="E30" s="42">
        <f t="shared" si="1"/>
        <v>0</v>
      </c>
      <c r="F30" s="42">
        <f t="shared" si="2"/>
        <v>0</v>
      </c>
      <c r="G30" s="79">
        <f t="shared" si="3"/>
        <v>0</v>
      </c>
      <c r="J30" s="41"/>
    </row>
    <row r="31" spans="1:10" ht="15.75">
      <c r="A31" s="5" t="s">
        <v>22</v>
      </c>
      <c r="B31" s="43">
        <v>65160775.11</v>
      </c>
      <c r="C31" s="43">
        <v>41517119.91</v>
      </c>
      <c r="D31" s="43">
        <f t="shared" si="0"/>
        <v>23643655.200000003</v>
      </c>
      <c r="E31" s="42">
        <f t="shared" si="1"/>
        <v>0</v>
      </c>
      <c r="F31" s="42">
        <f t="shared" si="2"/>
        <v>0</v>
      </c>
      <c r="G31" s="79">
        <f t="shared" si="3"/>
        <v>0</v>
      </c>
      <c r="J31" s="41"/>
    </row>
    <row r="32" spans="1:10" ht="15.75">
      <c r="A32" s="5" t="s">
        <v>23</v>
      </c>
      <c r="B32" s="43">
        <v>52433658.49</v>
      </c>
      <c r="C32" s="43">
        <v>36360815.29</v>
      </c>
      <c r="D32" s="43">
        <f t="shared" si="0"/>
        <v>16072843.200000003</v>
      </c>
      <c r="E32" s="42">
        <f t="shared" si="1"/>
        <v>0</v>
      </c>
      <c r="F32" s="42">
        <f t="shared" si="2"/>
        <v>0</v>
      </c>
      <c r="G32" s="79">
        <f t="shared" si="3"/>
        <v>0</v>
      </c>
      <c r="J32" s="41"/>
    </row>
    <row r="33" spans="1:10" ht="15.75">
      <c r="A33" s="5" t="s">
        <v>24</v>
      </c>
      <c r="B33" s="43">
        <v>161528711.95</v>
      </c>
      <c r="C33" s="43">
        <v>115862923.59</v>
      </c>
      <c r="D33" s="43">
        <f t="shared" si="0"/>
        <v>45665788.359999985</v>
      </c>
      <c r="E33" s="42">
        <f t="shared" si="1"/>
        <v>0</v>
      </c>
      <c r="F33" s="42">
        <f t="shared" si="2"/>
        <v>0</v>
      </c>
      <c r="G33" s="79">
        <f t="shared" si="3"/>
        <v>0</v>
      </c>
      <c r="J33" s="41"/>
    </row>
    <row r="34" spans="1:10" ht="15.75">
      <c r="A34" s="5" t="s">
        <v>25</v>
      </c>
      <c r="B34" s="43">
        <v>32008298.96</v>
      </c>
      <c r="C34" s="43">
        <v>27316490.64</v>
      </c>
      <c r="D34" s="43">
        <f t="shared" si="0"/>
        <v>4691808.32</v>
      </c>
      <c r="E34" s="42">
        <f t="shared" si="1"/>
        <v>0</v>
      </c>
      <c r="F34" s="42">
        <f t="shared" si="2"/>
        <v>0</v>
      </c>
      <c r="G34" s="79">
        <f t="shared" si="3"/>
        <v>0</v>
      </c>
      <c r="J34" s="41"/>
    </row>
    <row r="35" spans="1:10" ht="15.75">
      <c r="A35" s="5" t="s">
        <v>26</v>
      </c>
      <c r="B35" s="43">
        <v>106431089.73</v>
      </c>
      <c r="C35" s="43">
        <v>64687333.63</v>
      </c>
      <c r="D35" s="43">
        <f t="shared" si="0"/>
        <v>41743756.1</v>
      </c>
      <c r="E35" s="42">
        <f t="shared" si="1"/>
        <v>0</v>
      </c>
      <c r="F35" s="42">
        <f t="shared" si="2"/>
        <v>0</v>
      </c>
      <c r="G35" s="79">
        <f t="shared" si="3"/>
        <v>0</v>
      </c>
      <c r="J35" s="41"/>
    </row>
    <row r="36" spans="1:10" ht="15.75">
      <c r="A36" s="5" t="s">
        <v>27</v>
      </c>
      <c r="B36" s="43">
        <v>78416476.27</v>
      </c>
      <c r="C36" s="43">
        <v>36669794.07</v>
      </c>
      <c r="D36" s="43">
        <f t="shared" si="0"/>
        <v>41746682.199999996</v>
      </c>
      <c r="E36" s="42">
        <f t="shared" si="1"/>
        <v>0</v>
      </c>
      <c r="F36" s="42">
        <f t="shared" si="2"/>
        <v>0</v>
      </c>
      <c r="G36" s="79">
        <f t="shared" si="3"/>
        <v>0</v>
      </c>
      <c r="J36" s="41"/>
    </row>
    <row r="37" spans="1:10" ht="15.75">
      <c r="A37" s="5" t="s">
        <v>28</v>
      </c>
      <c r="B37" s="43">
        <v>68067975.35</v>
      </c>
      <c r="C37" s="43">
        <v>44681080.68</v>
      </c>
      <c r="D37" s="43">
        <f t="shared" si="0"/>
        <v>23386894.669999994</v>
      </c>
      <c r="E37" s="42">
        <f t="shared" si="1"/>
        <v>0</v>
      </c>
      <c r="F37" s="42">
        <f t="shared" si="2"/>
        <v>0</v>
      </c>
      <c r="G37" s="79">
        <f t="shared" si="3"/>
        <v>0</v>
      </c>
      <c r="J37" s="41"/>
    </row>
    <row r="38" spans="1:10" ht="15.75">
      <c r="A38" s="5" t="s">
        <v>29</v>
      </c>
      <c r="B38" s="43">
        <v>69218498.36</v>
      </c>
      <c r="C38" s="43">
        <v>47309629.1</v>
      </c>
      <c r="D38" s="43">
        <f t="shared" si="0"/>
        <v>21908869.259999998</v>
      </c>
      <c r="E38" s="42">
        <f t="shared" si="1"/>
        <v>0</v>
      </c>
      <c r="F38" s="42">
        <f t="shared" si="2"/>
        <v>0</v>
      </c>
      <c r="G38" s="79">
        <f t="shared" si="3"/>
        <v>0</v>
      </c>
      <c r="J38" s="41"/>
    </row>
    <row r="39" spans="1:10" ht="15.75">
      <c r="A39" s="5" t="s">
        <v>30</v>
      </c>
      <c r="B39" s="43">
        <v>128673659.48</v>
      </c>
      <c r="C39" s="43">
        <v>81190914.19</v>
      </c>
      <c r="D39" s="43">
        <f t="shared" si="0"/>
        <v>47482745.29000001</v>
      </c>
      <c r="E39" s="42">
        <f t="shared" si="1"/>
        <v>0</v>
      </c>
      <c r="F39" s="42">
        <f t="shared" si="2"/>
        <v>0</v>
      </c>
      <c r="G39" s="79">
        <f t="shared" si="3"/>
        <v>0</v>
      </c>
      <c r="J39" s="41"/>
    </row>
    <row r="40" spans="1:10" ht="15.75">
      <c r="A40" s="5" t="s">
        <v>31</v>
      </c>
      <c r="B40" s="43">
        <v>204279206.01</v>
      </c>
      <c r="C40" s="43">
        <v>116242002.86</v>
      </c>
      <c r="D40" s="43">
        <f t="shared" si="0"/>
        <v>88037203.14999999</v>
      </c>
      <c r="E40" s="42">
        <f t="shared" si="1"/>
        <v>0</v>
      </c>
      <c r="F40" s="42">
        <f t="shared" si="2"/>
        <v>0</v>
      </c>
      <c r="G40" s="79">
        <f t="shared" si="3"/>
        <v>0</v>
      </c>
      <c r="J40" s="41"/>
    </row>
    <row r="41" spans="1:10" ht="15.75">
      <c r="A41" s="5" t="s">
        <v>32</v>
      </c>
      <c r="B41" s="43">
        <v>66679936.8</v>
      </c>
      <c r="C41" s="43">
        <v>58733601.63</v>
      </c>
      <c r="D41" s="43">
        <f t="shared" si="0"/>
        <v>7946335.169999994</v>
      </c>
      <c r="E41" s="42">
        <f t="shared" si="1"/>
        <v>0</v>
      </c>
      <c r="F41" s="42">
        <f t="shared" si="2"/>
        <v>0</v>
      </c>
      <c r="G41" s="79">
        <f t="shared" si="3"/>
        <v>0</v>
      </c>
      <c r="J41" s="41"/>
    </row>
    <row r="42" spans="1:10" ht="15.75">
      <c r="A42" s="5" t="s">
        <v>33</v>
      </c>
      <c r="B42" s="43">
        <v>50984296.69</v>
      </c>
      <c r="C42" s="43">
        <v>38086246.11</v>
      </c>
      <c r="D42" s="43">
        <f t="shared" si="0"/>
        <v>12898050.579999998</v>
      </c>
      <c r="E42" s="42">
        <f t="shared" si="1"/>
        <v>0</v>
      </c>
      <c r="F42" s="42">
        <f t="shared" si="2"/>
        <v>0</v>
      </c>
      <c r="G42" s="79">
        <f t="shared" si="3"/>
        <v>0</v>
      </c>
      <c r="J42" s="41"/>
    </row>
    <row r="43" spans="1:10" ht="15.75">
      <c r="A43" s="5" t="s">
        <v>34</v>
      </c>
      <c r="B43" s="43">
        <v>46597258.74</v>
      </c>
      <c r="C43" s="43">
        <v>38066272.9</v>
      </c>
      <c r="D43" s="43">
        <f t="shared" si="0"/>
        <v>8530985.840000004</v>
      </c>
      <c r="E43" s="42">
        <f t="shared" si="1"/>
        <v>0</v>
      </c>
      <c r="F43" s="42">
        <f t="shared" si="2"/>
        <v>0</v>
      </c>
      <c r="G43" s="79">
        <f t="shared" si="3"/>
        <v>0</v>
      </c>
      <c r="J43" s="41"/>
    </row>
    <row r="44" spans="1:10" ht="15.75">
      <c r="A44" s="5" t="s">
        <v>35</v>
      </c>
      <c r="B44" s="43">
        <v>53401234.21</v>
      </c>
      <c r="C44" s="43">
        <v>39667123.03</v>
      </c>
      <c r="D44" s="43">
        <f t="shared" si="0"/>
        <v>13734111.18</v>
      </c>
      <c r="E44" s="42">
        <f t="shared" si="1"/>
        <v>0</v>
      </c>
      <c r="F44" s="42">
        <f t="shared" si="2"/>
        <v>0</v>
      </c>
      <c r="G44" s="79">
        <f t="shared" si="3"/>
        <v>0</v>
      </c>
      <c r="J44" s="41"/>
    </row>
    <row r="45" spans="1:10" ht="15.75">
      <c r="A45" s="5" t="s">
        <v>36</v>
      </c>
      <c r="B45" s="43">
        <v>63887895.52</v>
      </c>
      <c r="C45" s="43">
        <v>41044121.09</v>
      </c>
      <c r="D45" s="43">
        <f t="shared" si="0"/>
        <v>22843774.43</v>
      </c>
      <c r="E45" s="42">
        <f t="shared" si="1"/>
        <v>0</v>
      </c>
      <c r="F45" s="42">
        <f t="shared" si="2"/>
        <v>0</v>
      </c>
      <c r="G45" s="79">
        <f t="shared" si="3"/>
        <v>0</v>
      </c>
      <c r="J45" s="41"/>
    </row>
    <row r="46" spans="1:7" ht="33" customHeight="1">
      <c r="A46" s="117" t="s">
        <v>325</v>
      </c>
      <c r="B46" s="117"/>
      <c r="C46" s="117"/>
      <c r="D46" s="117"/>
      <c r="E46" s="117"/>
      <c r="F46" s="117"/>
      <c r="G46" s="117"/>
    </row>
  </sheetData>
  <sheetProtection/>
  <mergeCells count="2">
    <mergeCell ref="A1:G1"/>
    <mergeCell ref="A46:G46"/>
  </mergeCells>
  <conditionalFormatting sqref="G9:G45">
    <cfRule type="cellIs" priority="1" dxfId="132" operator="equal" stopIfTrue="1">
      <formula>0</formula>
    </cfRule>
    <cfRule type="cellIs" priority="2" dxfId="133" operator="equal" stopIfTrue="1">
      <formula>-2</formula>
    </cfRule>
  </conditionalFormatting>
  <printOptions/>
  <pageMargins left="0.24" right="0.1968503937007874" top="0.61" bottom="0.31496062992125984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I56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24.421875" style="39" customWidth="1"/>
    <col min="2" max="2" width="15.421875" style="39" customWidth="1"/>
    <col min="3" max="3" width="17.421875" style="39" customWidth="1"/>
    <col min="4" max="4" width="15.8515625" style="39" customWidth="1"/>
    <col min="5" max="6" width="18.00390625" style="39" customWidth="1"/>
    <col min="7" max="7" width="12.00390625" style="39" customWidth="1"/>
    <col min="8" max="8" width="8.140625" style="39" customWidth="1"/>
    <col min="9" max="9" width="17.140625" style="39" customWidth="1"/>
    <col min="10" max="16384" width="9.140625" style="39" customWidth="1"/>
  </cols>
  <sheetData>
    <row r="1" spans="1:9" ht="30.75" customHeight="1">
      <c r="A1" s="119" t="s">
        <v>298</v>
      </c>
      <c r="B1" s="119"/>
      <c r="C1" s="119"/>
      <c r="D1" s="119"/>
      <c r="E1" s="119"/>
      <c r="F1" s="119"/>
      <c r="G1" s="119"/>
      <c r="H1" s="119"/>
      <c r="I1" s="119"/>
    </row>
    <row r="2" spans="3:6" ht="15.75">
      <c r="C2" s="69"/>
      <c r="D2" s="69"/>
      <c r="E2" s="68" t="s">
        <v>191</v>
      </c>
      <c r="F2" s="68" t="s">
        <v>192</v>
      </c>
    </row>
    <row r="3" spans="1:6" ht="15.75">
      <c r="A3" s="10" t="s">
        <v>160</v>
      </c>
      <c r="B3" s="26">
        <f>MAX($G$12:$G$48)</f>
        <v>0.3137443391675327</v>
      </c>
      <c r="D3" s="69" t="s">
        <v>193</v>
      </c>
      <c r="E3" s="54">
        <f>MIN($B$12:$B$21)</f>
        <v>25221</v>
      </c>
      <c r="F3" s="54">
        <f>MIN($B$22:$B$48)</f>
        <v>9221</v>
      </c>
    </row>
    <row r="4" spans="1:6" ht="15.75">
      <c r="A4" s="11" t="s">
        <v>159</v>
      </c>
      <c r="B4" s="27">
        <f>MIN($G$12:$G$48)</f>
        <v>0</v>
      </c>
      <c r="D4" s="69" t="s">
        <v>194</v>
      </c>
      <c r="E4" s="54">
        <f>MAX($B$12:$B$21)</f>
        <v>1136721</v>
      </c>
      <c r="F4" s="54">
        <f>MAX($B$22:$B$48)</f>
        <v>128374</v>
      </c>
    </row>
    <row r="5" spans="1:6" ht="15.75">
      <c r="A5" s="12" t="s">
        <v>158</v>
      </c>
      <c r="B5" s="13" t="s">
        <v>40</v>
      </c>
      <c r="D5" s="69" t="s">
        <v>197</v>
      </c>
      <c r="E5" s="49">
        <f>MIN($D$12:$D$21)</f>
        <v>1266920.8292652334</v>
      </c>
      <c r="F5" s="49">
        <f>MIN($D$22:$D$48)</f>
        <v>2238059.1716391174</v>
      </c>
    </row>
    <row r="6" spans="4:6" ht="15.75">
      <c r="D6" s="69" t="s">
        <v>198</v>
      </c>
      <c r="E6" s="49">
        <f>MAX($D$12:$D$21)</f>
        <v>2473400.636862162</v>
      </c>
      <c r="F6" s="49">
        <f>MAX($D$22:$D$48)</f>
        <v>5069362.604509974</v>
      </c>
    </row>
    <row r="7" spans="4:6" ht="15.75">
      <c r="D7" s="69" t="s">
        <v>201</v>
      </c>
      <c r="E7" s="49">
        <f>$E$6*$E$3/1000</f>
        <v>62381637.46230059</v>
      </c>
      <c r="F7" s="49">
        <f>$F$6*$F$3/1000</f>
        <v>46744592.57618647</v>
      </c>
    </row>
    <row r="8" spans="4:6" ht="15.75">
      <c r="D8" s="69" t="s">
        <v>202</v>
      </c>
      <c r="E8" s="49">
        <f>$E$5*$E$4/1000</f>
        <v>1440135511.9632053</v>
      </c>
      <c r="F8" s="49">
        <f>$F$5*$F$4/1000</f>
        <v>287308608.1000001</v>
      </c>
    </row>
    <row r="9" spans="3:4" ht="15.75">
      <c r="C9" s="69"/>
      <c r="D9" s="69"/>
    </row>
    <row r="10" spans="1:9" s="8" customFormat="1" ht="111.75" customHeight="1">
      <c r="A10" s="3" t="s">
        <v>38</v>
      </c>
      <c r="B10" s="3" t="s">
        <v>297</v>
      </c>
      <c r="C10" s="3" t="s">
        <v>353</v>
      </c>
      <c r="D10" s="3" t="s">
        <v>284</v>
      </c>
      <c r="E10" s="3" t="s">
        <v>195</v>
      </c>
      <c r="F10" s="3" t="s">
        <v>196</v>
      </c>
      <c r="G10" s="9" t="s">
        <v>157</v>
      </c>
      <c r="H10" s="9" t="s">
        <v>156</v>
      </c>
      <c r="I10" s="9" t="s">
        <v>155</v>
      </c>
    </row>
    <row r="11" spans="1:9" s="7" customFormat="1" ht="31.5">
      <c r="A11" s="9">
        <v>1</v>
      </c>
      <c r="B11" s="9">
        <v>2</v>
      </c>
      <c r="C11" s="9">
        <v>3</v>
      </c>
      <c r="D11" s="9" t="s">
        <v>200</v>
      </c>
      <c r="E11" s="9">
        <v>5</v>
      </c>
      <c r="F11" s="9" t="s">
        <v>199</v>
      </c>
      <c r="G11" s="3" t="s">
        <v>246</v>
      </c>
      <c r="H11" s="9">
        <v>8</v>
      </c>
      <c r="I11" s="9">
        <v>9</v>
      </c>
    </row>
    <row r="12" spans="1:9" ht="15.75">
      <c r="A12" s="5" t="s">
        <v>0</v>
      </c>
      <c r="B12" s="102">
        <v>1136721</v>
      </c>
      <c r="C12" s="45">
        <v>1872624004.58</v>
      </c>
      <c r="D12" s="45">
        <f>$C12/$B12*1000</f>
        <v>1647391.052492212</v>
      </c>
      <c r="E12" s="45">
        <f>$E$7+($E$8-$E$7)*($B12-$E$3)/($E$4-$E$3)</f>
        <v>1440135511.9632053</v>
      </c>
      <c r="F12" s="45">
        <f>$C12-$E12</f>
        <v>432488492.6167946</v>
      </c>
      <c r="G12" s="44">
        <f>IF($F12/$C12&lt;0,0,$F12/$C12)</f>
        <v>0.23095319271729348</v>
      </c>
      <c r="H12" s="44">
        <f>($G12-$B$4)/($B$3-$B$4)</f>
        <v>0.736119074945188</v>
      </c>
      <c r="I12" s="45">
        <f>$H12*$B$5</f>
        <v>-0.736119074945188</v>
      </c>
    </row>
    <row r="13" spans="1:9" ht="15.75">
      <c r="A13" s="5" t="s">
        <v>1</v>
      </c>
      <c r="B13" s="102">
        <v>685619</v>
      </c>
      <c r="C13" s="45">
        <v>868624992.04</v>
      </c>
      <c r="D13" s="45">
        <f aca="true" t="shared" si="0" ref="D13:D48">$C13/$B13*1000</f>
        <v>1266920.8292652334</v>
      </c>
      <c r="E13" s="45">
        <f aca="true" t="shared" si="1" ref="E13:E21">$E$7+($E$8-$E$7)*($B13-$E$3)/($E$4-$E$3)</f>
        <v>880974442.8717909</v>
      </c>
      <c r="F13" s="45">
        <f aca="true" t="shared" si="2" ref="F13:F48">$C13-$E13</f>
        <v>-12349450.831790924</v>
      </c>
      <c r="G13" s="44">
        <f aca="true" t="shared" si="3" ref="G13:G48">IF($F13/$C13&lt;0,0,$F13/$C13)</f>
        <v>0</v>
      </c>
      <c r="H13" s="44">
        <f aca="true" t="shared" si="4" ref="H13:H48">($G13-$B$4)/($B$3-$B$4)</f>
        <v>0</v>
      </c>
      <c r="I13" s="45">
        <f aca="true" t="shared" si="5" ref="I13:I48">$H13*$B$5</f>
        <v>0</v>
      </c>
    </row>
    <row r="14" spans="1:9" ht="15.75">
      <c r="A14" s="5" t="s">
        <v>2</v>
      </c>
      <c r="B14" s="102">
        <v>163571</v>
      </c>
      <c r="C14" s="45">
        <v>297636408.93</v>
      </c>
      <c r="D14" s="45">
        <f t="shared" si="0"/>
        <v>1819616.0011860293</v>
      </c>
      <c r="E14" s="45">
        <f t="shared" si="1"/>
        <v>233872639.29513928</v>
      </c>
      <c r="F14" s="45">
        <f t="shared" si="2"/>
        <v>63763769.634860724</v>
      </c>
      <c r="G14" s="44">
        <f t="shared" si="3"/>
        <v>0.21423376885943107</v>
      </c>
      <c r="H14" s="44">
        <f t="shared" si="4"/>
        <v>0.6828291131175912</v>
      </c>
      <c r="I14" s="45">
        <f t="shared" si="5"/>
        <v>-0.6828291131175912</v>
      </c>
    </row>
    <row r="15" spans="1:9" ht="15.75">
      <c r="A15" s="5" t="s">
        <v>3</v>
      </c>
      <c r="B15" s="102">
        <v>100414</v>
      </c>
      <c r="C15" s="45">
        <v>177513648.35</v>
      </c>
      <c r="D15" s="45">
        <f t="shared" si="0"/>
        <v>1767817.7181468718</v>
      </c>
      <c r="E15" s="45">
        <f t="shared" si="1"/>
        <v>155586718.06090295</v>
      </c>
      <c r="F15" s="45">
        <f t="shared" si="2"/>
        <v>21926930.28909704</v>
      </c>
      <c r="G15" s="44">
        <f t="shared" si="3"/>
        <v>0.12352250372244147</v>
      </c>
      <c r="H15" s="44">
        <f t="shared" si="4"/>
        <v>0.3937043264276495</v>
      </c>
      <c r="I15" s="45">
        <f t="shared" si="5"/>
        <v>-0.3937043264276495</v>
      </c>
    </row>
    <row r="16" spans="1:9" ht="15.75">
      <c r="A16" s="5" t="s">
        <v>4</v>
      </c>
      <c r="B16" s="102">
        <v>70096</v>
      </c>
      <c r="C16" s="45">
        <v>125685002.28</v>
      </c>
      <c r="D16" s="45">
        <f t="shared" si="0"/>
        <v>1793041.0049075554</v>
      </c>
      <c r="E16" s="45">
        <f t="shared" si="1"/>
        <v>118006203.47060297</v>
      </c>
      <c r="F16" s="45">
        <f t="shared" si="2"/>
        <v>7678798.809397027</v>
      </c>
      <c r="G16" s="44">
        <f t="shared" si="3"/>
        <v>0.06109558555196795</v>
      </c>
      <c r="H16" s="44">
        <f t="shared" si="4"/>
        <v>0.19473047932617593</v>
      </c>
      <c r="I16" s="45">
        <f t="shared" si="5"/>
        <v>-0.19473047932617593</v>
      </c>
    </row>
    <row r="17" spans="1:9" ht="15.75">
      <c r="A17" s="5" t="s">
        <v>5</v>
      </c>
      <c r="B17" s="102">
        <v>46919</v>
      </c>
      <c r="C17" s="45">
        <v>90164961.55</v>
      </c>
      <c r="D17" s="45">
        <f t="shared" si="0"/>
        <v>1921715.3296106055</v>
      </c>
      <c r="E17" s="45">
        <f t="shared" si="1"/>
        <v>89277277.20042083</v>
      </c>
      <c r="F17" s="45">
        <f t="shared" si="2"/>
        <v>887684.3495791703</v>
      </c>
      <c r="G17" s="44">
        <f t="shared" si="3"/>
        <v>0.009845114269659115</v>
      </c>
      <c r="H17" s="44">
        <f t="shared" si="4"/>
        <v>0.03137941642479177</v>
      </c>
      <c r="I17" s="45">
        <f t="shared" si="5"/>
        <v>-0.03137941642479177</v>
      </c>
    </row>
    <row r="18" spans="1:9" ht="15.75">
      <c r="A18" s="5" t="s">
        <v>6</v>
      </c>
      <c r="B18" s="102">
        <v>53795</v>
      </c>
      <c r="C18" s="45">
        <v>133056587.26</v>
      </c>
      <c r="D18" s="45">
        <f t="shared" si="0"/>
        <v>2473400.636862162</v>
      </c>
      <c r="E18" s="45">
        <f t="shared" si="1"/>
        <v>97800386.18923613</v>
      </c>
      <c r="F18" s="45">
        <f>$C18-$E18</f>
        <v>35256201.07076387</v>
      </c>
      <c r="G18" s="44">
        <f t="shared" si="3"/>
        <v>0.26497148165893725</v>
      </c>
      <c r="H18" s="44">
        <f t="shared" si="4"/>
        <v>0.8445458565467477</v>
      </c>
      <c r="I18" s="45">
        <f t="shared" si="5"/>
        <v>-0.8445458565467477</v>
      </c>
    </row>
    <row r="19" spans="1:9" ht="15.75">
      <c r="A19" s="5" t="s">
        <v>7</v>
      </c>
      <c r="B19" s="102">
        <v>25221</v>
      </c>
      <c r="C19" s="45">
        <v>56856563.58</v>
      </c>
      <c r="D19" s="45">
        <f t="shared" si="0"/>
        <v>2254334.228619008</v>
      </c>
      <c r="E19" s="45">
        <f t="shared" si="1"/>
        <v>62381637.46230059</v>
      </c>
      <c r="F19" s="45">
        <f t="shared" si="2"/>
        <v>-5525073.882300593</v>
      </c>
      <c r="G19" s="44">
        <f t="shared" si="3"/>
        <v>0</v>
      </c>
      <c r="H19" s="44">
        <f t="shared" si="4"/>
        <v>0</v>
      </c>
      <c r="I19" s="45">
        <f t="shared" si="5"/>
        <v>0</v>
      </c>
    </row>
    <row r="20" spans="1:9" ht="15.75">
      <c r="A20" s="5" t="s">
        <v>8</v>
      </c>
      <c r="B20" s="102">
        <v>57998</v>
      </c>
      <c r="C20" s="45">
        <v>99759457.81</v>
      </c>
      <c r="D20" s="45">
        <f t="shared" si="0"/>
        <v>1720049.9639642746</v>
      </c>
      <c r="E20" s="45">
        <f t="shared" si="1"/>
        <v>103010192.33815858</v>
      </c>
      <c r="F20" s="45">
        <f t="shared" si="2"/>
        <v>-3250734.5281585753</v>
      </c>
      <c r="G20" s="44">
        <f t="shared" si="3"/>
        <v>0</v>
      </c>
      <c r="H20" s="44">
        <f t="shared" si="4"/>
        <v>0</v>
      </c>
      <c r="I20" s="45">
        <f t="shared" si="5"/>
        <v>0</v>
      </c>
    </row>
    <row r="21" spans="1:9" ht="15.75">
      <c r="A21" s="5" t="s">
        <v>9</v>
      </c>
      <c r="B21" s="102">
        <v>28231</v>
      </c>
      <c r="C21" s="45">
        <v>54958168.78</v>
      </c>
      <c r="D21" s="45">
        <f t="shared" si="0"/>
        <v>1946731.2096631362</v>
      </c>
      <c r="E21" s="45">
        <f t="shared" si="1"/>
        <v>66112666.84803853</v>
      </c>
      <c r="F21" s="45">
        <f t="shared" si="2"/>
        <v>-11154498.06803853</v>
      </c>
      <c r="G21" s="44">
        <f t="shared" si="3"/>
        <v>0</v>
      </c>
      <c r="H21" s="44">
        <f t="shared" si="4"/>
        <v>0</v>
      </c>
      <c r="I21" s="45">
        <f t="shared" si="5"/>
        <v>0</v>
      </c>
    </row>
    <row r="22" spans="1:9" ht="15.75">
      <c r="A22" s="5" t="s">
        <v>10</v>
      </c>
      <c r="B22" s="102">
        <v>11198</v>
      </c>
      <c r="C22" s="45">
        <v>55653361.43</v>
      </c>
      <c r="D22" s="45">
        <f t="shared" si="0"/>
        <v>4969937.616538667</v>
      </c>
      <c r="E22" s="45">
        <f>$F$7+($F$8-$F$7)*($B22-$F$3)/($F$4-$F$3)</f>
        <v>50736057.82414984</v>
      </c>
      <c r="F22" s="45">
        <f t="shared" si="2"/>
        <v>4917303.60585016</v>
      </c>
      <c r="G22" s="44">
        <f t="shared" si="3"/>
        <v>0.08835591381187413</v>
      </c>
      <c r="H22" s="44">
        <f t="shared" si="4"/>
        <v>0.2816175553838247</v>
      </c>
      <c r="I22" s="45">
        <f t="shared" si="5"/>
        <v>-0.2816175553838247</v>
      </c>
    </row>
    <row r="23" spans="1:9" ht="15.75">
      <c r="A23" s="5" t="s">
        <v>11</v>
      </c>
      <c r="B23" s="102">
        <v>37466</v>
      </c>
      <c r="C23" s="45">
        <v>99133975.17</v>
      </c>
      <c r="D23" s="45">
        <f t="shared" si="0"/>
        <v>2645971.685528212</v>
      </c>
      <c r="E23" s="45">
        <f>$F$7+($F$8-$F$7)*($B23-$F$3)/($F$4-$F$3)</f>
        <v>103769851.01256755</v>
      </c>
      <c r="F23" s="45">
        <f t="shared" si="2"/>
        <v>-4635875.842567548</v>
      </c>
      <c r="G23" s="44">
        <f t="shared" si="3"/>
        <v>0</v>
      </c>
      <c r="H23" s="44">
        <f t="shared" si="4"/>
        <v>0</v>
      </c>
      <c r="I23" s="45">
        <f t="shared" si="5"/>
        <v>0</v>
      </c>
    </row>
    <row r="24" spans="1:9" ht="15.75">
      <c r="A24" s="5" t="s">
        <v>12</v>
      </c>
      <c r="B24" s="102">
        <v>14037</v>
      </c>
      <c r="C24" s="45">
        <v>63616859.19</v>
      </c>
      <c r="D24" s="45">
        <f t="shared" si="0"/>
        <v>4532083.72088053</v>
      </c>
      <c r="E24" s="45">
        <f aca="true" t="shared" si="6" ref="E24:E48">$F$7+($F$8-$F$7)*($B24-$F$3)/($F$4-$F$3)</f>
        <v>56467858.45084079</v>
      </c>
      <c r="F24" s="45">
        <f t="shared" si="2"/>
        <v>7149000.739159204</v>
      </c>
      <c r="G24" s="44">
        <f t="shared" si="3"/>
        <v>0.11237588322000913</v>
      </c>
      <c r="H24" s="44">
        <f t="shared" si="4"/>
        <v>0.35817660812041885</v>
      </c>
      <c r="I24" s="45">
        <f t="shared" si="5"/>
        <v>-0.35817660812041885</v>
      </c>
    </row>
    <row r="25" spans="1:9" ht="15.75">
      <c r="A25" s="5" t="s">
        <v>13</v>
      </c>
      <c r="B25" s="102">
        <v>17668</v>
      </c>
      <c r="C25" s="45">
        <v>54590858.61</v>
      </c>
      <c r="D25" s="45">
        <f t="shared" si="0"/>
        <v>3089815.406950419</v>
      </c>
      <c r="E25" s="45">
        <f t="shared" si="6"/>
        <v>63798667.91738354</v>
      </c>
      <c r="F25" s="45">
        <f t="shared" si="2"/>
        <v>-9207809.307383537</v>
      </c>
      <c r="G25" s="44">
        <f t="shared" si="3"/>
        <v>0</v>
      </c>
      <c r="H25" s="44">
        <f t="shared" si="4"/>
        <v>0</v>
      </c>
      <c r="I25" s="45">
        <f t="shared" si="5"/>
        <v>0</v>
      </c>
    </row>
    <row r="26" spans="1:9" ht="15.75">
      <c r="A26" s="5" t="s">
        <v>14</v>
      </c>
      <c r="B26" s="102">
        <v>16587</v>
      </c>
      <c r="C26" s="45">
        <v>69726320.77</v>
      </c>
      <c r="D26" s="45">
        <f t="shared" si="0"/>
        <v>4203672.802194489</v>
      </c>
      <c r="E26" s="45">
        <f t="shared" si="6"/>
        <v>61616182.36703027</v>
      </c>
      <c r="F26" s="45">
        <f t="shared" si="2"/>
        <v>8110138.402969725</v>
      </c>
      <c r="G26" s="44">
        <f t="shared" si="3"/>
        <v>0.11631387277297933</v>
      </c>
      <c r="H26" s="44">
        <f t="shared" si="4"/>
        <v>0.3707281957073662</v>
      </c>
      <c r="I26" s="45">
        <f t="shared" si="5"/>
        <v>-0.3707281957073662</v>
      </c>
    </row>
    <row r="27" spans="1:9" ht="15.75">
      <c r="A27" s="5" t="s">
        <v>15</v>
      </c>
      <c r="B27" s="102">
        <v>22430</v>
      </c>
      <c r="C27" s="45">
        <v>72407935.31</v>
      </c>
      <c r="D27" s="45">
        <f t="shared" si="0"/>
        <v>3228173.6651805616</v>
      </c>
      <c r="E27" s="45">
        <f t="shared" si="6"/>
        <v>73412910.46204796</v>
      </c>
      <c r="F27" s="45">
        <f t="shared" si="2"/>
        <v>-1004975.152047962</v>
      </c>
      <c r="G27" s="44">
        <f t="shared" si="3"/>
        <v>0</v>
      </c>
      <c r="H27" s="44">
        <f t="shared" si="4"/>
        <v>0</v>
      </c>
      <c r="I27" s="45">
        <f t="shared" si="5"/>
        <v>0</v>
      </c>
    </row>
    <row r="28" spans="1:9" ht="15.75">
      <c r="A28" s="5" t="s">
        <v>16</v>
      </c>
      <c r="B28" s="102">
        <v>128374</v>
      </c>
      <c r="C28" s="45">
        <v>287308608.1</v>
      </c>
      <c r="D28" s="45">
        <f t="shared" si="0"/>
        <v>2238059.1716391174</v>
      </c>
      <c r="E28" s="45">
        <f t="shared" si="6"/>
        <v>287308608.1000001</v>
      </c>
      <c r="F28" s="45">
        <f t="shared" si="2"/>
        <v>0</v>
      </c>
      <c r="G28" s="44">
        <f t="shared" si="3"/>
        <v>0</v>
      </c>
      <c r="H28" s="44">
        <f t="shared" si="4"/>
        <v>0</v>
      </c>
      <c r="I28" s="45">
        <f t="shared" si="5"/>
        <v>0</v>
      </c>
    </row>
    <row r="29" spans="1:9" ht="15.75">
      <c r="A29" s="5" t="s">
        <v>17</v>
      </c>
      <c r="B29" s="102">
        <v>9221</v>
      </c>
      <c r="C29" s="45">
        <v>45474934.48</v>
      </c>
      <c r="D29" s="45">
        <f t="shared" si="0"/>
        <v>4931670.586704262</v>
      </c>
      <c r="E29" s="45">
        <f t="shared" si="6"/>
        <v>46744592.57618647</v>
      </c>
      <c r="F29" s="45">
        <f t="shared" si="2"/>
        <v>-1269658.096186474</v>
      </c>
      <c r="G29" s="44">
        <f t="shared" si="3"/>
        <v>0</v>
      </c>
      <c r="H29" s="44">
        <f t="shared" si="4"/>
        <v>0</v>
      </c>
      <c r="I29" s="45">
        <f t="shared" si="5"/>
        <v>0</v>
      </c>
    </row>
    <row r="30" spans="1:9" ht="15.75">
      <c r="A30" s="5" t="s">
        <v>18</v>
      </c>
      <c r="B30" s="102">
        <v>11530</v>
      </c>
      <c r="C30" s="45">
        <v>58449750.83</v>
      </c>
      <c r="D30" s="45">
        <f t="shared" si="0"/>
        <v>5069362.604509974</v>
      </c>
      <c r="E30" s="45">
        <f t="shared" si="6"/>
        <v>51406349.40853216</v>
      </c>
      <c r="F30" s="45">
        <f t="shared" si="2"/>
        <v>7043401.421467841</v>
      </c>
      <c r="G30" s="44">
        <f t="shared" si="3"/>
        <v>0.12050353203306959</v>
      </c>
      <c r="H30" s="44">
        <f t="shared" si="4"/>
        <v>0.38408193229176735</v>
      </c>
      <c r="I30" s="45">
        <f t="shared" si="5"/>
        <v>-0.38408193229176735</v>
      </c>
    </row>
    <row r="31" spans="1:9" ht="15.75">
      <c r="A31" s="5" t="s">
        <v>19</v>
      </c>
      <c r="B31" s="102">
        <v>30548</v>
      </c>
      <c r="C31" s="45">
        <v>89120832.96</v>
      </c>
      <c r="D31" s="45">
        <f t="shared" si="0"/>
        <v>2917403.200209506</v>
      </c>
      <c r="E31" s="45">
        <f t="shared" si="6"/>
        <v>89802751.0705288</v>
      </c>
      <c r="F31" s="45">
        <f t="shared" si="2"/>
        <v>-681918.1105288118</v>
      </c>
      <c r="G31" s="44">
        <f t="shared" si="3"/>
        <v>0</v>
      </c>
      <c r="H31" s="44">
        <f t="shared" si="4"/>
        <v>0</v>
      </c>
      <c r="I31" s="45">
        <f t="shared" si="5"/>
        <v>0</v>
      </c>
    </row>
    <row r="32" spans="1:9" ht="15.75">
      <c r="A32" s="5" t="s">
        <v>20</v>
      </c>
      <c r="B32" s="102">
        <v>41281</v>
      </c>
      <c r="C32" s="45">
        <v>107928520.46</v>
      </c>
      <c r="D32" s="45">
        <f t="shared" si="0"/>
        <v>2614484.15639156</v>
      </c>
      <c r="E32" s="45">
        <f t="shared" si="6"/>
        <v>111472147.38129808</v>
      </c>
      <c r="F32" s="45">
        <f t="shared" si="2"/>
        <v>-3543626.9212980866</v>
      </c>
      <c r="G32" s="44">
        <f t="shared" si="3"/>
        <v>0</v>
      </c>
      <c r="H32" s="44">
        <f t="shared" si="4"/>
        <v>0</v>
      </c>
      <c r="I32" s="45">
        <f t="shared" si="5"/>
        <v>0</v>
      </c>
    </row>
    <row r="33" spans="1:9" ht="15.75">
      <c r="A33" s="5" t="s">
        <v>21</v>
      </c>
      <c r="B33" s="102">
        <v>13216</v>
      </c>
      <c r="C33" s="45">
        <v>45128144.06</v>
      </c>
      <c r="D33" s="45">
        <f t="shared" si="0"/>
        <v>3414659.8108353512</v>
      </c>
      <c r="E33" s="45">
        <f t="shared" si="6"/>
        <v>54810300.04488332</v>
      </c>
      <c r="F33" s="45">
        <f t="shared" si="2"/>
        <v>-9682155.984883316</v>
      </c>
      <c r="G33" s="44">
        <f t="shared" si="3"/>
        <v>0</v>
      </c>
      <c r="H33" s="44">
        <f t="shared" si="4"/>
        <v>0</v>
      </c>
      <c r="I33" s="45">
        <f t="shared" si="5"/>
        <v>0</v>
      </c>
    </row>
    <row r="34" spans="1:9" ht="15.75">
      <c r="A34" s="5" t="s">
        <v>22</v>
      </c>
      <c r="B34" s="102">
        <v>20817</v>
      </c>
      <c r="C34" s="45">
        <v>66278076.73</v>
      </c>
      <c r="D34" s="45">
        <f t="shared" si="0"/>
        <v>3183843.816592208</v>
      </c>
      <c r="E34" s="45">
        <f t="shared" si="6"/>
        <v>70156343.21623869</v>
      </c>
      <c r="F34" s="45">
        <f t="shared" si="2"/>
        <v>-3878266.4862386957</v>
      </c>
      <c r="G34" s="44">
        <f t="shared" si="3"/>
        <v>0</v>
      </c>
      <c r="H34" s="44">
        <f t="shared" si="4"/>
        <v>0</v>
      </c>
      <c r="I34" s="45">
        <f t="shared" si="5"/>
        <v>0</v>
      </c>
    </row>
    <row r="35" spans="1:9" ht="15.75">
      <c r="A35" s="5" t="s">
        <v>23</v>
      </c>
      <c r="B35" s="102">
        <v>15815</v>
      </c>
      <c r="C35" s="45">
        <v>63208752.1</v>
      </c>
      <c r="D35" s="45">
        <f t="shared" si="0"/>
        <v>3996759.5384128992</v>
      </c>
      <c r="E35" s="45">
        <f t="shared" si="6"/>
        <v>60057552.538285844</v>
      </c>
      <c r="F35" s="45">
        <f t="shared" si="2"/>
        <v>3151199.5617141575</v>
      </c>
      <c r="G35" s="44">
        <f t="shared" si="3"/>
        <v>0.049853848668437124</v>
      </c>
      <c r="H35" s="44">
        <f t="shared" si="4"/>
        <v>0.15889959576869447</v>
      </c>
      <c r="I35" s="45">
        <f t="shared" si="5"/>
        <v>-0.15889959576869447</v>
      </c>
    </row>
    <row r="36" spans="1:9" ht="15.75">
      <c r="A36" s="5" t="s">
        <v>24</v>
      </c>
      <c r="B36" s="102">
        <v>56997</v>
      </c>
      <c r="C36" s="45">
        <v>208671465.29</v>
      </c>
      <c r="D36" s="45">
        <f t="shared" si="0"/>
        <v>3661095.589066091</v>
      </c>
      <c r="E36" s="45">
        <f t="shared" si="6"/>
        <v>143201974.3094682</v>
      </c>
      <c r="F36" s="45">
        <f t="shared" si="2"/>
        <v>65469490.98053178</v>
      </c>
      <c r="G36" s="44">
        <f t="shared" si="3"/>
        <v>0.3137443391675327</v>
      </c>
      <c r="H36" s="44">
        <f t="shared" si="4"/>
        <v>1</v>
      </c>
      <c r="I36" s="45">
        <f t="shared" si="5"/>
        <v>-1</v>
      </c>
    </row>
    <row r="37" spans="1:9" ht="15.75">
      <c r="A37" s="5" t="s">
        <v>25</v>
      </c>
      <c r="B37" s="102">
        <v>9912</v>
      </c>
      <c r="C37" s="45">
        <v>43635099.94</v>
      </c>
      <c r="D37" s="45">
        <f t="shared" si="0"/>
        <v>4402249.792171106</v>
      </c>
      <c r="E37" s="45">
        <f t="shared" si="6"/>
        <v>48139687.409946054</v>
      </c>
      <c r="F37" s="45">
        <f t="shared" si="2"/>
        <v>-4504587.469946057</v>
      </c>
      <c r="G37" s="44">
        <f t="shared" si="3"/>
        <v>0</v>
      </c>
      <c r="H37" s="44">
        <f t="shared" si="4"/>
        <v>0</v>
      </c>
      <c r="I37" s="45">
        <f t="shared" si="5"/>
        <v>0</v>
      </c>
    </row>
    <row r="38" spans="1:9" ht="15.75">
      <c r="A38" s="5" t="s">
        <v>26</v>
      </c>
      <c r="B38" s="102">
        <v>32597</v>
      </c>
      <c r="C38" s="45">
        <v>86086129.56</v>
      </c>
      <c r="D38" s="45">
        <f t="shared" si="0"/>
        <v>2640921.850477038</v>
      </c>
      <c r="E38" s="45">
        <f t="shared" si="6"/>
        <v>93939580.7584787</v>
      </c>
      <c r="F38" s="45">
        <f t="shared" si="2"/>
        <v>-7853451.198478699</v>
      </c>
      <c r="G38" s="44">
        <f t="shared" si="3"/>
        <v>0</v>
      </c>
      <c r="H38" s="44">
        <f t="shared" si="4"/>
        <v>0</v>
      </c>
      <c r="I38" s="45">
        <f t="shared" si="5"/>
        <v>0</v>
      </c>
    </row>
    <row r="39" spans="1:9" ht="15.75">
      <c r="A39" s="5" t="s">
        <v>27</v>
      </c>
      <c r="B39" s="102">
        <v>15576</v>
      </c>
      <c r="C39" s="45">
        <v>71380186.52</v>
      </c>
      <c r="D39" s="45">
        <f t="shared" si="0"/>
        <v>4582703.294812531</v>
      </c>
      <c r="E39" s="45">
        <f t="shared" si="6"/>
        <v>59575023.35555279</v>
      </c>
      <c r="F39" s="45">
        <f t="shared" si="2"/>
        <v>11805163.164447203</v>
      </c>
      <c r="G39" s="44">
        <f t="shared" si="3"/>
        <v>0.16538431377087418</v>
      </c>
      <c r="H39" s="44">
        <f t="shared" si="4"/>
        <v>0.5271308295464178</v>
      </c>
      <c r="I39" s="45">
        <f t="shared" si="5"/>
        <v>-0.5271308295464178</v>
      </c>
    </row>
    <row r="40" spans="1:9" ht="15.75">
      <c r="A40" s="5" t="s">
        <v>28</v>
      </c>
      <c r="B40" s="102">
        <v>25463</v>
      </c>
      <c r="C40" s="45">
        <v>78617673.32</v>
      </c>
      <c r="D40" s="45">
        <f t="shared" si="0"/>
        <v>3087525.9521658877</v>
      </c>
      <c r="E40" s="45">
        <f t="shared" si="6"/>
        <v>79536387.49648039</v>
      </c>
      <c r="F40" s="45">
        <f t="shared" si="2"/>
        <v>-918714.1764803976</v>
      </c>
      <c r="G40" s="44">
        <f t="shared" si="3"/>
        <v>0</v>
      </c>
      <c r="H40" s="44">
        <f t="shared" si="4"/>
        <v>0</v>
      </c>
      <c r="I40" s="45">
        <f t="shared" si="5"/>
        <v>0</v>
      </c>
    </row>
    <row r="41" spans="1:9" ht="15.75">
      <c r="A41" s="5" t="s">
        <v>29</v>
      </c>
      <c r="B41" s="102">
        <v>22150</v>
      </c>
      <c r="C41" s="45">
        <v>77676753.28</v>
      </c>
      <c r="D41" s="45">
        <f t="shared" si="0"/>
        <v>3506851.1638826183</v>
      </c>
      <c r="E41" s="45">
        <f t="shared" si="6"/>
        <v>72847604.30654481</v>
      </c>
      <c r="F41" s="45">
        <f t="shared" si="2"/>
        <v>4829148.973455191</v>
      </c>
      <c r="G41" s="44">
        <f t="shared" si="3"/>
        <v>0.06216980975051369</v>
      </c>
      <c r="H41" s="44">
        <f t="shared" si="4"/>
        <v>0.1981543632483401</v>
      </c>
      <c r="I41" s="45">
        <f t="shared" si="5"/>
        <v>-0.1981543632483401</v>
      </c>
    </row>
    <row r="42" spans="1:9" ht="15.75">
      <c r="A42" s="5" t="s">
        <v>30</v>
      </c>
      <c r="B42" s="102">
        <v>43383</v>
      </c>
      <c r="C42" s="45">
        <v>126224254.91</v>
      </c>
      <c r="D42" s="45">
        <f t="shared" si="0"/>
        <v>2909532.64896388</v>
      </c>
      <c r="E42" s="45">
        <f t="shared" si="6"/>
        <v>115715981.44868252</v>
      </c>
      <c r="F42" s="45">
        <f t="shared" si="2"/>
        <v>10508273.46131748</v>
      </c>
      <c r="G42" s="44">
        <f t="shared" si="3"/>
        <v>0.08325082583224638</v>
      </c>
      <c r="H42" s="44">
        <f t="shared" si="4"/>
        <v>0.26534606505774194</v>
      </c>
      <c r="I42" s="45">
        <f t="shared" si="5"/>
        <v>-0.26534606505774194</v>
      </c>
    </row>
    <row r="43" spans="1:9" ht="15.75">
      <c r="A43" s="5" t="s">
        <v>31</v>
      </c>
      <c r="B43" s="102">
        <v>81908</v>
      </c>
      <c r="C43" s="45">
        <v>208293616.25</v>
      </c>
      <c r="D43" s="45">
        <f t="shared" si="0"/>
        <v>2543019.195316697</v>
      </c>
      <c r="E43" s="45">
        <f t="shared" si="6"/>
        <v>193496051.59425098</v>
      </c>
      <c r="F43" s="45">
        <f t="shared" si="2"/>
        <v>14797564.655749023</v>
      </c>
      <c r="G43" s="44">
        <f t="shared" si="3"/>
        <v>0.07104185390870818</v>
      </c>
      <c r="H43" s="44">
        <f t="shared" si="4"/>
        <v>0.22643230503283557</v>
      </c>
      <c r="I43" s="45">
        <f t="shared" si="5"/>
        <v>-0.22643230503283557</v>
      </c>
    </row>
    <row r="44" spans="1:9" ht="15.75">
      <c r="A44" s="5" t="s">
        <v>32</v>
      </c>
      <c r="B44" s="102">
        <v>22936</v>
      </c>
      <c r="C44" s="45">
        <v>103883505.76</v>
      </c>
      <c r="D44" s="45">
        <f t="shared" si="0"/>
        <v>4529277.370073248</v>
      </c>
      <c r="E44" s="45">
        <f t="shared" si="6"/>
        <v>74434499.44306438</v>
      </c>
      <c r="F44" s="45">
        <f t="shared" si="2"/>
        <v>29449006.31693563</v>
      </c>
      <c r="G44" s="44">
        <f t="shared" si="3"/>
        <v>0.2834810598803922</v>
      </c>
      <c r="H44" s="44">
        <f t="shared" si="4"/>
        <v>0.9035415925991239</v>
      </c>
      <c r="I44" s="45">
        <f t="shared" si="5"/>
        <v>-0.9035415925991239</v>
      </c>
    </row>
    <row r="45" spans="1:9" ht="15.75">
      <c r="A45" s="5" t="s">
        <v>33</v>
      </c>
      <c r="B45" s="102">
        <v>15727</v>
      </c>
      <c r="C45" s="45">
        <v>69907663.93</v>
      </c>
      <c r="D45" s="45">
        <f t="shared" si="0"/>
        <v>4445073.0546194445</v>
      </c>
      <c r="E45" s="45">
        <f t="shared" si="6"/>
        <v>59879884.889413424</v>
      </c>
      <c r="F45" s="45">
        <f t="shared" si="2"/>
        <v>10027779.040586583</v>
      </c>
      <c r="G45" s="44">
        <f t="shared" si="3"/>
        <v>0.1434432003138827</v>
      </c>
      <c r="H45" s="44">
        <f t="shared" si="4"/>
        <v>0.45719773205943687</v>
      </c>
      <c r="I45" s="45">
        <f t="shared" si="5"/>
        <v>-0.45719773205943687</v>
      </c>
    </row>
    <row r="46" spans="1:9" ht="15.75">
      <c r="A46" s="5" t="s">
        <v>34</v>
      </c>
      <c r="B46" s="102">
        <v>13617</v>
      </c>
      <c r="C46" s="45">
        <v>64814906.35</v>
      </c>
      <c r="D46" s="45">
        <f t="shared" si="0"/>
        <v>4759852.122347066</v>
      </c>
      <c r="E46" s="45">
        <f t="shared" si="6"/>
        <v>55619899.217586055</v>
      </c>
      <c r="F46" s="45">
        <f t="shared" si="2"/>
        <v>9195007.132413946</v>
      </c>
      <c r="G46" s="44">
        <f t="shared" si="3"/>
        <v>0.1418656239779315</v>
      </c>
      <c r="H46" s="44">
        <f t="shared" si="4"/>
        <v>0.4521695095897119</v>
      </c>
      <c r="I46" s="45">
        <f t="shared" si="5"/>
        <v>-0.4521695095897119</v>
      </c>
    </row>
    <row r="47" spans="1:9" ht="15.75">
      <c r="A47" s="5" t="s">
        <v>35</v>
      </c>
      <c r="B47" s="102">
        <v>14393</v>
      </c>
      <c r="C47" s="45">
        <v>63804126.29</v>
      </c>
      <c r="D47" s="45">
        <f t="shared" si="0"/>
        <v>4432997.032585285</v>
      </c>
      <c r="E47" s="45">
        <f t="shared" si="6"/>
        <v>57186604.84855195</v>
      </c>
      <c r="F47" s="45">
        <f t="shared" si="2"/>
        <v>6617521.441448048</v>
      </c>
      <c r="G47" s="44">
        <f t="shared" si="3"/>
        <v>0.10371619871997542</v>
      </c>
      <c r="H47" s="44">
        <f t="shared" si="4"/>
        <v>0.33057552208007557</v>
      </c>
      <c r="I47" s="45">
        <f t="shared" si="5"/>
        <v>-0.33057552208007557</v>
      </c>
    </row>
    <row r="48" spans="1:9" ht="15.75">
      <c r="A48" s="5" t="s">
        <v>36</v>
      </c>
      <c r="B48" s="102">
        <v>18288</v>
      </c>
      <c r="C48" s="45">
        <v>84115069.33</v>
      </c>
      <c r="D48" s="45">
        <f t="shared" si="0"/>
        <v>4599467.920494313</v>
      </c>
      <c r="E48" s="45">
        <f t="shared" si="6"/>
        <v>65050417.261711955</v>
      </c>
      <c r="F48" s="45">
        <f t="shared" si="2"/>
        <v>19064652.068288043</v>
      </c>
      <c r="G48" s="44">
        <f t="shared" si="3"/>
        <v>0.2266496624224805</v>
      </c>
      <c r="H48" s="44">
        <f t="shared" si="4"/>
        <v>0.7224023962435685</v>
      </c>
      <c r="I48" s="45">
        <f t="shared" si="5"/>
        <v>-0.7224023962435685</v>
      </c>
    </row>
    <row r="49" spans="1:9" s="17" customFormat="1" ht="15.75">
      <c r="A49" s="14" t="s">
        <v>67</v>
      </c>
      <c r="B49" s="103">
        <f>SUM($B12:$B48)</f>
        <v>3131720</v>
      </c>
      <c r="C49" s="15">
        <f>SUM($C12:$C48)</f>
        <v>6242017176.090001</v>
      </c>
      <c r="D49" s="35">
        <f>$C49/$B49*1000</f>
        <v>1993159.4063613608</v>
      </c>
      <c r="E49" s="15">
        <f>SUM($E$12:$E$48)</f>
        <v>5547341444.409505</v>
      </c>
      <c r="F49" s="35">
        <f>$C49-$E49</f>
        <v>694675731.6804962</v>
      </c>
      <c r="G49" s="15">
        <f>IF($F49/$C49&lt;0,0,$F49/$C49)</f>
        <v>0.1112902627601613</v>
      </c>
      <c r="H49" s="16"/>
      <c r="I49" s="16"/>
    </row>
    <row r="50" spans="1:2" ht="15.75">
      <c r="A50" s="6" t="s">
        <v>187</v>
      </c>
      <c r="B50" s="6"/>
    </row>
    <row r="52" spans="1:9" ht="33" customHeight="1">
      <c r="A52" s="120" t="s">
        <v>203</v>
      </c>
      <c r="B52" s="120"/>
      <c r="C52" s="120"/>
      <c r="D52" s="120"/>
      <c r="E52" s="120"/>
      <c r="F52" s="120"/>
      <c r="G52" s="120"/>
      <c r="H52" s="120"/>
      <c r="I52" s="120"/>
    </row>
    <row r="53" spans="1:9" ht="32.25" customHeight="1">
      <c r="A53" s="121" t="s">
        <v>207</v>
      </c>
      <c r="B53" s="121"/>
      <c r="C53" s="121"/>
      <c r="D53" s="121"/>
      <c r="E53" s="121"/>
      <c r="F53" s="121"/>
      <c r="G53" s="121"/>
      <c r="H53" s="121"/>
      <c r="I53" s="121"/>
    </row>
    <row r="54" spans="1:9" ht="32.25" customHeight="1">
      <c r="A54" s="120" t="s">
        <v>204</v>
      </c>
      <c r="B54" s="120"/>
      <c r="C54" s="120"/>
      <c r="D54" s="120"/>
      <c r="E54" s="120"/>
      <c r="F54" s="120"/>
      <c r="G54" s="120"/>
      <c r="H54" s="120"/>
      <c r="I54" s="120"/>
    </row>
    <row r="55" spans="1:9" ht="15.75">
      <c r="A55" s="118" t="s">
        <v>205</v>
      </c>
      <c r="B55" s="118"/>
      <c r="C55" s="118"/>
      <c r="D55" s="118"/>
      <c r="E55" s="118"/>
      <c r="F55" s="118"/>
      <c r="G55" s="118"/>
      <c r="H55" s="118"/>
      <c r="I55" s="118"/>
    </row>
    <row r="56" spans="1:9" ht="15.75">
      <c r="A56" s="118" t="s">
        <v>206</v>
      </c>
      <c r="B56" s="118"/>
      <c r="C56" s="118"/>
      <c r="D56" s="118"/>
      <c r="E56" s="118"/>
      <c r="F56" s="118"/>
      <c r="G56" s="118"/>
      <c r="H56" s="118"/>
      <c r="I56" s="118"/>
    </row>
  </sheetData>
  <sheetProtection/>
  <mergeCells count="6">
    <mergeCell ref="A56:I56"/>
    <mergeCell ref="A1:I1"/>
    <mergeCell ref="A52:I52"/>
    <mergeCell ref="A54:I54"/>
    <mergeCell ref="A53:I53"/>
    <mergeCell ref="A55:I55"/>
  </mergeCells>
  <conditionalFormatting sqref="I12:I48">
    <cfRule type="cellIs" priority="1" dxfId="133" operator="equal" stopIfTrue="1">
      <formula>-1</formula>
    </cfRule>
    <cfRule type="cellIs" priority="2" dxfId="132" operator="equal" stopIfTrue="1">
      <formula>0</formula>
    </cfRule>
  </conditionalFormatting>
  <printOptions horizontalCentered="1"/>
  <pageMargins left="0.15748031496062992" right="0.1968503937007874" top="0.53" bottom="0.2362204724409449" header="0.15748031496062992" footer="0.2362204724409449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I56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24.421875" style="39" customWidth="1"/>
    <col min="2" max="3" width="15.421875" style="39" customWidth="1"/>
    <col min="4" max="4" width="16.140625" style="39" customWidth="1"/>
    <col min="5" max="5" width="16.57421875" style="39" customWidth="1"/>
    <col min="6" max="6" width="16.00390625" style="39" customWidth="1"/>
    <col min="7" max="7" width="11.57421875" style="39" customWidth="1"/>
    <col min="8" max="8" width="8.140625" style="39" customWidth="1"/>
    <col min="9" max="9" width="17.140625" style="39" customWidth="1"/>
    <col min="10" max="16384" width="9.140625" style="39" customWidth="1"/>
  </cols>
  <sheetData>
    <row r="1" spans="1:9" ht="28.5" customHeight="1">
      <c r="A1" s="119" t="s">
        <v>211</v>
      </c>
      <c r="B1" s="119"/>
      <c r="C1" s="119"/>
      <c r="D1" s="119"/>
      <c r="E1" s="119"/>
      <c r="F1" s="119"/>
      <c r="G1" s="119"/>
      <c r="H1" s="119"/>
      <c r="I1" s="119"/>
    </row>
    <row r="2" spans="3:6" ht="15.75">
      <c r="C2" s="69"/>
      <c r="D2" s="69"/>
      <c r="E2" s="68" t="s">
        <v>191</v>
      </c>
      <c r="F2" s="68" t="s">
        <v>192</v>
      </c>
    </row>
    <row r="3" spans="1:6" ht="15.75">
      <c r="A3" s="10" t="s">
        <v>332</v>
      </c>
      <c r="B3" s="26">
        <f>MAX($G$12:$G$48)</f>
        <v>0.36584370515219927</v>
      </c>
      <c r="D3" s="69" t="s">
        <v>193</v>
      </c>
      <c r="E3" s="54">
        <f>MIN($B$12:$B$21)</f>
        <v>25221</v>
      </c>
      <c r="F3" s="54">
        <f>MIN($B$22:$B$48)</f>
        <v>9221</v>
      </c>
    </row>
    <row r="4" spans="1:6" ht="15.75">
      <c r="A4" s="11" t="s">
        <v>333</v>
      </c>
      <c r="B4" s="27">
        <f>MIN($G$12:$G$48)</f>
        <v>0</v>
      </c>
      <c r="D4" s="69" t="s">
        <v>194</v>
      </c>
      <c r="E4" s="54">
        <f>MAX($B$12:$B$21)</f>
        <v>1136721</v>
      </c>
      <c r="F4" s="54">
        <f>MAX($B$22:$B$48)</f>
        <v>128374</v>
      </c>
    </row>
    <row r="5" spans="1:6" ht="15.75">
      <c r="A5" s="12" t="s">
        <v>334</v>
      </c>
      <c r="B5" s="13" t="s">
        <v>40</v>
      </c>
      <c r="D5" s="69" t="s">
        <v>335</v>
      </c>
      <c r="E5" s="49">
        <f>MIN($D$12:$D$21)</f>
        <v>1.8764065756637431</v>
      </c>
      <c r="F5" s="49">
        <f>MIN($D$22:$D$48)</f>
        <v>2.5706139872559866</v>
      </c>
    </row>
    <row r="6" spans="4:6" ht="15.75">
      <c r="D6" s="69" t="s">
        <v>336</v>
      </c>
      <c r="E6" s="49">
        <f>MAX($D$12:$D$21)</f>
        <v>3.568454859046033</v>
      </c>
      <c r="F6" s="49">
        <f>MAX($D$22:$D$48)</f>
        <v>9.109641036763907</v>
      </c>
    </row>
    <row r="7" spans="4:6" ht="15.75">
      <c r="D7" s="69" t="s">
        <v>201</v>
      </c>
      <c r="E7" s="49">
        <f>$E$6*$E$3/1000</f>
        <v>90</v>
      </c>
      <c r="F7" s="49">
        <f>$F$6*$F$3/1000</f>
        <v>83.99999999999999</v>
      </c>
    </row>
    <row r="8" spans="4:6" ht="15.75">
      <c r="D8" s="69" t="s">
        <v>202</v>
      </c>
      <c r="E8" s="49">
        <f>$E$5*$E$4/1000</f>
        <v>2132.9507590950657</v>
      </c>
      <c r="F8" s="49">
        <f>$F$5*$F$4/1000</f>
        <v>330</v>
      </c>
    </row>
    <row r="9" spans="3:4" ht="15.75">
      <c r="C9" s="69"/>
      <c r="D9" s="69"/>
    </row>
    <row r="10" spans="1:9" s="8" customFormat="1" ht="129.75" customHeight="1">
      <c r="A10" s="3" t="s">
        <v>38</v>
      </c>
      <c r="B10" s="3" t="s">
        <v>297</v>
      </c>
      <c r="C10" s="3" t="s">
        <v>354</v>
      </c>
      <c r="D10" s="3" t="s">
        <v>337</v>
      </c>
      <c r="E10" s="3" t="s">
        <v>338</v>
      </c>
      <c r="F10" s="3" t="s">
        <v>339</v>
      </c>
      <c r="G10" s="9" t="s">
        <v>340</v>
      </c>
      <c r="H10" s="9" t="s">
        <v>341</v>
      </c>
      <c r="I10" s="9" t="s">
        <v>342</v>
      </c>
    </row>
    <row r="11" spans="1:9" s="7" customFormat="1" ht="31.5">
      <c r="A11" s="9">
        <v>1</v>
      </c>
      <c r="B11" s="9">
        <v>2</v>
      </c>
      <c r="C11" s="9">
        <v>3</v>
      </c>
      <c r="D11" s="9" t="s">
        <v>200</v>
      </c>
      <c r="E11" s="9">
        <v>5</v>
      </c>
      <c r="F11" s="9" t="s">
        <v>199</v>
      </c>
      <c r="G11" s="3" t="s">
        <v>246</v>
      </c>
      <c r="H11" s="9">
        <v>8</v>
      </c>
      <c r="I11" s="9">
        <v>9</v>
      </c>
    </row>
    <row r="12" spans="1:9" ht="15.75">
      <c r="A12" s="5" t="s">
        <v>0</v>
      </c>
      <c r="B12" s="104">
        <v>1136721</v>
      </c>
      <c r="C12" s="45">
        <v>2263.5</v>
      </c>
      <c r="D12" s="45">
        <f>$C12/$B12*1000</f>
        <v>1.9912537905079608</v>
      </c>
      <c r="E12" s="45">
        <f>$E$7+($E$8-$E$7)*($B12-$E$3)/($E$4-$E$3)</f>
        <v>2132.950759095066</v>
      </c>
      <c r="F12" s="45">
        <f>$C12-$E12</f>
        <v>130.54924090493387</v>
      </c>
      <c r="G12" s="44">
        <f>IF($F12/$C12&lt;0,0,$F12/$C12)</f>
        <v>0.05767582986743268</v>
      </c>
      <c r="H12" s="44">
        <f>($G12-$B$4)/($B$3-$B$4)</f>
        <v>0.1576515573595512</v>
      </c>
      <c r="I12" s="45">
        <f>$H12*$B$5</f>
        <v>-0.1576515573595512</v>
      </c>
    </row>
    <row r="13" spans="1:9" ht="15.75">
      <c r="A13" s="5" t="s">
        <v>1</v>
      </c>
      <c r="B13" s="104">
        <v>685619</v>
      </c>
      <c r="C13" s="45">
        <v>1286.5</v>
      </c>
      <c r="D13" s="45">
        <f aca="true" t="shared" si="0" ref="D13:D48">$C13/$B13*1000</f>
        <v>1.8764065756637431</v>
      </c>
      <c r="E13" s="45">
        <f aca="true" t="shared" si="1" ref="E13:E21">$E$7+($E$8-$E$7)*($B13-$E$3)/($E$4-$E$3)</f>
        <v>1303.8196989697374</v>
      </c>
      <c r="F13" s="45">
        <f aca="true" t="shared" si="2" ref="F13:F48">$C13-$E13</f>
        <v>-17.319698969737374</v>
      </c>
      <c r="G13" s="44">
        <f aca="true" t="shared" si="3" ref="G13:G48">IF($F13/$C13&lt;0,0,$F13/$C13)</f>
        <v>0</v>
      </c>
      <c r="H13" s="44">
        <f aca="true" t="shared" si="4" ref="H13:H48">($G13-$B$4)/($B$3-$B$4)</f>
        <v>0</v>
      </c>
      <c r="I13" s="45">
        <f aca="true" t="shared" si="5" ref="I13:I48">$H13*$B$5</f>
        <v>0</v>
      </c>
    </row>
    <row r="14" spans="1:9" ht="15.75">
      <c r="A14" s="5" t="s">
        <v>2</v>
      </c>
      <c r="B14" s="104">
        <v>163571</v>
      </c>
      <c r="C14" s="45">
        <v>381</v>
      </c>
      <c r="D14" s="45">
        <f t="shared" si="0"/>
        <v>2.329263744795838</v>
      </c>
      <c r="E14" s="45">
        <f t="shared" si="1"/>
        <v>344.28901261430707</v>
      </c>
      <c r="F14" s="45">
        <f t="shared" si="2"/>
        <v>36.71098738569293</v>
      </c>
      <c r="G14" s="44">
        <f t="shared" si="3"/>
        <v>0.09635429760024392</v>
      </c>
      <c r="H14" s="44">
        <f t="shared" si="4"/>
        <v>0.26337557881488854</v>
      </c>
      <c r="I14" s="45">
        <f t="shared" si="5"/>
        <v>-0.26337557881488854</v>
      </c>
    </row>
    <row r="15" spans="1:9" ht="15.75">
      <c r="A15" s="5" t="s">
        <v>3</v>
      </c>
      <c r="B15" s="104">
        <v>100414</v>
      </c>
      <c r="C15" s="45">
        <v>234</v>
      </c>
      <c r="D15" s="45">
        <f t="shared" si="0"/>
        <v>2.3303523413069893</v>
      </c>
      <c r="E15" s="45">
        <f t="shared" si="1"/>
        <v>228.20566480309066</v>
      </c>
      <c r="F15" s="45">
        <f t="shared" si="2"/>
        <v>5.794335196909344</v>
      </c>
      <c r="G15" s="44">
        <f t="shared" si="3"/>
        <v>0.02476211622610831</v>
      </c>
      <c r="H15" s="44">
        <f t="shared" si="4"/>
        <v>0.0676849591160977</v>
      </c>
      <c r="I15" s="45">
        <f t="shared" si="5"/>
        <v>-0.0676849591160977</v>
      </c>
    </row>
    <row r="16" spans="1:9" ht="15.75">
      <c r="A16" s="5" t="s">
        <v>4</v>
      </c>
      <c r="B16" s="104">
        <v>70096</v>
      </c>
      <c r="C16" s="45">
        <v>153.5</v>
      </c>
      <c r="D16" s="45">
        <f t="shared" si="0"/>
        <v>2.1898539146313625</v>
      </c>
      <c r="E16" s="45">
        <f t="shared" si="1"/>
        <v>172.48080550102662</v>
      </c>
      <c r="F16" s="45">
        <f t="shared" si="2"/>
        <v>-18.980805501026623</v>
      </c>
      <c r="G16" s="44">
        <f t="shared" si="3"/>
        <v>0</v>
      </c>
      <c r="H16" s="44">
        <f t="shared" si="4"/>
        <v>0</v>
      </c>
      <c r="I16" s="45">
        <f t="shared" si="5"/>
        <v>0</v>
      </c>
    </row>
    <row r="17" spans="1:9" ht="15.75">
      <c r="A17" s="5" t="s">
        <v>5</v>
      </c>
      <c r="B17" s="104">
        <v>46919</v>
      </c>
      <c r="C17" s="45">
        <v>110</v>
      </c>
      <c r="D17" s="45">
        <f t="shared" si="0"/>
        <v>2.344465994586415</v>
      </c>
      <c r="E17" s="45">
        <f>$E$7+($E$8-$E$7)*($B17-$E$3)/($E$4-$E$3)</f>
        <v>129.88119259635153</v>
      </c>
      <c r="F17" s="45">
        <f>$C17-$E17</f>
        <v>-19.881192596351525</v>
      </c>
      <c r="G17" s="44">
        <f t="shared" si="3"/>
        <v>0</v>
      </c>
      <c r="H17" s="44">
        <f t="shared" si="4"/>
        <v>0</v>
      </c>
      <c r="I17" s="45">
        <f t="shared" si="5"/>
        <v>0</v>
      </c>
    </row>
    <row r="18" spans="1:9" ht="15.75">
      <c r="A18" s="5" t="s">
        <v>6</v>
      </c>
      <c r="B18" s="104">
        <v>53795</v>
      </c>
      <c r="C18" s="45">
        <v>152.5</v>
      </c>
      <c r="D18" s="45">
        <f t="shared" si="0"/>
        <v>2.8348359512965886</v>
      </c>
      <c r="E18" s="45">
        <f t="shared" si="1"/>
        <v>142.51936571334448</v>
      </c>
      <c r="F18" s="45">
        <f t="shared" si="2"/>
        <v>9.980634286655516</v>
      </c>
      <c r="G18" s="44">
        <f t="shared" si="3"/>
        <v>0.06544678220757714</v>
      </c>
      <c r="H18" s="44">
        <f t="shared" si="4"/>
        <v>0.17889273830842545</v>
      </c>
      <c r="I18" s="45">
        <f t="shared" si="5"/>
        <v>-0.17889273830842545</v>
      </c>
    </row>
    <row r="19" spans="1:9" ht="15.75">
      <c r="A19" s="5" t="s">
        <v>7</v>
      </c>
      <c r="B19" s="104">
        <v>25221</v>
      </c>
      <c r="C19" s="45">
        <v>90</v>
      </c>
      <c r="D19" s="45">
        <f t="shared" si="0"/>
        <v>3.568454859046033</v>
      </c>
      <c r="E19" s="45">
        <f t="shared" si="1"/>
        <v>90</v>
      </c>
      <c r="F19" s="45">
        <f t="shared" si="2"/>
        <v>0</v>
      </c>
      <c r="G19" s="44">
        <f t="shared" si="3"/>
        <v>0</v>
      </c>
      <c r="H19" s="44">
        <f t="shared" si="4"/>
        <v>0</v>
      </c>
      <c r="I19" s="45">
        <f t="shared" si="5"/>
        <v>0</v>
      </c>
    </row>
    <row r="20" spans="1:9" ht="15.75">
      <c r="A20" s="5" t="s">
        <v>8</v>
      </c>
      <c r="B20" s="104">
        <v>57998</v>
      </c>
      <c r="C20" s="45">
        <v>139.5</v>
      </c>
      <c r="D20" s="45">
        <f t="shared" si="0"/>
        <v>2.4052553536328842</v>
      </c>
      <c r="E20" s="45">
        <f t="shared" si="1"/>
        <v>150.24453174166348</v>
      </c>
      <c r="F20" s="45">
        <f t="shared" si="2"/>
        <v>-10.74453174166348</v>
      </c>
      <c r="G20" s="44">
        <f t="shared" si="3"/>
        <v>0</v>
      </c>
      <c r="H20" s="44">
        <f t="shared" si="4"/>
        <v>0</v>
      </c>
      <c r="I20" s="45">
        <f t="shared" si="5"/>
        <v>0</v>
      </c>
    </row>
    <row r="21" spans="1:9" ht="15.75">
      <c r="A21" s="5" t="s">
        <v>9</v>
      </c>
      <c r="B21" s="104">
        <v>28231</v>
      </c>
      <c r="C21" s="45">
        <v>85</v>
      </c>
      <c r="D21" s="45">
        <f t="shared" si="0"/>
        <v>3.010874570507598</v>
      </c>
      <c r="E21" s="45">
        <f t="shared" si="1"/>
        <v>95.53241726034742</v>
      </c>
      <c r="F21" s="45">
        <f t="shared" si="2"/>
        <v>-10.532417260347415</v>
      </c>
      <c r="G21" s="44">
        <f t="shared" si="3"/>
        <v>0</v>
      </c>
      <c r="H21" s="44">
        <f t="shared" si="4"/>
        <v>0</v>
      </c>
      <c r="I21" s="45">
        <f t="shared" si="5"/>
        <v>0</v>
      </c>
    </row>
    <row r="22" spans="1:9" ht="15.75">
      <c r="A22" s="5" t="s">
        <v>10</v>
      </c>
      <c r="B22" s="104">
        <v>11198</v>
      </c>
      <c r="C22" s="45">
        <v>95</v>
      </c>
      <c r="D22" s="45">
        <f t="shared" si="0"/>
        <v>8.483657796035006</v>
      </c>
      <c r="E22" s="45">
        <f>$F$7+($F$8-$F$7)*($B22-$F$3)/($F$4-$F$3)</f>
        <v>88.08165971482043</v>
      </c>
      <c r="F22" s="45">
        <f t="shared" si="2"/>
        <v>6.918340285179568</v>
      </c>
      <c r="G22" s="44">
        <f t="shared" si="3"/>
        <v>0.07282463458083756</v>
      </c>
      <c r="H22" s="44">
        <f t="shared" si="4"/>
        <v>0.19905941678165778</v>
      </c>
      <c r="I22" s="45">
        <f t="shared" si="5"/>
        <v>-0.19905941678165778</v>
      </c>
    </row>
    <row r="23" spans="1:9" ht="15.75">
      <c r="A23" s="5" t="s">
        <v>11</v>
      </c>
      <c r="B23" s="104">
        <v>37466</v>
      </c>
      <c r="C23" s="45">
        <v>159</v>
      </c>
      <c r="D23" s="45">
        <f t="shared" si="0"/>
        <v>4.243847755298137</v>
      </c>
      <c r="E23" s="45">
        <f aca="true" t="shared" si="6" ref="E23:E48">$F$7+($F$8-$F$7)*($B23-$F$3)/($F$4-$F$3)</f>
        <v>142.31384858123587</v>
      </c>
      <c r="F23" s="45">
        <f t="shared" si="2"/>
        <v>16.686151418764126</v>
      </c>
      <c r="G23" s="44">
        <f t="shared" si="3"/>
        <v>0.10494434854568632</v>
      </c>
      <c r="H23" s="44">
        <f t="shared" si="4"/>
        <v>0.2868556901970668</v>
      </c>
      <c r="I23" s="45">
        <f t="shared" si="5"/>
        <v>-0.2868556901970668</v>
      </c>
    </row>
    <row r="24" spans="1:9" ht="15.75">
      <c r="A24" s="5" t="s">
        <v>12</v>
      </c>
      <c r="B24" s="104">
        <v>14037</v>
      </c>
      <c r="C24" s="45">
        <v>92</v>
      </c>
      <c r="D24" s="45">
        <f t="shared" si="0"/>
        <v>6.554107002920852</v>
      </c>
      <c r="E24" s="45">
        <f t="shared" si="6"/>
        <v>93.94298087333091</v>
      </c>
      <c r="F24" s="45">
        <f t="shared" si="2"/>
        <v>-1.9429808733309102</v>
      </c>
      <c r="G24" s="44">
        <f t="shared" si="3"/>
        <v>0</v>
      </c>
      <c r="H24" s="44">
        <f t="shared" si="4"/>
        <v>0</v>
      </c>
      <c r="I24" s="45">
        <f t="shared" si="5"/>
        <v>0</v>
      </c>
    </row>
    <row r="25" spans="1:9" ht="15.75">
      <c r="A25" s="5" t="s">
        <v>13</v>
      </c>
      <c r="B25" s="104">
        <v>17668</v>
      </c>
      <c r="C25" s="45">
        <v>68</v>
      </c>
      <c r="D25" s="45">
        <f t="shared" si="0"/>
        <v>3.8487661308580483</v>
      </c>
      <c r="E25" s="45">
        <f t="shared" si="6"/>
        <v>101.43944340469815</v>
      </c>
      <c r="F25" s="45">
        <f t="shared" si="2"/>
        <v>-33.43944340469815</v>
      </c>
      <c r="G25" s="44">
        <f t="shared" si="3"/>
        <v>0</v>
      </c>
      <c r="H25" s="44">
        <f t="shared" si="4"/>
        <v>0</v>
      </c>
      <c r="I25" s="45">
        <f t="shared" si="5"/>
        <v>0</v>
      </c>
    </row>
    <row r="26" spans="1:9" ht="15.75">
      <c r="A26" s="5" t="s">
        <v>14</v>
      </c>
      <c r="B26" s="104">
        <v>16587</v>
      </c>
      <c r="C26" s="45">
        <v>119</v>
      </c>
      <c r="D26" s="45">
        <f t="shared" si="0"/>
        <v>7.174293121118948</v>
      </c>
      <c r="E26" s="45">
        <f t="shared" si="6"/>
        <v>99.20764059654392</v>
      </c>
      <c r="F26" s="45">
        <f t="shared" si="2"/>
        <v>19.792359403456075</v>
      </c>
      <c r="G26" s="44">
        <f t="shared" si="3"/>
        <v>0.1663223479282023</v>
      </c>
      <c r="H26" s="44">
        <f t="shared" si="4"/>
        <v>0.45462678620917757</v>
      </c>
      <c r="I26" s="45">
        <f t="shared" si="5"/>
        <v>-0.45462678620917757</v>
      </c>
    </row>
    <row r="27" spans="1:9" ht="15.75">
      <c r="A27" s="5" t="s">
        <v>15</v>
      </c>
      <c r="B27" s="104">
        <v>22430</v>
      </c>
      <c r="C27" s="45">
        <v>129</v>
      </c>
      <c r="D27" s="45">
        <f t="shared" si="0"/>
        <v>5.75122603655818</v>
      </c>
      <c r="E27" s="45">
        <f t="shared" si="6"/>
        <v>111.27093736624339</v>
      </c>
      <c r="F27" s="45">
        <f t="shared" si="2"/>
        <v>17.729062633756612</v>
      </c>
      <c r="G27" s="44">
        <f t="shared" si="3"/>
        <v>0.13743459406012878</v>
      </c>
      <c r="H27" s="44">
        <f t="shared" si="4"/>
        <v>0.37566477740256016</v>
      </c>
      <c r="I27" s="45">
        <f t="shared" si="5"/>
        <v>-0.37566477740256016</v>
      </c>
    </row>
    <row r="28" spans="1:9" ht="15.75">
      <c r="A28" s="5" t="s">
        <v>16</v>
      </c>
      <c r="B28" s="104">
        <v>128374</v>
      </c>
      <c r="C28" s="45">
        <v>330</v>
      </c>
      <c r="D28" s="45">
        <f t="shared" si="0"/>
        <v>2.5706139872559866</v>
      </c>
      <c r="E28" s="45">
        <f t="shared" si="6"/>
        <v>330</v>
      </c>
      <c r="F28" s="45">
        <f t="shared" si="2"/>
        <v>0</v>
      </c>
      <c r="G28" s="44">
        <f t="shared" si="3"/>
        <v>0</v>
      </c>
      <c r="H28" s="44">
        <f t="shared" si="4"/>
        <v>0</v>
      </c>
      <c r="I28" s="45">
        <f t="shared" si="5"/>
        <v>0</v>
      </c>
    </row>
    <row r="29" spans="1:9" ht="15.75">
      <c r="A29" s="5" t="s">
        <v>17</v>
      </c>
      <c r="B29" s="104">
        <v>9221</v>
      </c>
      <c r="C29" s="45">
        <v>84</v>
      </c>
      <c r="D29" s="45">
        <f t="shared" si="0"/>
        <v>9.109641036763907</v>
      </c>
      <c r="E29" s="45">
        <f t="shared" si="6"/>
        <v>83.99999999999999</v>
      </c>
      <c r="F29" s="45">
        <f t="shared" si="2"/>
        <v>0</v>
      </c>
      <c r="G29" s="44">
        <f t="shared" si="3"/>
        <v>0</v>
      </c>
      <c r="H29" s="44">
        <f t="shared" si="4"/>
        <v>0</v>
      </c>
      <c r="I29" s="45">
        <f t="shared" si="5"/>
        <v>0</v>
      </c>
    </row>
    <row r="30" spans="1:9" ht="15.75">
      <c r="A30" s="5" t="s">
        <v>18</v>
      </c>
      <c r="B30" s="104">
        <v>11530</v>
      </c>
      <c r="C30" s="45">
        <v>84</v>
      </c>
      <c r="D30" s="45">
        <f t="shared" si="0"/>
        <v>7.285342584562012</v>
      </c>
      <c r="E30" s="45">
        <f t="shared" si="6"/>
        <v>88.76709776505835</v>
      </c>
      <c r="F30" s="45">
        <f t="shared" si="2"/>
        <v>-4.767097765058352</v>
      </c>
      <c r="G30" s="44">
        <f t="shared" si="3"/>
        <v>0</v>
      </c>
      <c r="H30" s="44">
        <f t="shared" si="4"/>
        <v>0</v>
      </c>
      <c r="I30" s="45">
        <f t="shared" si="5"/>
        <v>0</v>
      </c>
    </row>
    <row r="31" spans="1:9" ht="15.75">
      <c r="A31" s="5" t="s">
        <v>19</v>
      </c>
      <c r="B31" s="104">
        <v>30548</v>
      </c>
      <c r="C31" s="45">
        <v>130.05</v>
      </c>
      <c r="D31" s="45">
        <f t="shared" si="0"/>
        <v>4.2572345161712715</v>
      </c>
      <c r="E31" s="45">
        <f t="shared" si="6"/>
        <v>128.03113643802504</v>
      </c>
      <c r="F31" s="45">
        <f t="shared" si="2"/>
        <v>2.0188635619749675</v>
      </c>
      <c r="G31" s="44">
        <f t="shared" si="3"/>
        <v>0.015523749034794058</v>
      </c>
      <c r="H31" s="44">
        <f t="shared" si="4"/>
        <v>0.042432735116587086</v>
      </c>
      <c r="I31" s="45">
        <f t="shared" si="5"/>
        <v>-0.042432735116587086</v>
      </c>
    </row>
    <row r="32" spans="1:9" ht="15.75">
      <c r="A32" s="5" t="s">
        <v>20</v>
      </c>
      <c r="B32" s="104">
        <v>41281</v>
      </c>
      <c r="C32" s="45">
        <v>162</v>
      </c>
      <c r="D32" s="45">
        <f t="shared" si="0"/>
        <v>3.924323538673966</v>
      </c>
      <c r="E32" s="45">
        <f t="shared" si="6"/>
        <v>150.19019244165065</v>
      </c>
      <c r="F32" s="45">
        <f t="shared" si="2"/>
        <v>11.809807558349348</v>
      </c>
      <c r="G32" s="44">
        <f t="shared" si="3"/>
        <v>0.07290004665647745</v>
      </c>
      <c r="H32" s="44">
        <f t="shared" si="4"/>
        <v>0.1992655487297489</v>
      </c>
      <c r="I32" s="45">
        <f t="shared" si="5"/>
        <v>-0.1992655487297489</v>
      </c>
    </row>
    <row r="33" spans="1:9" ht="15.75">
      <c r="A33" s="5" t="s">
        <v>21</v>
      </c>
      <c r="B33" s="104">
        <v>13216</v>
      </c>
      <c r="C33" s="45">
        <v>49.3</v>
      </c>
      <c r="D33" s="45">
        <f t="shared" si="0"/>
        <v>3.7303268765133173</v>
      </c>
      <c r="E33" s="45">
        <f t="shared" si="6"/>
        <v>92.24796689970037</v>
      </c>
      <c r="F33" s="45">
        <f t="shared" si="2"/>
        <v>-42.947966899700376</v>
      </c>
      <c r="G33" s="44">
        <f t="shared" si="3"/>
        <v>0</v>
      </c>
      <c r="H33" s="44">
        <f t="shared" si="4"/>
        <v>0</v>
      </c>
      <c r="I33" s="45">
        <f t="shared" si="5"/>
        <v>0</v>
      </c>
    </row>
    <row r="34" spans="1:9" ht="15.75">
      <c r="A34" s="5" t="s">
        <v>22</v>
      </c>
      <c r="B34" s="104">
        <v>20817</v>
      </c>
      <c r="C34" s="45">
        <v>88.05</v>
      </c>
      <c r="D34" s="45">
        <f t="shared" si="0"/>
        <v>4.229716097420378</v>
      </c>
      <c r="E34" s="45">
        <f t="shared" si="6"/>
        <v>107.9407820197561</v>
      </c>
      <c r="F34" s="45">
        <f t="shared" si="2"/>
        <v>-19.890782019756102</v>
      </c>
      <c r="G34" s="44">
        <f t="shared" si="3"/>
        <v>0</v>
      </c>
      <c r="H34" s="44">
        <f t="shared" si="4"/>
        <v>0</v>
      </c>
      <c r="I34" s="45">
        <f t="shared" si="5"/>
        <v>0</v>
      </c>
    </row>
    <row r="35" spans="1:9" ht="15.75">
      <c r="A35" s="5" t="s">
        <v>23</v>
      </c>
      <c r="B35" s="104">
        <v>15815</v>
      </c>
      <c r="C35" s="45">
        <v>109</v>
      </c>
      <c r="D35" s="45">
        <f t="shared" si="0"/>
        <v>6.892190957951312</v>
      </c>
      <c r="E35" s="45">
        <f t="shared" si="6"/>
        <v>97.61379067249669</v>
      </c>
      <c r="F35" s="45">
        <f t="shared" si="2"/>
        <v>11.386209327503309</v>
      </c>
      <c r="G35" s="44">
        <f t="shared" si="3"/>
        <v>0.10446063603214045</v>
      </c>
      <c r="H35" s="44">
        <f t="shared" si="4"/>
        <v>0.2855335066888262</v>
      </c>
      <c r="I35" s="45">
        <f t="shared" si="5"/>
        <v>-0.2855335066888262</v>
      </c>
    </row>
    <row r="36" spans="1:9" ht="15.75">
      <c r="A36" s="5" t="s">
        <v>24</v>
      </c>
      <c r="B36" s="104">
        <v>56997</v>
      </c>
      <c r="C36" s="45">
        <v>288</v>
      </c>
      <c r="D36" s="45">
        <f t="shared" si="0"/>
        <v>5.052897520922154</v>
      </c>
      <c r="E36" s="45">
        <f t="shared" si="6"/>
        <v>182.6370129161666</v>
      </c>
      <c r="F36" s="45">
        <f t="shared" si="2"/>
        <v>105.36298708383339</v>
      </c>
      <c r="G36" s="44">
        <f t="shared" si="3"/>
        <v>0.36584370515219927</v>
      </c>
      <c r="H36" s="44">
        <f t="shared" si="4"/>
        <v>1</v>
      </c>
      <c r="I36" s="45">
        <f t="shared" si="5"/>
        <v>-1</v>
      </c>
    </row>
    <row r="37" spans="1:9" ht="15.75">
      <c r="A37" s="5" t="s">
        <v>25</v>
      </c>
      <c r="B37" s="104">
        <v>9912</v>
      </c>
      <c r="C37" s="45">
        <v>67.7</v>
      </c>
      <c r="D37" s="45">
        <f t="shared" si="0"/>
        <v>6.830104923325263</v>
      </c>
      <c r="E37" s="45">
        <f t="shared" si="6"/>
        <v>85.42661955636869</v>
      </c>
      <c r="F37" s="45">
        <f t="shared" si="2"/>
        <v>-17.72661955636869</v>
      </c>
      <c r="G37" s="44">
        <f t="shared" si="3"/>
        <v>0</v>
      </c>
      <c r="H37" s="44">
        <f t="shared" si="4"/>
        <v>0</v>
      </c>
      <c r="I37" s="45">
        <f t="shared" si="5"/>
        <v>0</v>
      </c>
    </row>
    <row r="38" spans="1:9" ht="15.75">
      <c r="A38" s="5" t="s">
        <v>26</v>
      </c>
      <c r="B38" s="104">
        <v>32597</v>
      </c>
      <c r="C38" s="45">
        <v>127</v>
      </c>
      <c r="D38" s="45">
        <f t="shared" si="0"/>
        <v>3.896064054974384</v>
      </c>
      <c r="E38" s="45">
        <f t="shared" si="6"/>
        <v>132.26144536855975</v>
      </c>
      <c r="F38" s="45">
        <f t="shared" si="2"/>
        <v>-5.261445368559748</v>
      </c>
      <c r="G38" s="44">
        <f t="shared" si="3"/>
        <v>0</v>
      </c>
      <c r="H38" s="44">
        <f t="shared" si="4"/>
        <v>0</v>
      </c>
      <c r="I38" s="45">
        <f t="shared" si="5"/>
        <v>0</v>
      </c>
    </row>
    <row r="39" spans="1:9" ht="15.75">
      <c r="A39" s="5" t="s">
        <v>27</v>
      </c>
      <c r="B39" s="104">
        <v>15576</v>
      </c>
      <c r="C39" s="45">
        <v>116</v>
      </c>
      <c r="D39" s="45">
        <f t="shared" si="0"/>
        <v>7.447354904982024</v>
      </c>
      <c r="E39" s="45">
        <f t="shared" si="6"/>
        <v>97.120357859223</v>
      </c>
      <c r="F39" s="45">
        <f t="shared" si="2"/>
        <v>18.879642140776994</v>
      </c>
      <c r="G39" s="44">
        <f t="shared" si="3"/>
        <v>0.1627555356963534</v>
      </c>
      <c r="H39" s="44">
        <f t="shared" si="4"/>
        <v>0.44487723419661795</v>
      </c>
      <c r="I39" s="45">
        <f t="shared" si="5"/>
        <v>-0.44487723419661795</v>
      </c>
    </row>
    <row r="40" spans="1:9" ht="15.75">
      <c r="A40" s="5" t="s">
        <v>28</v>
      </c>
      <c r="B40" s="104">
        <v>25463</v>
      </c>
      <c r="C40" s="45">
        <v>111</v>
      </c>
      <c r="D40" s="45">
        <f t="shared" si="0"/>
        <v>4.35926638652162</v>
      </c>
      <c r="E40" s="45">
        <f t="shared" si="6"/>
        <v>117.53278557820616</v>
      </c>
      <c r="F40" s="45">
        <f t="shared" si="2"/>
        <v>-6.532785578206159</v>
      </c>
      <c r="G40" s="44">
        <f t="shared" si="3"/>
        <v>0</v>
      </c>
      <c r="H40" s="44">
        <f t="shared" si="4"/>
        <v>0</v>
      </c>
      <c r="I40" s="45">
        <f t="shared" si="5"/>
        <v>0</v>
      </c>
    </row>
    <row r="41" spans="1:9" ht="15.75">
      <c r="A41" s="5" t="s">
        <v>29</v>
      </c>
      <c r="B41" s="104">
        <v>22150</v>
      </c>
      <c r="C41" s="45">
        <v>123</v>
      </c>
      <c r="D41" s="45">
        <f t="shared" si="0"/>
        <v>5.553047404063205</v>
      </c>
      <c r="E41" s="45">
        <f t="shared" si="6"/>
        <v>110.6928570829102</v>
      </c>
      <c r="F41" s="45">
        <f t="shared" si="2"/>
        <v>12.307142917089806</v>
      </c>
      <c r="G41" s="44">
        <f t="shared" si="3"/>
        <v>0.10005807249666508</v>
      </c>
      <c r="H41" s="44">
        <f t="shared" si="4"/>
        <v>0.27349950562915565</v>
      </c>
      <c r="I41" s="45">
        <f t="shared" si="5"/>
        <v>-0.27349950562915565</v>
      </c>
    </row>
    <row r="42" spans="1:9" ht="15.75">
      <c r="A42" s="5" t="s">
        <v>30</v>
      </c>
      <c r="B42" s="104">
        <v>43383</v>
      </c>
      <c r="C42" s="45">
        <v>188</v>
      </c>
      <c r="D42" s="45">
        <f t="shared" si="0"/>
        <v>4.3334946868589075</v>
      </c>
      <c r="E42" s="45">
        <f t="shared" si="6"/>
        <v>154.52992371153056</v>
      </c>
      <c r="F42" s="45">
        <f t="shared" si="2"/>
        <v>33.47007628846944</v>
      </c>
      <c r="G42" s="44">
        <f t="shared" si="3"/>
        <v>0.1780323206833481</v>
      </c>
      <c r="H42" s="44">
        <f t="shared" si="4"/>
        <v>0.48663491588377233</v>
      </c>
      <c r="I42" s="45">
        <f t="shared" si="5"/>
        <v>-0.48663491588377233</v>
      </c>
    </row>
    <row r="43" spans="1:9" ht="15.75">
      <c r="A43" s="5" t="s">
        <v>31</v>
      </c>
      <c r="B43" s="104">
        <v>81908</v>
      </c>
      <c r="C43" s="45">
        <v>319.6</v>
      </c>
      <c r="D43" s="45">
        <f t="shared" si="0"/>
        <v>3.9019387605606295</v>
      </c>
      <c r="E43" s="45">
        <f t="shared" si="6"/>
        <v>234.06757698085653</v>
      </c>
      <c r="F43" s="45">
        <f t="shared" si="2"/>
        <v>85.5324230191435</v>
      </c>
      <c r="G43" s="44">
        <f t="shared" si="3"/>
        <v>0.26762335112372804</v>
      </c>
      <c r="H43" s="44">
        <f t="shared" si="4"/>
        <v>0.7315237281789245</v>
      </c>
      <c r="I43" s="45">
        <f t="shared" si="5"/>
        <v>-0.7315237281789245</v>
      </c>
    </row>
    <row r="44" spans="1:9" ht="15.75">
      <c r="A44" s="5" t="s">
        <v>32</v>
      </c>
      <c r="B44" s="104">
        <v>22936</v>
      </c>
      <c r="C44" s="45">
        <v>175.15</v>
      </c>
      <c r="D44" s="45">
        <f t="shared" si="0"/>
        <v>7.636466689919778</v>
      </c>
      <c r="E44" s="45">
        <f t="shared" si="6"/>
        <v>112.31561102112408</v>
      </c>
      <c r="F44" s="45">
        <f t="shared" si="2"/>
        <v>62.83438897887592</v>
      </c>
      <c r="G44" s="44">
        <f t="shared" si="3"/>
        <v>0.3587461546039162</v>
      </c>
      <c r="H44" s="44">
        <f t="shared" si="4"/>
        <v>0.9805995006929794</v>
      </c>
      <c r="I44" s="45">
        <f t="shared" si="5"/>
        <v>-0.9805995006929794</v>
      </c>
    </row>
    <row r="45" spans="1:9" ht="15.75">
      <c r="A45" s="5" t="s">
        <v>33</v>
      </c>
      <c r="B45" s="104">
        <v>15727</v>
      </c>
      <c r="C45" s="45">
        <v>134</v>
      </c>
      <c r="D45" s="45">
        <f t="shared" si="0"/>
        <v>8.520378966109238</v>
      </c>
      <c r="E45" s="45">
        <f t="shared" si="6"/>
        <v>97.43210829773483</v>
      </c>
      <c r="F45" s="45">
        <f t="shared" si="2"/>
        <v>36.56789170226517</v>
      </c>
      <c r="G45" s="44">
        <f t="shared" si="3"/>
        <v>0.27289471419600875</v>
      </c>
      <c r="H45" s="44">
        <f t="shared" si="4"/>
        <v>0.7459325125806889</v>
      </c>
      <c r="I45" s="45">
        <f t="shared" si="5"/>
        <v>-0.7459325125806889</v>
      </c>
    </row>
    <row r="46" spans="1:9" ht="15.75">
      <c r="A46" s="5" t="s">
        <v>34</v>
      </c>
      <c r="B46" s="104">
        <v>13617</v>
      </c>
      <c r="C46" s="45">
        <v>95</v>
      </c>
      <c r="D46" s="45">
        <f t="shared" si="0"/>
        <v>6.976573400895939</v>
      </c>
      <c r="E46" s="45">
        <f t="shared" si="6"/>
        <v>93.07586044833113</v>
      </c>
      <c r="F46" s="45">
        <f t="shared" si="2"/>
        <v>1.9241395516688726</v>
      </c>
      <c r="G46" s="44">
        <f t="shared" si="3"/>
        <v>0.02025410054388287</v>
      </c>
      <c r="H46" s="44">
        <f t="shared" si="4"/>
        <v>0.05536271434670908</v>
      </c>
      <c r="I46" s="45">
        <f t="shared" si="5"/>
        <v>-0.05536271434670908</v>
      </c>
    </row>
    <row r="47" spans="1:9" ht="15.75">
      <c r="A47" s="5" t="s">
        <v>35</v>
      </c>
      <c r="B47" s="104">
        <v>14393</v>
      </c>
      <c r="C47" s="45">
        <v>93.1</v>
      </c>
      <c r="D47" s="45">
        <f t="shared" si="0"/>
        <v>6.4684221496560825</v>
      </c>
      <c r="E47" s="45">
        <f t="shared" si="6"/>
        <v>94.67796866214026</v>
      </c>
      <c r="F47" s="45">
        <f t="shared" si="2"/>
        <v>-1.5779686621402647</v>
      </c>
      <c r="G47" s="44">
        <f t="shared" si="3"/>
        <v>0</v>
      </c>
      <c r="H47" s="44">
        <f t="shared" si="4"/>
        <v>0</v>
      </c>
      <c r="I47" s="45">
        <f t="shared" si="5"/>
        <v>0</v>
      </c>
    </row>
    <row r="48" spans="1:9" ht="15.75">
      <c r="A48" s="5" t="s">
        <v>36</v>
      </c>
      <c r="B48" s="104">
        <v>18288</v>
      </c>
      <c r="C48" s="45">
        <v>146</v>
      </c>
      <c r="D48" s="45">
        <f t="shared" si="0"/>
        <v>7.983377077865266</v>
      </c>
      <c r="E48" s="45">
        <f t="shared" si="6"/>
        <v>102.71947831779308</v>
      </c>
      <c r="F48" s="45">
        <f t="shared" si="2"/>
        <v>43.280521682206924</v>
      </c>
      <c r="G48" s="44">
        <f t="shared" si="3"/>
        <v>0.29644192933018443</v>
      </c>
      <c r="H48" s="44">
        <f t="shared" si="4"/>
        <v>0.8102966516995499</v>
      </c>
      <c r="I48" s="45">
        <f t="shared" si="5"/>
        <v>-0.8102966516995499</v>
      </c>
    </row>
    <row r="49" spans="1:9" s="17" customFormat="1" ht="15.75">
      <c r="A49" s="14" t="s">
        <v>67</v>
      </c>
      <c r="B49" s="103">
        <f>SUM($B12:$B48)</f>
        <v>3131720</v>
      </c>
      <c r="C49" s="15">
        <f>SUM($C12:$C48)</f>
        <v>8577.45</v>
      </c>
      <c r="D49" s="35">
        <f>$C49/$B49*1000</f>
        <v>2.738894281736554</v>
      </c>
      <c r="E49" s="15">
        <f>SUM($E$12:$E$48)</f>
        <v>8119.46053086944</v>
      </c>
      <c r="F49" s="35">
        <f>$C49-$E49</f>
        <v>457.9894691305608</v>
      </c>
      <c r="G49" s="15">
        <f>IF($F49/$C49&lt;0,0,$F49/$C49)</f>
        <v>0.05339459502889096</v>
      </c>
      <c r="H49" s="16"/>
      <c r="I49" s="16"/>
    </row>
    <row r="50" spans="1:2" ht="15.75">
      <c r="A50" s="6" t="s">
        <v>187</v>
      </c>
      <c r="B50" s="6"/>
    </row>
    <row r="52" spans="1:9" ht="33" customHeight="1">
      <c r="A52" s="120" t="s">
        <v>203</v>
      </c>
      <c r="B52" s="120"/>
      <c r="C52" s="120"/>
      <c r="D52" s="120"/>
      <c r="E52" s="120"/>
      <c r="F52" s="120"/>
      <c r="G52" s="120"/>
      <c r="H52" s="120"/>
      <c r="I52" s="120"/>
    </row>
    <row r="53" spans="1:9" ht="32.25" customHeight="1">
      <c r="A53" s="121" t="s">
        <v>343</v>
      </c>
      <c r="B53" s="121"/>
      <c r="C53" s="121"/>
      <c r="D53" s="121"/>
      <c r="E53" s="121"/>
      <c r="F53" s="121"/>
      <c r="G53" s="121"/>
      <c r="H53" s="121"/>
      <c r="I53" s="121"/>
    </row>
    <row r="54" spans="1:9" ht="32.25" customHeight="1">
      <c r="A54" s="120" t="s">
        <v>344</v>
      </c>
      <c r="B54" s="120"/>
      <c r="C54" s="120"/>
      <c r="D54" s="120"/>
      <c r="E54" s="120"/>
      <c r="F54" s="120"/>
      <c r="G54" s="120"/>
      <c r="H54" s="120"/>
      <c r="I54" s="120"/>
    </row>
    <row r="55" spans="1:9" ht="15.75">
      <c r="A55" s="118" t="s">
        <v>345</v>
      </c>
      <c r="B55" s="118"/>
      <c r="C55" s="118"/>
      <c r="D55" s="118"/>
      <c r="E55" s="118"/>
      <c r="F55" s="118"/>
      <c r="G55" s="118"/>
      <c r="H55" s="118"/>
      <c r="I55" s="118"/>
    </row>
    <row r="56" spans="1:9" ht="15.75">
      <c r="A56" s="118" t="s">
        <v>346</v>
      </c>
      <c r="B56" s="118"/>
      <c r="C56" s="118"/>
      <c r="D56" s="118"/>
      <c r="E56" s="118"/>
      <c r="F56" s="118"/>
      <c r="G56" s="118"/>
      <c r="H56" s="118"/>
      <c r="I56" s="118"/>
    </row>
  </sheetData>
  <sheetProtection/>
  <mergeCells count="6">
    <mergeCell ref="A1:I1"/>
    <mergeCell ref="A52:I52"/>
    <mergeCell ref="A53:I53"/>
    <mergeCell ref="A54:I54"/>
    <mergeCell ref="A55:I55"/>
    <mergeCell ref="A56:I56"/>
  </mergeCells>
  <conditionalFormatting sqref="I12:I48">
    <cfRule type="cellIs" priority="1" dxfId="132" operator="equal" stopIfTrue="1">
      <formula>0</formula>
    </cfRule>
    <cfRule type="cellIs" priority="2" dxfId="133" operator="equal" stopIfTrue="1">
      <formula>-1</formula>
    </cfRule>
  </conditionalFormatting>
  <printOptions horizontalCentered="1"/>
  <pageMargins left="0.15748031496062992" right="0.1968503937007874" top="0.53" bottom="0.2362204724409449" header="0.15748031496062992" footer="0.2362204724409449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8.7109375" defaultRowHeight="15"/>
  <cols>
    <col min="1" max="1" width="24.57421875" style="39" customWidth="1"/>
    <col min="2" max="2" width="42.8515625" style="39" customWidth="1"/>
    <col min="3" max="3" width="14.28125" style="39" customWidth="1"/>
    <col min="4" max="4" width="9.421875" style="39" customWidth="1"/>
    <col min="5" max="5" width="9.8515625" style="39" customWidth="1"/>
    <col min="6" max="6" width="17.140625" style="39" customWidth="1"/>
    <col min="7" max="16384" width="8.7109375" style="39" customWidth="1"/>
  </cols>
  <sheetData>
    <row r="1" spans="1:6" ht="33.75" customHeight="1">
      <c r="A1" s="112" t="s">
        <v>208</v>
      </c>
      <c r="B1" s="112"/>
      <c r="C1" s="112"/>
      <c r="D1" s="112"/>
      <c r="E1" s="112"/>
      <c r="F1" s="112"/>
    </row>
    <row r="3" spans="1:2" ht="15.75">
      <c r="A3" s="10" t="s">
        <v>108</v>
      </c>
      <c r="B3" s="23">
        <f>MAX($D$9:$D$45)</f>
        <v>855.398319461259</v>
      </c>
    </row>
    <row r="4" spans="1:2" ht="15.75">
      <c r="A4" s="11" t="s">
        <v>109</v>
      </c>
      <c r="B4" s="37">
        <f>MIN($D$9:$D$45)</f>
        <v>0</v>
      </c>
    </row>
    <row r="5" spans="1:2" ht="15.75">
      <c r="A5" s="12" t="s">
        <v>110</v>
      </c>
      <c r="B5" s="13" t="s">
        <v>40</v>
      </c>
    </row>
    <row r="7" spans="1:6" s="8" customFormat="1" ht="174" customHeight="1">
      <c r="A7" s="3" t="s">
        <v>38</v>
      </c>
      <c r="B7" s="3" t="s">
        <v>355</v>
      </c>
      <c r="C7" s="3" t="s">
        <v>372</v>
      </c>
      <c r="D7" s="9" t="s">
        <v>111</v>
      </c>
      <c r="E7" s="9" t="s">
        <v>112</v>
      </c>
      <c r="F7" s="9" t="s">
        <v>113</v>
      </c>
    </row>
    <row r="8" spans="1:6" s="7" customFormat="1" ht="15.75">
      <c r="A8" s="9">
        <v>1</v>
      </c>
      <c r="B8" s="9">
        <v>2</v>
      </c>
      <c r="C8" s="9">
        <v>3</v>
      </c>
      <c r="D8" s="9" t="s">
        <v>161</v>
      </c>
      <c r="E8" s="9">
        <v>5</v>
      </c>
      <c r="F8" s="9">
        <v>6</v>
      </c>
    </row>
    <row r="9" spans="1:8" ht="15.75">
      <c r="A9" s="5" t="s">
        <v>0</v>
      </c>
      <c r="B9" s="56">
        <v>61430078.28</v>
      </c>
      <c r="C9" s="105">
        <v>1136721</v>
      </c>
      <c r="D9" s="44">
        <f>$B9/$C9</f>
        <v>54.041473923680485</v>
      </c>
      <c r="E9" s="44">
        <f>($D9-$B$4)/($B$3-$B$4)</f>
        <v>0.06317696994976155</v>
      </c>
      <c r="F9" s="45">
        <f>$E9*$B$5</f>
        <v>-0.06317696994976155</v>
      </c>
      <c r="G9" s="49"/>
      <c r="H9" s="49"/>
    </row>
    <row r="10" spans="1:8" ht="15.75">
      <c r="A10" s="5" t="s">
        <v>1</v>
      </c>
      <c r="B10" s="56">
        <v>41136952.78</v>
      </c>
      <c r="C10" s="105">
        <v>685619</v>
      </c>
      <c r="D10" s="44">
        <f aca="true" t="shared" si="0" ref="D10:D45">$B10/$C10</f>
        <v>59.999726932888386</v>
      </c>
      <c r="E10" s="44">
        <f aca="true" t="shared" si="1" ref="E10:E45">($D10-$B$4)/($B$3-$B$4)</f>
        <v>0.07014244191019336</v>
      </c>
      <c r="F10" s="45">
        <f aca="true" t="shared" si="2" ref="F10:F45">$E10*$B$5</f>
        <v>-0.07014244191019336</v>
      </c>
      <c r="G10" s="49"/>
      <c r="H10" s="49"/>
    </row>
    <row r="11" spans="1:8" ht="15.75">
      <c r="A11" s="5" t="s">
        <v>2</v>
      </c>
      <c r="B11" s="56">
        <v>48494103.86999998</v>
      </c>
      <c r="C11" s="105">
        <v>163571</v>
      </c>
      <c r="D11" s="44">
        <f t="shared" si="0"/>
        <v>296.47128078938186</v>
      </c>
      <c r="E11" s="44">
        <f t="shared" si="1"/>
        <v>0.3465885705458287</v>
      </c>
      <c r="F11" s="45">
        <f t="shared" si="2"/>
        <v>-0.3465885705458287</v>
      </c>
      <c r="G11" s="49"/>
      <c r="H11" s="49"/>
    </row>
    <row r="12" spans="1:8" ht="15.75">
      <c r="A12" s="5" t="s">
        <v>3</v>
      </c>
      <c r="B12" s="56">
        <v>1459563.13</v>
      </c>
      <c r="C12" s="105">
        <v>100414</v>
      </c>
      <c r="D12" s="44">
        <f t="shared" si="0"/>
        <v>14.53545451829426</v>
      </c>
      <c r="E12" s="44">
        <f t="shared" si="1"/>
        <v>0.01699261523853458</v>
      </c>
      <c r="F12" s="45">
        <f t="shared" si="2"/>
        <v>-0.01699261523853458</v>
      </c>
      <c r="G12" s="49"/>
      <c r="H12" s="49"/>
    </row>
    <row r="13" spans="1:8" ht="15.75">
      <c r="A13" s="5" t="s">
        <v>4</v>
      </c>
      <c r="B13" s="56">
        <v>4365.49</v>
      </c>
      <c r="C13" s="105">
        <v>70096</v>
      </c>
      <c r="D13" s="44">
        <f t="shared" si="0"/>
        <v>0.0622787320246519</v>
      </c>
      <c r="E13" s="92">
        <f t="shared" si="1"/>
        <v>7.280670373993236E-05</v>
      </c>
      <c r="F13" s="93">
        <f t="shared" si="2"/>
        <v>-7.280670373993236E-05</v>
      </c>
      <c r="G13" s="49"/>
      <c r="H13" s="49"/>
    </row>
    <row r="14" spans="1:8" ht="15.75">
      <c r="A14" s="5" t="s">
        <v>5</v>
      </c>
      <c r="B14" s="56">
        <v>0</v>
      </c>
      <c r="C14" s="105">
        <v>46919</v>
      </c>
      <c r="D14" s="44">
        <f t="shared" si="0"/>
        <v>0</v>
      </c>
      <c r="E14" s="44">
        <f t="shared" si="1"/>
        <v>0</v>
      </c>
      <c r="F14" s="45">
        <f t="shared" si="2"/>
        <v>0</v>
      </c>
      <c r="G14" s="49"/>
      <c r="H14" s="49"/>
    </row>
    <row r="15" spans="1:8" ht="15.75">
      <c r="A15" s="5" t="s">
        <v>6</v>
      </c>
      <c r="B15" s="56">
        <v>2472548.16</v>
      </c>
      <c r="C15" s="105">
        <v>53795</v>
      </c>
      <c r="D15" s="44">
        <f t="shared" si="0"/>
        <v>45.96241583790315</v>
      </c>
      <c r="E15" s="44">
        <f t="shared" si="1"/>
        <v>0.0537321792575544</v>
      </c>
      <c r="F15" s="45">
        <f t="shared" si="2"/>
        <v>-0.0537321792575544</v>
      </c>
      <c r="G15" s="49"/>
      <c r="H15" s="49"/>
    </row>
    <row r="16" spans="1:8" ht="15.75">
      <c r="A16" s="5" t="s">
        <v>7</v>
      </c>
      <c r="B16" s="56">
        <v>47113.21</v>
      </c>
      <c r="C16" s="105">
        <v>25221</v>
      </c>
      <c r="D16" s="44">
        <f t="shared" si="0"/>
        <v>1.8680151461084018</v>
      </c>
      <c r="E16" s="90">
        <f t="shared" si="1"/>
        <v>0.0021837956699340983</v>
      </c>
      <c r="F16" s="91">
        <f t="shared" si="2"/>
        <v>-0.0021837956699340983</v>
      </c>
      <c r="G16" s="49"/>
      <c r="H16" s="49"/>
    </row>
    <row r="17" spans="1:8" ht="15.75">
      <c r="A17" s="5" t="s">
        <v>8</v>
      </c>
      <c r="B17" s="56">
        <v>16712015.869999995</v>
      </c>
      <c r="C17" s="105">
        <v>57998</v>
      </c>
      <c r="D17" s="44">
        <f t="shared" si="0"/>
        <v>288.1481407979585</v>
      </c>
      <c r="E17" s="44">
        <f t="shared" si="1"/>
        <v>0.33685843687352335</v>
      </c>
      <c r="F17" s="45">
        <f t="shared" si="2"/>
        <v>-0.33685843687352335</v>
      </c>
      <c r="G17" s="49"/>
      <c r="H17" s="49"/>
    </row>
    <row r="18" spans="1:8" ht="15.75">
      <c r="A18" s="5" t="s">
        <v>9</v>
      </c>
      <c r="B18" s="56">
        <v>5978846.739999999</v>
      </c>
      <c r="C18" s="105">
        <v>28231</v>
      </c>
      <c r="D18" s="44">
        <f t="shared" si="0"/>
        <v>211.7830307109206</v>
      </c>
      <c r="E18" s="44">
        <f t="shared" si="1"/>
        <v>0.24758410893804925</v>
      </c>
      <c r="F18" s="45">
        <f t="shared" si="2"/>
        <v>-0.24758410893804925</v>
      </c>
      <c r="G18" s="49"/>
      <c r="H18" s="49"/>
    </row>
    <row r="19" spans="1:8" ht="15.75">
      <c r="A19" s="5" t="s">
        <v>10</v>
      </c>
      <c r="B19" s="56">
        <v>734453.2400000002</v>
      </c>
      <c r="C19" s="105">
        <v>11198</v>
      </c>
      <c r="D19" s="44">
        <f t="shared" si="0"/>
        <v>65.58789426683339</v>
      </c>
      <c r="E19" s="44">
        <f t="shared" si="1"/>
        <v>0.07667526668528118</v>
      </c>
      <c r="F19" s="45">
        <f t="shared" si="2"/>
        <v>-0.07667526668528118</v>
      </c>
      <c r="G19" s="49"/>
      <c r="H19" s="49"/>
    </row>
    <row r="20" spans="1:8" ht="15.75">
      <c r="A20" s="5" t="s">
        <v>11</v>
      </c>
      <c r="B20" s="56">
        <v>0</v>
      </c>
      <c r="C20" s="105">
        <v>37466</v>
      </c>
      <c r="D20" s="44">
        <f t="shared" si="0"/>
        <v>0</v>
      </c>
      <c r="E20" s="44">
        <f t="shared" si="1"/>
        <v>0</v>
      </c>
      <c r="F20" s="45">
        <f t="shared" si="2"/>
        <v>0</v>
      </c>
      <c r="G20" s="49"/>
      <c r="H20" s="49"/>
    </row>
    <row r="21" spans="1:8" ht="15.75">
      <c r="A21" s="5" t="s">
        <v>12</v>
      </c>
      <c r="B21" s="56">
        <v>6314.99</v>
      </c>
      <c r="C21" s="105">
        <v>14037</v>
      </c>
      <c r="D21" s="44">
        <f t="shared" si="0"/>
        <v>0.44988174111277335</v>
      </c>
      <c r="E21" s="90">
        <f t="shared" si="1"/>
        <v>0.0005259324584552782</v>
      </c>
      <c r="F21" s="91">
        <f t="shared" si="2"/>
        <v>-0.0005259324584552782</v>
      </c>
      <c r="G21" s="49"/>
      <c r="H21" s="49"/>
    </row>
    <row r="22" spans="1:8" ht="15.75">
      <c r="A22" s="5" t="s">
        <v>13</v>
      </c>
      <c r="B22" s="56">
        <v>0</v>
      </c>
      <c r="C22" s="105">
        <v>17668</v>
      </c>
      <c r="D22" s="44">
        <f t="shared" si="0"/>
        <v>0</v>
      </c>
      <c r="E22" s="44">
        <f t="shared" si="1"/>
        <v>0</v>
      </c>
      <c r="F22" s="45">
        <f t="shared" si="2"/>
        <v>0</v>
      </c>
      <c r="G22" s="49"/>
      <c r="H22" s="49"/>
    </row>
    <row r="23" spans="1:8" ht="15.75">
      <c r="A23" s="5" t="s">
        <v>14</v>
      </c>
      <c r="B23" s="56">
        <v>0</v>
      </c>
      <c r="C23" s="105">
        <v>16587</v>
      </c>
      <c r="D23" s="44">
        <f t="shared" si="0"/>
        <v>0</v>
      </c>
      <c r="E23" s="44">
        <f t="shared" si="1"/>
        <v>0</v>
      </c>
      <c r="F23" s="45">
        <f t="shared" si="2"/>
        <v>0</v>
      </c>
      <c r="G23" s="49"/>
      <c r="H23" s="49"/>
    </row>
    <row r="24" spans="1:8" ht="15.75">
      <c r="A24" s="5" t="s">
        <v>15</v>
      </c>
      <c r="B24" s="56">
        <v>797858.2700000003</v>
      </c>
      <c r="C24" s="105">
        <v>22430</v>
      </c>
      <c r="D24" s="44">
        <f t="shared" si="0"/>
        <v>35.571032991529215</v>
      </c>
      <c r="E24" s="44">
        <f t="shared" si="1"/>
        <v>0.04158417450940553</v>
      </c>
      <c r="F24" s="45">
        <f t="shared" si="2"/>
        <v>-0.04158417450940553</v>
      </c>
      <c r="G24" s="49"/>
      <c r="H24" s="49"/>
    </row>
    <row r="25" spans="1:8" ht="15.75">
      <c r="A25" s="5" t="s">
        <v>16</v>
      </c>
      <c r="B25" s="56">
        <v>8186999.73</v>
      </c>
      <c r="C25" s="105">
        <v>128374</v>
      </c>
      <c r="D25" s="44">
        <f t="shared" si="0"/>
        <v>63.7745939987848</v>
      </c>
      <c r="E25" s="44">
        <f t="shared" si="1"/>
        <v>0.07455543522572136</v>
      </c>
      <c r="F25" s="45">
        <f t="shared" si="2"/>
        <v>-0.07455543522572136</v>
      </c>
      <c r="G25" s="49"/>
      <c r="H25" s="49"/>
    </row>
    <row r="26" spans="1:8" ht="15.75">
      <c r="A26" s="5" t="s">
        <v>17</v>
      </c>
      <c r="B26" s="56">
        <v>2255990.48</v>
      </c>
      <c r="C26" s="105">
        <v>9221</v>
      </c>
      <c r="D26" s="44">
        <f t="shared" si="0"/>
        <v>244.65789827567508</v>
      </c>
      <c r="E26" s="44">
        <f t="shared" si="1"/>
        <v>0.2860163419887986</v>
      </c>
      <c r="F26" s="45">
        <f t="shared" si="2"/>
        <v>-0.2860163419887986</v>
      </c>
      <c r="G26" s="49"/>
      <c r="H26" s="49"/>
    </row>
    <row r="27" spans="1:8" ht="15.75">
      <c r="A27" s="5" t="s">
        <v>18</v>
      </c>
      <c r="B27" s="56">
        <v>0</v>
      </c>
      <c r="C27" s="105">
        <v>11530</v>
      </c>
      <c r="D27" s="44">
        <f t="shared" si="0"/>
        <v>0</v>
      </c>
      <c r="E27" s="44">
        <f t="shared" si="1"/>
        <v>0</v>
      </c>
      <c r="F27" s="45">
        <f t="shared" si="2"/>
        <v>0</v>
      </c>
      <c r="G27" s="49"/>
      <c r="H27" s="49"/>
    </row>
    <row r="28" spans="1:8" ht="15.75">
      <c r="A28" s="5" t="s">
        <v>19</v>
      </c>
      <c r="B28" s="56">
        <v>9301000.829999998</v>
      </c>
      <c r="C28" s="105">
        <v>30548</v>
      </c>
      <c r="D28" s="44">
        <f t="shared" si="0"/>
        <v>304.47167834228094</v>
      </c>
      <c r="E28" s="44">
        <f t="shared" si="1"/>
        <v>0.3559414034552244</v>
      </c>
      <c r="F28" s="45">
        <f t="shared" si="2"/>
        <v>-0.3559414034552244</v>
      </c>
      <c r="G28" s="49"/>
      <c r="H28" s="49"/>
    </row>
    <row r="29" spans="1:8" ht="15.75">
      <c r="A29" s="5" t="s">
        <v>20</v>
      </c>
      <c r="B29" s="56">
        <v>0</v>
      </c>
      <c r="C29" s="105">
        <v>41281</v>
      </c>
      <c r="D29" s="44">
        <f t="shared" si="0"/>
        <v>0</v>
      </c>
      <c r="E29" s="44">
        <f t="shared" si="1"/>
        <v>0</v>
      </c>
      <c r="F29" s="45">
        <f t="shared" si="2"/>
        <v>0</v>
      </c>
      <c r="G29" s="49"/>
      <c r="H29" s="49"/>
    </row>
    <row r="30" spans="1:8" ht="15.75">
      <c r="A30" s="5" t="s">
        <v>21</v>
      </c>
      <c r="B30" s="56">
        <v>11304944.19</v>
      </c>
      <c r="C30" s="105">
        <v>13216</v>
      </c>
      <c r="D30" s="44">
        <f t="shared" si="0"/>
        <v>855.398319461259</v>
      </c>
      <c r="E30" s="44">
        <f t="shared" si="1"/>
        <v>1</v>
      </c>
      <c r="F30" s="45">
        <f t="shared" si="2"/>
        <v>-1</v>
      </c>
      <c r="G30" s="49"/>
      <c r="H30" s="49"/>
    </row>
    <row r="31" spans="1:8" ht="15.75">
      <c r="A31" s="5" t="s">
        <v>22</v>
      </c>
      <c r="B31" s="56">
        <v>37329.009999999995</v>
      </c>
      <c r="C31" s="105">
        <v>20817</v>
      </c>
      <c r="D31" s="44">
        <f t="shared" si="0"/>
        <v>1.7931983475044433</v>
      </c>
      <c r="E31" s="90">
        <f t="shared" si="1"/>
        <v>0.0020963313893740437</v>
      </c>
      <c r="F31" s="91">
        <f t="shared" si="2"/>
        <v>-0.0020963313893740437</v>
      </c>
      <c r="G31" s="49"/>
      <c r="H31" s="49"/>
    </row>
    <row r="32" spans="1:8" ht="15.75">
      <c r="A32" s="5" t="s">
        <v>23</v>
      </c>
      <c r="B32" s="56">
        <v>10182275.87</v>
      </c>
      <c r="C32" s="105">
        <v>15815</v>
      </c>
      <c r="D32" s="44">
        <f t="shared" si="0"/>
        <v>643.8366025924754</v>
      </c>
      <c r="E32" s="44">
        <f t="shared" si="1"/>
        <v>0.7526746171280441</v>
      </c>
      <c r="F32" s="45">
        <f t="shared" si="2"/>
        <v>-0.7526746171280441</v>
      </c>
      <c r="G32" s="49"/>
      <c r="H32" s="49"/>
    </row>
    <row r="33" spans="1:8" ht="15.75">
      <c r="A33" s="5" t="s">
        <v>24</v>
      </c>
      <c r="B33" s="56">
        <v>7577209.489999999</v>
      </c>
      <c r="C33" s="105">
        <v>56997</v>
      </c>
      <c r="D33" s="44">
        <f t="shared" si="0"/>
        <v>132.94049669280838</v>
      </c>
      <c r="E33" s="44">
        <f t="shared" si="1"/>
        <v>0.15541355841865112</v>
      </c>
      <c r="F33" s="45">
        <f t="shared" si="2"/>
        <v>-0.15541355841865112</v>
      </c>
      <c r="G33" s="49"/>
      <c r="H33" s="49"/>
    </row>
    <row r="34" spans="1:8" ht="15.75">
      <c r="A34" s="5" t="s">
        <v>25</v>
      </c>
      <c r="B34" s="56">
        <v>384174.14</v>
      </c>
      <c r="C34" s="105">
        <v>9912</v>
      </c>
      <c r="D34" s="44">
        <f t="shared" si="0"/>
        <v>38.758488700564975</v>
      </c>
      <c r="E34" s="44">
        <f t="shared" si="1"/>
        <v>0.04531045691669768</v>
      </c>
      <c r="F34" s="45">
        <f t="shared" si="2"/>
        <v>-0.04531045691669768</v>
      </c>
      <c r="G34" s="49"/>
      <c r="H34" s="49"/>
    </row>
    <row r="35" spans="1:8" ht="15.75">
      <c r="A35" s="5" t="s">
        <v>26</v>
      </c>
      <c r="B35" s="56">
        <v>5149635.320000001</v>
      </c>
      <c r="C35" s="105">
        <v>32597</v>
      </c>
      <c r="D35" s="44">
        <f t="shared" si="0"/>
        <v>157.9788115470749</v>
      </c>
      <c r="E35" s="44">
        <f t="shared" si="1"/>
        <v>0.18468450072075432</v>
      </c>
      <c r="F35" s="45">
        <f t="shared" si="2"/>
        <v>-0.18468450072075432</v>
      </c>
      <c r="G35" s="49"/>
      <c r="H35" s="49"/>
    </row>
    <row r="36" spans="1:8" ht="15.75">
      <c r="A36" s="5" t="s">
        <v>27</v>
      </c>
      <c r="B36" s="56">
        <v>267493.28000000026</v>
      </c>
      <c r="C36" s="105">
        <v>15576</v>
      </c>
      <c r="D36" s="44">
        <f t="shared" si="0"/>
        <v>17.17342578325631</v>
      </c>
      <c r="E36" s="44">
        <f t="shared" si="1"/>
        <v>0.020076525043996294</v>
      </c>
      <c r="F36" s="45">
        <f t="shared" si="2"/>
        <v>-0.020076525043996294</v>
      </c>
      <c r="G36" s="49"/>
      <c r="H36" s="49"/>
    </row>
    <row r="37" spans="1:8" ht="15.75">
      <c r="A37" s="5" t="s">
        <v>28</v>
      </c>
      <c r="B37" s="56">
        <v>0</v>
      </c>
      <c r="C37" s="105">
        <v>25463</v>
      </c>
      <c r="D37" s="44">
        <f t="shared" si="0"/>
        <v>0</v>
      </c>
      <c r="E37" s="44">
        <f t="shared" si="1"/>
        <v>0</v>
      </c>
      <c r="F37" s="45">
        <f t="shared" si="2"/>
        <v>0</v>
      </c>
      <c r="G37" s="49"/>
      <c r="H37" s="49"/>
    </row>
    <row r="38" spans="1:8" ht="15.75">
      <c r="A38" s="5" t="s">
        <v>29</v>
      </c>
      <c r="B38" s="56">
        <v>940631.4300000003</v>
      </c>
      <c r="C38" s="105">
        <v>22150</v>
      </c>
      <c r="D38" s="44">
        <f t="shared" si="0"/>
        <v>42.46643024830701</v>
      </c>
      <c r="E38" s="44">
        <f t="shared" si="1"/>
        <v>0.04964521122165978</v>
      </c>
      <c r="F38" s="45">
        <f t="shared" si="2"/>
        <v>-0.04964521122165978</v>
      </c>
      <c r="G38" s="49"/>
      <c r="H38" s="49"/>
    </row>
    <row r="39" spans="1:8" ht="15.75">
      <c r="A39" s="5" t="s">
        <v>30</v>
      </c>
      <c r="B39" s="56">
        <v>1702782.0100000019</v>
      </c>
      <c r="C39" s="105">
        <v>43383</v>
      </c>
      <c r="D39" s="44">
        <f t="shared" si="0"/>
        <v>39.24998294262734</v>
      </c>
      <c r="E39" s="44">
        <f t="shared" si="1"/>
        <v>0.04588503630372747</v>
      </c>
      <c r="F39" s="45">
        <f t="shared" si="2"/>
        <v>-0.04588503630372747</v>
      </c>
      <c r="G39" s="49"/>
      <c r="H39" s="49"/>
    </row>
    <row r="40" spans="1:8" ht="15.75">
      <c r="A40" s="5" t="s">
        <v>31</v>
      </c>
      <c r="B40" s="56">
        <v>31697.26</v>
      </c>
      <c r="C40" s="105">
        <v>81908</v>
      </c>
      <c r="D40" s="44">
        <f t="shared" si="0"/>
        <v>0.38698613078087607</v>
      </c>
      <c r="E40" s="92">
        <f t="shared" si="1"/>
        <v>0.0004524045955860715</v>
      </c>
      <c r="F40" s="93">
        <f t="shared" si="2"/>
        <v>-0.0004524045955860715</v>
      </c>
      <c r="G40" s="49"/>
      <c r="H40" s="49"/>
    </row>
    <row r="41" spans="1:8" ht="15.75">
      <c r="A41" s="5" t="s">
        <v>32</v>
      </c>
      <c r="B41" s="56">
        <v>6639734.349999999</v>
      </c>
      <c r="C41" s="105">
        <v>22936</v>
      </c>
      <c r="D41" s="44">
        <f t="shared" si="0"/>
        <v>289.48963855946977</v>
      </c>
      <c r="E41" s="44">
        <f t="shared" si="1"/>
        <v>0.33842670949107556</v>
      </c>
      <c r="F41" s="45">
        <f t="shared" si="2"/>
        <v>-0.33842670949107556</v>
      </c>
      <c r="G41" s="49"/>
      <c r="H41" s="49"/>
    </row>
    <row r="42" spans="1:8" ht="15.75">
      <c r="A42" s="5" t="s">
        <v>33</v>
      </c>
      <c r="B42" s="56">
        <v>866901.5499999999</v>
      </c>
      <c r="C42" s="105">
        <v>15727</v>
      </c>
      <c r="D42" s="44">
        <f t="shared" si="0"/>
        <v>55.12186367393654</v>
      </c>
      <c r="E42" s="44">
        <f t="shared" si="1"/>
        <v>0.0644399952862346</v>
      </c>
      <c r="F42" s="45">
        <f t="shared" si="2"/>
        <v>-0.0644399952862346</v>
      </c>
      <c r="G42" s="49"/>
      <c r="H42" s="49"/>
    </row>
    <row r="43" spans="1:8" ht="15.75">
      <c r="A43" s="5" t="s">
        <v>34</v>
      </c>
      <c r="B43" s="56">
        <v>0</v>
      </c>
      <c r="C43" s="105">
        <v>13617</v>
      </c>
      <c r="D43" s="44">
        <f t="shared" si="0"/>
        <v>0</v>
      </c>
      <c r="E43" s="44">
        <f t="shared" si="1"/>
        <v>0</v>
      </c>
      <c r="F43" s="45">
        <f t="shared" si="2"/>
        <v>0</v>
      </c>
      <c r="G43" s="49"/>
      <c r="H43" s="49"/>
    </row>
    <row r="44" spans="1:8" ht="15.75">
      <c r="A44" s="5" t="s">
        <v>35</v>
      </c>
      <c r="B44" s="56">
        <v>0</v>
      </c>
      <c r="C44" s="105">
        <v>14393</v>
      </c>
      <c r="D44" s="44">
        <f t="shared" si="0"/>
        <v>0</v>
      </c>
      <c r="E44" s="44">
        <f t="shared" si="1"/>
        <v>0</v>
      </c>
      <c r="F44" s="45">
        <f t="shared" si="2"/>
        <v>0</v>
      </c>
      <c r="G44" s="49"/>
      <c r="H44" s="49"/>
    </row>
    <row r="45" spans="1:8" ht="15.75">
      <c r="A45" s="5" t="s">
        <v>36</v>
      </c>
      <c r="B45" s="56">
        <v>287711.44000000024</v>
      </c>
      <c r="C45" s="105">
        <v>18288</v>
      </c>
      <c r="D45" s="44">
        <f t="shared" si="0"/>
        <v>15.732252843394589</v>
      </c>
      <c r="E45" s="44">
        <f t="shared" si="1"/>
        <v>0.018391727556003344</v>
      </c>
      <c r="F45" s="45">
        <f t="shared" si="2"/>
        <v>-0.018391727556003344</v>
      </c>
      <c r="G45" s="49"/>
      <c r="H45" s="49"/>
    </row>
    <row r="46" spans="1:6" s="17" customFormat="1" ht="15.75">
      <c r="A46" s="14" t="s">
        <v>67</v>
      </c>
      <c r="B46" s="15">
        <f>SUM(B$9:B$45)</f>
        <v>244390724.40999997</v>
      </c>
      <c r="C46" s="106">
        <f>SUM(C$9:C$45)</f>
        <v>3131720</v>
      </c>
      <c r="D46" s="15">
        <f>$B46/$C46</f>
        <v>78.03722057208178</v>
      </c>
      <c r="E46" s="15"/>
      <c r="F46" s="15"/>
    </row>
    <row r="47" ht="15.75">
      <c r="A47" s="6" t="s">
        <v>187</v>
      </c>
    </row>
  </sheetData>
  <sheetProtection/>
  <mergeCells count="1">
    <mergeCell ref="A1:F1"/>
  </mergeCells>
  <conditionalFormatting sqref="F9:F45">
    <cfRule type="cellIs" priority="1" dxfId="132" operator="equal" stopIfTrue="1">
      <formula>0</formula>
    </cfRule>
    <cfRule type="cellIs" priority="2" dxfId="133" operator="equal" stopIfTrue="1">
      <formula>-1</formula>
    </cfRule>
  </conditionalFormatting>
  <printOptions horizontalCentered="1" verticalCentered="1"/>
  <pageMargins left="0.15748031496062992" right="0.15748031496062992" top="0.15748031496062992" bottom="0.15748031496062992" header="0.31496062992125984" footer="0.1574803149606299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2010-08-08T11:08:55Z</cp:lastPrinted>
  <dcterms:created xsi:type="dcterms:W3CDTF">2006-09-28T05:33:49Z</dcterms:created>
  <dcterms:modified xsi:type="dcterms:W3CDTF">2023-06-20T06:21:11Z</dcterms:modified>
  <cp:category/>
  <cp:version/>
  <cp:contentType/>
  <cp:contentStatus/>
</cp:coreProperties>
</file>