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72" windowHeight="10452" tabRatio="799" activeTab="21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5)" sheetId="10" r:id="rId10"/>
    <sheet name="II (6)" sheetId="11" r:id="rId11"/>
    <sheet name="III (1)" sheetId="12" r:id="rId12"/>
    <sheet name="III (2)" sheetId="13" r:id="rId13"/>
    <sheet name="III (3)" sheetId="14" r:id="rId14"/>
    <sheet name="III (4)" sheetId="15" r:id="rId15"/>
    <sheet name="III (5)" sheetId="16" r:id="rId16"/>
    <sheet name="III (6)" sheetId="17" r:id="rId17"/>
    <sheet name="III (7)" sheetId="18" r:id="rId18"/>
    <sheet name="IV (1)" sheetId="19" r:id="rId19"/>
    <sheet name="IV (2)" sheetId="20" r:id="rId20"/>
    <sheet name="рейтинг" sheetId="21" r:id="rId21"/>
    <sheet name="ранг" sheetId="22" r:id="rId22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6">'II (2)'!$A$1:$F$47</definedName>
    <definedName name="_xlnm.Print_Area" localSheetId="9">'II (5)'!$A$1:$G$48</definedName>
    <definedName name="_xlnm.Print_Area" localSheetId="10">'II (6)'!$A$1:$F$47</definedName>
    <definedName name="_xlnm.Print_Area" localSheetId="11">'III (1)'!$A$1:$M$47</definedName>
    <definedName name="_xlnm.Print_Area" localSheetId="12">'III (2)'!$A$1:$K$47</definedName>
    <definedName name="_xlnm.Print_Area" localSheetId="13">'III (3)'!$A$1:$I$46</definedName>
    <definedName name="_xlnm.Print_Area" localSheetId="15">'III (5)'!$A$1:$H$47</definedName>
    <definedName name="_xlnm.Print_Area" localSheetId="17">'III (7)'!$A$1:$J$48</definedName>
    <definedName name="_xlnm.Print_Area" localSheetId="19">'IV (2)'!$A$1:$E$46</definedName>
    <definedName name="_xlnm.Print_Area" localSheetId="21">'ранг'!$A$1:$V$41</definedName>
    <definedName name="_xlnm.Print_Area" localSheetId="20">'рейтинг'!$A$1:$V$41</definedName>
  </definedNames>
  <calcPr fullCalcOnLoad="1"/>
</workbook>
</file>

<file path=xl/sharedStrings.xml><?xml version="1.0" encoding="utf-8"?>
<sst xmlns="http://schemas.openxmlformats.org/spreadsheetml/2006/main" count="1174" uniqueCount="306">
  <si>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</si>
  <si>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</si>
  <si>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</si>
  <si>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</si>
  <si>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</si>
  <si>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</si>
  <si>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</si>
  <si>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</si>
  <si>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</si>
  <si>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</si>
  <si>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</si>
  <si>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</si>
  <si>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</si>
  <si>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</si>
  <si>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</si>
  <si>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</si>
  <si>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</si>
  <si>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</si>
  <si>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</si>
  <si>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</si>
  <si>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</si>
  <si>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</si>
  <si>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</si>
  <si>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</si>
  <si>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</si>
  <si>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</si>
  <si>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</si>
  <si>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</si>
  <si>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</si>
  <si>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</si>
  <si>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</si>
  <si>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</si>
  <si>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</si>
  <si>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</si>
  <si>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</si>
  <si>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</si>
  <si>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</si>
  <si>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</si>
  <si>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</si>
  <si>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</si>
  <si>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</si>
  <si>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</si>
  <si>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</si>
  <si>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</si>
  <si>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</si>
  <si>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</si>
  <si>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</si>
  <si>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</si>
  <si>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</si>
  <si>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</si>
  <si>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</si>
  <si>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</si>
  <si>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</si>
  <si>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</si>
  <si>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</si>
  <si>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</si>
  <si>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</si>
  <si>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</si>
  <si>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</si>
  <si>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</si>
  <si>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</si>
  <si>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</si>
  <si>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</si>
  <si>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</si>
  <si>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</si>
  <si>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</si>
  <si>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</si>
  <si>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</si>
  <si>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</si>
  <si>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</si>
  <si>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</si>
  <si>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</si>
  <si>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</si>
  <si>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</si>
  <si>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</si>
  <si>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</si>
  <si>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</si>
  <si>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</si>
  <si>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</si>
  <si>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</si>
  <si>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</si>
  <si>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</si>
  <si>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</si>
  <si>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</si>
  <si>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</si>
  <si>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</si>
  <si>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</si>
  <si>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</si>
  <si>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</si>
  <si>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</si>
  <si>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</si>
  <si>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</si>
  <si>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</si>
  <si>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</si>
  <si>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</si>
  <si>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</si>
  <si>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</si>
  <si>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</si>
  <si>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</si>
  <si>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</si>
  <si>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</si>
  <si>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</si>
  <si>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</si>
  <si>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</si>
  <si>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</si>
  <si>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</si>
  <si>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</si>
  <si>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</si>
  <si>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</si>
  <si>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</si>
  <si>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</si>
  <si>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</si>
  <si>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</si>
  <si>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</si>
  <si>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</si>
  <si>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</si>
  <si>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</si>
  <si>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</si>
  <si>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</si>
  <si>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</si>
  <si>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</si>
  <si>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</si>
  <si>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</si>
  <si>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</si>
  <si>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</si>
  <si>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</si>
  <si>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</si>
  <si>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</si>
  <si>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</si>
  <si>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</si>
  <si>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</si>
  <si>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</si>
  <si>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</si>
  <si>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</si>
  <si>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</si>
  <si>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</si>
  <si>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</si>
  <si>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</si>
  <si>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</si>
  <si>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</si>
  <si>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</si>
  <si>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</si>
  <si>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</si>
  <si>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</si>
  <si>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</si>
  <si>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</si>
  <si>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</si>
  <si>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</si>
  <si>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</si>
  <si>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</si>
  <si>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</si>
  <si>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</si>
  <si>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</si>
  <si>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(5) макс</t>
  </si>
  <si>
    <t>П II (5) мин</t>
  </si>
  <si>
    <t>В II (5)</t>
  </si>
  <si>
    <t>среднемесячное значение расходов</t>
  </si>
  <si>
    <t>П II (5)</t>
  </si>
  <si>
    <t>О II (5)</t>
  </si>
  <si>
    <t>О II (5) х В II (5)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</si>
  <si>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</si>
  <si>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</si>
  <si>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</si>
  <si>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</si>
  <si>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</si>
  <si>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</si>
  <si>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</si>
  <si>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</si>
  <si>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</si>
  <si>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</si>
  <si>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</si>
  <si>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</si>
  <si>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</si>
  <si>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</si>
  <si>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</si>
  <si>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</si>
  <si>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</si>
  <si>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</si>
  <si>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</si>
  <si>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</si>
  <si>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</si>
  <si>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</si>
  <si>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</si>
  <si>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</si>
  <si>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</si>
  <si>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</si>
  <si>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</si>
  <si>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</si>
  <si>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</si>
  <si>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</si>
  <si>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</si>
  <si>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</si>
  <si>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</si>
  <si>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</si>
  <si>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</si>
  <si>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П III (7) макс</t>
  </si>
  <si>
    <t>П III (7) мин</t>
  </si>
  <si>
    <t>В III (7)</t>
  </si>
  <si>
    <t>П III (7)</t>
  </si>
  <si>
    <t>О III (7)</t>
  </si>
  <si>
    <t>О III (7) х В III (7)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</si>
  <si>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</si>
  <si>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</si>
  <si>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</si>
  <si>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</si>
  <si>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</si>
  <si>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II (5) Отношение объема кредиторской задолженности бюджета по оплате коммунальных услуг 
к среднемесячному объему расходов бюджета на оплату коммунальных услуг*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</si>
  <si>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</si>
  <si>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</si>
  <si>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</si>
  <si>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Налоговые и неналоговые доходы</t>
  </si>
  <si>
    <t>норматив не установлен</t>
  </si>
  <si>
    <t>Расходы бюджета на оплату коммунальных услуг 
(КОСГУ 223)</t>
  </si>
  <si>
    <t>4=3/3мес.</t>
  </si>
  <si>
    <t>Налоговые и неналоговые доходы 
(без учета доходов от продажи имущества)</t>
  </si>
  <si>
    <t>Дотации</t>
  </si>
  <si>
    <t>Доходы от продажи имущества</t>
  </si>
  <si>
    <t>Безвозмездные поступления</t>
  </si>
  <si>
    <t>Положительное значение остатков средств бюджета, 
не имеющих целевого назначения</t>
  </si>
  <si>
    <t>среднее значение</t>
  </si>
  <si>
    <t>8=5/(6+7)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</si>
  <si>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</si>
  <si>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4=3/2*100</t>
  </si>
  <si>
    <t>Процент исполнения годового плана, %</t>
  </si>
  <si>
    <t>10=(-6)/9*100</t>
  </si>
  <si>
    <t>6=2/5*100</t>
  </si>
  <si>
    <t>8=4/7*100</t>
  </si>
  <si>
    <t>Налоговые  доходы (исполнено)</t>
  </si>
  <si>
    <t>за 1 квартал 2013 года</t>
  </si>
  <si>
    <t>Неналоговые  доходы 
(исполнено без учета доходов от продажи активов и прочих неналоговых доходов)</t>
  </si>
  <si>
    <t>I (5) Степень исполнения плана по доходам от продажи имущества*</t>
  </si>
  <si>
    <t>II (6) Доля расходов местного бюджета, осуществляемых в рамках муниципальных программ</t>
  </si>
  <si>
    <t>III (4) Дефицит местного бюджета</t>
  </si>
  <si>
    <t>Бюджетные кредиты инвестиционного характера</t>
  </si>
  <si>
    <t>Дефицит бюджета, скорректированный на разницу полученных и погашенных бюджетных кредитов инвестиционного характера, величину поступлений от продажи акций и снижения остатков</t>
  </si>
  <si>
    <t>III (5) Уровень долговой нагрузки местного бюджета</t>
  </si>
  <si>
    <t>III (6) Соблюдение сроков возврата бюджетного кредита, 
предоставленного местному бюджету из областного бюджета</t>
  </si>
  <si>
    <t>III (7) Соотношение остатков собственных средств и доходов местного бюджета*</t>
  </si>
  <si>
    <t>за 1 квартал 2014 года</t>
  </si>
  <si>
    <t>Утверждено 
на 2014 год</t>
  </si>
  <si>
    <t>Исполнено
 за 1 квартал 
2014 года</t>
  </si>
  <si>
    <t>В 1 квартале 2014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</si>
  <si>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Нормативное 
значение расходов 
на содержание ОМСУ (постановление Правительства СО 
от 31.10.2013 № 584)</t>
  </si>
  <si>
    <t>Утверждено расходов на содержание ОМСУ 
(на 01.04.2014)</t>
  </si>
  <si>
    <t>Общий объем расходов бюджета муниципального образования 
(утверждено на 2014 год)</t>
  </si>
  <si>
    <t>Неэффективные расходы 
на управление на 01.04.2014</t>
  </si>
  <si>
    <t>Кредиторская задолженность по бюджетной деятельности 
на 01.04.2014</t>
  </si>
  <si>
    <t>Численность населения на 01.01.2014</t>
  </si>
  <si>
    <t>Кредиторская задолженность бюджета по оплате коммунальных услуг на 01.04.2014</t>
  </si>
  <si>
    <t>за 1 квартал 
2014 года</t>
  </si>
  <si>
    <t>Расходы бюджета на 2014 год</t>
  </si>
  <si>
    <t>в т.ч. в рамках муниципальных программ</t>
  </si>
  <si>
    <t>Дефицит бюджета (утверждено на 2014 год)</t>
  </si>
  <si>
    <t>Доходы бюджета (утверждено на 2014 год)</t>
  </si>
  <si>
    <t>Муниципальный долг (на 01.04.2014)</t>
  </si>
  <si>
    <t>Расходы бюджета на обслуживание муниципального долга 
(утверждено 
на 2014 год)</t>
  </si>
  <si>
    <t>Общий объем расходов бюджета муниципального образования (утверждено 
на 2014 год)</t>
  </si>
  <si>
    <t>Общий объем расходов бюджета муниципального образования без учёта субвенций на исполнение переданных полномочий (утверждено на 2014 год)</t>
  </si>
  <si>
    <t>Расходы за счет субвенций
(утверждено на 2014 год)</t>
  </si>
  <si>
    <t>всего</t>
  </si>
  <si>
    <t>в т.ч. по бюджетным кредитам инвестиционного характера</t>
  </si>
  <si>
    <t>Муниципальный долг на 01.04.2014</t>
  </si>
  <si>
    <t>6=(2-3)/(4-5)*100</t>
  </si>
  <si>
    <t>В 1 квартале 2014 года не соблюдены сроки возврата бюджетного кредита, предоставленного из областного бюджета</t>
  </si>
  <si>
    <t>на 01.02.2014</t>
  </si>
  <si>
    <t>на 01.03.2014</t>
  </si>
  <si>
    <t>на 01.04.2014</t>
  </si>
  <si>
    <t>Доходы бюджета, не имеющие целевого назначения 
(утверждено на 2014 год)</t>
  </si>
  <si>
    <t>Бюджет муниципального образования принят на 2014 год и на плановый период 2015 и 2016 годов</t>
  </si>
  <si>
    <t xml:space="preserve">В 1 квартале 2014 года принят приказ 
МУФ СО 
о приостановлении (сокращении) МБТ бюджету МО </t>
  </si>
  <si>
    <t>Расчет рейтинга муниципальных образований Самарской области по итогам 1 квартала 2014 года</t>
  </si>
  <si>
    <t>1.Похвистнево</t>
  </si>
  <si>
    <t>2.Клявлинский</t>
  </si>
  <si>
    <t>3.Борский</t>
  </si>
  <si>
    <t>4.Безенчукский</t>
  </si>
  <si>
    <t>5.Большеглушицкий</t>
  </si>
  <si>
    <t>6.Богатовский</t>
  </si>
  <si>
    <t>7.Красноярский</t>
  </si>
  <si>
    <t>8.Отрадный</t>
  </si>
  <si>
    <t>9.Новокуйбышевск</t>
  </si>
  <si>
    <t>10.Кинель-Черкасский</t>
  </si>
  <si>
    <t>11.Кинельский</t>
  </si>
  <si>
    <t>12.Кинель</t>
  </si>
  <si>
    <t>13.Сызрань</t>
  </si>
  <si>
    <t>14.Нефтегорский</t>
  </si>
  <si>
    <t>15.Кошкинский</t>
  </si>
  <si>
    <t>16.Октябрьск</t>
  </si>
  <si>
    <t>17.Пестравский</t>
  </si>
  <si>
    <t>18.Тольятти</t>
  </si>
  <si>
    <t>19.Шенталинский</t>
  </si>
  <si>
    <t>20.Сызранский</t>
  </si>
  <si>
    <t>21.Ставропольский</t>
  </si>
  <si>
    <t xml:space="preserve">22.Чапаевск </t>
  </si>
  <si>
    <t>23.Похвистневский</t>
  </si>
  <si>
    <t>25.Жигулевск</t>
  </si>
  <si>
    <t>26.Волжский</t>
  </si>
  <si>
    <t>27.Сергиевский</t>
  </si>
  <si>
    <t>28.Приволжский</t>
  </si>
  <si>
    <t>29.Самара</t>
  </si>
  <si>
    <t>30.Шигонский</t>
  </si>
  <si>
    <t>31.Елховский</t>
  </si>
  <si>
    <t>32.Челно-Вершинский</t>
  </si>
  <si>
    <t>33.Большечерниговский</t>
  </si>
  <si>
    <t>35.Камышлинский</t>
  </si>
  <si>
    <t>36.Алексеевский</t>
  </si>
  <si>
    <t>37.Исаклинский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</si>
</sst>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_ ;\-#,##0\ "/>
    <numFmt numFmtId="168" formatCode="#,##0.0_ ;\-#,##0.0\ "/>
    <numFmt numFmtId="169" formatCode="#,##0.00_ ;\-#,##0.00\ "/>
    <numFmt numFmtId="170" formatCode="#,##0.0000"/>
    <numFmt numFmtId="171" formatCode="#,##0.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_ ;[Red]\-#,##0\ "/>
    <numFmt numFmtId="186" formatCode="#,##0.00_ ;[Red]\-#,##0.00\ "/>
    <numFmt numFmtId="187" formatCode="#,##0.0_ ;[Red]\-#,##0.0\ "/>
    <numFmt numFmtId="188" formatCode="#,##0.0000000000000"/>
    <numFmt numFmtId="189" formatCode="#,##0.00000000000000"/>
    <numFmt numFmtId="190" formatCode="#,##0.000000000000000"/>
    <numFmt numFmtId="191" formatCode="mmm/yyyy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_);_(* \(#,##0\);_(* &quot;-&quot;_);_(@_)"/>
    <numFmt numFmtId="198" formatCode="_(&quot;$&quot;* #,##0_);_(&quot;$&quot;* \(#,##0\);_(&quot;$&quot;* &quot;-&quot;_);_(@_)"/>
    <numFmt numFmtId="199" formatCode="_(* #,##0.00_);_(* \(#,##0.00\);_(* &quot;-&quot;??_);_(@_)"/>
    <numFmt numFmtId="200" formatCode="_(&quot;$&quot;* #,##0.00_);_(&quot;$&quot;* \(#,##0.00\);_(&quot;$&quot;* &quot;-&quot;??_);_(@_)"/>
    <numFmt numFmtId="201" formatCode="[$-10419]###\ 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/>
    </xf>
    <xf numFmtId="169" fontId="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166" fontId="51" fillId="0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4" fontId="2" fillId="0" borderId="10" xfId="58" applyNumberFormat="1" applyFont="1" applyFill="1" applyBorder="1" applyAlignment="1">
      <alignment horizontal="right" vertical="center" shrinkToFit="1"/>
      <protection/>
    </xf>
    <xf numFmtId="3" fontId="3" fillId="0" borderId="10" xfId="0" applyNumberFormat="1" applyFont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18.00390625" style="1" customWidth="1"/>
    <col min="3" max="3" width="18.14062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">
      <c r="A1" s="61" t="s">
        <v>122</v>
      </c>
      <c r="B1" s="61"/>
      <c r="C1" s="61"/>
      <c r="D1" s="61"/>
      <c r="E1" s="61"/>
      <c r="F1" s="61"/>
    </row>
    <row r="3" spans="1:2" ht="15">
      <c r="A3" s="11" t="s">
        <v>48</v>
      </c>
      <c r="B3" s="30">
        <f>MAX($D$10:$D$46)</f>
        <v>1.8532952481410851</v>
      </c>
    </row>
    <row r="4" spans="1:2" ht="15">
      <c r="A4" s="12" t="s">
        <v>49</v>
      </c>
      <c r="B4" s="31">
        <f>MIN($D$10:$D$46)</f>
        <v>0.8516618678354184</v>
      </c>
    </row>
    <row r="5" spans="1:2" ht="15">
      <c r="A5" s="13" t="s">
        <v>50</v>
      </c>
      <c r="B5" s="14" t="s">
        <v>40</v>
      </c>
    </row>
    <row r="7" spans="1:6" s="8" customFormat="1" ht="18" customHeight="1">
      <c r="A7" s="62" t="s">
        <v>38</v>
      </c>
      <c r="B7" s="64" t="s">
        <v>227</v>
      </c>
      <c r="C7" s="65"/>
      <c r="D7" s="66" t="s">
        <v>78</v>
      </c>
      <c r="E7" s="66" t="s">
        <v>79</v>
      </c>
      <c r="F7" s="66" t="s">
        <v>80</v>
      </c>
    </row>
    <row r="8" spans="1:6" s="8" customFormat="1" ht="36.75" customHeight="1">
      <c r="A8" s="63"/>
      <c r="B8" s="3" t="s">
        <v>228</v>
      </c>
      <c r="C8" s="3" t="s">
        <v>238</v>
      </c>
      <c r="D8" s="67"/>
      <c r="E8" s="67"/>
      <c r="F8" s="67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4">
        <v>2790922752.49</v>
      </c>
      <c r="C10" s="44">
        <v>2376922484.3700004</v>
      </c>
      <c r="D10" s="39">
        <f>$C10/$B10</f>
        <v>0.8516618678354184</v>
      </c>
      <c r="E10" s="39">
        <f>($D10-$B$4)/($B$3-$B$4)</f>
        <v>0</v>
      </c>
      <c r="F10" s="39">
        <f>$E10*$B$5</f>
        <v>0</v>
      </c>
    </row>
    <row r="11" spans="1:6" ht="15">
      <c r="A11" s="5" t="s">
        <v>1</v>
      </c>
      <c r="B11" s="44">
        <v>1341308859.74</v>
      </c>
      <c r="C11" s="44">
        <v>1252517656.66</v>
      </c>
      <c r="D11" s="39">
        <f aca="true" t="shared" si="0" ref="D11:D46">$C11/$B11</f>
        <v>0.9338025672198935</v>
      </c>
      <c r="E11" s="39">
        <f aca="true" t="shared" si="1" ref="E11:E46">($D11-$B$4)/($B$3-$B$4)</f>
        <v>0.08200675117217876</v>
      </c>
      <c r="F11" s="39">
        <f aca="true" t="shared" si="2" ref="F11:F46">$E11*$B$5</f>
        <v>0.16401350234435752</v>
      </c>
    </row>
    <row r="12" spans="1:6" ht="15">
      <c r="A12" s="5" t="s">
        <v>2</v>
      </c>
      <c r="B12" s="44">
        <v>249659357.87000003</v>
      </c>
      <c r="C12" s="44">
        <v>238367383.11999997</v>
      </c>
      <c r="D12" s="39">
        <f t="shared" si="0"/>
        <v>0.9547704726698852</v>
      </c>
      <c r="E12" s="39">
        <f t="shared" si="1"/>
        <v>0.10294046390806319</v>
      </c>
      <c r="F12" s="39">
        <f t="shared" si="2"/>
        <v>0.20588092781612638</v>
      </c>
    </row>
    <row r="13" spans="1:6" ht="15">
      <c r="A13" s="5" t="s">
        <v>3</v>
      </c>
      <c r="B13" s="44">
        <v>197118606.51999995</v>
      </c>
      <c r="C13" s="44">
        <v>188420978.19999996</v>
      </c>
      <c r="D13" s="39">
        <f t="shared" si="0"/>
        <v>0.9558761677877552</v>
      </c>
      <c r="E13" s="39">
        <f t="shared" si="1"/>
        <v>0.10404435595041159</v>
      </c>
      <c r="F13" s="39">
        <f t="shared" si="2"/>
        <v>0.20808871190082318</v>
      </c>
    </row>
    <row r="14" spans="1:6" ht="15">
      <c r="A14" s="5" t="s">
        <v>4</v>
      </c>
      <c r="B14" s="44">
        <v>46005240.480000004</v>
      </c>
      <c r="C14" s="44">
        <v>44947503.92</v>
      </c>
      <c r="D14" s="39">
        <f t="shared" si="0"/>
        <v>0.9770083462456883</v>
      </c>
      <c r="E14" s="39">
        <f t="shared" si="1"/>
        <v>0.12514207381149592</v>
      </c>
      <c r="F14" s="39">
        <f t="shared" si="2"/>
        <v>0.25028414762299184</v>
      </c>
    </row>
    <row r="15" spans="1:6" ht="15">
      <c r="A15" s="5" t="s">
        <v>5</v>
      </c>
      <c r="B15" s="44">
        <v>61650460.56</v>
      </c>
      <c r="C15" s="44">
        <v>57530352.809999995</v>
      </c>
      <c r="D15" s="39">
        <f t="shared" si="0"/>
        <v>0.9331698788204478</v>
      </c>
      <c r="E15" s="39">
        <f t="shared" si="1"/>
        <v>0.08137509450828775</v>
      </c>
      <c r="F15" s="39">
        <f t="shared" si="2"/>
        <v>0.1627501890165755</v>
      </c>
    </row>
    <row r="16" spans="1:6" ht="15">
      <c r="A16" s="5" t="s">
        <v>6</v>
      </c>
      <c r="B16" s="44">
        <v>55796116.1</v>
      </c>
      <c r="C16" s="44">
        <v>55173468.45999999</v>
      </c>
      <c r="D16" s="39">
        <f t="shared" si="0"/>
        <v>0.9888406634095449</v>
      </c>
      <c r="E16" s="39">
        <f t="shared" si="1"/>
        <v>0.1369550958178569</v>
      </c>
      <c r="F16" s="39">
        <f t="shared" si="2"/>
        <v>0.2739101916357138</v>
      </c>
    </row>
    <row r="17" spans="1:6" ht="15">
      <c r="A17" s="5" t="s">
        <v>7</v>
      </c>
      <c r="B17" s="44">
        <v>23040409.939999998</v>
      </c>
      <c r="C17" s="44">
        <v>22162056.000000004</v>
      </c>
      <c r="D17" s="39">
        <f t="shared" si="0"/>
        <v>0.9618776774246928</v>
      </c>
      <c r="E17" s="39">
        <f t="shared" si="1"/>
        <v>0.11003607882520847</v>
      </c>
      <c r="F17" s="39">
        <f t="shared" si="2"/>
        <v>0.22007215765041693</v>
      </c>
    </row>
    <row r="18" spans="1:6" ht="15">
      <c r="A18" s="5" t="s">
        <v>8</v>
      </c>
      <c r="B18" s="44">
        <v>59126418.82</v>
      </c>
      <c r="C18" s="44">
        <v>54080405.61</v>
      </c>
      <c r="D18" s="39">
        <f t="shared" si="0"/>
        <v>0.914657215662567</v>
      </c>
      <c r="E18" s="39">
        <f t="shared" si="1"/>
        <v>0.06289262025984435</v>
      </c>
      <c r="F18" s="39">
        <f t="shared" si="2"/>
        <v>0.1257852405196887</v>
      </c>
    </row>
    <row r="19" spans="1:6" ht="15">
      <c r="A19" s="5" t="s">
        <v>9</v>
      </c>
      <c r="B19" s="44">
        <v>28595419.78</v>
      </c>
      <c r="C19" s="44">
        <v>33992809.09</v>
      </c>
      <c r="D19" s="39">
        <f t="shared" si="0"/>
        <v>1.188750133816011</v>
      </c>
      <c r="E19" s="39">
        <f t="shared" si="1"/>
        <v>0.3365385705074284</v>
      </c>
      <c r="F19" s="39">
        <f t="shared" si="2"/>
        <v>0.6730771410148568</v>
      </c>
    </row>
    <row r="20" spans="1:6" ht="15">
      <c r="A20" s="5" t="s">
        <v>10</v>
      </c>
      <c r="B20" s="44">
        <v>6285850.71</v>
      </c>
      <c r="C20" s="44">
        <v>7329566.49</v>
      </c>
      <c r="D20" s="39">
        <f t="shared" si="0"/>
        <v>1.1660420885178802</v>
      </c>
      <c r="E20" s="39">
        <f t="shared" si="1"/>
        <v>0.3138675555985593</v>
      </c>
      <c r="F20" s="39">
        <f t="shared" si="2"/>
        <v>0.6277351111971186</v>
      </c>
    </row>
    <row r="21" spans="1:6" ht="15">
      <c r="A21" s="5" t="s">
        <v>11</v>
      </c>
      <c r="B21" s="44">
        <v>37272330.21</v>
      </c>
      <c r="C21" s="44">
        <v>40660467.95</v>
      </c>
      <c r="D21" s="39">
        <f t="shared" si="0"/>
        <v>1.0909022248115567</v>
      </c>
      <c r="E21" s="39">
        <f t="shared" si="1"/>
        <v>0.2388502237247023</v>
      </c>
      <c r="F21" s="39">
        <f t="shared" si="2"/>
        <v>0.4777004474494046</v>
      </c>
    </row>
    <row r="22" spans="1:6" ht="15">
      <c r="A22" s="5" t="s">
        <v>12</v>
      </c>
      <c r="B22" s="44">
        <v>9573176.48</v>
      </c>
      <c r="C22" s="44">
        <v>17741922.48</v>
      </c>
      <c r="D22" s="39">
        <f t="shared" si="0"/>
        <v>1.8532952481410851</v>
      </c>
      <c r="E22" s="39">
        <f t="shared" si="1"/>
        <v>1</v>
      </c>
      <c r="F22" s="39">
        <f t="shared" si="2"/>
        <v>2</v>
      </c>
    </row>
    <row r="23" spans="1:6" ht="15">
      <c r="A23" s="5" t="s">
        <v>13</v>
      </c>
      <c r="B23" s="44">
        <v>11798738.52</v>
      </c>
      <c r="C23" s="44">
        <v>21122474.370000005</v>
      </c>
      <c r="D23" s="39">
        <f t="shared" si="0"/>
        <v>1.7902315857068427</v>
      </c>
      <c r="E23" s="39">
        <f t="shared" si="1"/>
        <v>0.9370391765348342</v>
      </c>
      <c r="F23" s="39">
        <f t="shared" si="2"/>
        <v>1.8740783530696683</v>
      </c>
    </row>
    <row r="24" spans="1:6" ht="15">
      <c r="A24" s="5" t="s">
        <v>14</v>
      </c>
      <c r="B24" s="44">
        <v>14323272.559999999</v>
      </c>
      <c r="C24" s="44">
        <v>20595484.61</v>
      </c>
      <c r="D24" s="39">
        <f t="shared" si="0"/>
        <v>1.4379035603578574</v>
      </c>
      <c r="E24" s="39">
        <f t="shared" si="1"/>
        <v>0.5852856983895012</v>
      </c>
      <c r="F24" s="39">
        <f t="shared" si="2"/>
        <v>1.1705713967790023</v>
      </c>
    </row>
    <row r="25" spans="1:6" ht="15">
      <c r="A25" s="5" t="s">
        <v>15</v>
      </c>
      <c r="B25" s="44">
        <v>11222808.329999998</v>
      </c>
      <c r="C25" s="44">
        <v>16104044.899999999</v>
      </c>
      <c r="D25" s="39">
        <f t="shared" si="0"/>
        <v>1.4349389588122816</v>
      </c>
      <c r="E25" s="39">
        <f t="shared" si="1"/>
        <v>0.5823259312692489</v>
      </c>
      <c r="F25" s="39">
        <f t="shared" si="2"/>
        <v>1.1646518625384978</v>
      </c>
    </row>
    <row r="26" spans="1:6" ht="15">
      <c r="A26" s="5" t="s">
        <v>16</v>
      </c>
      <c r="B26" s="44">
        <v>95035377.44999999</v>
      </c>
      <c r="C26" s="44">
        <v>121161775.05</v>
      </c>
      <c r="D26" s="39">
        <f t="shared" si="0"/>
        <v>1.2749123358166872</v>
      </c>
      <c r="E26" s="39">
        <f t="shared" si="1"/>
        <v>0.4225602663642321</v>
      </c>
      <c r="F26" s="39">
        <f t="shared" si="2"/>
        <v>0.8451205327284642</v>
      </c>
    </row>
    <row r="27" spans="1:6" ht="15">
      <c r="A27" s="5" t="s">
        <v>17</v>
      </c>
      <c r="B27" s="44">
        <v>5147607.92</v>
      </c>
      <c r="C27" s="44">
        <v>8882566.49</v>
      </c>
      <c r="D27" s="39">
        <f t="shared" si="0"/>
        <v>1.7255716884513614</v>
      </c>
      <c r="E27" s="39">
        <f t="shared" si="1"/>
        <v>0.8724847212552496</v>
      </c>
      <c r="F27" s="39">
        <f t="shared" si="2"/>
        <v>1.7449694425104991</v>
      </c>
    </row>
    <row r="28" spans="1:6" ht="15">
      <c r="A28" s="5" t="s">
        <v>18</v>
      </c>
      <c r="B28" s="44">
        <v>9405476.89</v>
      </c>
      <c r="C28" s="44">
        <v>12086840.379999999</v>
      </c>
      <c r="D28" s="39">
        <f t="shared" si="0"/>
        <v>1.2850853307449888</v>
      </c>
      <c r="E28" s="39">
        <f t="shared" si="1"/>
        <v>0.43271667201955993</v>
      </c>
      <c r="F28" s="39">
        <f t="shared" si="2"/>
        <v>0.8654333440391199</v>
      </c>
    </row>
    <row r="29" spans="1:6" ht="15">
      <c r="A29" s="5" t="s">
        <v>19</v>
      </c>
      <c r="B29" s="44">
        <v>26242242.5</v>
      </c>
      <c r="C29" s="44">
        <v>33972808.16</v>
      </c>
      <c r="D29" s="39">
        <f t="shared" si="0"/>
        <v>1.2945847962497867</v>
      </c>
      <c r="E29" s="39">
        <f t="shared" si="1"/>
        <v>0.44220064658707986</v>
      </c>
      <c r="F29" s="39">
        <f t="shared" si="2"/>
        <v>0.8844012931741597</v>
      </c>
    </row>
    <row r="30" spans="1:6" ht="15">
      <c r="A30" s="5" t="s">
        <v>20</v>
      </c>
      <c r="B30" s="44">
        <v>29905417.05</v>
      </c>
      <c r="C30" s="44">
        <v>36445872.04</v>
      </c>
      <c r="D30" s="39">
        <f t="shared" si="0"/>
        <v>1.2187046908279113</v>
      </c>
      <c r="E30" s="39">
        <f t="shared" si="1"/>
        <v>0.3664442801222171</v>
      </c>
      <c r="F30" s="39">
        <f t="shared" si="2"/>
        <v>0.7328885602444342</v>
      </c>
    </row>
    <row r="31" spans="1:6" ht="15">
      <c r="A31" s="5" t="s">
        <v>21</v>
      </c>
      <c r="B31" s="44">
        <v>8887830.62</v>
      </c>
      <c r="C31" s="44">
        <v>14492558.61</v>
      </c>
      <c r="D31" s="39">
        <f t="shared" si="0"/>
        <v>1.6306069759461732</v>
      </c>
      <c r="E31" s="39">
        <f t="shared" si="1"/>
        <v>0.7776748692950364</v>
      </c>
      <c r="F31" s="39">
        <f t="shared" si="2"/>
        <v>1.5553497385900728</v>
      </c>
    </row>
    <row r="32" spans="1:6" ht="15">
      <c r="A32" s="5" t="s">
        <v>22</v>
      </c>
      <c r="B32" s="44">
        <v>16818047.94</v>
      </c>
      <c r="C32" s="44">
        <v>23885508.26</v>
      </c>
      <c r="D32" s="39">
        <f t="shared" si="0"/>
        <v>1.420230715551165</v>
      </c>
      <c r="E32" s="39">
        <f t="shared" si="1"/>
        <v>0.567641672986415</v>
      </c>
      <c r="F32" s="39">
        <f t="shared" si="2"/>
        <v>1.13528334597283</v>
      </c>
    </row>
    <row r="33" spans="1:6" ht="15">
      <c r="A33" s="5" t="s">
        <v>23</v>
      </c>
      <c r="B33" s="44">
        <v>13150536.8</v>
      </c>
      <c r="C33" s="44">
        <v>14090766.880000003</v>
      </c>
      <c r="D33" s="39">
        <f t="shared" si="0"/>
        <v>1.0714974676927258</v>
      </c>
      <c r="E33" s="39">
        <f t="shared" si="1"/>
        <v>0.21947711026785124</v>
      </c>
      <c r="F33" s="39">
        <f t="shared" si="2"/>
        <v>0.4389542205357025</v>
      </c>
    </row>
    <row r="34" spans="1:6" ht="15">
      <c r="A34" s="5" t="s">
        <v>24</v>
      </c>
      <c r="B34" s="44">
        <v>57716428.71</v>
      </c>
      <c r="C34" s="44">
        <v>73124295.81000002</v>
      </c>
      <c r="D34" s="39">
        <f t="shared" si="0"/>
        <v>1.2669580818559973</v>
      </c>
      <c r="E34" s="39">
        <f t="shared" si="1"/>
        <v>0.41461898353851157</v>
      </c>
      <c r="F34" s="39">
        <f t="shared" si="2"/>
        <v>0.8292379670770231</v>
      </c>
    </row>
    <row r="35" spans="1:6" ht="15">
      <c r="A35" s="5" t="s">
        <v>25</v>
      </c>
      <c r="B35" s="44">
        <v>5218583.6</v>
      </c>
      <c r="C35" s="44">
        <v>6428220.609999999</v>
      </c>
      <c r="D35" s="39">
        <f t="shared" si="0"/>
        <v>1.2317941232176486</v>
      </c>
      <c r="E35" s="39">
        <f t="shared" si="1"/>
        <v>0.37951236735563454</v>
      </c>
      <c r="F35" s="39">
        <f t="shared" si="2"/>
        <v>0.7590247347112691</v>
      </c>
    </row>
    <row r="36" spans="1:6" ht="15">
      <c r="A36" s="5" t="s">
        <v>26</v>
      </c>
      <c r="B36" s="44">
        <v>35531144.489999995</v>
      </c>
      <c r="C36" s="44">
        <v>42909252.739999995</v>
      </c>
      <c r="D36" s="39">
        <f t="shared" si="0"/>
        <v>1.207651860245496</v>
      </c>
      <c r="E36" s="39">
        <f t="shared" si="1"/>
        <v>0.35540947357549196</v>
      </c>
      <c r="F36" s="39">
        <f t="shared" si="2"/>
        <v>0.7108189471509839</v>
      </c>
    </row>
    <row r="37" spans="1:6" ht="15">
      <c r="A37" s="5" t="s">
        <v>27</v>
      </c>
      <c r="B37" s="44">
        <v>12566249.05</v>
      </c>
      <c r="C37" s="44">
        <v>20695731.27</v>
      </c>
      <c r="D37" s="39">
        <f t="shared" si="0"/>
        <v>1.6469298983056522</v>
      </c>
      <c r="E37" s="39">
        <f t="shared" si="1"/>
        <v>0.7939711735920214</v>
      </c>
      <c r="F37" s="39">
        <f t="shared" si="2"/>
        <v>1.5879423471840428</v>
      </c>
    </row>
    <row r="38" spans="1:6" ht="15">
      <c r="A38" s="5" t="s">
        <v>28</v>
      </c>
      <c r="B38" s="44">
        <v>9964821.78</v>
      </c>
      <c r="C38" s="44">
        <v>15155395.84</v>
      </c>
      <c r="D38" s="39">
        <f t="shared" si="0"/>
        <v>1.5208898036107175</v>
      </c>
      <c r="E38" s="39">
        <f t="shared" si="1"/>
        <v>0.6681366145875369</v>
      </c>
      <c r="F38" s="39">
        <f t="shared" si="2"/>
        <v>1.3362732291750739</v>
      </c>
    </row>
    <row r="39" spans="1:6" ht="15">
      <c r="A39" s="5" t="s">
        <v>29</v>
      </c>
      <c r="B39" s="44">
        <v>12555728.669999998</v>
      </c>
      <c r="C39" s="44">
        <v>18420992.259999998</v>
      </c>
      <c r="D39" s="39">
        <f t="shared" si="0"/>
        <v>1.4671384468520854</v>
      </c>
      <c r="E39" s="39">
        <f t="shared" si="1"/>
        <v>0.6144729110653671</v>
      </c>
      <c r="F39" s="39">
        <f t="shared" si="2"/>
        <v>1.2289458221307341</v>
      </c>
    </row>
    <row r="40" spans="1:6" ht="15">
      <c r="A40" s="5" t="s">
        <v>30</v>
      </c>
      <c r="B40" s="44">
        <v>47302278.56</v>
      </c>
      <c r="C40" s="44">
        <v>53999556.940000005</v>
      </c>
      <c r="D40" s="39">
        <f t="shared" si="0"/>
        <v>1.1415846886002525</v>
      </c>
      <c r="E40" s="39">
        <f t="shared" si="1"/>
        <v>0.2894500387720294</v>
      </c>
      <c r="F40" s="39">
        <f t="shared" si="2"/>
        <v>0.5789000775440588</v>
      </c>
    </row>
    <row r="41" spans="1:6" ht="15">
      <c r="A41" s="5" t="s">
        <v>31</v>
      </c>
      <c r="B41" s="44">
        <v>63789414.510000005</v>
      </c>
      <c r="C41" s="44">
        <v>86339541.85</v>
      </c>
      <c r="D41" s="39">
        <f t="shared" si="0"/>
        <v>1.3535089248462204</v>
      </c>
      <c r="E41" s="39">
        <f t="shared" si="1"/>
        <v>0.5010286866215004</v>
      </c>
      <c r="F41" s="39">
        <f t="shared" si="2"/>
        <v>1.0020573732430007</v>
      </c>
    </row>
    <row r="42" spans="1:6" ht="15">
      <c r="A42" s="5" t="s">
        <v>32</v>
      </c>
      <c r="B42" s="44">
        <v>17064250.7</v>
      </c>
      <c r="C42" s="44">
        <v>23514531.18</v>
      </c>
      <c r="D42" s="39">
        <f t="shared" si="0"/>
        <v>1.3779996317095835</v>
      </c>
      <c r="E42" s="39">
        <f t="shared" si="1"/>
        <v>0.5254794560795722</v>
      </c>
      <c r="F42" s="39">
        <f t="shared" si="2"/>
        <v>1.0509589121591445</v>
      </c>
    </row>
    <row r="43" spans="1:6" ht="15">
      <c r="A43" s="5" t="s">
        <v>33</v>
      </c>
      <c r="B43" s="44">
        <v>10636921.129999999</v>
      </c>
      <c r="C43" s="44">
        <v>11690811.91</v>
      </c>
      <c r="D43" s="39">
        <f t="shared" si="0"/>
        <v>1.099078555450378</v>
      </c>
      <c r="E43" s="39">
        <f t="shared" si="1"/>
        <v>0.24701322108440094</v>
      </c>
      <c r="F43" s="39">
        <f t="shared" si="2"/>
        <v>0.49402644216880187</v>
      </c>
    </row>
    <row r="44" spans="1:6" ht="15">
      <c r="A44" s="5" t="s">
        <v>34</v>
      </c>
      <c r="B44" s="44">
        <v>9327312.38</v>
      </c>
      <c r="C44" s="44">
        <v>11326792.09</v>
      </c>
      <c r="D44" s="39">
        <f t="shared" si="0"/>
        <v>1.2143682583513944</v>
      </c>
      <c r="E44" s="39">
        <f t="shared" si="1"/>
        <v>0.3621149191386668</v>
      </c>
      <c r="F44" s="39">
        <f t="shared" si="2"/>
        <v>0.7242298382773336</v>
      </c>
    </row>
    <row r="45" spans="1:6" ht="15">
      <c r="A45" s="5" t="s">
        <v>35</v>
      </c>
      <c r="B45" s="44">
        <v>7528177.860000001</v>
      </c>
      <c r="C45" s="44">
        <v>10977661.82</v>
      </c>
      <c r="D45" s="39">
        <f t="shared" si="0"/>
        <v>1.458209678908941</v>
      </c>
      <c r="E45" s="39">
        <f t="shared" si="1"/>
        <v>0.6055587034134419</v>
      </c>
      <c r="F45" s="39">
        <f t="shared" si="2"/>
        <v>1.2111174068268837</v>
      </c>
    </row>
    <row r="46" spans="1:6" ht="15">
      <c r="A46" s="5" t="s">
        <v>36</v>
      </c>
      <c r="B46" s="44">
        <v>16478088.690000001</v>
      </c>
      <c r="C46" s="44">
        <v>19815838.29</v>
      </c>
      <c r="D46" s="39">
        <f t="shared" si="0"/>
        <v>1.202556841560488</v>
      </c>
      <c r="E46" s="39">
        <f t="shared" si="1"/>
        <v>0.35032276342266816</v>
      </c>
      <c r="F46" s="39">
        <f t="shared" si="2"/>
        <v>0.7006455268453363</v>
      </c>
    </row>
    <row r="47" spans="1:6" s="18" customFormat="1" ht="15">
      <c r="A47" s="15" t="s">
        <v>71</v>
      </c>
      <c r="B47" s="16">
        <f>SUM(B$10:B$46)</f>
        <v>5453971756.409999</v>
      </c>
      <c r="C47" s="16">
        <f>SUM(C$10:C$46)</f>
        <v>5107086377.5199995</v>
      </c>
      <c r="D47" s="16">
        <f>$C47/$B47</f>
        <v>0.9363976576368757</v>
      </c>
      <c r="E47" s="16"/>
      <c r="F47" s="16"/>
    </row>
    <row r="48" ht="15">
      <c r="A48" s="6" t="s">
        <v>39</v>
      </c>
    </row>
  </sheetData>
  <sheetProtection/>
  <mergeCells count="6">
    <mergeCell ref="A1:F1"/>
    <mergeCell ref="A7:A8"/>
    <mergeCell ref="B7:C7"/>
    <mergeCell ref="D7:D8"/>
    <mergeCell ref="E7:E8"/>
    <mergeCell ref="F7:F8"/>
  </mergeCells>
  <printOptions/>
  <pageMargins left="0.56" right="0.15748031496062992" top="0.34" bottom="0.22" header="0.4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20.7109375" style="1" customWidth="1"/>
    <col min="3" max="3" width="17.00390625" style="1" customWidth="1"/>
    <col min="4" max="4" width="17.57421875" style="1" customWidth="1"/>
    <col min="5" max="5" width="8.140625" style="1" customWidth="1"/>
    <col min="6" max="6" width="9.57421875" style="1" bestFit="1" customWidth="1"/>
    <col min="7" max="7" width="17.8515625" style="1" customWidth="1"/>
    <col min="8" max="16384" width="8.7109375" style="1" customWidth="1"/>
  </cols>
  <sheetData>
    <row r="1" spans="1:7" ht="32.25" customHeight="1">
      <c r="A1" s="72" t="s">
        <v>206</v>
      </c>
      <c r="B1" s="72"/>
      <c r="C1" s="72"/>
      <c r="D1" s="72"/>
      <c r="E1" s="72"/>
      <c r="F1" s="72"/>
      <c r="G1" s="72"/>
    </row>
    <row r="3" spans="1:3" ht="15">
      <c r="A3" s="11" t="s">
        <v>153</v>
      </c>
      <c r="B3" s="30">
        <f>MAX($E$10:$E$46)</f>
        <v>8.640825825448662</v>
      </c>
      <c r="C3" s="35"/>
    </row>
    <row r="4" spans="1:3" ht="15">
      <c r="A4" s="12" t="s">
        <v>154</v>
      </c>
      <c r="B4" s="31">
        <f>MIN($E$10:$E$46)</f>
        <v>0</v>
      </c>
      <c r="C4" s="36"/>
    </row>
    <row r="5" spans="1:3" ht="15">
      <c r="A5" s="13" t="s">
        <v>155</v>
      </c>
      <c r="B5" s="14" t="s">
        <v>41</v>
      </c>
      <c r="C5" s="28"/>
    </row>
    <row r="7" spans="1:7" s="8" customFormat="1" ht="48.75" customHeight="1">
      <c r="A7" s="73" t="s">
        <v>38</v>
      </c>
      <c r="B7" s="73" t="s">
        <v>248</v>
      </c>
      <c r="C7" s="73" t="s">
        <v>212</v>
      </c>
      <c r="D7" s="73"/>
      <c r="E7" s="70" t="s">
        <v>157</v>
      </c>
      <c r="F7" s="70" t="s">
        <v>158</v>
      </c>
      <c r="G7" s="70" t="s">
        <v>159</v>
      </c>
    </row>
    <row r="8" spans="1:7" s="8" customFormat="1" ht="48.75" customHeight="1">
      <c r="A8" s="73"/>
      <c r="B8" s="73"/>
      <c r="C8" s="3" t="s">
        <v>249</v>
      </c>
      <c r="D8" s="3" t="s">
        <v>156</v>
      </c>
      <c r="E8" s="70"/>
      <c r="F8" s="70"/>
      <c r="G8" s="70"/>
    </row>
    <row r="9" spans="1:7" s="7" customFormat="1" ht="15">
      <c r="A9" s="9">
        <v>1</v>
      </c>
      <c r="B9" s="9">
        <v>2</v>
      </c>
      <c r="C9" s="9">
        <v>3</v>
      </c>
      <c r="D9" s="9" t="s">
        <v>213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9">
        <v>1456125.19</v>
      </c>
      <c r="C10" s="39">
        <v>3897277.18</v>
      </c>
      <c r="D10" s="34">
        <f>$C10/3</f>
        <v>1299092.3933333333</v>
      </c>
      <c r="E10" s="39">
        <f>$B10/$D10</f>
        <v>1.1208788516294343</v>
      </c>
      <c r="F10" s="39">
        <f>($E10-$B$4)/($B$3-$B$4)</f>
        <v>0.12971894981707197</v>
      </c>
      <c r="G10" s="39">
        <f>$F10*$B$5</f>
        <v>-0.12971894981707197</v>
      </c>
    </row>
    <row r="11" spans="1:7" ht="15">
      <c r="A11" s="5" t="s">
        <v>1</v>
      </c>
      <c r="B11" s="39">
        <v>1188378.84</v>
      </c>
      <c r="C11" s="39">
        <v>42495169.35</v>
      </c>
      <c r="D11" s="34">
        <f aca="true" t="shared" si="0" ref="D11:D46">$C11/3</f>
        <v>14165056.450000001</v>
      </c>
      <c r="E11" s="39">
        <f aca="true" t="shared" si="1" ref="E11:E47">$B11/$D11</f>
        <v>0.0838951008910381</v>
      </c>
      <c r="F11" s="39">
        <f aca="true" t="shared" si="2" ref="F11:F46">($E11-$B$4)/($B$3-$B$4)</f>
        <v>0.009709153104782318</v>
      </c>
      <c r="G11" s="39">
        <f aca="true" t="shared" si="3" ref="G11:G46">$F11*$B$5</f>
        <v>-0.009709153104782318</v>
      </c>
    </row>
    <row r="12" spans="1:7" ht="15">
      <c r="A12" s="5" t="s">
        <v>2</v>
      </c>
      <c r="B12" s="39">
        <v>16979.73</v>
      </c>
      <c r="C12" s="39">
        <v>119221.07</v>
      </c>
      <c r="D12" s="34">
        <f t="shared" si="0"/>
        <v>39740.35666666667</v>
      </c>
      <c r="E12" s="39">
        <f t="shared" si="1"/>
        <v>0.4272666735837885</v>
      </c>
      <c r="F12" s="39">
        <f t="shared" si="2"/>
        <v>0.04944743502703381</v>
      </c>
      <c r="G12" s="39">
        <f t="shared" si="3"/>
        <v>-0.04944743502703381</v>
      </c>
    </row>
    <row r="13" spans="1:7" ht="15">
      <c r="A13" s="5" t="s">
        <v>3</v>
      </c>
      <c r="B13" s="39">
        <v>77495.96</v>
      </c>
      <c r="C13" s="39">
        <v>8927986.55</v>
      </c>
      <c r="D13" s="34">
        <f t="shared" si="0"/>
        <v>2975995.516666667</v>
      </c>
      <c r="E13" s="39">
        <f t="shared" si="1"/>
        <v>0.02604034836947643</v>
      </c>
      <c r="F13" s="39">
        <f t="shared" si="2"/>
        <v>0.00301364116063806</v>
      </c>
      <c r="G13" s="39">
        <f t="shared" si="3"/>
        <v>-0.00301364116063806</v>
      </c>
    </row>
    <row r="14" spans="1:7" ht="15">
      <c r="A14" s="5" t="s">
        <v>4</v>
      </c>
      <c r="B14" s="39">
        <v>133919.62</v>
      </c>
      <c r="C14" s="39">
        <v>1126746.74</v>
      </c>
      <c r="D14" s="34">
        <f t="shared" si="0"/>
        <v>375582.24666666664</v>
      </c>
      <c r="E14" s="39">
        <f t="shared" si="1"/>
        <v>0.35656536268301076</v>
      </c>
      <c r="F14" s="39">
        <f t="shared" si="2"/>
        <v>0.04126519500403153</v>
      </c>
      <c r="G14" s="39">
        <f t="shared" si="3"/>
        <v>-0.04126519500403153</v>
      </c>
    </row>
    <row r="15" spans="1:7" ht="15">
      <c r="A15" s="5" t="s">
        <v>5</v>
      </c>
      <c r="B15" s="39">
        <v>12409.8</v>
      </c>
      <c r="C15" s="39">
        <v>5139545.65</v>
      </c>
      <c r="D15" s="34">
        <f t="shared" si="0"/>
        <v>1713181.8833333335</v>
      </c>
      <c r="E15" s="39">
        <f t="shared" si="1"/>
        <v>0.007243714237658341</v>
      </c>
      <c r="F15" s="39">
        <f t="shared" si="2"/>
        <v>0.0008383127242681369</v>
      </c>
      <c r="G15" s="39">
        <f t="shared" si="3"/>
        <v>-0.0008383127242681369</v>
      </c>
    </row>
    <row r="16" spans="1:7" ht="15">
      <c r="A16" s="5" t="s">
        <v>6</v>
      </c>
      <c r="B16" s="39">
        <v>0</v>
      </c>
      <c r="C16" s="39">
        <v>21110426.2</v>
      </c>
      <c r="D16" s="34">
        <f t="shared" si="0"/>
        <v>7036808.733333333</v>
      </c>
      <c r="E16" s="39">
        <f t="shared" si="1"/>
        <v>0</v>
      </c>
      <c r="F16" s="39">
        <f t="shared" si="2"/>
        <v>0</v>
      </c>
      <c r="G16" s="39">
        <f t="shared" si="3"/>
        <v>0</v>
      </c>
    </row>
    <row r="17" spans="1:7" ht="15">
      <c r="A17" s="5" t="s">
        <v>7</v>
      </c>
      <c r="B17" s="39">
        <v>0</v>
      </c>
      <c r="C17" s="39">
        <v>1726093.59</v>
      </c>
      <c r="D17" s="34">
        <f t="shared" si="0"/>
        <v>575364.53</v>
      </c>
      <c r="E17" s="39">
        <f t="shared" si="1"/>
        <v>0</v>
      </c>
      <c r="F17" s="39">
        <f t="shared" si="2"/>
        <v>0</v>
      </c>
      <c r="G17" s="39">
        <f t="shared" si="3"/>
        <v>0</v>
      </c>
    </row>
    <row r="18" spans="1:7" ht="15">
      <c r="A18" s="5" t="s">
        <v>8</v>
      </c>
      <c r="B18" s="39">
        <v>7923.35</v>
      </c>
      <c r="C18" s="39">
        <v>17138040.94</v>
      </c>
      <c r="D18" s="34">
        <f t="shared" si="0"/>
        <v>5712680.3133333335</v>
      </c>
      <c r="E18" s="39">
        <f t="shared" si="1"/>
        <v>0.0013869759141793719</v>
      </c>
      <c r="F18" s="39">
        <f t="shared" si="2"/>
        <v>0.00016051427747733305</v>
      </c>
      <c r="G18" s="39">
        <f t="shared" si="3"/>
        <v>-0.00016051427747733305</v>
      </c>
    </row>
    <row r="19" spans="1:7" ht="15">
      <c r="A19" s="5" t="s">
        <v>9</v>
      </c>
      <c r="B19" s="39">
        <v>0</v>
      </c>
      <c r="C19" s="39">
        <v>12097792.6</v>
      </c>
      <c r="D19" s="34">
        <f t="shared" si="0"/>
        <v>4032597.533333333</v>
      </c>
      <c r="E19" s="39">
        <f t="shared" si="1"/>
        <v>0</v>
      </c>
      <c r="F19" s="39">
        <f t="shared" si="2"/>
        <v>0</v>
      </c>
      <c r="G19" s="39">
        <f t="shared" si="3"/>
        <v>0</v>
      </c>
    </row>
    <row r="20" spans="1:7" ht="15">
      <c r="A20" s="5" t="s">
        <v>10</v>
      </c>
      <c r="B20" s="39">
        <v>122414.02</v>
      </c>
      <c r="C20" s="39">
        <v>1080726.77</v>
      </c>
      <c r="D20" s="34">
        <f t="shared" si="0"/>
        <v>360242.25666666665</v>
      </c>
      <c r="E20" s="39">
        <f t="shared" si="1"/>
        <v>0.33981027415467835</v>
      </c>
      <c r="F20" s="39">
        <f t="shared" si="2"/>
        <v>0.03932613398523563</v>
      </c>
      <c r="G20" s="39">
        <f t="shared" si="3"/>
        <v>-0.03932613398523563</v>
      </c>
    </row>
    <row r="21" spans="1:7" ht="15">
      <c r="A21" s="5" t="s">
        <v>11</v>
      </c>
      <c r="B21" s="39">
        <v>33046.34</v>
      </c>
      <c r="C21" s="39">
        <v>2846682.06</v>
      </c>
      <c r="D21" s="34">
        <f t="shared" si="0"/>
        <v>948894.02</v>
      </c>
      <c r="E21" s="39">
        <f t="shared" si="1"/>
        <v>0.03482616530769157</v>
      </c>
      <c r="F21" s="39">
        <f t="shared" si="2"/>
        <v>0.0040304209355919145</v>
      </c>
      <c r="G21" s="39">
        <f t="shared" si="3"/>
        <v>-0.0040304209355919145</v>
      </c>
    </row>
    <row r="22" spans="1:7" ht="15">
      <c r="A22" s="5" t="s">
        <v>12</v>
      </c>
      <c r="B22" s="39">
        <v>119171.44</v>
      </c>
      <c r="C22" s="39">
        <v>1496470.27</v>
      </c>
      <c r="D22" s="34">
        <f t="shared" si="0"/>
        <v>498823.42333333334</v>
      </c>
      <c r="E22" s="39">
        <f t="shared" si="1"/>
        <v>0.23890506023885125</v>
      </c>
      <c r="F22" s="39">
        <f t="shared" si="2"/>
        <v>0.02764840595851803</v>
      </c>
      <c r="G22" s="39">
        <f t="shared" si="3"/>
        <v>-0.02764840595851803</v>
      </c>
    </row>
    <row r="23" spans="1:7" ht="15">
      <c r="A23" s="5" t="s">
        <v>13</v>
      </c>
      <c r="B23" s="39">
        <v>49379.73</v>
      </c>
      <c r="C23" s="39">
        <v>2997794.5</v>
      </c>
      <c r="D23" s="34">
        <f t="shared" si="0"/>
        <v>999264.8333333334</v>
      </c>
      <c r="E23" s="39">
        <f t="shared" si="1"/>
        <v>0.049416059039403805</v>
      </c>
      <c r="F23" s="39">
        <f t="shared" si="2"/>
        <v>0.005718904655370478</v>
      </c>
      <c r="G23" s="39">
        <f t="shared" si="3"/>
        <v>-0.005718904655370478</v>
      </c>
    </row>
    <row r="24" spans="1:7" ht="15">
      <c r="A24" s="5" t="s">
        <v>14</v>
      </c>
      <c r="B24" s="39">
        <v>4002083.18</v>
      </c>
      <c r="C24" s="39">
        <v>2556467.57</v>
      </c>
      <c r="D24" s="34">
        <f t="shared" si="0"/>
        <v>852155.8566666666</v>
      </c>
      <c r="E24" s="39">
        <f t="shared" si="1"/>
        <v>4.6964216096040685</v>
      </c>
      <c r="F24" s="39">
        <f t="shared" si="2"/>
        <v>0.5435153658313919</v>
      </c>
      <c r="G24" s="39">
        <f t="shared" si="3"/>
        <v>-0.5435153658313919</v>
      </c>
    </row>
    <row r="25" spans="1:7" ht="15">
      <c r="A25" s="5" t="s">
        <v>15</v>
      </c>
      <c r="B25" s="39">
        <v>0</v>
      </c>
      <c r="C25" s="39">
        <v>3128000.68</v>
      </c>
      <c r="D25" s="34">
        <f t="shared" si="0"/>
        <v>1042666.8933333334</v>
      </c>
      <c r="E25" s="39">
        <f t="shared" si="1"/>
        <v>0</v>
      </c>
      <c r="F25" s="39">
        <f t="shared" si="2"/>
        <v>0</v>
      </c>
      <c r="G25" s="39">
        <f t="shared" si="3"/>
        <v>0</v>
      </c>
    </row>
    <row r="26" spans="1:7" ht="15">
      <c r="A26" s="5" t="s">
        <v>16</v>
      </c>
      <c r="B26" s="39">
        <v>417839.2</v>
      </c>
      <c r="C26" s="39">
        <v>2215725.08</v>
      </c>
      <c r="D26" s="34">
        <f t="shared" si="0"/>
        <v>738575.0266666667</v>
      </c>
      <c r="E26" s="39">
        <f t="shared" si="1"/>
        <v>0.5657369731085952</v>
      </c>
      <c r="F26" s="39">
        <f t="shared" si="2"/>
        <v>0.06547255835691146</v>
      </c>
      <c r="G26" s="39">
        <f t="shared" si="3"/>
        <v>-0.06547255835691146</v>
      </c>
    </row>
    <row r="27" spans="1:7" ht="15">
      <c r="A27" s="5" t="s">
        <v>17</v>
      </c>
      <c r="B27" s="39">
        <v>245237.9</v>
      </c>
      <c r="C27" s="39">
        <v>1887842.84</v>
      </c>
      <c r="D27" s="34">
        <f t="shared" si="0"/>
        <v>629280.9466666667</v>
      </c>
      <c r="E27" s="39">
        <f t="shared" si="1"/>
        <v>0.3897113066890674</v>
      </c>
      <c r="F27" s="39">
        <f t="shared" si="2"/>
        <v>0.04510116446755623</v>
      </c>
      <c r="G27" s="39">
        <f t="shared" si="3"/>
        <v>-0.04510116446755623</v>
      </c>
    </row>
    <row r="28" spans="1:7" ht="15">
      <c r="A28" s="5" t="s">
        <v>18</v>
      </c>
      <c r="B28" s="39">
        <v>4426042.4</v>
      </c>
      <c r="C28" s="39">
        <v>1536673.4</v>
      </c>
      <c r="D28" s="34">
        <f t="shared" si="0"/>
        <v>512224.4666666666</v>
      </c>
      <c r="E28" s="39">
        <f t="shared" si="1"/>
        <v>8.640825825448662</v>
      </c>
      <c r="F28" s="39">
        <f t="shared" si="2"/>
        <v>1</v>
      </c>
      <c r="G28" s="39">
        <f t="shared" si="3"/>
        <v>-1</v>
      </c>
    </row>
    <row r="29" spans="1:7" ht="15">
      <c r="A29" s="5" t="s">
        <v>19</v>
      </c>
      <c r="B29" s="39">
        <v>260151.02</v>
      </c>
      <c r="C29" s="39">
        <v>3962046.75</v>
      </c>
      <c r="D29" s="34">
        <f t="shared" si="0"/>
        <v>1320682.25</v>
      </c>
      <c r="E29" s="39">
        <f t="shared" si="1"/>
        <v>0.1969822945678266</v>
      </c>
      <c r="F29" s="39">
        <f t="shared" si="2"/>
        <v>0.02279669774012585</v>
      </c>
      <c r="G29" s="39">
        <f t="shared" si="3"/>
        <v>-0.02279669774012585</v>
      </c>
    </row>
    <row r="30" spans="1:7" ht="15">
      <c r="A30" s="5" t="s">
        <v>20</v>
      </c>
      <c r="B30" s="39">
        <v>1489600.34</v>
      </c>
      <c r="C30" s="39">
        <v>24102132.32</v>
      </c>
      <c r="D30" s="34">
        <f t="shared" si="0"/>
        <v>8034044.106666666</v>
      </c>
      <c r="E30" s="39">
        <f t="shared" si="1"/>
        <v>0.18541102341769902</v>
      </c>
      <c r="F30" s="39">
        <f t="shared" si="2"/>
        <v>0.021457558243059695</v>
      </c>
      <c r="G30" s="39">
        <f t="shared" si="3"/>
        <v>-0.021457558243059695</v>
      </c>
    </row>
    <row r="31" spans="1:7" ht="15">
      <c r="A31" s="5" t="s">
        <v>21</v>
      </c>
      <c r="B31" s="39">
        <v>0</v>
      </c>
      <c r="C31" s="39">
        <v>3892498.72</v>
      </c>
      <c r="D31" s="34">
        <f t="shared" si="0"/>
        <v>1297499.5733333335</v>
      </c>
      <c r="E31" s="39">
        <f t="shared" si="1"/>
        <v>0</v>
      </c>
      <c r="F31" s="39">
        <f t="shared" si="2"/>
        <v>0</v>
      </c>
      <c r="G31" s="39">
        <f t="shared" si="3"/>
        <v>0</v>
      </c>
    </row>
    <row r="32" spans="1:7" ht="15">
      <c r="A32" s="5" t="s">
        <v>22</v>
      </c>
      <c r="B32" s="39">
        <v>29296.42</v>
      </c>
      <c r="C32" s="39">
        <v>4645410.96</v>
      </c>
      <c r="D32" s="34">
        <f t="shared" si="0"/>
        <v>1548470.32</v>
      </c>
      <c r="E32" s="39">
        <f t="shared" si="1"/>
        <v>0.0189195876870278</v>
      </c>
      <c r="F32" s="39">
        <f t="shared" si="2"/>
        <v>0.0021895578118594273</v>
      </c>
      <c r="G32" s="39">
        <f t="shared" si="3"/>
        <v>-0.0021895578118594273</v>
      </c>
    </row>
    <row r="33" spans="1:7" ht="15">
      <c r="A33" s="5" t="s">
        <v>23</v>
      </c>
      <c r="B33" s="39">
        <v>37778.03</v>
      </c>
      <c r="C33" s="39">
        <v>282176.01</v>
      </c>
      <c r="D33" s="34">
        <f t="shared" si="0"/>
        <v>94058.67</v>
      </c>
      <c r="E33" s="39">
        <f t="shared" si="1"/>
        <v>0.4016432509624046</v>
      </c>
      <c r="F33" s="39">
        <f t="shared" si="2"/>
        <v>0.04648204454943401</v>
      </c>
      <c r="G33" s="39">
        <f t="shared" si="3"/>
        <v>-0.04648204454943401</v>
      </c>
    </row>
    <row r="34" spans="1:7" ht="15">
      <c r="A34" s="5" t="s">
        <v>24</v>
      </c>
      <c r="B34" s="39">
        <v>2975598.12</v>
      </c>
      <c r="C34" s="39">
        <v>24083642.9</v>
      </c>
      <c r="D34" s="34">
        <f t="shared" si="0"/>
        <v>8027880.966666666</v>
      </c>
      <c r="E34" s="39">
        <f t="shared" si="1"/>
        <v>0.3706579771617524</v>
      </c>
      <c r="F34" s="39">
        <f t="shared" si="2"/>
        <v>0.04289612875543716</v>
      </c>
      <c r="G34" s="39">
        <f t="shared" si="3"/>
        <v>-0.04289612875543716</v>
      </c>
    </row>
    <row r="35" spans="1:7" ht="15">
      <c r="A35" s="5" t="s">
        <v>25</v>
      </c>
      <c r="B35" s="39">
        <v>502208.98</v>
      </c>
      <c r="C35" s="39">
        <v>615132.59</v>
      </c>
      <c r="D35" s="34">
        <f t="shared" si="0"/>
        <v>205044.19666666666</v>
      </c>
      <c r="E35" s="39">
        <f t="shared" si="1"/>
        <v>2.449271855357233</v>
      </c>
      <c r="F35" s="39">
        <f t="shared" si="2"/>
        <v>0.2834534458666812</v>
      </c>
      <c r="G35" s="39">
        <f t="shared" si="3"/>
        <v>-0.2834534458666812</v>
      </c>
    </row>
    <row r="36" spans="1:7" ht="15">
      <c r="A36" s="5" t="s">
        <v>26</v>
      </c>
      <c r="B36" s="39">
        <v>464936.24</v>
      </c>
      <c r="C36" s="39">
        <v>1242544.53</v>
      </c>
      <c r="D36" s="34">
        <f t="shared" si="0"/>
        <v>414181.51</v>
      </c>
      <c r="E36" s="39">
        <f t="shared" si="1"/>
        <v>1.1225422399952136</v>
      </c>
      <c r="F36" s="39">
        <f t="shared" si="2"/>
        <v>0.12991145321887418</v>
      </c>
      <c r="G36" s="39">
        <f t="shared" si="3"/>
        <v>-0.12991145321887418</v>
      </c>
    </row>
    <row r="37" spans="1:7" ht="15">
      <c r="A37" s="5" t="s">
        <v>27</v>
      </c>
      <c r="B37" s="39">
        <v>0</v>
      </c>
      <c r="C37" s="39">
        <v>480173.26</v>
      </c>
      <c r="D37" s="34">
        <f t="shared" si="0"/>
        <v>160057.75333333333</v>
      </c>
      <c r="E37" s="39">
        <f t="shared" si="1"/>
        <v>0</v>
      </c>
      <c r="F37" s="39">
        <f t="shared" si="2"/>
        <v>0</v>
      </c>
      <c r="G37" s="39">
        <f t="shared" si="3"/>
        <v>0</v>
      </c>
    </row>
    <row r="38" spans="1:7" ht="15">
      <c r="A38" s="5" t="s">
        <v>28</v>
      </c>
      <c r="B38" s="39">
        <v>13841.33</v>
      </c>
      <c r="C38" s="39">
        <v>1739593.04</v>
      </c>
      <c r="D38" s="34">
        <f t="shared" si="0"/>
        <v>579864.3466666667</v>
      </c>
      <c r="E38" s="39">
        <f t="shared" si="1"/>
        <v>0.02386994489239851</v>
      </c>
      <c r="F38" s="39">
        <f t="shared" si="2"/>
        <v>0.002762461062702777</v>
      </c>
      <c r="G38" s="39">
        <f t="shared" si="3"/>
        <v>-0.002762461062702777</v>
      </c>
    </row>
    <row r="39" spans="1:7" ht="15">
      <c r="A39" s="5" t="s">
        <v>29</v>
      </c>
      <c r="B39" s="39">
        <v>37072.06</v>
      </c>
      <c r="C39" s="39">
        <v>1608481.59</v>
      </c>
      <c r="D39" s="34">
        <f t="shared" si="0"/>
        <v>536160.53</v>
      </c>
      <c r="E39" s="39">
        <f t="shared" si="1"/>
        <v>0.06914358279972603</v>
      </c>
      <c r="F39" s="39">
        <f t="shared" si="2"/>
        <v>0.008001964649731364</v>
      </c>
      <c r="G39" s="39">
        <f t="shared" si="3"/>
        <v>-0.008001964649731364</v>
      </c>
    </row>
    <row r="40" spans="1:7" ht="15">
      <c r="A40" s="5" t="s">
        <v>30</v>
      </c>
      <c r="B40" s="39">
        <v>10873.02</v>
      </c>
      <c r="C40" s="39">
        <v>5271578.5</v>
      </c>
      <c r="D40" s="34">
        <f t="shared" si="0"/>
        <v>1757192.8333333333</v>
      </c>
      <c r="E40" s="39">
        <f t="shared" si="1"/>
        <v>0.006187721571442027</v>
      </c>
      <c r="F40" s="39">
        <f t="shared" si="2"/>
        <v>0.0007161030318674128</v>
      </c>
      <c r="G40" s="39">
        <f t="shared" si="3"/>
        <v>-0.0007161030318674128</v>
      </c>
    </row>
    <row r="41" spans="1:7" ht="15">
      <c r="A41" s="5" t="s">
        <v>31</v>
      </c>
      <c r="B41" s="39">
        <v>5700</v>
      </c>
      <c r="C41" s="39">
        <v>39765059.93</v>
      </c>
      <c r="D41" s="34">
        <f t="shared" si="0"/>
        <v>13255019.976666667</v>
      </c>
      <c r="E41" s="39">
        <f t="shared" si="1"/>
        <v>0.000430025757036499</v>
      </c>
      <c r="F41" s="39">
        <f t="shared" si="2"/>
        <v>4.976674286964586E-05</v>
      </c>
      <c r="G41" s="39">
        <f t="shared" si="3"/>
        <v>-4.976674286964586E-05</v>
      </c>
    </row>
    <row r="42" spans="1:7" ht="15">
      <c r="A42" s="5" t="s">
        <v>32</v>
      </c>
      <c r="B42" s="39">
        <v>454162.01</v>
      </c>
      <c r="C42" s="39">
        <v>16047643.26</v>
      </c>
      <c r="D42" s="34">
        <f t="shared" si="0"/>
        <v>5349214.42</v>
      </c>
      <c r="E42" s="39">
        <f t="shared" si="1"/>
        <v>0.08490256219716091</v>
      </c>
      <c r="F42" s="39">
        <f t="shared" si="2"/>
        <v>0.009825746278452787</v>
      </c>
      <c r="G42" s="39">
        <f t="shared" si="3"/>
        <v>-0.009825746278452787</v>
      </c>
    </row>
    <row r="43" spans="1:7" ht="15">
      <c r="A43" s="5" t="s">
        <v>33</v>
      </c>
      <c r="B43" s="39">
        <v>367737.43</v>
      </c>
      <c r="C43" s="39">
        <v>2847609.05</v>
      </c>
      <c r="D43" s="34">
        <f t="shared" si="0"/>
        <v>949203.0166666666</v>
      </c>
      <c r="E43" s="39">
        <f t="shared" si="1"/>
        <v>0.38741704729446624</v>
      </c>
      <c r="F43" s="39">
        <f t="shared" si="2"/>
        <v>0.04483565056403046</v>
      </c>
      <c r="G43" s="39">
        <f t="shared" si="3"/>
        <v>-0.04483565056403046</v>
      </c>
    </row>
    <row r="44" spans="1:7" ht="15">
      <c r="A44" s="5" t="s">
        <v>34</v>
      </c>
      <c r="B44" s="39">
        <v>131760.38</v>
      </c>
      <c r="C44" s="39">
        <v>251384.13</v>
      </c>
      <c r="D44" s="34">
        <f t="shared" si="0"/>
        <v>83794.71</v>
      </c>
      <c r="E44" s="39">
        <f t="shared" si="1"/>
        <v>1.5724188316899719</v>
      </c>
      <c r="F44" s="39">
        <f t="shared" si="2"/>
        <v>0.18197552681352958</v>
      </c>
      <c r="G44" s="39">
        <f t="shared" si="3"/>
        <v>-0.18197552681352958</v>
      </c>
    </row>
    <row r="45" spans="1:7" ht="15">
      <c r="A45" s="5" t="s">
        <v>35</v>
      </c>
      <c r="B45" s="39">
        <v>1150912.81</v>
      </c>
      <c r="C45" s="39">
        <v>1563894.7</v>
      </c>
      <c r="D45" s="34">
        <f t="shared" si="0"/>
        <v>521298.23333333334</v>
      </c>
      <c r="E45" s="39">
        <f t="shared" si="1"/>
        <v>2.207781911403626</v>
      </c>
      <c r="F45" s="39">
        <f t="shared" si="2"/>
        <v>0.25550589214532515</v>
      </c>
      <c r="G45" s="39">
        <f t="shared" si="3"/>
        <v>-0.25550589214532515</v>
      </c>
    </row>
    <row r="46" spans="1:7" ht="15">
      <c r="A46" s="5" t="s">
        <v>36</v>
      </c>
      <c r="B46" s="39">
        <v>438668.64</v>
      </c>
      <c r="C46" s="39">
        <v>3476061.66</v>
      </c>
      <c r="D46" s="34">
        <f t="shared" si="0"/>
        <v>1158687.22</v>
      </c>
      <c r="E46" s="39">
        <f t="shared" si="1"/>
        <v>0.3785910748200019</v>
      </c>
      <c r="F46" s="39">
        <f t="shared" si="2"/>
        <v>0.04381422360175211</v>
      </c>
      <c r="G46" s="39">
        <f t="shared" si="3"/>
        <v>-0.04381422360175211</v>
      </c>
    </row>
    <row r="47" spans="1:7" s="18" customFormat="1" ht="15">
      <c r="A47" s="15" t="s">
        <v>71</v>
      </c>
      <c r="B47" s="16">
        <f>SUM(B$10:B$46)</f>
        <v>20678743.529999994</v>
      </c>
      <c r="C47" s="16">
        <f>SUM(C$10:C$46)</f>
        <v>269401746.94</v>
      </c>
      <c r="D47" s="16">
        <f>SUM(D$10:D$46)</f>
        <v>89800582.31333333</v>
      </c>
      <c r="E47" s="16">
        <f t="shared" si="1"/>
        <v>0.23027404719768363</v>
      </c>
      <c r="F47" s="17"/>
      <c r="G47" s="17"/>
    </row>
    <row r="48" ht="15">
      <c r="A48" s="6" t="s">
        <v>39</v>
      </c>
    </row>
    <row r="50" ht="15">
      <c r="D50" s="41">
        <f>$C$47/3-$D$47</f>
        <v>0</v>
      </c>
    </row>
  </sheetData>
  <sheetProtection/>
  <mergeCells count="7">
    <mergeCell ref="A1:G1"/>
    <mergeCell ref="A7:A8"/>
    <mergeCell ref="B7:B8"/>
    <mergeCell ref="C7:D7"/>
    <mergeCell ref="E7:E8"/>
    <mergeCell ref="F7:F8"/>
    <mergeCell ref="G7:G8"/>
  </mergeCells>
  <printOptions/>
  <pageMargins left="0.21" right="0.15748031496062992" top="0.35" bottom="0.15748031496062992" header="0.15748031496062992" footer="0.1574803149606299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18.421875" style="1" customWidth="1"/>
    <col min="3" max="3" width="18.281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6" t="s">
        <v>231</v>
      </c>
      <c r="B1" s="76"/>
      <c r="C1" s="76"/>
      <c r="D1" s="76"/>
      <c r="E1" s="76"/>
      <c r="F1" s="76"/>
    </row>
    <row r="3" spans="1:2" ht="15">
      <c r="A3" s="11" t="s">
        <v>160</v>
      </c>
      <c r="B3" s="30">
        <f>MAX($D$10:$D$46)</f>
        <v>0.8032679455062907</v>
      </c>
    </row>
    <row r="4" spans="1:2" ht="15">
      <c r="A4" s="12" t="s">
        <v>161</v>
      </c>
      <c r="B4" s="31">
        <f>MIN($D$10:$D$46)</f>
        <v>0</v>
      </c>
    </row>
    <row r="5" spans="1:2" ht="15">
      <c r="A5" s="13" t="s">
        <v>162</v>
      </c>
      <c r="B5" s="14" t="s">
        <v>40</v>
      </c>
    </row>
    <row r="7" spans="1:6" s="8" customFormat="1" ht="18.75" customHeight="1">
      <c r="A7" s="62" t="s">
        <v>38</v>
      </c>
      <c r="B7" s="80" t="s">
        <v>250</v>
      </c>
      <c r="C7" s="80"/>
      <c r="D7" s="66" t="s">
        <v>163</v>
      </c>
      <c r="E7" s="66" t="s">
        <v>164</v>
      </c>
      <c r="F7" s="66" t="s">
        <v>165</v>
      </c>
    </row>
    <row r="8" spans="1:6" s="8" customFormat="1" ht="49.5" customHeight="1">
      <c r="A8" s="63"/>
      <c r="B8" s="51" t="s">
        <v>71</v>
      </c>
      <c r="C8" s="51" t="s">
        <v>251</v>
      </c>
      <c r="D8" s="67"/>
      <c r="E8" s="67"/>
      <c r="F8" s="67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39">
        <v>20477414657.05</v>
      </c>
      <c r="C10" s="39">
        <v>10569209917.39</v>
      </c>
      <c r="D10" s="39">
        <f>$C10/$B10</f>
        <v>0.5161398591765691</v>
      </c>
      <c r="E10" s="39">
        <f>($D10-$B$4)/($B$3-$B$4)</f>
        <v>0.6425500507819368</v>
      </c>
      <c r="F10" s="39">
        <f>$E10*$B$5</f>
        <v>1.2851001015638737</v>
      </c>
    </row>
    <row r="11" spans="1:6" ht="15">
      <c r="A11" s="5" t="s">
        <v>1</v>
      </c>
      <c r="B11" s="39">
        <v>11612584662.77</v>
      </c>
      <c r="C11" s="39">
        <v>8588902041</v>
      </c>
      <c r="D11" s="39">
        <f aca="true" t="shared" si="0" ref="D11:D46">$C11/$B11</f>
        <v>0.7396201871006426</v>
      </c>
      <c r="E11" s="39">
        <f aca="true" t="shared" si="1" ref="E11:E46">($D11-$B$4)/($B$3-$B$4)</f>
        <v>0.9207639757546511</v>
      </c>
      <c r="F11" s="39">
        <f aca="true" t="shared" si="2" ref="F11:F46">$E11*$B$5</f>
        <v>1.8415279515093022</v>
      </c>
    </row>
    <row r="12" spans="1:6" ht="15">
      <c r="A12" s="5" t="s">
        <v>2</v>
      </c>
      <c r="B12" s="39">
        <v>2505603829.87</v>
      </c>
      <c r="C12" s="39">
        <v>751334508.2</v>
      </c>
      <c r="D12" s="39">
        <f t="shared" si="0"/>
        <v>0.29986165380302043</v>
      </c>
      <c r="E12" s="39">
        <f t="shared" si="1"/>
        <v>0.3733021533854697</v>
      </c>
      <c r="F12" s="39">
        <f t="shared" si="2"/>
        <v>0.7466043067709394</v>
      </c>
    </row>
    <row r="13" spans="1:6" ht="15">
      <c r="A13" s="5" t="s">
        <v>3</v>
      </c>
      <c r="B13" s="39">
        <v>2019434000</v>
      </c>
      <c r="C13" s="39">
        <v>1367723000</v>
      </c>
      <c r="D13" s="39">
        <f t="shared" si="0"/>
        <v>0.6772803666769996</v>
      </c>
      <c r="E13" s="39">
        <f t="shared" si="1"/>
        <v>0.8431562226102742</v>
      </c>
      <c r="F13" s="39">
        <f t="shared" si="2"/>
        <v>1.6863124452205485</v>
      </c>
    </row>
    <row r="14" spans="1:6" ht="15">
      <c r="A14" s="5" t="s">
        <v>4</v>
      </c>
      <c r="B14" s="39">
        <v>949466384.86</v>
      </c>
      <c r="C14" s="39">
        <v>333096322.09</v>
      </c>
      <c r="D14" s="39">
        <f t="shared" si="0"/>
        <v>0.35082476578580024</v>
      </c>
      <c r="E14" s="39">
        <f t="shared" si="1"/>
        <v>0.43674687599376244</v>
      </c>
      <c r="F14" s="39">
        <f t="shared" si="2"/>
        <v>0.8734937519875249</v>
      </c>
    </row>
    <row r="15" spans="1:6" ht="15">
      <c r="A15" s="5" t="s">
        <v>5</v>
      </c>
      <c r="B15" s="39">
        <v>498018580.2</v>
      </c>
      <c r="C15" s="39">
        <v>356963300</v>
      </c>
      <c r="D15" s="39">
        <f t="shared" si="0"/>
        <v>0.716767032781481</v>
      </c>
      <c r="E15" s="39">
        <f t="shared" si="1"/>
        <v>0.8923137500895929</v>
      </c>
      <c r="F15" s="39">
        <f t="shared" si="2"/>
        <v>1.7846275001791858</v>
      </c>
    </row>
    <row r="16" spans="1:6" ht="15">
      <c r="A16" s="5" t="s">
        <v>6</v>
      </c>
      <c r="B16" s="39">
        <v>1000656609.52</v>
      </c>
      <c r="C16" s="39">
        <v>351340530.93</v>
      </c>
      <c r="D16" s="39">
        <f t="shared" si="0"/>
        <v>0.35110998876880734</v>
      </c>
      <c r="E16" s="39">
        <f t="shared" si="1"/>
        <v>0.4371019542520232</v>
      </c>
      <c r="F16" s="39">
        <f t="shared" si="2"/>
        <v>0.8742039085040464</v>
      </c>
    </row>
    <row r="17" spans="1:6" ht="15">
      <c r="A17" s="5" t="s">
        <v>7</v>
      </c>
      <c r="B17" s="39">
        <v>398901638.91</v>
      </c>
      <c r="C17" s="39">
        <v>240189888.89</v>
      </c>
      <c r="D17" s="39">
        <f t="shared" si="0"/>
        <v>0.6021281074360075</v>
      </c>
      <c r="E17" s="39">
        <f t="shared" si="1"/>
        <v>0.7495980772100809</v>
      </c>
      <c r="F17" s="39">
        <f t="shared" si="2"/>
        <v>1.4991961544201617</v>
      </c>
    </row>
    <row r="18" spans="1:6" ht="15">
      <c r="A18" s="5" t="s">
        <v>8</v>
      </c>
      <c r="B18" s="39">
        <v>675003150.15</v>
      </c>
      <c r="C18" s="39">
        <v>298416600.75</v>
      </c>
      <c r="D18" s="39">
        <f t="shared" si="0"/>
        <v>0.44209660456204614</v>
      </c>
      <c r="E18" s="39">
        <f t="shared" si="1"/>
        <v>0.5503725214422662</v>
      </c>
      <c r="F18" s="39">
        <f t="shared" si="2"/>
        <v>1.1007450428845325</v>
      </c>
    </row>
    <row r="19" spans="1:6" ht="15">
      <c r="A19" s="5" t="s">
        <v>9</v>
      </c>
      <c r="B19" s="39">
        <v>828816646.26</v>
      </c>
      <c r="C19" s="39">
        <v>663744166.9</v>
      </c>
      <c r="D19" s="39">
        <f t="shared" si="0"/>
        <v>0.8008335376649557</v>
      </c>
      <c r="E19" s="39">
        <f t="shared" si="1"/>
        <v>0.9969693701149738</v>
      </c>
      <c r="F19" s="39">
        <f t="shared" si="2"/>
        <v>1.9939387402299475</v>
      </c>
    </row>
    <row r="20" spans="1:6" ht="15">
      <c r="A20" s="5" t="s">
        <v>10</v>
      </c>
      <c r="B20" s="39">
        <v>186733488.2</v>
      </c>
      <c r="C20" s="39">
        <v>79451851</v>
      </c>
      <c r="D20" s="39">
        <f t="shared" si="0"/>
        <v>0.4254826049996104</v>
      </c>
      <c r="E20" s="39">
        <f t="shared" si="1"/>
        <v>0.5296895106793208</v>
      </c>
      <c r="F20" s="39">
        <f t="shared" si="2"/>
        <v>1.0593790213586416</v>
      </c>
    </row>
    <row r="21" spans="1:6" ht="15">
      <c r="A21" s="5" t="s">
        <v>11</v>
      </c>
      <c r="B21" s="39">
        <v>464448083.69</v>
      </c>
      <c r="C21" s="39">
        <v>373076257.98</v>
      </c>
      <c r="D21" s="39">
        <f t="shared" si="0"/>
        <v>0.8032679455062907</v>
      </c>
      <c r="E21" s="39">
        <f t="shared" si="1"/>
        <v>1</v>
      </c>
      <c r="F21" s="39">
        <f t="shared" si="2"/>
        <v>2</v>
      </c>
    </row>
    <row r="22" spans="1:6" ht="15">
      <c r="A22" s="5" t="s">
        <v>12</v>
      </c>
      <c r="B22" s="39">
        <v>199762285.24</v>
      </c>
      <c r="C22" s="39">
        <v>0</v>
      </c>
      <c r="D22" s="39">
        <f t="shared" si="0"/>
        <v>0</v>
      </c>
      <c r="E22" s="39">
        <f t="shared" si="1"/>
        <v>0</v>
      </c>
      <c r="F22" s="39">
        <f t="shared" si="2"/>
        <v>0</v>
      </c>
    </row>
    <row r="23" spans="1:6" ht="15">
      <c r="A23" s="5" t="s">
        <v>13</v>
      </c>
      <c r="B23" s="39">
        <v>280855834.73</v>
      </c>
      <c r="C23" s="39">
        <v>19402780.74</v>
      </c>
      <c r="D23" s="39">
        <f t="shared" si="0"/>
        <v>0.06908448513684186</v>
      </c>
      <c r="E23" s="39">
        <f t="shared" si="1"/>
        <v>0.08600428477610754</v>
      </c>
      <c r="F23" s="39">
        <f t="shared" si="2"/>
        <v>0.17200856955221508</v>
      </c>
    </row>
    <row r="24" spans="1:6" ht="15">
      <c r="A24" s="5" t="s">
        <v>14</v>
      </c>
      <c r="B24" s="39">
        <v>354607923.97</v>
      </c>
      <c r="C24" s="39">
        <v>0</v>
      </c>
      <c r="D24" s="39">
        <f t="shared" si="0"/>
        <v>0</v>
      </c>
      <c r="E24" s="39">
        <f t="shared" si="1"/>
        <v>0</v>
      </c>
      <c r="F24" s="39">
        <f t="shared" si="2"/>
        <v>0</v>
      </c>
    </row>
    <row r="25" spans="1:6" ht="15">
      <c r="A25" s="5" t="s">
        <v>15</v>
      </c>
      <c r="B25" s="39">
        <v>343676225.81</v>
      </c>
      <c r="C25" s="39">
        <v>166093262.08</v>
      </c>
      <c r="D25" s="39">
        <f t="shared" si="0"/>
        <v>0.4832841191983527</v>
      </c>
      <c r="E25" s="39">
        <f t="shared" si="1"/>
        <v>0.6016474601059105</v>
      </c>
      <c r="F25" s="39">
        <f t="shared" si="2"/>
        <v>1.203294920211821</v>
      </c>
    </row>
    <row r="26" spans="1:6" ht="15">
      <c r="A26" s="5" t="s">
        <v>16</v>
      </c>
      <c r="B26" s="39">
        <v>863690460.21</v>
      </c>
      <c r="C26" s="39">
        <v>122498241</v>
      </c>
      <c r="D26" s="39">
        <f t="shared" si="0"/>
        <v>0.14183118448502424</v>
      </c>
      <c r="E26" s="39">
        <f t="shared" si="1"/>
        <v>0.17656771352382256</v>
      </c>
      <c r="F26" s="39">
        <f t="shared" si="2"/>
        <v>0.3531354270476451</v>
      </c>
    </row>
    <row r="27" spans="1:6" ht="15">
      <c r="A27" s="5" t="s">
        <v>17</v>
      </c>
      <c r="B27" s="39">
        <v>123885779.54</v>
      </c>
      <c r="C27" s="39">
        <v>0</v>
      </c>
      <c r="D27" s="39">
        <f t="shared" si="0"/>
        <v>0</v>
      </c>
      <c r="E27" s="39">
        <f t="shared" si="1"/>
        <v>0</v>
      </c>
      <c r="F27" s="39">
        <f t="shared" si="2"/>
        <v>0</v>
      </c>
    </row>
    <row r="28" spans="1:6" ht="15">
      <c r="A28" s="5" t="s">
        <v>18</v>
      </c>
      <c r="B28" s="39">
        <v>227612363.01</v>
      </c>
      <c r="C28" s="39">
        <v>0</v>
      </c>
      <c r="D28" s="39">
        <f t="shared" si="0"/>
        <v>0</v>
      </c>
      <c r="E28" s="39">
        <f t="shared" si="1"/>
        <v>0</v>
      </c>
      <c r="F28" s="39">
        <f t="shared" si="2"/>
        <v>0</v>
      </c>
    </row>
    <row r="29" spans="1:6" ht="15">
      <c r="A29" s="5" t="s">
        <v>19</v>
      </c>
      <c r="B29" s="39">
        <v>572437501.5</v>
      </c>
      <c r="C29" s="39">
        <v>140439000</v>
      </c>
      <c r="D29" s="39">
        <f t="shared" si="0"/>
        <v>0.24533507960606596</v>
      </c>
      <c r="E29" s="39">
        <f t="shared" si="1"/>
        <v>0.3054212246094721</v>
      </c>
      <c r="F29" s="39">
        <f t="shared" si="2"/>
        <v>0.6108424492189442</v>
      </c>
    </row>
    <row r="30" spans="1:6" ht="15">
      <c r="A30" s="5" t="s">
        <v>20</v>
      </c>
      <c r="B30" s="39">
        <v>693146603.39</v>
      </c>
      <c r="C30" s="39">
        <v>248892330.66</v>
      </c>
      <c r="D30" s="39">
        <f t="shared" si="0"/>
        <v>0.3590760301539851</v>
      </c>
      <c r="E30" s="39">
        <f t="shared" si="1"/>
        <v>0.4470189955453327</v>
      </c>
      <c r="F30" s="39">
        <f t="shared" si="2"/>
        <v>0.8940379910906654</v>
      </c>
    </row>
    <row r="31" spans="1:6" ht="15">
      <c r="A31" s="5" t="s">
        <v>21</v>
      </c>
      <c r="B31" s="39">
        <v>228991291.94</v>
      </c>
      <c r="C31" s="39">
        <v>141990537.14</v>
      </c>
      <c r="D31" s="39">
        <f t="shared" si="0"/>
        <v>0.620069592765144</v>
      </c>
      <c r="E31" s="39">
        <f t="shared" si="1"/>
        <v>0.7719336943967322</v>
      </c>
      <c r="F31" s="39">
        <f t="shared" si="2"/>
        <v>1.5438673887934644</v>
      </c>
    </row>
    <row r="32" spans="1:6" ht="15">
      <c r="A32" s="5" t="s">
        <v>22</v>
      </c>
      <c r="B32" s="39">
        <v>268041116.25</v>
      </c>
      <c r="C32" s="39">
        <v>62866494.69</v>
      </c>
      <c r="D32" s="39">
        <f t="shared" si="0"/>
        <v>0.23454048979323336</v>
      </c>
      <c r="E32" s="39">
        <f t="shared" si="1"/>
        <v>0.2919828820573752</v>
      </c>
      <c r="F32" s="39">
        <f t="shared" si="2"/>
        <v>0.5839657641147504</v>
      </c>
    </row>
    <row r="33" spans="1:6" ht="15">
      <c r="A33" s="5" t="s">
        <v>23</v>
      </c>
      <c r="B33" s="39">
        <v>319919368.39</v>
      </c>
      <c r="C33" s="39">
        <v>227828854.39</v>
      </c>
      <c r="D33" s="39">
        <f t="shared" si="0"/>
        <v>0.7121446117393667</v>
      </c>
      <c r="E33" s="39">
        <f t="shared" si="1"/>
        <v>0.8865592306070549</v>
      </c>
      <c r="F33" s="39">
        <f t="shared" si="2"/>
        <v>1.7731184612141098</v>
      </c>
    </row>
    <row r="34" spans="1:6" ht="15">
      <c r="A34" s="5" t="s">
        <v>24</v>
      </c>
      <c r="B34" s="39">
        <v>561156031.88</v>
      </c>
      <c r="C34" s="39">
        <v>65502907.88</v>
      </c>
      <c r="D34" s="39">
        <f t="shared" si="0"/>
        <v>0.11672851071483702</v>
      </c>
      <c r="E34" s="39">
        <f t="shared" si="1"/>
        <v>0.14531702823179923</v>
      </c>
      <c r="F34" s="39">
        <f t="shared" si="2"/>
        <v>0.29063405646359847</v>
      </c>
    </row>
    <row r="35" spans="1:6" ht="15">
      <c r="A35" s="5" t="s">
        <v>25</v>
      </c>
      <c r="B35" s="39">
        <v>231856206.36</v>
      </c>
      <c r="C35" s="39">
        <v>0</v>
      </c>
      <c r="D35" s="39">
        <f t="shared" si="0"/>
        <v>0</v>
      </c>
      <c r="E35" s="39">
        <f t="shared" si="1"/>
        <v>0</v>
      </c>
      <c r="F35" s="39">
        <f t="shared" si="2"/>
        <v>0</v>
      </c>
    </row>
    <row r="36" spans="1:6" ht="15">
      <c r="A36" s="5" t="s">
        <v>26</v>
      </c>
      <c r="B36" s="39">
        <v>446598698.15</v>
      </c>
      <c r="C36" s="39">
        <v>102096056.02</v>
      </c>
      <c r="D36" s="39">
        <f t="shared" si="0"/>
        <v>0.2286080466488704</v>
      </c>
      <c r="E36" s="39">
        <f t="shared" si="1"/>
        <v>0.2845974969221277</v>
      </c>
      <c r="F36" s="39">
        <f t="shared" si="2"/>
        <v>0.5691949938442554</v>
      </c>
    </row>
    <row r="37" spans="1:6" ht="15">
      <c r="A37" s="5" t="s">
        <v>27</v>
      </c>
      <c r="B37" s="39">
        <v>274306902.24</v>
      </c>
      <c r="C37" s="39">
        <v>0</v>
      </c>
      <c r="D37" s="39">
        <f t="shared" si="0"/>
        <v>0</v>
      </c>
      <c r="E37" s="39">
        <f t="shared" si="1"/>
        <v>0</v>
      </c>
      <c r="F37" s="39">
        <f t="shared" si="2"/>
        <v>0</v>
      </c>
    </row>
    <row r="38" spans="1:6" ht="15">
      <c r="A38" s="5" t="s">
        <v>28</v>
      </c>
      <c r="B38" s="39">
        <v>517908228.5</v>
      </c>
      <c r="C38" s="39">
        <v>6617470</v>
      </c>
      <c r="D38" s="39">
        <f t="shared" si="0"/>
        <v>0.01277730230154086</v>
      </c>
      <c r="E38" s="39">
        <f t="shared" si="1"/>
        <v>0.015906650293990597</v>
      </c>
      <c r="F38" s="39">
        <f t="shared" si="2"/>
        <v>0.031813300587981194</v>
      </c>
    </row>
    <row r="39" spans="1:6" ht="15">
      <c r="A39" s="5" t="s">
        <v>29</v>
      </c>
      <c r="B39" s="39">
        <v>341768772.54</v>
      </c>
      <c r="C39" s="39">
        <v>67585965.11</v>
      </c>
      <c r="D39" s="39">
        <f t="shared" si="0"/>
        <v>0.1977534828817336</v>
      </c>
      <c r="E39" s="39">
        <f t="shared" si="1"/>
        <v>0.24618619974570483</v>
      </c>
      <c r="F39" s="39">
        <f t="shared" si="2"/>
        <v>0.49237239949140965</v>
      </c>
    </row>
    <row r="40" spans="1:6" ht="15">
      <c r="A40" s="5" t="s">
        <v>30</v>
      </c>
      <c r="B40" s="39">
        <v>901861588.9</v>
      </c>
      <c r="C40" s="39">
        <v>190674593.82</v>
      </c>
      <c r="D40" s="39">
        <f t="shared" si="0"/>
        <v>0.21142334496423745</v>
      </c>
      <c r="E40" s="39">
        <f t="shared" si="1"/>
        <v>0.2632040107500863</v>
      </c>
      <c r="F40" s="39">
        <f t="shared" si="2"/>
        <v>0.5264080215001726</v>
      </c>
    </row>
    <row r="41" spans="1:6" ht="15">
      <c r="A41" s="5" t="s">
        <v>31</v>
      </c>
      <c r="B41" s="39">
        <v>592207921.42</v>
      </c>
      <c r="C41" s="39">
        <v>48987342.52</v>
      </c>
      <c r="D41" s="39">
        <f t="shared" si="0"/>
        <v>0.08271983664544344</v>
      </c>
      <c r="E41" s="39">
        <f t="shared" si="1"/>
        <v>0.10297913306288609</v>
      </c>
      <c r="F41" s="39">
        <f t="shared" si="2"/>
        <v>0.20595826612577217</v>
      </c>
    </row>
    <row r="42" spans="1:6" ht="15">
      <c r="A42" s="5" t="s">
        <v>32</v>
      </c>
      <c r="B42" s="39">
        <v>400267759.26</v>
      </c>
      <c r="C42" s="39">
        <v>134350712</v>
      </c>
      <c r="D42" s="39">
        <f t="shared" si="0"/>
        <v>0.33565209510849076</v>
      </c>
      <c r="E42" s="39">
        <f t="shared" si="1"/>
        <v>0.41785819661574203</v>
      </c>
      <c r="F42" s="39">
        <f t="shared" si="2"/>
        <v>0.8357163932314841</v>
      </c>
    </row>
    <row r="43" spans="1:6" ht="15">
      <c r="A43" s="5" t="s">
        <v>33</v>
      </c>
      <c r="B43" s="39">
        <v>250442580.99</v>
      </c>
      <c r="C43" s="39">
        <v>86990977.32</v>
      </c>
      <c r="D43" s="39">
        <f t="shared" si="0"/>
        <v>0.3473489890422167</v>
      </c>
      <c r="E43" s="39">
        <f t="shared" si="1"/>
        <v>0.43241983074936047</v>
      </c>
      <c r="F43" s="39">
        <f t="shared" si="2"/>
        <v>0.8648396614987209</v>
      </c>
    </row>
    <row r="44" spans="1:6" ht="15">
      <c r="A44" s="5" t="s">
        <v>34</v>
      </c>
      <c r="B44" s="39">
        <v>211928681.72</v>
      </c>
      <c r="C44" s="39">
        <v>33885864.6</v>
      </c>
      <c r="D44" s="39">
        <f t="shared" si="0"/>
        <v>0.1598927730073364</v>
      </c>
      <c r="E44" s="39">
        <f t="shared" si="1"/>
        <v>0.19905284893020075</v>
      </c>
      <c r="F44" s="39">
        <f t="shared" si="2"/>
        <v>0.3981056978604015</v>
      </c>
    </row>
    <row r="45" spans="1:6" ht="15">
      <c r="A45" s="5" t="s">
        <v>35</v>
      </c>
      <c r="B45" s="39">
        <v>310589867.07</v>
      </c>
      <c r="C45" s="39">
        <v>70712160</v>
      </c>
      <c r="D45" s="39">
        <f t="shared" si="0"/>
        <v>0.22767053113185778</v>
      </c>
      <c r="E45" s="39">
        <f t="shared" si="1"/>
        <v>0.2834303701591872</v>
      </c>
      <c r="F45" s="39">
        <f t="shared" si="2"/>
        <v>0.5668607403183744</v>
      </c>
    </row>
    <row r="46" spans="1:6" ht="15">
      <c r="A46" s="5" t="s">
        <v>36</v>
      </c>
      <c r="B46" s="39">
        <v>308716546.16</v>
      </c>
      <c r="C46" s="39">
        <v>84529966</v>
      </c>
      <c r="D46" s="39">
        <f t="shared" si="0"/>
        <v>0.2738109345010301</v>
      </c>
      <c r="E46" s="39">
        <f t="shared" si="1"/>
        <v>0.3408712323612642</v>
      </c>
      <c r="F46" s="39">
        <f t="shared" si="2"/>
        <v>0.6817424647225284</v>
      </c>
    </row>
    <row r="47" spans="1:6" s="18" customFormat="1" ht="15">
      <c r="A47" s="15" t="s">
        <v>71</v>
      </c>
      <c r="B47" s="16">
        <f>SUM(B$10:B$46)</f>
        <v>51443318270.65001</v>
      </c>
      <c r="C47" s="16">
        <f>SUM(C$10:C$46)</f>
        <v>25995393901.100002</v>
      </c>
      <c r="D47" s="16">
        <f>$C47/$B47</f>
        <v>0.5053210946528536</v>
      </c>
      <c r="E47" s="17"/>
      <c r="F47" s="17"/>
    </row>
    <row r="48" ht="1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/>
  <pageMargins left="0.71" right="0.21" top="0.17" bottom="0.22" header="0.17" footer="0.2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SheetLayoutView="100" zoomScalePageLayoutView="0" workbookViewId="0" topLeftCell="A1">
      <selection activeCell="A6" sqref="A6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6.00390625" style="1" bestFit="1" customWidth="1"/>
    <col min="6" max="6" width="18.8515625" style="1" bestFit="1" customWidth="1"/>
    <col min="7" max="7" width="18.8515625" style="1" customWidth="1"/>
    <col min="8" max="8" width="19.00390625" style="1" bestFit="1" customWidth="1"/>
    <col min="9" max="9" width="18.57421875" style="1" customWidth="1"/>
    <col min="10" max="10" width="13.8515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8.7109375" style="1" customWidth="1"/>
  </cols>
  <sheetData>
    <row r="1" spans="1:13" ht="18.75" customHeight="1">
      <c r="A1" s="72" t="s">
        <v>193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3" spans="1:8" ht="15">
      <c r="A3" s="11" t="s">
        <v>60</v>
      </c>
      <c r="B3" s="37">
        <v>1</v>
      </c>
      <c r="C3" s="35"/>
      <c r="D3" s="35"/>
      <c r="E3" s="35"/>
      <c r="F3" s="35"/>
      <c r="G3" s="35"/>
      <c r="H3" s="35"/>
    </row>
    <row r="4" spans="1:8" ht="15">
      <c r="A4" s="12" t="s">
        <v>61</v>
      </c>
      <c r="B4" s="38">
        <v>0</v>
      </c>
      <c r="C4" s="36"/>
      <c r="D4" s="36"/>
      <c r="E4" s="36"/>
      <c r="F4" s="36"/>
      <c r="G4" s="36"/>
      <c r="H4" s="36"/>
    </row>
    <row r="5" spans="1:8" ht="15">
      <c r="A5" s="13" t="s">
        <v>62</v>
      </c>
      <c r="B5" s="14" t="s">
        <v>43</v>
      </c>
      <c r="C5" s="28"/>
      <c r="D5" s="28"/>
      <c r="E5" s="28"/>
      <c r="F5" s="28"/>
      <c r="G5" s="28"/>
      <c r="H5" s="28"/>
    </row>
    <row r="7" spans="1:13" s="8" customFormat="1" ht="24.75" customHeight="1">
      <c r="A7" s="73" t="s">
        <v>38</v>
      </c>
      <c r="B7" s="73" t="s">
        <v>252</v>
      </c>
      <c r="C7" s="73"/>
      <c r="D7" s="73"/>
      <c r="E7" s="73"/>
      <c r="F7" s="73"/>
      <c r="G7" s="73" t="s">
        <v>253</v>
      </c>
      <c r="H7" s="73"/>
      <c r="I7" s="73"/>
      <c r="J7" s="81" t="s">
        <v>121</v>
      </c>
      <c r="K7" s="70" t="s">
        <v>90</v>
      </c>
      <c r="L7" s="70" t="s">
        <v>91</v>
      </c>
      <c r="M7" s="70" t="s">
        <v>92</v>
      </c>
    </row>
    <row r="8" spans="1:13" s="8" customFormat="1" ht="193.5" customHeight="1">
      <c r="A8" s="73"/>
      <c r="B8" s="10" t="s">
        <v>114</v>
      </c>
      <c r="C8" s="10" t="s">
        <v>112</v>
      </c>
      <c r="D8" s="10" t="s">
        <v>119</v>
      </c>
      <c r="E8" s="10" t="s">
        <v>116</v>
      </c>
      <c r="F8" s="10" t="s">
        <v>209</v>
      </c>
      <c r="G8" s="10" t="s">
        <v>113</v>
      </c>
      <c r="H8" s="10" t="s">
        <v>120</v>
      </c>
      <c r="I8" s="10" t="s">
        <v>115</v>
      </c>
      <c r="J8" s="81"/>
      <c r="K8" s="70"/>
      <c r="L8" s="70"/>
      <c r="M8" s="70"/>
    </row>
    <row r="9" spans="1:13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224</v>
      </c>
      <c r="K9" s="9">
        <v>11</v>
      </c>
      <c r="L9" s="9">
        <v>12</v>
      </c>
      <c r="M9" s="9">
        <v>13</v>
      </c>
    </row>
    <row r="10" spans="1:13" ht="15">
      <c r="A10" s="5" t="s">
        <v>0</v>
      </c>
      <c r="B10" s="44">
        <v>-1147166995.65</v>
      </c>
      <c r="C10" s="44">
        <v>710604695.65</v>
      </c>
      <c r="D10" s="44"/>
      <c r="E10" s="44"/>
      <c r="F10" s="44">
        <f>IF(SUM($B10:$E10)&lt;0,SUM($B10:$E10),0)</f>
        <v>-436562300.0000001</v>
      </c>
      <c r="G10" s="39">
        <v>19330247661.4</v>
      </c>
      <c r="H10" s="39">
        <v>6395890861.4</v>
      </c>
      <c r="I10" s="34">
        <f>$G10-$H10</f>
        <v>12934356800.000002</v>
      </c>
      <c r="J10" s="34">
        <f>-$F10/$I10*100</f>
        <v>3.375214606728647</v>
      </c>
      <c r="K10" s="33">
        <f>IF($J10&gt;10,1,0)</f>
        <v>0</v>
      </c>
      <c r="L10" s="33">
        <f>($K10-$B$4)/($B$3-$B$4)</f>
        <v>0</v>
      </c>
      <c r="M10" s="33">
        <f>$L10*$B$5</f>
        <v>0</v>
      </c>
    </row>
    <row r="11" spans="1:13" ht="15">
      <c r="A11" s="5" t="s">
        <v>1</v>
      </c>
      <c r="B11" s="44">
        <v>-982607313.53</v>
      </c>
      <c r="C11" s="44">
        <v>415179313.53</v>
      </c>
      <c r="D11" s="39">
        <v>8188000</v>
      </c>
      <c r="E11" s="44"/>
      <c r="F11" s="44">
        <f aca="true" t="shared" si="0" ref="F11:F46">IF(SUM($B11:$E11)&lt;0,SUM($B11:$E11),0)</f>
        <v>-559240000</v>
      </c>
      <c r="G11" s="39">
        <v>10629977349.24</v>
      </c>
      <c r="H11" s="39">
        <v>4037580349.24</v>
      </c>
      <c r="I11" s="34">
        <f aca="true" t="shared" si="1" ref="I11:I46">$G11-$H11</f>
        <v>6592397000</v>
      </c>
      <c r="J11" s="34">
        <f aca="true" t="shared" si="2" ref="J11:J45">-$F11/$I11*100</f>
        <v>8.483105613936782</v>
      </c>
      <c r="K11" s="33">
        <f aca="true" t="shared" si="3" ref="K11:K42">IF($J11&gt;10,1,0)</f>
        <v>0</v>
      </c>
      <c r="L11" s="33">
        <f aca="true" t="shared" si="4" ref="L11:L46">($K11-$B$4)/($B$3-$B$4)</f>
        <v>0</v>
      </c>
      <c r="M11" s="33">
        <f aca="true" t="shared" si="5" ref="M11:M46">$L11*$B$5</f>
        <v>0</v>
      </c>
    </row>
    <row r="12" spans="1:13" ht="15">
      <c r="A12" s="5" t="s">
        <v>2</v>
      </c>
      <c r="B12" s="44">
        <v>-193994933.47</v>
      </c>
      <c r="C12" s="44">
        <v>197749933.47</v>
      </c>
      <c r="D12" s="44"/>
      <c r="E12" s="44"/>
      <c r="F12" s="44">
        <f t="shared" si="0"/>
        <v>0</v>
      </c>
      <c r="G12" s="39">
        <v>2311608896.4</v>
      </c>
      <c r="H12" s="39">
        <v>1017247096.4</v>
      </c>
      <c r="I12" s="34">
        <f t="shared" si="1"/>
        <v>1294361800</v>
      </c>
      <c r="J12" s="34">
        <f t="shared" si="2"/>
        <v>0</v>
      </c>
      <c r="K12" s="33">
        <f t="shared" si="3"/>
        <v>0</v>
      </c>
      <c r="L12" s="33">
        <f t="shared" si="4"/>
        <v>0</v>
      </c>
      <c r="M12" s="33">
        <f t="shared" si="5"/>
        <v>0</v>
      </c>
    </row>
    <row r="13" spans="1:13" ht="15">
      <c r="A13" s="5" t="s">
        <v>3</v>
      </c>
      <c r="B13" s="44">
        <v>-91093000</v>
      </c>
      <c r="C13" s="44">
        <v>91093000</v>
      </c>
      <c r="D13" s="44"/>
      <c r="E13" s="44"/>
      <c r="F13" s="44">
        <f t="shared" si="0"/>
        <v>0</v>
      </c>
      <c r="G13" s="39">
        <v>1928341000</v>
      </c>
      <c r="H13" s="39">
        <v>895220000</v>
      </c>
      <c r="I13" s="34">
        <f t="shared" si="1"/>
        <v>1033121000</v>
      </c>
      <c r="J13" s="34">
        <f t="shared" si="2"/>
        <v>0</v>
      </c>
      <c r="K13" s="33">
        <f t="shared" si="3"/>
        <v>0</v>
      </c>
      <c r="L13" s="33">
        <f t="shared" si="4"/>
        <v>0</v>
      </c>
      <c r="M13" s="33">
        <f t="shared" si="5"/>
        <v>0</v>
      </c>
    </row>
    <row r="14" spans="1:13" ht="15">
      <c r="A14" s="5" t="s">
        <v>4</v>
      </c>
      <c r="B14" s="44">
        <v>-144090495.46</v>
      </c>
      <c r="C14" s="44">
        <v>134740495.46</v>
      </c>
      <c r="D14" s="44"/>
      <c r="E14" s="44"/>
      <c r="F14" s="44">
        <f t="shared" si="0"/>
        <v>-9350000</v>
      </c>
      <c r="G14" s="39">
        <v>805375889.4</v>
      </c>
      <c r="H14" s="39">
        <v>511643889.4</v>
      </c>
      <c r="I14" s="34">
        <f t="shared" si="1"/>
        <v>293732000</v>
      </c>
      <c r="J14" s="34">
        <f t="shared" si="2"/>
        <v>3.183173777457002</v>
      </c>
      <c r="K14" s="33">
        <f t="shared" si="3"/>
        <v>0</v>
      </c>
      <c r="L14" s="33">
        <f t="shared" si="4"/>
        <v>0</v>
      </c>
      <c r="M14" s="33">
        <f t="shared" si="5"/>
        <v>0</v>
      </c>
    </row>
    <row r="15" spans="1:13" ht="15">
      <c r="A15" s="5" t="s">
        <v>5</v>
      </c>
      <c r="B15" s="44">
        <v>-3788300</v>
      </c>
      <c r="C15" s="44">
        <v>17368300</v>
      </c>
      <c r="D15" s="44"/>
      <c r="E15" s="44"/>
      <c r="F15" s="44">
        <f t="shared" si="0"/>
        <v>0</v>
      </c>
      <c r="G15" s="39">
        <v>494230280.2</v>
      </c>
      <c r="H15" s="39">
        <v>141417280.2</v>
      </c>
      <c r="I15" s="34">
        <f t="shared" si="1"/>
        <v>352813000</v>
      </c>
      <c r="J15" s="34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ht="15">
      <c r="A16" s="5" t="s">
        <v>6</v>
      </c>
      <c r="B16" s="44">
        <v>0</v>
      </c>
      <c r="C16" s="44">
        <v>28809309.05</v>
      </c>
      <c r="D16" s="44"/>
      <c r="E16" s="44"/>
      <c r="F16" s="44">
        <f t="shared" si="0"/>
        <v>0</v>
      </c>
      <c r="G16" s="39">
        <v>1014847300.47</v>
      </c>
      <c r="H16" s="39">
        <v>684695600.47</v>
      </c>
      <c r="I16" s="34">
        <f t="shared" si="1"/>
        <v>330151700</v>
      </c>
      <c r="J16" s="34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3" ht="15">
      <c r="A17" s="5" t="s">
        <v>7</v>
      </c>
      <c r="B17" s="44">
        <v>0</v>
      </c>
      <c r="C17" s="44">
        <v>14364975.35</v>
      </c>
      <c r="D17" s="44"/>
      <c r="E17" s="44"/>
      <c r="F17" s="44">
        <f t="shared" si="0"/>
        <v>0</v>
      </c>
      <c r="G17" s="39">
        <v>417097663.55</v>
      </c>
      <c r="H17" s="39">
        <v>282119063.55</v>
      </c>
      <c r="I17" s="34">
        <f t="shared" si="1"/>
        <v>134978600</v>
      </c>
      <c r="J17" s="34">
        <f t="shared" si="2"/>
        <v>0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3" ht="15">
      <c r="A18" s="5" t="s">
        <v>8</v>
      </c>
      <c r="B18" s="44">
        <v>-21236502.3</v>
      </c>
      <c r="C18" s="44">
        <v>20862502.3</v>
      </c>
      <c r="D18" s="44"/>
      <c r="E18" s="44"/>
      <c r="F18" s="44">
        <f t="shared" si="0"/>
        <v>-374000</v>
      </c>
      <c r="G18" s="39">
        <v>602390960</v>
      </c>
      <c r="H18" s="39">
        <v>274077960</v>
      </c>
      <c r="I18" s="34">
        <f t="shared" si="1"/>
        <v>328313000</v>
      </c>
      <c r="J18" s="34">
        <f t="shared" si="2"/>
        <v>0.11391568411850887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3" ht="15">
      <c r="A19" s="5" t="s">
        <v>9</v>
      </c>
      <c r="B19" s="44">
        <v>-48668646.26</v>
      </c>
      <c r="C19" s="44">
        <v>62954366.26</v>
      </c>
      <c r="D19" s="44"/>
      <c r="E19" s="44"/>
      <c r="F19" s="44">
        <f t="shared" si="0"/>
        <v>0</v>
      </c>
      <c r="G19" s="39">
        <v>780148000</v>
      </c>
      <c r="H19" s="39">
        <v>593965000</v>
      </c>
      <c r="I19" s="34">
        <f t="shared" si="1"/>
        <v>186183000</v>
      </c>
      <c r="J19" s="34">
        <f t="shared" si="2"/>
        <v>0</v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3" ht="15">
      <c r="A20" s="47" t="s">
        <v>10</v>
      </c>
      <c r="B20" s="44">
        <v>-26501219.29</v>
      </c>
      <c r="C20" s="44">
        <v>18377619.29</v>
      </c>
      <c r="D20" s="44"/>
      <c r="E20" s="44"/>
      <c r="F20" s="44">
        <f t="shared" si="0"/>
        <v>-8123600</v>
      </c>
      <c r="G20" s="39">
        <v>160232268.91</v>
      </c>
      <c r="H20" s="39">
        <v>130687264.2</v>
      </c>
      <c r="I20" s="34">
        <f t="shared" si="1"/>
        <v>29545004.709999993</v>
      </c>
      <c r="J20" s="34">
        <f t="shared" si="2"/>
        <v>27.495680165691205</v>
      </c>
      <c r="K20" s="33">
        <f>IF($J20&gt;5,1,0)</f>
        <v>1</v>
      </c>
      <c r="L20" s="33">
        <f t="shared" si="4"/>
        <v>1</v>
      </c>
      <c r="M20" s="33">
        <f t="shared" si="5"/>
        <v>-2</v>
      </c>
    </row>
    <row r="21" spans="1:13" ht="15">
      <c r="A21" s="5" t="s">
        <v>11</v>
      </c>
      <c r="B21" s="44">
        <v>-50847677.62</v>
      </c>
      <c r="C21" s="44">
        <v>47480677.62</v>
      </c>
      <c r="D21" s="44"/>
      <c r="E21" s="44">
        <v>3367000</v>
      </c>
      <c r="F21" s="44">
        <f t="shared" si="0"/>
        <v>0</v>
      </c>
      <c r="G21" s="39">
        <v>413600406.07</v>
      </c>
      <c r="H21" s="39">
        <v>268298806.07</v>
      </c>
      <c r="I21" s="34">
        <f t="shared" si="1"/>
        <v>145301600</v>
      </c>
      <c r="J21" s="34">
        <f t="shared" si="2"/>
        <v>0</v>
      </c>
      <c r="K21" s="33">
        <f>IF($J21&gt;10,1,0)</f>
        <v>0</v>
      </c>
      <c r="L21" s="33">
        <f t="shared" si="4"/>
        <v>0</v>
      </c>
      <c r="M21" s="33">
        <f t="shared" si="5"/>
        <v>0</v>
      </c>
    </row>
    <row r="22" spans="1:13" ht="15">
      <c r="A22" s="47" t="s">
        <v>12</v>
      </c>
      <c r="B22" s="44">
        <v>-2682018.65</v>
      </c>
      <c r="C22" s="44">
        <v>8351575.24</v>
      </c>
      <c r="D22" s="44"/>
      <c r="E22" s="44"/>
      <c r="F22" s="44">
        <f t="shared" si="0"/>
        <v>0</v>
      </c>
      <c r="G22" s="39">
        <v>197080266.59</v>
      </c>
      <c r="H22" s="39">
        <v>147879266.59</v>
      </c>
      <c r="I22" s="34">
        <f t="shared" si="1"/>
        <v>49201000</v>
      </c>
      <c r="J22" s="34">
        <f t="shared" si="2"/>
        <v>0</v>
      </c>
      <c r="K22" s="33">
        <f>IF($J22&gt;5,1,0)</f>
        <v>0</v>
      </c>
      <c r="L22" s="33">
        <f t="shared" si="4"/>
        <v>0</v>
      </c>
      <c r="M22" s="33">
        <f t="shared" si="5"/>
        <v>0</v>
      </c>
    </row>
    <row r="23" spans="1:13" ht="15">
      <c r="A23" s="5" t="s">
        <v>13</v>
      </c>
      <c r="B23" s="44">
        <v>-8647225.94</v>
      </c>
      <c r="C23" s="44">
        <v>8647225.94</v>
      </c>
      <c r="D23" s="44"/>
      <c r="E23" s="44"/>
      <c r="F23" s="44">
        <f t="shared" si="0"/>
        <v>0</v>
      </c>
      <c r="G23" s="39">
        <v>272208608.79</v>
      </c>
      <c r="H23" s="39">
        <v>195283908.79</v>
      </c>
      <c r="I23" s="34">
        <f t="shared" si="1"/>
        <v>76924700.00000003</v>
      </c>
      <c r="J23" s="34">
        <f t="shared" si="2"/>
        <v>0</v>
      </c>
      <c r="K23" s="33">
        <f t="shared" si="3"/>
        <v>0</v>
      </c>
      <c r="L23" s="33">
        <f t="shared" si="4"/>
        <v>0</v>
      </c>
      <c r="M23" s="33">
        <f t="shared" si="5"/>
        <v>0</v>
      </c>
    </row>
    <row r="24" spans="1:13" ht="15">
      <c r="A24" s="47" t="s">
        <v>14</v>
      </c>
      <c r="B24" s="44">
        <v>0</v>
      </c>
      <c r="C24" s="44">
        <v>591400</v>
      </c>
      <c r="D24" s="44"/>
      <c r="E24" s="44"/>
      <c r="F24" s="44">
        <f t="shared" si="0"/>
        <v>0</v>
      </c>
      <c r="G24" s="39">
        <v>359118823.97</v>
      </c>
      <c r="H24" s="39">
        <v>274856531.74</v>
      </c>
      <c r="I24" s="34">
        <f t="shared" si="1"/>
        <v>84262292.23000002</v>
      </c>
      <c r="J24" s="34">
        <f t="shared" si="2"/>
        <v>0</v>
      </c>
      <c r="K24" s="33">
        <f>IF($J24&gt;5,1,0)</f>
        <v>0</v>
      </c>
      <c r="L24" s="33">
        <f t="shared" si="4"/>
        <v>0</v>
      </c>
      <c r="M24" s="33">
        <f t="shared" si="5"/>
        <v>0</v>
      </c>
    </row>
    <row r="25" spans="1:13" ht="15">
      <c r="A25" s="47" t="s">
        <v>15</v>
      </c>
      <c r="B25" s="44">
        <v>-4312844.97</v>
      </c>
      <c r="C25" s="44">
        <v>9990844.97</v>
      </c>
      <c r="D25" s="44"/>
      <c r="E25" s="44"/>
      <c r="F25" s="44">
        <f t="shared" si="0"/>
        <v>0</v>
      </c>
      <c r="G25" s="39">
        <v>339363380.84</v>
      </c>
      <c r="H25" s="39">
        <v>287030147.84</v>
      </c>
      <c r="I25" s="34">
        <f t="shared" si="1"/>
        <v>52333233</v>
      </c>
      <c r="J25" s="34">
        <f t="shared" si="2"/>
        <v>0</v>
      </c>
      <c r="K25" s="33">
        <f>IF($J25&gt;5,1,0)</f>
        <v>0</v>
      </c>
      <c r="L25" s="33">
        <f t="shared" si="4"/>
        <v>0</v>
      </c>
      <c r="M25" s="33">
        <f t="shared" si="5"/>
        <v>0</v>
      </c>
    </row>
    <row r="26" spans="1:13" ht="15">
      <c r="A26" s="5" t="s">
        <v>16</v>
      </c>
      <c r="B26" s="44">
        <v>0</v>
      </c>
      <c r="C26" s="44">
        <v>44200000</v>
      </c>
      <c r="D26" s="44"/>
      <c r="E26" s="44">
        <v>52000000</v>
      </c>
      <c r="F26" s="44">
        <f t="shared" si="0"/>
        <v>0</v>
      </c>
      <c r="G26" s="39">
        <v>886490460.21</v>
      </c>
      <c r="H26" s="39">
        <v>451748340.21</v>
      </c>
      <c r="I26" s="34">
        <f t="shared" si="1"/>
        <v>434742120.00000006</v>
      </c>
      <c r="J26" s="34">
        <f t="shared" si="2"/>
        <v>0</v>
      </c>
      <c r="K26" s="33">
        <f t="shared" si="3"/>
        <v>0</v>
      </c>
      <c r="L26" s="33">
        <f t="shared" si="4"/>
        <v>0</v>
      </c>
      <c r="M26" s="33">
        <f t="shared" si="5"/>
        <v>0</v>
      </c>
    </row>
    <row r="27" spans="1:13" ht="15">
      <c r="A27" s="47" t="s">
        <v>17</v>
      </c>
      <c r="B27" s="44">
        <v>-5806219.34</v>
      </c>
      <c r="C27" s="44">
        <v>4569164.34</v>
      </c>
      <c r="D27" s="44"/>
      <c r="E27" s="44">
        <v>1237055</v>
      </c>
      <c r="F27" s="44">
        <f t="shared" si="0"/>
        <v>0</v>
      </c>
      <c r="G27" s="39">
        <v>118079560.2</v>
      </c>
      <c r="H27" s="39">
        <v>91567543.2</v>
      </c>
      <c r="I27" s="34">
        <f t="shared" si="1"/>
        <v>26512017</v>
      </c>
      <c r="J27" s="34">
        <f t="shared" si="2"/>
        <v>0</v>
      </c>
      <c r="K27" s="33">
        <f>IF($J27&gt;5,1,0)</f>
        <v>0</v>
      </c>
      <c r="L27" s="33">
        <f t="shared" si="4"/>
        <v>0</v>
      </c>
      <c r="M27" s="33">
        <f t="shared" si="5"/>
        <v>0</v>
      </c>
    </row>
    <row r="28" spans="1:13" ht="15">
      <c r="A28" s="47" t="s">
        <v>18</v>
      </c>
      <c r="B28" s="44">
        <v>-8869690.01</v>
      </c>
      <c r="C28" s="44">
        <v>2869690.01</v>
      </c>
      <c r="D28" s="44"/>
      <c r="E28" s="44">
        <v>6000000</v>
      </c>
      <c r="F28" s="44">
        <f t="shared" si="0"/>
        <v>0</v>
      </c>
      <c r="G28" s="39">
        <v>218742673</v>
      </c>
      <c r="H28" s="39">
        <v>159141673</v>
      </c>
      <c r="I28" s="34">
        <f t="shared" si="1"/>
        <v>59601000</v>
      </c>
      <c r="J28" s="34">
        <f t="shared" si="2"/>
        <v>0</v>
      </c>
      <c r="K28" s="33">
        <f>IF($J28&gt;5,1,0)</f>
        <v>0</v>
      </c>
      <c r="L28" s="33">
        <f t="shared" si="4"/>
        <v>0</v>
      </c>
      <c r="M28" s="33">
        <f t="shared" si="5"/>
        <v>0</v>
      </c>
    </row>
    <row r="29" spans="1:13" ht="15">
      <c r="A29" s="5" t="s">
        <v>19</v>
      </c>
      <c r="B29" s="44">
        <v>-26251697.46</v>
      </c>
      <c r="C29" s="44">
        <v>26251697.46</v>
      </c>
      <c r="D29" s="44"/>
      <c r="E29" s="44"/>
      <c r="F29" s="44">
        <f t="shared" si="0"/>
        <v>0</v>
      </c>
      <c r="G29" s="39">
        <v>546185804.04</v>
      </c>
      <c r="H29" s="39">
        <v>226674435.27</v>
      </c>
      <c r="I29" s="34">
        <f t="shared" si="1"/>
        <v>319511368.77</v>
      </c>
      <c r="J29" s="34">
        <f t="shared" si="2"/>
        <v>0</v>
      </c>
      <c r="K29" s="33">
        <f t="shared" si="3"/>
        <v>0</v>
      </c>
      <c r="L29" s="33">
        <f t="shared" si="4"/>
        <v>0</v>
      </c>
      <c r="M29" s="33">
        <f t="shared" si="5"/>
        <v>0</v>
      </c>
    </row>
    <row r="30" spans="1:13" ht="15">
      <c r="A30" s="47" t="s">
        <v>20</v>
      </c>
      <c r="B30" s="44">
        <v>-6407359.66</v>
      </c>
      <c r="C30" s="44">
        <v>6407359.66</v>
      </c>
      <c r="D30" s="44"/>
      <c r="E30" s="44"/>
      <c r="F30" s="44">
        <f t="shared" si="0"/>
        <v>0</v>
      </c>
      <c r="G30" s="39">
        <v>686739243.73</v>
      </c>
      <c r="H30" s="39">
        <v>529882243.73</v>
      </c>
      <c r="I30" s="34">
        <f t="shared" si="1"/>
        <v>156857000</v>
      </c>
      <c r="J30" s="34">
        <f t="shared" si="2"/>
        <v>0</v>
      </c>
      <c r="K30" s="33">
        <f>IF($J30&gt;5,1,0)</f>
        <v>0</v>
      </c>
      <c r="L30" s="33">
        <f t="shared" si="4"/>
        <v>0</v>
      </c>
      <c r="M30" s="33">
        <f t="shared" si="5"/>
        <v>0</v>
      </c>
    </row>
    <row r="31" spans="1:13" ht="15">
      <c r="A31" s="47" t="s">
        <v>21</v>
      </c>
      <c r="B31" s="44">
        <v>-15524302.14</v>
      </c>
      <c r="C31" s="44">
        <v>15524302.14</v>
      </c>
      <c r="D31" s="44"/>
      <c r="E31" s="44"/>
      <c r="F31" s="44">
        <f t="shared" si="0"/>
        <v>0</v>
      </c>
      <c r="G31" s="39">
        <v>213466989.8</v>
      </c>
      <c r="H31" s="39">
        <v>152840989.8</v>
      </c>
      <c r="I31" s="34">
        <f t="shared" si="1"/>
        <v>60626000</v>
      </c>
      <c r="J31" s="34">
        <f t="shared" si="2"/>
        <v>0</v>
      </c>
      <c r="K31" s="33">
        <f>IF($J31&gt;5,1,0)</f>
        <v>0</v>
      </c>
      <c r="L31" s="33">
        <f t="shared" si="4"/>
        <v>0</v>
      </c>
      <c r="M31" s="33">
        <f t="shared" si="5"/>
        <v>0</v>
      </c>
    </row>
    <row r="32" spans="1:13" ht="15">
      <c r="A32" s="5" t="s">
        <v>22</v>
      </c>
      <c r="B32" s="44">
        <v>-2890242.74</v>
      </c>
      <c r="C32" s="44">
        <v>2890242.74</v>
      </c>
      <c r="D32" s="44"/>
      <c r="E32" s="44"/>
      <c r="F32" s="44">
        <f t="shared" si="0"/>
        <v>0</v>
      </c>
      <c r="G32" s="39">
        <v>265150873.51</v>
      </c>
      <c r="H32" s="39">
        <v>197841689.42</v>
      </c>
      <c r="I32" s="34">
        <f t="shared" si="1"/>
        <v>67309184.09</v>
      </c>
      <c r="J32" s="34">
        <f t="shared" si="2"/>
        <v>0</v>
      </c>
      <c r="K32" s="33">
        <f t="shared" si="3"/>
        <v>0</v>
      </c>
      <c r="L32" s="33">
        <f t="shared" si="4"/>
        <v>0</v>
      </c>
      <c r="M32" s="33">
        <f t="shared" si="5"/>
        <v>0</v>
      </c>
    </row>
    <row r="33" spans="1:13" ht="15">
      <c r="A33" s="47" t="s">
        <v>23</v>
      </c>
      <c r="B33" s="44">
        <v>-11609485.41</v>
      </c>
      <c r="C33" s="44">
        <v>11609485.41</v>
      </c>
      <c r="D33" s="44"/>
      <c r="E33" s="44"/>
      <c r="F33" s="44">
        <f t="shared" si="0"/>
        <v>0</v>
      </c>
      <c r="G33" s="39">
        <v>308309882.98</v>
      </c>
      <c r="H33" s="39">
        <v>229448882.98</v>
      </c>
      <c r="I33" s="34">
        <f t="shared" si="1"/>
        <v>78861000.00000003</v>
      </c>
      <c r="J33" s="34">
        <f t="shared" si="2"/>
        <v>0</v>
      </c>
      <c r="K33" s="33">
        <f>IF($J33&gt;5,1,0)</f>
        <v>0</v>
      </c>
      <c r="L33" s="33">
        <f t="shared" si="4"/>
        <v>0</v>
      </c>
      <c r="M33" s="33">
        <f t="shared" si="5"/>
        <v>0</v>
      </c>
    </row>
    <row r="34" spans="1:13" ht="15">
      <c r="A34" s="5" t="s">
        <v>24</v>
      </c>
      <c r="B34" s="44">
        <v>-34735307.48</v>
      </c>
      <c r="C34" s="44">
        <v>34735307.48</v>
      </c>
      <c r="D34" s="44"/>
      <c r="E34" s="44"/>
      <c r="F34" s="44">
        <f t="shared" si="0"/>
        <v>0</v>
      </c>
      <c r="G34" s="39">
        <v>526420724.4</v>
      </c>
      <c r="H34" s="39">
        <v>340322524.4</v>
      </c>
      <c r="I34" s="34">
        <f t="shared" si="1"/>
        <v>186098200</v>
      </c>
      <c r="J34" s="34">
        <f t="shared" si="2"/>
        <v>0</v>
      </c>
      <c r="K34" s="33">
        <f t="shared" si="3"/>
        <v>0</v>
      </c>
      <c r="L34" s="33">
        <f t="shared" si="4"/>
        <v>0</v>
      </c>
      <c r="M34" s="33">
        <f t="shared" si="5"/>
        <v>0</v>
      </c>
    </row>
    <row r="35" spans="1:13" ht="15">
      <c r="A35" s="47" t="s">
        <v>25</v>
      </c>
      <c r="B35" s="44">
        <v>-1161575.16</v>
      </c>
      <c r="C35" s="44">
        <v>1011575.16</v>
      </c>
      <c r="D35" s="44"/>
      <c r="E35" s="44"/>
      <c r="F35" s="44">
        <f t="shared" si="0"/>
        <v>-149999.99999999988</v>
      </c>
      <c r="G35" s="39">
        <v>230694631.2</v>
      </c>
      <c r="H35" s="39">
        <v>204118631.2</v>
      </c>
      <c r="I35" s="34">
        <f t="shared" si="1"/>
        <v>26576000</v>
      </c>
      <c r="J35" s="34">
        <f t="shared" si="2"/>
        <v>0.5644190246839249</v>
      </c>
      <c r="K35" s="33">
        <f>IF($J35&gt;5,1,0)</f>
        <v>0</v>
      </c>
      <c r="L35" s="33">
        <f t="shared" si="4"/>
        <v>0</v>
      </c>
      <c r="M35" s="33">
        <f t="shared" si="5"/>
        <v>0</v>
      </c>
    </row>
    <row r="36" spans="1:13" ht="15">
      <c r="A36" s="5" t="s">
        <v>26</v>
      </c>
      <c r="B36" s="44">
        <v>-21678617.78</v>
      </c>
      <c r="C36" s="44">
        <v>11246617.78</v>
      </c>
      <c r="D36" s="44"/>
      <c r="E36" s="44"/>
      <c r="F36" s="44">
        <f t="shared" si="0"/>
        <v>-10432000.000000002</v>
      </c>
      <c r="G36" s="39">
        <v>424920080.37</v>
      </c>
      <c r="H36" s="39">
        <v>263433027.32</v>
      </c>
      <c r="I36" s="34">
        <f t="shared" si="1"/>
        <v>161487053.05</v>
      </c>
      <c r="J36" s="34">
        <f t="shared" si="2"/>
        <v>6.459960599299574</v>
      </c>
      <c r="K36" s="33">
        <f t="shared" si="3"/>
        <v>0</v>
      </c>
      <c r="L36" s="33">
        <f t="shared" si="4"/>
        <v>0</v>
      </c>
      <c r="M36" s="33">
        <f t="shared" si="5"/>
        <v>0</v>
      </c>
    </row>
    <row r="37" spans="1:13" ht="15">
      <c r="A37" s="5" t="s">
        <v>27</v>
      </c>
      <c r="B37" s="44">
        <v>-9136241.62</v>
      </c>
      <c r="C37" s="44">
        <v>7284241.62</v>
      </c>
      <c r="D37" s="44"/>
      <c r="E37" s="44">
        <v>1852000</v>
      </c>
      <c r="F37" s="44">
        <f t="shared" si="0"/>
        <v>0</v>
      </c>
      <c r="G37" s="39">
        <v>265170660.62</v>
      </c>
      <c r="H37" s="39">
        <v>202132660.62</v>
      </c>
      <c r="I37" s="34">
        <f t="shared" si="1"/>
        <v>63038000</v>
      </c>
      <c r="J37" s="34">
        <f t="shared" si="2"/>
        <v>0</v>
      </c>
      <c r="K37" s="33">
        <f t="shared" si="3"/>
        <v>0</v>
      </c>
      <c r="L37" s="33">
        <f t="shared" si="4"/>
        <v>0</v>
      </c>
      <c r="M37" s="33">
        <f t="shared" si="5"/>
        <v>0</v>
      </c>
    </row>
    <row r="38" spans="1:13" ht="15">
      <c r="A38" s="47" t="s">
        <v>28</v>
      </c>
      <c r="B38" s="44">
        <v>0</v>
      </c>
      <c r="C38" s="44">
        <v>1907541.5</v>
      </c>
      <c r="D38" s="44"/>
      <c r="E38" s="44"/>
      <c r="F38" s="44">
        <f t="shared" si="0"/>
        <v>0</v>
      </c>
      <c r="G38" s="39">
        <v>524950687</v>
      </c>
      <c r="H38" s="39">
        <v>472962687</v>
      </c>
      <c r="I38" s="34">
        <f t="shared" si="1"/>
        <v>51988000</v>
      </c>
      <c r="J38" s="34">
        <f t="shared" si="2"/>
        <v>0</v>
      </c>
      <c r="K38" s="33">
        <f>IF($J38&gt;5,1,0)</f>
        <v>0</v>
      </c>
      <c r="L38" s="33">
        <f t="shared" si="4"/>
        <v>0</v>
      </c>
      <c r="M38" s="33">
        <f t="shared" si="5"/>
        <v>0</v>
      </c>
    </row>
    <row r="39" spans="1:13" ht="15">
      <c r="A39" s="47" t="s">
        <v>29</v>
      </c>
      <c r="B39" s="44">
        <v>-13172629.84</v>
      </c>
      <c r="C39" s="44">
        <v>13172629.84</v>
      </c>
      <c r="D39" s="44"/>
      <c r="E39" s="44"/>
      <c r="F39" s="44">
        <f t="shared" si="0"/>
        <v>0</v>
      </c>
      <c r="G39" s="39">
        <v>328596142.7</v>
      </c>
      <c r="H39" s="39">
        <v>273992142.7</v>
      </c>
      <c r="I39" s="34">
        <f t="shared" si="1"/>
        <v>54604000</v>
      </c>
      <c r="J39" s="34">
        <f t="shared" si="2"/>
        <v>0</v>
      </c>
      <c r="K39" s="33">
        <f>IF($J39&gt;5,1,0)</f>
        <v>0</v>
      </c>
      <c r="L39" s="33">
        <f t="shared" si="4"/>
        <v>0</v>
      </c>
      <c r="M39" s="33">
        <f t="shared" si="5"/>
        <v>0</v>
      </c>
    </row>
    <row r="40" spans="1:13" ht="15">
      <c r="A40" s="5" t="s">
        <v>30</v>
      </c>
      <c r="B40" s="44">
        <v>-38222415.53</v>
      </c>
      <c r="C40" s="44">
        <v>14908415.53</v>
      </c>
      <c r="D40" s="44"/>
      <c r="E40" s="44">
        <v>63314000</v>
      </c>
      <c r="F40" s="44">
        <f t="shared" si="0"/>
        <v>0</v>
      </c>
      <c r="G40" s="39">
        <v>863639173.37</v>
      </c>
      <c r="H40" s="39">
        <v>621246080.89</v>
      </c>
      <c r="I40" s="34">
        <f t="shared" si="1"/>
        <v>242393092.48000002</v>
      </c>
      <c r="J40" s="34">
        <f t="shared" si="2"/>
        <v>0</v>
      </c>
      <c r="K40" s="33">
        <f t="shared" si="3"/>
        <v>0</v>
      </c>
      <c r="L40" s="33">
        <f t="shared" si="4"/>
        <v>0</v>
      </c>
      <c r="M40" s="33">
        <f t="shared" si="5"/>
        <v>0</v>
      </c>
    </row>
    <row r="41" spans="1:13" ht="15">
      <c r="A41" s="5" t="s">
        <v>31</v>
      </c>
      <c r="B41" s="44">
        <v>0</v>
      </c>
      <c r="C41" s="44">
        <v>0</v>
      </c>
      <c r="D41" s="44"/>
      <c r="E41" s="44"/>
      <c r="F41" s="44">
        <f t="shared" si="0"/>
        <v>0</v>
      </c>
      <c r="G41" s="39">
        <v>604303543.93</v>
      </c>
      <c r="H41" s="39">
        <v>397274543.93</v>
      </c>
      <c r="I41" s="34">
        <f t="shared" si="1"/>
        <v>207028999.99999994</v>
      </c>
      <c r="J41" s="34">
        <f t="shared" si="2"/>
        <v>0</v>
      </c>
      <c r="K41" s="33">
        <f t="shared" si="3"/>
        <v>0</v>
      </c>
      <c r="L41" s="33">
        <f t="shared" si="4"/>
        <v>0</v>
      </c>
      <c r="M41" s="33">
        <f t="shared" si="5"/>
        <v>0</v>
      </c>
    </row>
    <row r="42" spans="1:13" ht="15">
      <c r="A42" s="5" t="s">
        <v>32</v>
      </c>
      <c r="B42" s="44">
        <v>-73524298.42</v>
      </c>
      <c r="C42" s="44">
        <v>73524298.42</v>
      </c>
      <c r="D42" s="44"/>
      <c r="E42" s="44"/>
      <c r="F42" s="44">
        <f t="shared" si="0"/>
        <v>0</v>
      </c>
      <c r="G42" s="39">
        <v>326743460.84</v>
      </c>
      <c r="H42" s="39">
        <v>227172546.84</v>
      </c>
      <c r="I42" s="34">
        <f t="shared" si="1"/>
        <v>99570913.99999997</v>
      </c>
      <c r="J42" s="34">
        <f t="shared" si="2"/>
        <v>0</v>
      </c>
      <c r="K42" s="33">
        <f t="shared" si="3"/>
        <v>0</v>
      </c>
      <c r="L42" s="33">
        <f t="shared" si="4"/>
        <v>0</v>
      </c>
      <c r="M42" s="33">
        <f t="shared" si="5"/>
        <v>0</v>
      </c>
    </row>
    <row r="43" spans="1:13" ht="15">
      <c r="A43" s="47" t="s">
        <v>33</v>
      </c>
      <c r="B43" s="44">
        <v>0</v>
      </c>
      <c r="C43" s="44">
        <v>7170717.79</v>
      </c>
      <c r="D43" s="44"/>
      <c r="E43" s="44"/>
      <c r="F43" s="44">
        <f t="shared" si="0"/>
        <v>0</v>
      </c>
      <c r="G43" s="39">
        <v>254509863.2</v>
      </c>
      <c r="H43" s="39">
        <v>212876863.2</v>
      </c>
      <c r="I43" s="34">
        <f t="shared" si="1"/>
        <v>41633000</v>
      </c>
      <c r="J43" s="34">
        <f t="shared" si="2"/>
        <v>0</v>
      </c>
      <c r="K43" s="33">
        <f>IF($J43&gt;5,1,0)</f>
        <v>0</v>
      </c>
      <c r="L43" s="33">
        <f t="shared" si="4"/>
        <v>0</v>
      </c>
      <c r="M43" s="33">
        <f t="shared" si="5"/>
        <v>0</v>
      </c>
    </row>
    <row r="44" spans="1:13" ht="15">
      <c r="A44" s="47" t="s">
        <v>34</v>
      </c>
      <c r="B44" s="44">
        <v>-7314488.03</v>
      </c>
      <c r="C44" s="44">
        <v>8670488.03</v>
      </c>
      <c r="D44" s="44"/>
      <c r="E44" s="44"/>
      <c r="F44" s="44">
        <f t="shared" si="0"/>
        <v>0</v>
      </c>
      <c r="G44" s="39">
        <v>204614193.69</v>
      </c>
      <c r="H44" s="39">
        <v>162980193.69</v>
      </c>
      <c r="I44" s="34">
        <f t="shared" si="1"/>
        <v>41634000</v>
      </c>
      <c r="J44" s="34">
        <f t="shared" si="2"/>
        <v>0</v>
      </c>
      <c r="K44" s="33">
        <f>IF($J44&gt;5,1,0)</f>
        <v>0</v>
      </c>
      <c r="L44" s="33">
        <f t="shared" si="4"/>
        <v>0</v>
      </c>
      <c r="M44" s="33">
        <f t="shared" si="5"/>
        <v>0</v>
      </c>
    </row>
    <row r="45" spans="1:13" ht="15">
      <c r="A45" s="47" t="s">
        <v>35</v>
      </c>
      <c r="B45" s="44">
        <v>-3141451.4</v>
      </c>
      <c r="C45" s="44">
        <v>3141451.4</v>
      </c>
      <c r="D45" s="44"/>
      <c r="E45" s="44"/>
      <c r="F45" s="44">
        <f t="shared" si="0"/>
        <v>0</v>
      </c>
      <c r="G45" s="39">
        <v>307448415.67</v>
      </c>
      <c r="H45" s="39">
        <v>260291089.33</v>
      </c>
      <c r="I45" s="34">
        <f t="shared" si="1"/>
        <v>47157326.34</v>
      </c>
      <c r="J45" s="34">
        <f t="shared" si="2"/>
        <v>0</v>
      </c>
      <c r="K45" s="33">
        <f>IF($J45&gt;5,1,0)</f>
        <v>0</v>
      </c>
      <c r="L45" s="33">
        <f t="shared" si="4"/>
        <v>0</v>
      </c>
      <c r="M45" s="33">
        <f t="shared" si="5"/>
        <v>0</v>
      </c>
    </row>
    <row r="46" spans="1:13" ht="15">
      <c r="A46" s="47" t="s">
        <v>36</v>
      </c>
      <c r="B46" s="44">
        <v>-7690866</v>
      </c>
      <c r="C46" s="44">
        <v>8552866</v>
      </c>
      <c r="D46" s="44"/>
      <c r="E46" s="44"/>
      <c r="F46" s="44">
        <f t="shared" si="0"/>
        <v>0</v>
      </c>
      <c r="G46" s="39">
        <v>301025680.16</v>
      </c>
      <c r="H46" s="39">
        <v>248058680.16</v>
      </c>
      <c r="I46" s="34">
        <f t="shared" si="1"/>
        <v>52967000.00000003</v>
      </c>
      <c r="J46" s="34">
        <f>-$F46/$I46*100</f>
        <v>0</v>
      </c>
      <c r="K46" s="33">
        <f>IF($J46&gt;5,1,0)</f>
        <v>0</v>
      </c>
      <c r="L46" s="33">
        <f t="shared" si="4"/>
        <v>0</v>
      </c>
      <c r="M46" s="33">
        <f t="shared" si="5"/>
        <v>0</v>
      </c>
    </row>
    <row r="47" spans="1:13" s="18" customFormat="1" ht="15">
      <c r="A47" s="15" t="s">
        <v>71</v>
      </c>
      <c r="B47" s="45">
        <f>SUM(B$10:B$46)</f>
        <v>-3012774061.160001</v>
      </c>
      <c r="C47" s="45">
        <f>SUM(C$10:C$46)</f>
        <v>2086814326.4399998</v>
      </c>
      <c r="D47" s="45">
        <f>SUM(D$10:D$46)</f>
        <v>8188000</v>
      </c>
      <c r="E47" s="45">
        <f>SUM(E$10:E$46)</f>
        <v>127770055</v>
      </c>
      <c r="F47" s="45">
        <f>SUM($F$10:$F$46)</f>
        <v>-1024231900.0000001</v>
      </c>
      <c r="G47" s="45">
        <f>SUM(G$10:G$46)</f>
        <v>48462071500.45001</v>
      </c>
      <c r="H47" s="45">
        <f>SUM(H$10:H$46)</f>
        <v>22063900494.78</v>
      </c>
      <c r="I47" s="45">
        <f>SUM(I$10:I$46)</f>
        <v>26398171005.67</v>
      </c>
      <c r="J47" s="16"/>
      <c r="K47" s="16"/>
      <c r="L47" s="17"/>
      <c r="M47" s="17"/>
    </row>
    <row r="49" spans="6:9" ht="15">
      <c r="F49" s="21"/>
      <c r="I49" s="21">
        <f>$G$47-$H$47-$I$47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/>
  <pageMargins left="0.45" right="0.16" top="0.17" bottom="0.16" header="0.17" footer="0.16"/>
  <pageSetup fitToHeight="1" fitToWidth="1" horizontalDpi="600" verticalDpi="600" orientation="landscape" paperSize="9" scale="61" r:id="rId1"/>
  <colBreaks count="1" manualBreakCount="1">
    <brk id="4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SheetLayoutView="100" zoomScalePageLayoutView="0" workbookViewId="0" topLeftCell="A1">
      <selection activeCell="A6" sqref="A6"/>
    </sheetView>
  </sheetViews>
  <sheetFormatPr defaultColWidth="8.7109375" defaultRowHeight="15"/>
  <cols>
    <col min="1" max="1" width="24.421875" style="1" customWidth="1"/>
    <col min="2" max="2" width="17.28125" style="1" customWidth="1"/>
    <col min="3" max="3" width="17.28125" style="1" bestFit="1" customWidth="1"/>
    <col min="4" max="4" width="17.57421875" style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8.7109375" style="1" customWidth="1"/>
  </cols>
  <sheetData>
    <row r="1" spans="1:11" ht="18.75" customHeight="1">
      <c r="A1" s="72" t="s">
        <v>194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6" ht="15">
      <c r="A3" s="11" t="s">
        <v>97</v>
      </c>
      <c r="B3" s="37">
        <v>1</v>
      </c>
      <c r="C3" s="35"/>
      <c r="D3" s="35"/>
      <c r="E3" s="35"/>
      <c r="F3" s="35"/>
    </row>
    <row r="4" spans="1:6" ht="15">
      <c r="A4" s="12" t="s">
        <v>98</v>
      </c>
      <c r="B4" s="38">
        <v>0</v>
      </c>
      <c r="C4" s="36"/>
      <c r="D4" s="36"/>
      <c r="E4" s="36"/>
      <c r="F4" s="36"/>
    </row>
    <row r="5" spans="1:6" ht="15">
      <c r="A5" s="13" t="s">
        <v>99</v>
      </c>
      <c r="B5" s="14" t="s">
        <v>43</v>
      </c>
      <c r="C5" s="28"/>
      <c r="D5" s="28"/>
      <c r="E5" s="28"/>
      <c r="F5" s="28"/>
    </row>
    <row r="7" spans="1:11" s="8" customFormat="1" ht="24.75" customHeight="1">
      <c r="A7" s="73" t="s">
        <v>38</v>
      </c>
      <c r="B7" s="73" t="s">
        <v>254</v>
      </c>
      <c r="C7" s="73"/>
      <c r="D7" s="73"/>
      <c r="E7" s="73" t="s">
        <v>253</v>
      </c>
      <c r="F7" s="73"/>
      <c r="G7" s="73"/>
      <c r="H7" s="81" t="s">
        <v>189</v>
      </c>
      <c r="I7" s="70" t="s">
        <v>100</v>
      </c>
      <c r="J7" s="70" t="s">
        <v>101</v>
      </c>
      <c r="K7" s="70" t="s">
        <v>102</v>
      </c>
    </row>
    <row r="8" spans="1:11" s="8" customFormat="1" ht="193.5" customHeight="1">
      <c r="A8" s="73"/>
      <c r="B8" s="10" t="s">
        <v>185</v>
      </c>
      <c r="C8" s="10" t="s">
        <v>186</v>
      </c>
      <c r="D8" s="10" t="s">
        <v>187</v>
      </c>
      <c r="E8" s="10" t="s">
        <v>113</v>
      </c>
      <c r="F8" s="10" t="s">
        <v>120</v>
      </c>
      <c r="G8" s="10" t="s">
        <v>115</v>
      </c>
      <c r="H8" s="81"/>
      <c r="I8" s="70"/>
      <c r="J8" s="70"/>
      <c r="K8" s="70"/>
    </row>
    <row r="9" spans="1:11" s="7" customFormat="1" ht="15">
      <c r="A9" s="9">
        <v>1</v>
      </c>
      <c r="B9" s="9">
        <v>2</v>
      </c>
      <c r="C9" s="9">
        <v>3</v>
      </c>
      <c r="D9" s="9" t="s">
        <v>134</v>
      </c>
      <c r="E9" s="9">
        <v>5</v>
      </c>
      <c r="F9" s="9">
        <v>6</v>
      </c>
      <c r="G9" s="9" t="s">
        <v>188</v>
      </c>
      <c r="H9" s="9" t="s">
        <v>226</v>
      </c>
      <c r="I9" s="9">
        <v>9</v>
      </c>
      <c r="J9" s="9">
        <v>10</v>
      </c>
      <c r="K9" s="9">
        <v>11</v>
      </c>
    </row>
    <row r="10" spans="1:11" ht="15">
      <c r="A10" s="5" t="s">
        <v>0</v>
      </c>
      <c r="B10" s="39">
        <v>4786616300</v>
      </c>
      <c r="C10" s="39">
        <v>816300000</v>
      </c>
      <c r="D10" s="44">
        <f>$B10-$C10</f>
        <v>3970316300</v>
      </c>
      <c r="E10" s="39">
        <v>19330247661.4</v>
      </c>
      <c r="F10" s="39">
        <v>6395890861.4</v>
      </c>
      <c r="G10" s="34">
        <f>$E10-$F10</f>
        <v>12934356800.000002</v>
      </c>
      <c r="H10" s="34">
        <f>$D10/$G10*100</f>
        <v>30.69589281780134</v>
      </c>
      <c r="I10" s="33">
        <f>IF($H10&gt;100,1,0)</f>
        <v>0</v>
      </c>
      <c r="J10" s="33">
        <f>($I10-$B$4)/($B$3-$B$4)</f>
        <v>0</v>
      </c>
      <c r="K10" s="33">
        <f>$J10*$B$5</f>
        <v>0</v>
      </c>
    </row>
    <row r="11" spans="1:11" ht="15">
      <c r="A11" s="5" t="s">
        <v>1</v>
      </c>
      <c r="B11" s="39">
        <v>3437666542.76</v>
      </c>
      <c r="C11" s="39">
        <v>533991000</v>
      </c>
      <c r="D11" s="44">
        <f aca="true" t="shared" si="0" ref="D11:D46">$B11-$C11</f>
        <v>2903675542.76</v>
      </c>
      <c r="E11" s="39">
        <v>10629977349.24</v>
      </c>
      <c r="F11" s="39">
        <v>4037580349.24</v>
      </c>
      <c r="G11" s="34">
        <f aca="true" t="shared" si="1" ref="G11:G46">$E11-$F11</f>
        <v>6592397000</v>
      </c>
      <c r="H11" s="34">
        <f aca="true" t="shared" si="2" ref="H11:H46">$D11/$G11*100</f>
        <v>44.04582343508742</v>
      </c>
      <c r="I11" s="33">
        <f aca="true" t="shared" si="3" ref="I11:I42">IF($H11&gt;100,1,0)</f>
        <v>0</v>
      </c>
      <c r="J11" s="33">
        <f aca="true" t="shared" si="4" ref="J11:J46">($I11-$B$4)/($B$3-$B$4)</f>
        <v>0</v>
      </c>
      <c r="K11" s="33">
        <f aca="true" t="shared" si="5" ref="K11:K46">$J11*$B$5</f>
        <v>0</v>
      </c>
    </row>
    <row r="12" spans="1:11" ht="15">
      <c r="A12" s="5" t="s">
        <v>2</v>
      </c>
      <c r="B12" s="39">
        <v>111910497.57</v>
      </c>
      <c r="C12" s="39">
        <v>16910497.57</v>
      </c>
      <c r="D12" s="44">
        <f t="shared" si="0"/>
        <v>95000000</v>
      </c>
      <c r="E12" s="39">
        <v>2311608896.4</v>
      </c>
      <c r="F12" s="39">
        <v>1017247096.4</v>
      </c>
      <c r="G12" s="34">
        <f t="shared" si="1"/>
        <v>1294361800</v>
      </c>
      <c r="H12" s="34">
        <f t="shared" si="2"/>
        <v>7.339524389548579</v>
      </c>
      <c r="I12" s="33">
        <f t="shared" si="3"/>
        <v>0</v>
      </c>
      <c r="J12" s="33">
        <f t="shared" si="4"/>
        <v>0</v>
      </c>
      <c r="K12" s="33">
        <f t="shared" si="5"/>
        <v>0</v>
      </c>
    </row>
    <row r="13" spans="1:11" ht="15">
      <c r="A13" s="5" t="s">
        <v>3</v>
      </c>
      <c r="B13" s="39">
        <v>0</v>
      </c>
      <c r="C13" s="39">
        <v>0</v>
      </c>
      <c r="D13" s="44">
        <f t="shared" si="0"/>
        <v>0</v>
      </c>
      <c r="E13" s="39">
        <v>1928341000</v>
      </c>
      <c r="F13" s="39">
        <v>895220000</v>
      </c>
      <c r="G13" s="34">
        <f t="shared" si="1"/>
        <v>1033121000</v>
      </c>
      <c r="H13" s="34">
        <f t="shared" si="2"/>
        <v>0</v>
      </c>
      <c r="I13" s="33">
        <f t="shared" si="3"/>
        <v>0</v>
      </c>
      <c r="J13" s="33">
        <f t="shared" si="4"/>
        <v>0</v>
      </c>
      <c r="K13" s="33">
        <f t="shared" si="5"/>
        <v>0</v>
      </c>
    </row>
    <row r="14" spans="1:11" ht="15">
      <c r="A14" s="5" t="s">
        <v>4</v>
      </c>
      <c r="B14" s="39">
        <v>140685000</v>
      </c>
      <c r="C14" s="39">
        <v>0</v>
      </c>
      <c r="D14" s="44">
        <f t="shared" si="0"/>
        <v>140685000</v>
      </c>
      <c r="E14" s="39">
        <v>805375889.4</v>
      </c>
      <c r="F14" s="39">
        <v>511643889.4</v>
      </c>
      <c r="G14" s="34">
        <f t="shared" si="1"/>
        <v>293732000</v>
      </c>
      <c r="H14" s="34">
        <f t="shared" si="2"/>
        <v>47.895700842945274</v>
      </c>
      <c r="I14" s="33">
        <f t="shared" si="3"/>
        <v>0</v>
      </c>
      <c r="J14" s="33">
        <f t="shared" si="4"/>
        <v>0</v>
      </c>
      <c r="K14" s="33">
        <f t="shared" si="5"/>
        <v>0</v>
      </c>
    </row>
    <row r="15" spans="1:11" ht="15">
      <c r="A15" s="5" t="s">
        <v>5</v>
      </c>
      <c r="B15" s="39">
        <v>12541000</v>
      </c>
      <c r="C15" s="39">
        <v>12541000</v>
      </c>
      <c r="D15" s="44">
        <f t="shared" si="0"/>
        <v>0</v>
      </c>
      <c r="E15" s="39">
        <v>494230280.2</v>
      </c>
      <c r="F15" s="39">
        <v>141417280.2</v>
      </c>
      <c r="G15" s="34">
        <f t="shared" si="1"/>
        <v>352813000</v>
      </c>
      <c r="H15" s="34">
        <f t="shared" si="2"/>
        <v>0</v>
      </c>
      <c r="I15" s="33">
        <f t="shared" si="3"/>
        <v>0</v>
      </c>
      <c r="J15" s="33">
        <f t="shared" si="4"/>
        <v>0</v>
      </c>
      <c r="K15" s="33">
        <f t="shared" si="5"/>
        <v>0</v>
      </c>
    </row>
    <row r="16" spans="1:11" ht="15">
      <c r="A16" s="5" t="s">
        <v>6</v>
      </c>
      <c r="B16" s="39">
        <v>67939000</v>
      </c>
      <c r="C16" s="39">
        <v>67939000</v>
      </c>
      <c r="D16" s="44">
        <f t="shared" si="0"/>
        <v>0</v>
      </c>
      <c r="E16" s="39">
        <v>1014847300.47</v>
      </c>
      <c r="F16" s="39">
        <v>684695600.47</v>
      </c>
      <c r="G16" s="34">
        <f t="shared" si="1"/>
        <v>330151700</v>
      </c>
      <c r="H16" s="34">
        <f t="shared" si="2"/>
        <v>0</v>
      </c>
      <c r="I16" s="33">
        <f t="shared" si="3"/>
        <v>0</v>
      </c>
      <c r="J16" s="33">
        <f t="shared" si="4"/>
        <v>0</v>
      </c>
      <c r="K16" s="33">
        <f t="shared" si="5"/>
        <v>0</v>
      </c>
    </row>
    <row r="17" spans="1:11" ht="15">
      <c r="A17" s="5" t="s">
        <v>7</v>
      </c>
      <c r="B17" s="39">
        <v>54136000</v>
      </c>
      <c r="C17" s="39">
        <v>33038000</v>
      </c>
      <c r="D17" s="44">
        <f t="shared" si="0"/>
        <v>21098000</v>
      </c>
      <c r="E17" s="39">
        <v>417097663.55</v>
      </c>
      <c r="F17" s="39">
        <v>282119063.55</v>
      </c>
      <c r="G17" s="34">
        <f t="shared" si="1"/>
        <v>134978600</v>
      </c>
      <c r="H17" s="34">
        <f t="shared" si="2"/>
        <v>15.630625891808034</v>
      </c>
      <c r="I17" s="33">
        <f t="shared" si="3"/>
        <v>0</v>
      </c>
      <c r="J17" s="33">
        <f t="shared" si="4"/>
        <v>0</v>
      </c>
      <c r="K17" s="33">
        <f t="shared" si="5"/>
        <v>0</v>
      </c>
    </row>
    <row r="18" spans="1:11" ht="15">
      <c r="A18" s="5" t="s">
        <v>8</v>
      </c>
      <c r="B18" s="39">
        <v>0</v>
      </c>
      <c r="C18" s="39">
        <v>0</v>
      </c>
      <c r="D18" s="44">
        <f t="shared" si="0"/>
        <v>0</v>
      </c>
      <c r="E18" s="39">
        <v>602390960</v>
      </c>
      <c r="F18" s="39">
        <v>274077960</v>
      </c>
      <c r="G18" s="34">
        <f t="shared" si="1"/>
        <v>328313000</v>
      </c>
      <c r="H18" s="34">
        <f t="shared" si="2"/>
        <v>0</v>
      </c>
      <c r="I18" s="33">
        <f t="shared" si="3"/>
        <v>0</v>
      </c>
      <c r="J18" s="33">
        <f t="shared" si="4"/>
        <v>0</v>
      </c>
      <c r="K18" s="33">
        <f t="shared" si="5"/>
        <v>0</v>
      </c>
    </row>
    <row r="19" spans="1:11" ht="15">
      <c r="A19" s="5" t="s">
        <v>9</v>
      </c>
      <c r="B19" s="39">
        <v>10346150</v>
      </c>
      <c r="C19" s="39">
        <v>7489000</v>
      </c>
      <c r="D19" s="44">
        <f t="shared" si="0"/>
        <v>2857150</v>
      </c>
      <c r="E19" s="39">
        <v>780148000</v>
      </c>
      <c r="F19" s="39">
        <v>593965000</v>
      </c>
      <c r="G19" s="34">
        <f t="shared" si="1"/>
        <v>186183000</v>
      </c>
      <c r="H19" s="34">
        <f t="shared" si="2"/>
        <v>1.5345923097167842</v>
      </c>
      <c r="I19" s="33">
        <f t="shared" si="3"/>
        <v>0</v>
      </c>
      <c r="J19" s="33">
        <f t="shared" si="4"/>
        <v>0</v>
      </c>
      <c r="K19" s="33">
        <f t="shared" si="5"/>
        <v>0</v>
      </c>
    </row>
    <row r="20" spans="1:11" ht="15">
      <c r="A20" s="47" t="s">
        <v>10</v>
      </c>
      <c r="B20" s="39">
        <v>0</v>
      </c>
      <c r="C20" s="39">
        <v>0</v>
      </c>
      <c r="D20" s="44">
        <f t="shared" si="0"/>
        <v>0</v>
      </c>
      <c r="E20" s="39">
        <v>160232268.91</v>
      </c>
      <c r="F20" s="39">
        <v>130687264.2</v>
      </c>
      <c r="G20" s="34">
        <f t="shared" si="1"/>
        <v>29545004.709999993</v>
      </c>
      <c r="H20" s="34">
        <f t="shared" si="2"/>
        <v>0</v>
      </c>
      <c r="I20" s="33">
        <f>IF($H20&gt;50,1,0)</f>
        <v>0</v>
      </c>
      <c r="J20" s="33">
        <f t="shared" si="4"/>
        <v>0</v>
      </c>
      <c r="K20" s="33">
        <f t="shared" si="5"/>
        <v>0</v>
      </c>
    </row>
    <row r="21" spans="1:11" ht="15">
      <c r="A21" s="5" t="s">
        <v>11</v>
      </c>
      <c r="B21" s="39">
        <v>12793000</v>
      </c>
      <c r="C21" s="39">
        <v>12793000</v>
      </c>
      <c r="D21" s="44">
        <f t="shared" si="0"/>
        <v>0</v>
      </c>
      <c r="E21" s="39">
        <v>413600406.07</v>
      </c>
      <c r="F21" s="39">
        <v>268298806.07</v>
      </c>
      <c r="G21" s="34">
        <f t="shared" si="1"/>
        <v>145301600</v>
      </c>
      <c r="H21" s="34">
        <f t="shared" si="2"/>
        <v>0</v>
      </c>
      <c r="I21" s="33">
        <f>IF($H21&gt;100,1,0)</f>
        <v>0</v>
      </c>
      <c r="J21" s="33">
        <f t="shared" si="4"/>
        <v>0</v>
      </c>
      <c r="K21" s="33">
        <f t="shared" si="5"/>
        <v>0</v>
      </c>
    </row>
    <row r="22" spans="1:11" ht="15">
      <c r="A22" s="47" t="s">
        <v>12</v>
      </c>
      <c r="B22" s="39">
        <v>24651000</v>
      </c>
      <c r="C22" s="39">
        <v>21651000</v>
      </c>
      <c r="D22" s="44">
        <f t="shared" si="0"/>
        <v>3000000</v>
      </c>
      <c r="E22" s="39">
        <v>197080266.59</v>
      </c>
      <c r="F22" s="39">
        <v>147879266.59</v>
      </c>
      <c r="G22" s="34">
        <f t="shared" si="1"/>
        <v>49201000</v>
      </c>
      <c r="H22" s="34">
        <f t="shared" si="2"/>
        <v>6.097437043962521</v>
      </c>
      <c r="I22" s="33">
        <f>IF($H22&gt;50,1,0)</f>
        <v>0</v>
      </c>
      <c r="J22" s="33">
        <f t="shared" si="4"/>
        <v>0</v>
      </c>
      <c r="K22" s="33">
        <f t="shared" si="5"/>
        <v>0</v>
      </c>
    </row>
    <row r="23" spans="1:11" ht="15">
      <c r="A23" s="5" t="s">
        <v>13</v>
      </c>
      <c r="B23" s="39">
        <v>730460</v>
      </c>
      <c r="C23" s="39">
        <v>0</v>
      </c>
      <c r="D23" s="44">
        <f t="shared" si="0"/>
        <v>730460</v>
      </c>
      <c r="E23" s="39">
        <v>272208608.79</v>
      </c>
      <c r="F23" s="39">
        <v>195283908.79</v>
      </c>
      <c r="G23" s="34">
        <f t="shared" si="1"/>
        <v>76924700.00000003</v>
      </c>
      <c r="H23" s="34">
        <f t="shared" si="2"/>
        <v>0.9495779639049613</v>
      </c>
      <c r="I23" s="33">
        <f t="shared" si="3"/>
        <v>0</v>
      </c>
      <c r="J23" s="33">
        <f t="shared" si="4"/>
        <v>0</v>
      </c>
      <c r="K23" s="33">
        <f t="shared" si="5"/>
        <v>0</v>
      </c>
    </row>
    <row r="24" spans="1:11" ht="15">
      <c r="A24" s="47" t="s">
        <v>14</v>
      </c>
      <c r="B24" s="39">
        <v>4510900</v>
      </c>
      <c r="C24" s="39">
        <v>4510900</v>
      </c>
      <c r="D24" s="44">
        <f t="shared" si="0"/>
        <v>0</v>
      </c>
      <c r="E24" s="39">
        <v>359118823.97</v>
      </c>
      <c r="F24" s="39">
        <v>274856531.74</v>
      </c>
      <c r="G24" s="34">
        <f t="shared" si="1"/>
        <v>84262292.23000002</v>
      </c>
      <c r="H24" s="34">
        <f t="shared" si="2"/>
        <v>0</v>
      </c>
      <c r="I24" s="33">
        <f>IF($H24&gt;50,1,0)</f>
        <v>0</v>
      </c>
      <c r="J24" s="33">
        <f t="shared" si="4"/>
        <v>0</v>
      </c>
      <c r="K24" s="33">
        <f t="shared" si="5"/>
        <v>0</v>
      </c>
    </row>
    <row r="25" spans="1:11" ht="15">
      <c r="A25" s="47" t="s">
        <v>15</v>
      </c>
      <c r="B25" s="39">
        <v>3643000</v>
      </c>
      <c r="C25" s="39">
        <v>3643000</v>
      </c>
      <c r="D25" s="44">
        <f t="shared" si="0"/>
        <v>0</v>
      </c>
      <c r="E25" s="39">
        <v>339363380.84</v>
      </c>
      <c r="F25" s="39">
        <v>287030147.84</v>
      </c>
      <c r="G25" s="34">
        <f t="shared" si="1"/>
        <v>52333233</v>
      </c>
      <c r="H25" s="34">
        <f t="shared" si="2"/>
        <v>0</v>
      </c>
      <c r="I25" s="33">
        <f>IF($H25&gt;50,1,0)</f>
        <v>0</v>
      </c>
      <c r="J25" s="33">
        <f t="shared" si="4"/>
        <v>0</v>
      </c>
      <c r="K25" s="33">
        <f t="shared" si="5"/>
        <v>0</v>
      </c>
    </row>
    <row r="26" spans="1:11" ht="15">
      <c r="A26" s="5" t="s">
        <v>16</v>
      </c>
      <c r="B26" s="39">
        <v>70000000</v>
      </c>
      <c r="C26" s="39">
        <v>0</v>
      </c>
      <c r="D26" s="44">
        <f t="shared" si="0"/>
        <v>70000000</v>
      </c>
      <c r="E26" s="39">
        <v>886490460.21</v>
      </c>
      <c r="F26" s="39">
        <v>451748340.21</v>
      </c>
      <c r="G26" s="34">
        <f t="shared" si="1"/>
        <v>434742120.00000006</v>
      </c>
      <c r="H26" s="34">
        <f t="shared" si="2"/>
        <v>16.101499436033478</v>
      </c>
      <c r="I26" s="33">
        <f t="shared" si="3"/>
        <v>0</v>
      </c>
      <c r="J26" s="33">
        <f t="shared" si="4"/>
        <v>0</v>
      </c>
      <c r="K26" s="33">
        <f t="shared" si="5"/>
        <v>0</v>
      </c>
    </row>
    <row r="27" spans="1:11" ht="15">
      <c r="A27" s="47" t="s">
        <v>17</v>
      </c>
      <c r="B27" s="39">
        <v>0</v>
      </c>
      <c r="C27" s="39">
        <v>0</v>
      </c>
      <c r="D27" s="44">
        <f t="shared" si="0"/>
        <v>0</v>
      </c>
      <c r="E27" s="39">
        <v>118079560.2</v>
      </c>
      <c r="F27" s="39">
        <v>91567543.2</v>
      </c>
      <c r="G27" s="34">
        <f t="shared" si="1"/>
        <v>26512017</v>
      </c>
      <c r="H27" s="34">
        <f t="shared" si="2"/>
        <v>0</v>
      </c>
      <c r="I27" s="33">
        <f>IF($H27&gt;50,1,0)</f>
        <v>0</v>
      </c>
      <c r="J27" s="33">
        <f t="shared" si="4"/>
        <v>0</v>
      </c>
      <c r="K27" s="33">
        <f t="shared" si="5"/>
        <v>0</v>
      </c>
    </row>
    <row r="28" spans="1:11" ht="15">
      <c r="A28" s="47" t="s">
        <v>18</v>
      </c>
      <c r="B28" s="39">
        <v>6000000</v>
      </c>
      <c r="C28" s="39">
        <v>0</v>
      </c>
      <c r="D28" s="44">
        <f t="shared" si="0"/>
        <v>6000000</v>
      </c>
      <c r="E28" s="39">
        <v>218742673</v>
      </c>
      <c r="F28" s="39">
        <v>159141673</v>
      </c>
      <c r="G28" s="34">
        <f t="shared" si="1"/>
        <v>59601000</v>
      </c>
      <c r="H28" s="34">
        <f t="shared" si="2"/>
        <v>10.066945185483466</v>
      </c>
      <c r="I28" s="33">
        <f>IF($H28&gt;50,1,0)</f>
        <v>0</v>
      </c>
      <c r="J28" s="33">
        <f t="shared" si="4"/>
        <v>0</v>
      </c>
      <c r="K28" s="33">
        <f t="shared" si="5"/>
        <v>0</v>
      </c>
    </row>
    <row r="29" spans="1:11" ht="15">
      <c r="A29" s="5" t="s">
        <v>19</v>
      </c>
      <c r="B29" s="39">
        <v>0</v>
      </c>
      <c r="C29" s="39">
        <v>0</v>
      </c>
      <c r="D29" s="44">
        <f t="shared" si="0"/>
        <v>0</v>
      </c>
      <c r="E29" s="39">
        <v>546185804.04</v>
      </c>
      <c r="F29" s="39">
        <v>226674435.27</v>
      </c>
      <c r="G29" s="34">
        <f t="shared" si="1"/>
        <v>319511368.77</v>
      </c>
      <c r="H29" s="34">
        <f t="shared" si="2"/>
        <v>0</v>
      </c>
      <c r="I29" s="33">
        <f t="shared" si="3"/>
        <v>0</v>
      </c>
      <c r="J29" s="33">
        <f t="shared" si="4"/>
        <v>0</v>
      </c>
      <c r="K29" s="33">
        <f t="shared" si="5"/>
        <v>0</v>
      </c>
    </row>
    <row r="30" spans="1:11" ht="15">
      <c r="A30" s="47" t="s">
        <v>20</v>
      </c>
      <c r="B30" s="39">
        <v>0</v>
      </c>
      <c r="C30" s="39">
        <v>0</v>
      </c>
      <c r="D30" s="44">
        <f t="shared" si="0"/>
        <v>0</v>
      </c>
      <c r="E30" s="39">
        <v>686739243.73</v>
      </c>
      <c r="F30" s="39">
        <v>529882243.73</v>
      </c>
      <c r="G30" s="34">
        <f t="shared" si="1"/>
        <v>156857000</v>
      </c>
      <c r="H30" s="34">
        <f t="shared" si="2"/>
        <v>0</v>
      </c>
      <c r="I30" s="33">
        <f>IF($H30&gt;50,1,0)</f>
        <v>0</v>
      </c>
      <c r="J30" s="33">
        <f t="shared" si="4"/>
        <v>0</v>
      </c>
      <c r="K30" s="33">
        <f t="shared" si="5"/>
        <v>0</v>
      </c>
    </row>
    <row r="31" spans="1:11" ht="15">
      <c r="A31" s="47" t="s">
        <v>21</v>
      </c>
      <c r="B31" s="39">
        <v>25674000</v>
      </c>
      <c r="C31" s="39">
        <v>25674000</v>
      </c>
      <c r="D31" s="44">
        <f t="shared" si="0"/>
        <v>0</v>
      </c>
      <c r="E31" s="39">
        <v>213466989.8</v>
      </c>
      <c r="F31" s="39">
        <v>152840989.8</v>
      </c>
      <c r="G31" s="34">
        <f t="shared" si="1"/>
        <v>60626000</v>
      </c>
      <c r="H31" s="34">
        <f t="shared" si="2"/>
        <v>0</v>
      </c>
      <c r="I31" s="33">
        <f>IF($H31&gt;50,1,0)</f>
        <v>0</v>
      </c>
      <c r="J31" s="33">
        <f t="shared" si="4"/>
        <v>0</v>
      </c>
      <c r="K31" s="33">
        <f t="shared" si="5"/>
        <v>0</v>
      </c>
    </row>
    <row r="32" spans="1:11" ht="15">
      <c r="A32" s="5" t="s">
        <v>22</v>
      </c>
      <c r="B32" s="39">
        <v>0</v>
      </c>
      <c r="C32" s="39">
        <v>0</v>
      </c>
      <c r="D32" s="44">
        <f t="shared" si="0"/>
        <v>0</v>
      </c>
      <c r="E32" s="39">
        <v>265150873.51</v>
      </c>
      <c r="F32" s="39">
        <v>197841689.42</v>
      </c>
      <c r="G32" s="34">
        <f t="shared" si="1"/>
        <v>67309184.09</v>
      </c>
      <c r="H32" s="34">
        <f t="shared" si="2"/>
        <v>0</v>
      </c>
      <c r="I32" s="33">
        <f t="shared" si="3"/>
        <v>0</v>
      </c>
      <c r="J32" s="33">
        <f t="shared" si="4"/>
        <v>0</v>
      </c>
      <c r="K32" s="33">
        <f t="shared" si="5"/>
        <v>0</v>
      </c>
    </row>
    <row r="33" spans="1:11" ht="15">
      <c r="A33" s="47" t="s">
        <v>23</v>
      </c>
      <c r="B33" s="39">
        <v>37000000</v>
      </c>
      <c r="C33" s="39">
        <v>37000000</v>
      </c>
      <c r="D33" s="44">
        <f t="shared" si="0"/>
        <v>0</v>
      </c>
      <c r="E33" s="39">
        <v>308309882.98</v>
      </c>
      <c r="F33" s="39">
        <v>229448882.98</v>
      </c>
      <c r="G33" s="34">
        <f t="shared" si="1"/>
        <v>78861000.00000003</v>
      </c>
      <c r="H33" s="34">
        <f t="shared" si="2"/>
        <v>0</v>
      </c>
      <c r="I33" s="33">
        <f>IF($H33&gt;50,1,0)</f>
        <v>0</v>
      </c>
      <c r="J33" s="33">
        <f t="shared" si="4"/>
        <v>0</v>
      </c>
      <c r="K33" s="33">
        <f t="shared" si="5"/>
        <v>0</v>
      </c>
    </row>
    <row r="34" spans="1:11" ht="15">
      <c r="A34" s="5" t="s">
        <v>24</v>
      </c>
      <c r="B34" s="39">
        <v>0</v>
      </c>
      <c r="C34" s="39">
        <v>0</v>
      </c>
      <c r="D34" s="44">
        <f t="shared" si="0"/>
        <v>0</v>
      </c>
      <c r="E34" s="39">
        <v>526420724.4</v>
      </c>
      <c r="F34" s="39">
        <v>340322524.4</v>
      </c>
      <c r="G34" s="34">
        <f t="shared" si="1"/>
        <v>186098200</v>
      </c>
      <c r="H34" s="34">
        <f t="shared" si="2"/>
        <v>0</v>
      </c>
      <c r="I34" s="33">
        <f t="shared" si="3"/>
        <v>0</v>
      </c>
      <c r="J34" s="33">
        <f t="shared" si="4"/>
        <v>0</v>
      </c>
      <c r="K34" s="33">
        <f t="shared" si="5"/>
        <v>0</v>
      </c>
    </row>
    <row r="35" spans="1:11" ht="15">
      <c r="A35" s="47" t="s">
        <v>25</v>
      </c>
      <c r="B35" s="39">
        <v>18873801.73</v>
      </c>
      <c r="C35" s="39">
        <v>7986000</v>
      </c>
      <c r="D35" s="44">
        <f t="shared" si="0"/>
        <v>10887801.73</v>
      </c>
      <c r="E35" s="39">
        <v>230694631.2</v>
      </c>
      <c r="F35" s="39">
        <v>204118631.2</v>
      </c>
      <c r="G35" s="34">
        <f t="shared" si="1"/>
        <v>26576000</v>
      </c>
      <c r="H35" s="34">
        <f t="shared" si="2"/>
        <v>40.96854955599037</v>
      </c>
      <c r="I35" s="33">
        <f>IF($H35&gt;50,1,0)</f>
        <v>0</v>
      </c>
      <c r="J35" s="33">
        <f t="shared" si="4"/>
        <v>0</v>
      </c>
      <c r="K35" s="33">
        <f t="shared" si="5"/>
        <v>0</v>
      </c>
    </row>
    <row r="36" spans="1:11" ht="15">
      <c r="A36" s="5" t="s">
        <v>26</v>
      </c>
      <c r="B36" s="39">
        <v>2507000</v>
      </c>
      <c r="C36" s="39">
        <v>2507000</v>
      </c>
      <c r="D36" s="44">
        <f t="shared" si="0"/>
        <v>0</v>
      </c>
      <c r="E36" s="39">
        <v>424920080.37</v>
      </c>
      <c r="F36" s="39">
        <v>263433027.32</v>
      </c>
      <c r="G36" s="34">
        <f t="shared" si="1"/>
        <v>161487053.05</v>
      </c>
      <c r="H36" s="34">
        <f t="shared" si="2"/>
        <v>0</v>
      </c>
      <c r="I36" s="33">
        <f t="shared" si="3"/>
        <v>0</v>
      </c>
      <c r="J36" s="33">
        <f t="shared" si="4"/>
        <v>0</v>
      </c>
      <c r="K36" s="33">
        <f t="shared" si="5"/>
        <v>0</v>
      </c>
    </row>
    <row r="37" spans="1:11" ht="15">
      <c r="A37" s="5" t="s">
        <v>27</v>
      </c>
      <c r="B37" s="39">
        <v>6942000</v>
      </c>
      <c r="C37" s="39">
        <v>6942000</v>
      </c>
      <c r="D37" s="44">
        <f t="shared" si="0"/>
        <v>0</v>
      </c>
      <c r="E37" s="39">
        <v>265170660.62</v>
      </c>
      <c r="F37" s="39">
        <v>202132660.62</v>
      </c>
      <c r="G37" s="34">
        <f t="shared" si="1"/>
        <v>63038000</v>
      </c>
      <c r="H37" s="34">
        <f t="shared" si="2"/>
        <v>0</v>
      </c>
      <c r="I37" s="33">
        <f t="shared" si="3"/>
        <v>0</v>
      </c>
      <c r="J37" s="33">
        <f t="shared" si="4"/>
        <v>0</v>
      </c>
      <c r="K37" s="33">
        <f t="shared" si="5"/>
        <v>0</v>
      </c>
    </row>
    <row r="38" spans="1:11" ht="15">
      <c r="A38" s="47" t="s">
        <v>28</v>
      </c>
      <c r="B38" s="39">
        <v>13047200</v>
      </c>
      <c r="C38" s="39">
        <v>13047200</v>
      </c>
      <c r="D38" s="44">
        <f t="shared" si="0"/>
        <v>0</v>
      </c>
      <c r="E38" s="39">
        <v>524950687</v>
      </c>
      <c r="F38" s="39">
        <v>472962687</v>
      </c>
      <c r="G38" s="34">
        <f t="shared" si="1"/>
        <v>51988000</v>
      </c>
      <c r="H38" s="34">
        <f t="shared" si="2"/>
        <v>0</v>
      </c>
      <c r="I38" s="33">
        <f>IF($H38&gt;50,1,0)</f>
        <v>0</v>
      </c>
      <c r="J38" s="33">
        <f t="shared" si="4"/>
        <v>0</v>
      </c>
      <c r="K38" s="33">
        <f t="shared" si="5"/>
        <v>0</v>
      </c>
    </row>
    <row r="39" spans="1:11" ht="15">
      <c r="A39" s="47" t="s">
        <v>29</v>
      </c>
      <c r="B39" s="39">
        <v>42141000</v>
      </c>
      <c r="C39" s="39">
        <v>42141000</v>
      </c>
      <c r="D39" s="44">
        <f t="shared" si="0"/>
        <v>0</v>
      </c>
      <c r="E39" s="39">
        <v>328596142.7</v>
      </c>
      <c r="F39" s="39">
        <v>273992142.7</v>
      </c>
      <c r="G39" s="34">
        <f t="shared" si="1"/>
        <v>54604000</v>
      </c>
      <c r="H39" s="34">
        <f t="shared" si="2"/>
        <v>0</v>
      </c>
      <c r="I39" s="33">
        <f>IF($H39&gt;50,1,0)</f>
        <v>0</v>
      </c>
      <c r="J39" s="33">
        <f t="shared" si="4"/>
        <v>0</v>
      </c>
      <c r="K39" s="33">
        <f t="shared" si="5"/>
        <v>0</v>
      </c>
    </row>
    <row r="40" spans="1:11" ht="15">
      <c r="A40" s="5" t="s">
        <v>30</v>
      </c>
      <c r="B40" s="39">
        <v>67428000</v>
      </c>
      <c r="C40" s="39">
        <v>57428000</v>
      </c>
      <c r="D40" s="44">
        <f t="shared" si="0"/>
        <v>10000000</v>
      </c>
      <c r="E40" s="39">
        <v>863639173.37</v>
      </c>
      <c r="F40" s="39">
        <v>621246080.89</v>
      </c>
      <c r="G40" s="34">
        <f t="shared" si="1"/>
        <v>242393092.48000002</v>
      </c>
      <c r="H40" s="34">
        <f t="shared" si="2"/>
        <v>4.125530103884914</v>
      </c>
      <c r="I40" s="33">
        <f t="shared" si="3"/>
        <v>0</v>
      </c>
      <c r="J40" s="33">
        <f t="shared" si="4"/>
        <v>0</v>
      </c>
      <c r="K40" s="33">
        <f t="shared" si="5"/>
        <v>0</v>
      </c>
    </row>
    <row r="41" spans="1:11" ht="15">
      <c r="A41" s="5" t="s">
        <v>31</v>
      </c>
      <c r="B41" s="39">
        <v>0</v>
      </c>
      <c r="C41" s="39">
        <v>0</v>
      </c>
      <c r="D41" s="44">
        <f t="shared" si="0"/>
        <v>0</v>
      </c>
      <c r="E41" s="39">
        <v>604303543.93</v>
      </c>
      <c r="F41" s="39">
        <v>397274543.93</v>
      </c>
      <c r="G41" s="34">
        <f t="shared" si="1"/>
        <v>207028999.99999994</v>
      </c>
      <c r="H41" s="34">
        <f t="shared" si="2"/>
        <v>0</v>
      </c>
      <c r="I41" s="33">
        <f t="shared" si="3"/>
        <v>0</v>
      </c>
      <c r="J41" s="33">
        <f t="shared" si="4"/>
        <v>0</v>
      </c>
      <c r="K41" s="33">
        <f t="shared" si="5"/>
        <v>0</v>
      </c>
    </row>
    <row r="42" spans="1:11" ht="15">
      <c r="A42" s="5" t="s">
        <v>32</v>
      </c>
      <c r="B42" s="39">
        <v>0</v>
      </c>
      <c r="C42" s="39">
        <v>0</v>
      </c>
      <c r="D42" s="44">
        <f t="shared" si="0"/>
        <v>0</v>
      </c>
      <c r="E42" s="39">
        <v>326743460.84</v>
      </c>
      <c r="F42" s="39">
        <v>227172546.84</v>
      </c>
      <c r="G42" s="34">
        <f t="shared" si="1"/>
        <v>99570913.99999997</v>
      </c>
      <c r="H42" s="34">
        <f t="shared" si="2"/>
        <v>0</v>
      </c>
      <c r="I42" s="33">
        <f t="shared" si="3"/>
        <v>0</v>
      </c>
      <c r="J42" s="33">
        <f t="shared" si="4"/>
        <v>0</v>
      </c>
      <c r="K42" s="33">
        <f t="shared" si="5"/>
        <v>0</v>
      </c>
    </row>
    <row r="43" spans="1:11" ht="15">
      <c r="A43" s="47" t="s">
        <v>33</v>
      </c>
      <c r="B43" s="39">
        <v>44951000</v>
      </c>
      <c r="C43" s="39">
        <v>44951000</v>
      </c>
      <c r="D43" s="44">
        <f t="shared" si="0"/>
        <v>0</v>
      </c>
      <c r="E43" s="39">
        <v>254509863.2</v>
      </c>
      <c r="F43" s="39">
        <v>212876863.2</v>
      </c>
      <c r="G43" s="34">
        <f t="shared" si="1"/>
        <v>41633000</v>
      </c>
      <c r="H43" s="34">
        <f t="shared" si="2"/>
        <v>0</v>
      </c>
      <c r="I43" s="33">
        <f>IF($H43&gt;50,1,0)</f>
        <v>0</v>
      </c>
      <c r="J43" s="33">
        <f t="shared" si="4"/>
        <v>0</v>
      </c>
      <c r="K43" s="33">
        <f t="shared" si="5"/>
        <v>0</v>
      </c>
    </row>
    <row r="44" spans="1:11" ht="15">
      <c r="A44" s="47" t="s">
        <v>34</v>
      </c>
      <c r="B44" s="39">
        <v>14454000</v>
      </c>
      <c r="C44" s="39">
        <v>14454000</v>
      </c>
      <c r="D44" s="44">
        <f t="shared" si="0"/>
        <v>0</v>
      </c>
      <c r="E44" s="39">
        <v>204614193.69</v>
      </c>
      <c r="F44" s="39">
        <v>162980193.69</v>
      </c>
      <c r="G44" s="34">
        <f t="shared" si="1"/>
        <v>41634000</v>
      </c>
      <c r="H44" s="34">
        <f t="shared" si="2"/>
        <v>0</v>
      </c>
      <c r="I44" s="33">
        <f>IF($H44&gt;50,1,0)</f>
        <v>0</v>
      </c>
      <c r="J44" s="33">
        <f t="shared" si="4"/>
        <v>0</v>
      </c>
      <c r="K44" s="33">
        <f t="shared" si="5"/>
        <v>0</v>
      </c>
    </row>
    <row r="45" spans="1:11" ht="15">
      <c r="A45" s="47" t="s">
        <v>35</v>
      </c>
      <c r="B45" s="39">
        <v>3000000</v>
      </c>
      <c r="C45" s="39">
        <v>0</v>
      </c>
      <c r="D45" s="44">
        <f t="shared" si="0"/>
        <v>3000000</v>
      </c>
      <c r="E45" s="39">
        <v>307448415.67</v>
      </c>
      <c r="F45" s="39">
        <v>260291089.33</v>
      </c>
      <c r="G45" s="34">
        <f t="shared" si="1"/>
        <v>47157326.34</v>
      </c>
      <c r="H45" s="34">
        <f t="shared" si="2"/>
        <v>6.361683820601437</v>
      </c>
      <c r="I45" s="33">
        <f>IF($H45&gt;50,1,0)</f>
        <v>0</v>
      </c>
      <c r="J45" s="33">
        <f t="shared" si="4"/>
        <v>0</v>
      </c>
      <c r="K45" s="33">
        <f t="shared" si="5"/>
        <v>0</v>
      </c>
    </row>
    <row r="46" spans="1:11" ht="15">
      <c r="A46" s="47" t="s">
        <v>36</v>
      </c>
      <c r="B46" s="39">
        <v>20496000</v>
      </c>
      <c r="C46" s="39">
        <v>20496000</v>
      </c>
      <c r="D46" s="44">
        <f t="shared" si="0"/>
        <v>0</v>
      </c>
      <c r="E46" s="39">
        <v>301025680.16</v>
      </c>
      <c r="F46" s="39">
        <v>248058680.16</v>
      </c>
      <c r="G46" s="34">
        <f t="shared" si="1"/>
        <v>52967000.00000003</v>
      </c>
      <c r="H46" s="34">
        <f t="shared" si="2"/>
        <v>0</v>
      </c>
      <c r="I46" s="33">
        <f>IF($H46&gt;50,1,0)</f>
        <v>0</v>
      </c>
      <c r="J46" s="33">
        <f t="shared" si="4"/>
        <v>0</v>
      </c>
      <c r="K46" s="33">
        <f t="shared" si="5"/>
        <v>0</v>
      </c>
    </row>
    <row r="47" spans="1:11" s="18" customFormat="1" ht="15">
      <c r="A47" s="15" t="s">
        <v>71</v>
      </c>
      <c r="B47" s="16">
        <f aca="true" t="shared" si="6" ref="B47:G47">SUM(B$10:B$46)</f>
        <v>9040682852.06</v>
      </c>
      <c r="C47" s="16">
        <f t="shared" si="6"/>
        <v>1803432597.57</v>
      </c>
      <c r="D47" s="16">
        <f t="shared" si="6"/>
        <v>7237250254.49</v>
      </c>
      <c r="E47" s="16">
        <f t="shared" si="6"/>
        <v>48462071500.45001</v>
      </c>
      <c r="F47" s="16">
        <f t="shared" si="6"/>
        <v>22063900494.78</v>
      </c>
      <c r="G47" s="16">
        <f t="shared" si="6"/>
        <v>26398171005.67</v>
      </c>
      <c r="H47" s="48">
        <f>$D47/$G47*100</f>
        <v>27.415726085475878</v>
      </c>
      <c r="I47" s="16"/>
      <c r="J47" s="17"/>
      <c r="K47" s="17"/>
    </row>
    <row r="49" spans="4:7" ht="1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/>
  <pageMargins left="1.48" right="0.16" top="0.17" bottom="0.16" header="0.17" footer="0.16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"/>
    </sheetView>
  </sheetViews>
  <sheetFormatPr defaultColWidth="8.7109375" defaultRowHeight="15"/>
  <cols>
    <col min="1" max="1" width="24.57421875" style="1" customWidth="1"/>
    <col min="2" max="2" width="19.421875" style="1" customWidth="1"/>
    <col min="3" max="4" width="19.710937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8.7109375" style="1" customWidth="1"/>
  </cols>
  <sheetData>
    <row r="1" spans="1:9" ht="16.5" customHeight="1">
      <c r="A1" s="72" t="s">
        <v>191</v>
      </c>
      <c r="B1" s="72"/>
      <c r="C1" s="72"/>
      <c r="D1" s="72"/>
      <c r="E1" s="72"/>
      <c r="F1" s="72"/>
      <c r="G1" s="72"/>
      <c r="H1" s="72"/>
      <c r="I1" s="72"/>
    </row>
    <row r="3" spans="1:2" ht="15">
      <c r="A3" s="11" t="s">
        <v>103</v>
      </c>
      <c r="B3" s="37">
        <v>1</v>
      </c>
    </row>
    <row r="4" spans="1:2" ht="15">
      <c r="A4" s="12" t="s">
        <v>104</v>
      </c>
      <c r="B4" s="38">
        <v>0</v>
      </c>
    </row>
    <row r="5" spans="1:2" ht="15">
      <c r="A5" s="13" t="s">
        <v>105</v>
      </c>
      <c r="B5" s="14" t="s">
        <v>43</v>
      </c>
    </row>
    <row r="7" spans="1:9" s="8" customFormat="1" ht="121.5" customHeight="1">
      <c r="A7" s="3" t="s">
        <v>38</v>
      </c>
      <c r="B7" s="3" t="s">
        <v>255</v>
      </c>
      <c r="C7" s="3" t="s">
        <v>256</v>
      </c>
      <c r="D7" s="3" t="s">
        <v>258</v>
      </c>
      <c r="E7" s="3" t="s">
        <v>257</v>
      </c>
      <c r="F7" s="3" t="s">
        <v>192</v>
      </c>
      <c r="G7" s="9" t="s">
        <v>106</v>
      </c>
      <c r="H7" s="9" t="s">
        <v>107</v>
      </c>
      <c r="I7" s="9" t="s">
        <v>108</v>
      </c>
    </row>
    <row r="8" spans="1:9" s="7" customFormat="1" ht="15">
      <c r="A8" s="9">
        <v>1</v>
      </c>
      <c r="B8" s="9">
        <v>2</v>
      </c>
      <c r="C8" s="9">
        <v>3</v>
      </c>
      <c r="D8" s="9">
        <v>4</v>
      </c>
      <c r="E8" s="9" t="s">
        <v>190</v>
      </c>
      <c r="F8" s="9" t="s">
        <v>225</v>
      </c>
      <c r="G8" s="9">
        <v>7</v>
      </c>
      <c r="H8" s="9">
        <v>8</v>
      </c>
      <c r="I8" s="9">
        <v>9</v>
      </c>
    </row>
    <row r="9" spans="1:9" ht="15">
      <c r="A9" s="5" t="s">
        <v>0</v>
      </c>
      <c r="B9" s="39">
        <v>536969600</v>
      </c>
      <c r="C9" s="39">
        <v>20477414657.05</v>
      </c>
      <c r="D9" s="39">
        <v>5991879861.4</v>
      </c>
      <c r="E9" s="39">
        <f>$C9-$D9</f>
        <v>14485534795.65</v>
      </c>
      <c r="F9" s="39">
        <f>$B9/$E9*100</f>
        <v>3.706936661815564</v>
      </c>
      <c r="G9" s="33">
        <f>IF($F9&gt;15,1,0)</f>
        <v>0</v>
      </c>
      <c r="H9" s="33">
        <f>($G9-$B$4)/($B$3-$B$4)</f>
        <v>0</v>
      </c>
      <c r="I9" s="33">
        <f>$H9*$B$5</f>
        <v>0</v>
      </c>
    </row>
    <row r="10" spans="1:9" ht="15">
      <c r="A10" s="5" t="s">
        <v>1</v>
      </c>
      <c r="B10" s="39">
        <v>387460000</v>
      </c>
      <c r="C10" s="39">
        <v>11612584662.77</v>
      </c>
      <c r="D10" s="39">
        <v>3710338787</v>
      </c>
      <c r="E10" s="39">
        <f aca="true" t="shared" si="0" ref="E10:E45">$C10-$D10</f>
        <v>7902245875.77</v>
      </c>
      <c r="F10" s="39">
        <f aca="true" t="shared" si="1" ref="F10:F45">$B10/$E10*100</f>
        <v>4.903163051254029</v>
      </c>
      <c r="G10" s="33">
        <f aca="true" t="shared" si="2" ref="G10:G45">IF($F10&gt;15,1,0)</f>
        <v>0</v>
      </c>
      <c r="H10" s="33">
        <f aca="true" t="shared" si="3" ref="H10:H45">($G10-$B$4)/($B$3-$B$4)</f>
        <v>0</v>
      </c>
      <c r="I10" s="33">
        <f aca="true" t="shared" si="4" ref="I10:I45">$H10*$B$5</f>
        <v>0</v>
      </c>
    </row>
    <row r="11" spans="1:9" ht="15">
      <c r="A11" s="5" t="s">
        <v>2</v>
      </c>
      <c r="B11" s="39">
        <v>17586300</v>
      </c>
      <c r="C11" s="39">
        <v>2505603829.87</v>
      </c>
      <c r="D11" s="39">
        <v>158825910.4</v>
      </c>
      <c r="E11" s="39">
        <f t="shared" si="0"/>
        <v>2346777919.47</v>
      </c>
      <c r="F11" s="39">
        <f t="shared" si="1"/>
        <v>0.7493806658949527</v>
      </c>
      <c r="G11" s="33">
        <f t="shared" si="2"/>
        <v>0</v>
      </c>
      <c r="H11" s="33">
        <f t="shared" si="3"/>
        <v>0</v>
      </c>
      <c r="I11" s="33">
        <f t="shared" si="4"/>
        <v>0</v>
      </c>
    </row>
    <row r="12" spans="1:9" ht="15">
      <c r="A12" s="5" t="s">
        <v>3</v>
      </c>
      <c r="B12" s="39">
        <v>3000000</v>
      </c>
      <c r="C12" s="39">
        <v>2019434000</v>
      </c>
      <c r="D12" s="39">
        <v>161992000</v>
      </c>
      <c r="E12" s="39">
        <f t="shared" si="0"/>
        <v>1857442000</v>
      </c>
      <c r="F12" s="39">
        <f t="shared" si="1"/>
        <v>0.16151244561068395</v>
      </c>
      <c r="G12" s="33">
        <f t="shared" si="2"/>
        <v>0</v>
      </c>
      <c r="H12" s="33">
        <f t="shared" si="3"/>
        <v>0</v>
      </c>
      <c r="I12" s="33">
        <f t="shared" si="4"/>
        <v>0</v>
      </c>
    </row>
    <row r="13" spans="1:9" ht="15">
      <c r="A13" s="5" t="s">
        <v>4</v>
      </c>
      <c r="B13" s="39">
        <v>200000</v>
      </c>
      <c r="C13" s="39">
        <v>949466384.86</v>
      </c>
      <c r="D13" s="39">
        <v>83821939.4</v>
      </c>
      <c r="E13" s="39">
        <f t="shared" si="0"/>
        <v>865644445.46</v>
      </c>
      <c r="F13" s="39">
        <f t="shared" si="1"/>
        <v>0.023104174127025187</v>
      </c>
      <c r="G13" s="33">
        <f t="shared" si="2"/>
        <v>0</v>
      </c>
      <c r="H13" s="33">
        <f t="shared" si="3"/>
        <v>0</v>
      </c>
      <c r="I13" s="33">
        <f t="shared" si="4"/>
        <v>0</v>
      </c>
    </row>
    <row r="14" spans="1:9" ht="15">
      <c r="A14" s="5" t="s">
        <v>5</v>
      </c>
      <c r="B14" s="39">
        <v>200000</v>
      </c>
      <c r="C14" s="39">
        <v>498018580.2</v>
      </c>
      <c r="D14" s="39">
        <v>58647940.2</v>
      </c>
      <c r="E14" s="39">
        <f t="shared" si="0"/>
        <v>439370640</v>
      </c>
      <c r="F14" s="39">
        <f t="shared" si="1"/>
        <v>0.04551965511396028</v>
      </c>
      <c r="G14" s="33">
        <f t="shared" si="2"/>
        <v>0</v>
      </c>
      <c r="H14" s="33">
        <f t="shared" si="3"/>
        <v>0</v>
      </c>
      <c r="I14" s="33">
        <f t="shared" si="4"/>
        <v>0</v>
      </c>
    </row>
    <row r="15" spans="1:9" ht="15">
      <c r="A15" s="5" t="s">
        <v>6</v>
      </c>
      <c r="B15" s="39">
        <v>1139000</v>
      </c>
      <c r="C15" s="39">
        <v>1000656609.52</v>
      </c>
      <c r="D15" s="39">
        <v>75275253.4</v>
      </c>
      <c r="E15" s="39">
        <f t="shared" si="0"/>
        <v>925381356.12</v>
      </c>
      <c r="F15" s="39">
        <f t="shared" si="1"/>
        <v>0.12308439028593296</v>
      </c>
      <c r="G15" s="33">
        <f t="shared" si="2"/>
        <v>0</v>
      </c>
      <c r="H15" s="33">
        <f t="shared" si="3"/>
        <v>0</v>
      </c>
      <c r="I15" s="33">
        <f t="shared" si="4"/>
        <v>0</v>
      </c>
    </row>
    <row r="16" spans="1:9" ht="15">
      <c r="A16" s="5" t="s">
        <v>7</v>
      </c>
      <c r="B16" s="39">
        <v>4212500</v>
      </c>
      <c r="C16" s="39">
        <v>398901638.91</v>
      </c>
      <c r="D16" s="39">
        <v>75269204.2</v>
      </c>
      <c r="E16" s="39">
        <f t="shared" si="0"/>
        <v>323632434.71000004</v>
      </c>
      <c r="F16" s="39">
        <f t="shared" si="1"/>
        <v>1.301630970262523</v>
      </c>
      <c r="G16" s="33">
        <f t="shared" si="2"/>
        <v>0</v>
      </c>
      <c r="H16" s="33">
        <f t="shared" si="3"/>
        <v>0</v>
      </c>
      <c r="I16" s="33">
        <f t="shared" si="4"/>
        <v>0</v>
      </c>
    </row>
    <row r="17" spans="1:9" ht="15">
      <c r="A17" s="5" t="s">
        <v>8</v>
      </c>
      <c r="B17" s="39">
        <v>100000</v>
      </c>
      <c r="C17" s="39">
        <v>675003150.15</v>
      </c>
      <c r="D17" s="39">
        <v>65535829.4</v>
      </c>
      <c r="E17" s="39">
        <f t="shared" si="0"/>
        <v>609467320.75</v>
      </c>
      <c r="F17" s="39">
        <f t="shared" si="1"/>
        <v>0.016407770621227356</v>
      </c>
      <c r="G17" s="33">
        <f t="shared" si="2"/>
        <v>0</v>
      </c>
      <c r="H17" s="33">
        <f t="shared" si="3"/>
        <v>0</v>
      </c>
      <c r="I17" s="33">
        <f t="shared" si="4"/>
        <v>0</v>
      </c>
    </row>
    <row r="18" spans="1:9" ht="15">
      <c r="A18" s="5" t="s">
        <v>9</v>
      </c>
      <c r="B18" s="39">
        <v>300000</v>
      </c>
      <c r="C18" s="39">
        <v>828816646.26</v>
      </c>
      <c r="D18" s="39">
        <v>66858844.2</v>
      </c>
      <c r="E18" s="39">
        <f t="shared" si="0"/>
        <v>761957802.06</v>
      </c>
      <c r="F18" s="39">
        <f t="shared" si="1"/>
        <v>0.0393722590921612</v>
      </c>
      <c r="G18" s="33">
        <f t="shared" si="2"/>
        <v>0</v>
      </c>
      <c r="H18" s="33">
        <f t="shared" si="3"/>
        <v>0</v>
      </c>
      <c r="I18" s="33">
        <f t="shared" si="4"/>
        <v>0</v>
      </c>
    </row>
    <row r="19" spans="1:9" ht="15">
      <c r="A19" s="5" t="s">
        <v>10</v>
      </c>
      <c r="B19" s="39">
        <v>100000</v>
      </c>
      <c r="C19" s="39">
        <v>186733488.2</v>
      </c>
      <c r="D19" s="39">
        <v>63438028.2</v>
      </c>
      <c r="E19" s="39">
        <f t="shared" si="0"/>
        <v>123295459.99999999</v>
      </c>
      <c r="F19" s="39">
        <f t="shared" si="1"/>
        <v>0.08110598719531117</v>
      </c>
      <c r="G19" s="33">
        <f t="shared" si="2"/>
        <v>0</v>
      </c>
      <c r="H19" s="33">
        <f t="shared" si="3"/>
        <v>0</v>
      </c>
      <c r="I19" s="33">
        <f t="shared" si="4"/>
        <v>0</v>
      </c>
    </row>
    <row r="20" spans="1:9" ht="15">
      <c r="A20" s="5" t="s">
        <v>11</v>
      </c>
      <c r="B20" s="39">
        <v>800000</v>
      </c>
      <c r="C20" s="39">
        <v>464448083.69</v>
      </c>
      <c r="D20" s="39">
        <v>140860903.2</v>
      </c>
      <c r="E20" s="39">
        <f t="shared" si="0"/>
        <v>323587180.49</v>
      </c>
      <c r="F20" s="39">
        <f t="shared" si="1"/>
        <v>0.2472285826615813</v>
      </c>
      <c r="G20" s="33">
        <f t="shared" si="2"/>
        <v>0</v>
      </c>
      <c r="H20" s="33">
        <f t="shared" si="3"/>
        <v>0</v>
      </c>
      <c r="I20" s="33">
        <f t="shared" si="4"/>
        <v>0</v>
      </c>
    </row>
    <row r="21" spans="1:9" ht="15">
      <c r="A21" s="5" t="s">
        <v>12</v>
      </c>
      <c r="B21" s="39">
        <v>1000000</v>
      </c>
      <c r="C21" s="39">
        <v>199762285.24</v>
      </c>
      <c r="D21" s="39">
        <v>0</v>
      </c>
      <c r="E21" s="39">
        <f t="shared" si="0"/>
        <v>199762285.24</v>
      </c>
      <c r="F21" s="39">
        <f t="shared" si="1"/>
        <v>0.5005949940943918</v>
      </c>
      <c r="G21" s="33">
        <f t="shared" si="2"/>
        <v>0</v>
      </c>
      <c r="H21" s="33">
        <f t="shared" si="3"/>
        <v>0</v>
      </c>
      <c r="I21" s="33">
        <f t="shared" si="4"/>
        <v>0</v>
      </c>
    </row>
    <row r="22" spans="1:9" ht="15">
      <c r="A22" s="5" t="s">
        <v>13</v>
      </c>
      <c r="B22" s="39">
        <v>0</v>
      </c>
      <c r="C22" s="39">
        <v>280855834.73</v>
      </c>
      <c r="D22" s="39">
        <v>0</v>
      </c>
      <c r="E22" s="39">
        <f t="shared" si="0"/>
        <v>280855834.73</v>
      </c>
      <c r="F22" s="39">
        <f t="shared" si="1"/>
        <v>0</v>
      </c>
      <c r="G22" s="33">
        <f t="shared" si="2"/>
        <v>0</v>
      </c>
      <c r="H22" s="33">
        <f t="shared" si="3"/>
        <v>0</v>
      </c>
      <c r="I22" s="33">
        <f t="shared" si="4"/>
        <v>0</v>
      </c>
    </row>
    <row r="23" spans="1:9" ht="15">
      <c r="A23" s="5" t="s">
        <v>14</v>
      </c>
      <c r="B23" s="39">
        <v>50000</v>
      </c>
      <c r="C23" s="39">
        <v>354607923.97</v>
      </c>
      <c r="D23" s="39">
        <v>100614477.2</v>
      </c>
      <c r="E23" s="39">
        <f t="shared" si="0"/>
        <v>253993446.77000004</v>
      </c>
      <c r="F23" s="39">
        <f t="shared" si="1"/>
        <v>0.0196855472595231</v>
      </c>
      <c r="G23" s="33">
        <f t="shared" si="2"/>
        <v>0</v>
      </c>
      <c r="H23" s="33">
        <f t="shared" si="3"/>
        <v>0</v>
      </c>
      <c r="I23" s="33">
        <f t="shared" si="4"/>
        <v>0</v>
      </c>
    </row>
    <row r="24" spans="1:9" ht="15">
      <c r="A24" s="5" t="s">
        <v>15</v>
      </c>
      <c r="B24" s="39">
        <v>150000</v>
      </c>
      <c r="C24" s="39">
        <v>343676225.81</v>
      </c>
      <c r="D24" s="39">
        <v>70406534.2</v>
      </c>
      <c r="E24" s="39">
        <f t="shared" si="0"/>
        <v>273269691.61</v>
      </c>
      <c r="F24" s="39">
        <f t="shared" si="1"/>
        <v>0.05489082931819392</v>
      </c>
      <c r="G24" s="33">
        <f t="shared" si="2"/>
        <v>0</v>
      </c>
      <c r="H24" s="33">
        <f t="shared" si="3"/>
        <v>0</v>
      </c>
      <c r="I24" s="33">
        <f t="shared" si="4"/>
        <v>0</v>
      </c>
    </row>
    <row r="25" spans="1:9" ht="15">
      <c r="A25" s="5" t="s">
        <v>16</v>
      </c>
      <c r="B25" s="39">
        <v>9500000</v>
      </c>
      <c r="C25" s="39">
        <v>863690460.21</v>
      </c>
      <c r="D25" s="39">
        <v>114227658.4</v>
      </c>
      <c r="E25" s="39">
        <f t="shared" si="0"/>
        <v>749462801.8100001</v>
      </c>
      <c r="F25" s="39">
        <f t="shared" si="1"/>
        <v>1.2675745850303577</v>
      </c>
      <c r="G25" s="33">
        <f t="shared" si="2"/>
        <v>0</v>
      </c>
      <c r="H25" s="33">
        <f t="shared" si="3"/>
        <v>0</v>
      </c>
      <c r="I25" s="33">
        <f t="shared" si="4"/>
        <v>0</v>
      </c>
    </row>
    <row r="26" spans="1:9" ht="15">
      <c r="A26" s="5" t="s">
        <v>17</v>
      </c>
      <c r="B26" s="39">
        <v>0</v>
      </c>
      <c r="C26" s="39">
        <v>123885779.54</v>
      </c>
      <c r="D26" s="39">
        <v>0</v>
      </c>
      <c r="E26" s="39">
        <f t="shared" si="0"/>
        <v>123885779.54</v>
      </c>
      <c r="F26" s="39">
        <f t="shared" si="1"/>
        <v>0</v>
      </c>
      <c r="G26" s="33">
        <f t="shared" si="2"/>
        <v>0</v>
      </c>
      <c r="H26" s="33">
        <f t="shared" si="3"/>
        <v>0</v>
      </c>
      <c r="I26" s="33">
        <f t="shared" si="4"/>
        <v>0</v>
      </c>
    </row>
    <row r="27" spans="1:9" ht="15">
      <c r="A27" s="5" t="s">
        <v>18</v>
      </c>
      <c r="B27" s="39">
        <v>500000</v>
      </c>
      <c r="C27" s="39">
        <v>227612363.01</v>
      </c>
      <c r="D27" s="39">
        <v>106674898</v>
      </c>
      <c r="E27" s="39">
        <f t="shared" si="0"/>
        <v>120937465.00999999</v>
      </c>
      <c r="F27" s="39">
        <f t="shared" si="1"/>
        <v>0.4134368121232377</v>
      </c>
      <c r="G27" s="33">
        <f t="shared" si="2"/>
        <v>0</v>
      </c>
      <c r="H27" s="33">
        <f t="shared" si="3"/>
        <v>0</v>
      </c>
      <c r="I27" s="33">
        <f t="shared" si="4"/>
        <v>0</v>
      </c>
    </row>
    <row r="28" spans="1:9" ht="15">
      <c r="A28" s="5" t="s">
        <v>19</v>
      </c>
      <c r="B28" s="39">
        <v>0</v>
      </c>
      <c r="C28" s="39">
        <v>572437501.5</v>
      </c>
      <c r="D28" s="39">
        <v>83194342.2</v>
      </c>
      <c r="E28" s="39">
        <f t="shared" si="0"/>
        <v>489243159.3</v>
      </c>
      <c r="F28" s="39">
        <f t="shared" si="1"/>
        <v>0</v>
      </c>
      <c r="G28" s="33">
        <f t="shared" si="2"/>
        <v>0</v>
      </c>
      <c r="H28" s="33">
        <f t="shared" si="3"/>
        <v>0</v>
      </c>
      <c r="I28" s="33">
        <f t="shared" si="4"/>
        <v>0</v>
      </c>
    </row>
    <row r="29" spans="1:9" ht="15">
      <c r="A29" s="5" t="s">
        <v>20</v>
      </c>
      <c r="B29" s="39">
        <v>0</v>
      </c>
      <c r="C29" s="39">
        <v>693146603.39</v>
      </c>
      <c r="D29" s="39">
        <v>129608828.2</v>
      </c>
      <c r="E29" s="39">
        <f t="shared" si="0"/>
        <v>563537775.1899999</v>
      </c>
      <c r="F29" s="39">
        <f t="shared" si="1"/>
        <v>0</v>
      </c>
      <c r="G29" s="33">
        <f t="shared" si="2"/>
        <v>0</v>
      </c>
      <c r="H29" s="33">
        <f t="shared" si="3"/>
        <v>0</v>
      </c>
      <c r="I29" s="33">
        <f t="shared" si="4"/>
        <v>0</v>
      </c>
    </row>
    <row r="30" spans="1:9" ht="15">
      <c r="A30" s="5" t="s">
        <v>21</v>
      </c>
      <c r="B30" s="39">
        <v>520000</v>
      </c>
      <c r="C30" s="39">
        <v>228991291.94</v>
      </c>
      <c r="D30" s="39">
        <v>80816087</v>
      </c>
      <c r="E30" s="39">
        <f t="shared" si="0"/>
        <v>148175204.94</v>
      </c>
      <c r="F30" s="39">
        <f t="shared" si="1"/>
        <v>0.35093590740135067</v>
      </c>
      <c r="G30" s="33">
        <f t="shared" si="2"/>
        <v>0</v>
      </c>
      <c r="H30" s="33">
        <f t="shared" si="3"/>
        <v>0</v>
      </c>
      <c r="I30" s="33">
        <f t="shared" si="4"/>
        <v>0</v>
      </c>
    </row>
    <row r="31" spans="1:9" ht="15">
      <c r="A31" s="5" t="s">
        <v>22</v>
      </c>
      <c r="B31" s="39">
        <v>0</v>
      </c>
      <c r="C31" s="39">
        <v>268041116.25</v>
      </c>
      <c r="D31" s="39">
        <v>86467745.2</v>
      </c>
      <c r="E31" s="39">
        <f t="shared" si="0"/>
        <v>181573371.05</v>
      </c>
      <c r="F31" s="39">
        <f t="shared" si="1"/>
        <v>0</v>
      </c>
      <c r="G31" s="33">
        <f t="shared" si="2"/>
        <v>0</v>
      </c>
      <c r="H31" s="33">
        <f t="shared" si="3"/>
        <v>0</v>
      </c>
      <c r="I31" s="33">
        <f t="shared" si="4"/>
        <v>0</v>
      </c>
    </row>
    <row r="32" spans="1:9" ht="15">
      <c r="A32" s="5" t="s">
        <v>23</v>
      </c>
      <c r="B32" s="39">
        <v>690000</v>
      </c>
      <c r="C32" s="39">
        <v>319919368.39</v>
      </c>
      <c r="D32" s="39">
        <v>74329513.2</v>
      </c>
      <c r="E32" s="39">
        <f t="shared" si="0"/>
        <v>245589855.19</v>
      </c>
      <c r="F32" s="39">
        <f t="shared" si="1"/>
        <v>0.2809562306497486</v>
      </c>
      <c r="G32" s="33">
        <f t="shared" si="2"/>
        <v>0</v>
      </c>
      <c r="H32" s="33">
        <f t="shared" si="3"/>
        <v>0</v>
      </c>
      <c r="I32" s="33">
        <f t="shared" si="4"/>
        <v>0</v>
      </c>
    </row>
    <row r="33" spans="1:9" ht="15">
      <c r="A33" s="5" t="s">
        <v>24</v>
      </c>
      <c r="B33" s="39">
        <v>0</v>
      </c>
      <c r="C33" s="39">
        <v>561156031.88</v>
      </c>
      <c r="D33" s="39">
        <v>140810724.4</v>
      </c>
      <c r="E33" s="39">
        <f t="shared" si="0"/>
        <v>420345307.48</v>
      </c>
      <c r="F33" s="39">
        <f t="shared" si="1"/>
        <v>0</v>
      </c>
      <c r="G33" s="33">
        <f t="shared" si="2"/>
        <v>0</v>
      </c>
      <c r="H33" s="33">
        <f t="shared" si="3"/>
        <v>0</v>
      </c>
      <c r="I33" s="33">
        <f t="shared" si="4"/>
        <v>0</v>
      </c>
    </row>
    <row r="34" spans="1:9" ht="15">
      <c r="A34" s="5" t="s">
        <v>25</v>
      </c>
      <c r="B34" s="39">
        <v>300000</v>
      </c>
      <c r="C34" s="39">
        <v>231856206.36</v>
      </c>
      <c r="D34" s="39">
        <v>77928106.2</v>
      </c>
      <c r="E34" s="39">
        <f t="shared" si="0"/>
        <v>153928100.16000003</v>
      </c>
      <c r="F34" s="39">
        <f t="shared" si="1"/>
        <v>0.19489618834258726</v>
      </c>
      <c r="G34" s="33">
        <f t="shared" si="2"/>
        <v>0</v>
      </c>
      <c r="H34" s="33">
        <f t="shared" si="3"/>
        <v>0</v>
      </c>
      <c r="I34" s="33">
        <f t="shared" si="4"/>
        <v>0</v>
      </c>
    </row>
    <row r="35" spans="1:9" ht="15">
      <c r="A35" s="5" t="s">
        <v>26</v>
      </c>
      <c r="B35" s="39">
        <v>334000</v>
      </c>
      <c r="C35" s="39">
        <v>446598698.15</v>
      </c>
      <c r="D35" s="39">
        <v>102358095.2</v>
      </c>
      <c r="E35" s="39">
        <f t="shared" si="0"/>
        <v>344240602.95</v>
      </c>
      <c r="F35" s="39">
        <f t="shared" si="1"/>
        <v>0.09702516122088962</v>
      </c>
      <c r="G35" s="33">
        <f t="shared" si="2"/>
        <v>0</v>
      </c>
      <c r="H35" s="33">
        <f t="shared" si="3"/>
        <v>0</v>
      </c>
      <c r="I35" s="33">
        <f t="shared" si="4"/>
        <v>0</v>
      </c>
    </row>
    <row r="36" spans="1:9" ht="15">
      <c r="A36" s="5" t="s">
        <v>27</v>
      </c>
      <c r="B36" s="39">
        <v>300000</v>
      </c>
      <c r="C36" s="39">
        <v>274306902.24</v>
      </c>
      <c r="D36" s="39">
        <v>119092100.62</v>
      </c>
      <c r="E36" s="39">
        <f t="shared" si="0"/>
        <v>155214801.62</v>
      </c>
      <c r="F36" s="39">
        <f t="shared" si="1"/>
        <v>0.19328053566338735</v>
      </c>
      <c r="G36" s="33">
        <f t="shared" si="2"/>
        <v>0</v>
      </c>
      <c r="H36" s="33">
        <f t="shared" si="3"/>
        <v>0</v>
      </c>
      <c r="I36" s="33">
        <f t="shared" si="4"/>
        <v>0</v>
      </c>
    </row>
    <row r="37" spans="1:9" ht="15">
      <c r="A37" s="5" t="s">
        <v>28</v>
      </c>
      <c r="B37" s="39">
        <v>300000</v>
      </c>
      <c r="C37" s="39">
        <v>517908228.5</v>
      </c>
      <c r="D37" s="39">
        <v>139551463.2</v>
      </c>
      <c r="E37" s="39">
        <f t="shared" si="0"/>
        <v>378356765.3</v>
      </c>
      <c r="F37" s="39">
        <f t="shared" si="1"/>
        <v>0.07929024336650338</v>
      </c>
      <c r="G37" s="33">
        <f t="shared" si="2"/>
        <v>0</v>
      </c>
      <c r="H37" s="33">
        <f t="shared" si="3"/>
        <v>0</v>
      </c>
      <c r="I37" s="33">
        <f t="shared" si="4"/>
        <v>0</v>
      </c>
    </row>
    <row r="38" spans="1:9" ht="15">
      <c r="A38" s="5" t="s">
        <v>29</v>
      </c>
      <c r="B38" s="39">
        <v>869000</v>
      </c>
      <c r="C38" s="39">
        <v>341768772.54</v>
      </c>
      <c r="D38" s="39">
        <v>67252524.2</v>
      </c>
      <c r="E38" s="39">
        <f t="shared" si="0"/>
        <v>274516248.34000003</v>
      </c>
      <c r="F38" s="39">
        <f t="shared" si="1"/>
        <v>0.31655685419527757</v>
      </c>
      <c r="G38" s="33">
        <f t="shared" si="2"/>
        <v>0</v>
      </c>
      <c r="H38" s="33">
        <f t="shared" si="3"/>
        <v>0</v>
      </c>
      <c r="I38" s="33">
        <f t="shared" si="4"/>
        <v>0</v>
      </c>
    </row>
    <row r="39" spans="1:9" ht="15">
      <c r="A39" s="5" t="s">
        <v>30</v>
      </c>
      <c r="B39" s="39">
        <v>4000000</v>
      </c>
      <c r="C39" s="39">
        <v>901861588.9</v>
      </c>
      <c r="D39" s="39">
        <v>92794885.2</v>
      </c>
      <c r="E39" s="39">
        <f t="shared" si="0"/>
        <v>809066703.6999999</v>
      </c>
      <c r="F39" s="39">
        <f t="shared" si="1"/>
        <v>0.4943968132302711</v>
      </c>
      <c r="G39" s="33">
        <f t="shared" si="2"/>
        <v>0</v>
      </c>
      <c r="H39" s="33">
        <f t="shared" si="3"/>
        <v>0</v>
      </c>
      <c r="I39" s="33">
        <f t="shared" si="4"/>
        <v>0</v>
      </c>
    </row>
    <row r="40" spans="1:9" ht="15">
      <c r="A40" s="5" t="s">
        <v>31</v>
      </c>
      <c r="B40" s="39">
        <v>0</v>
      </c>
      <c r="C40" s="39">
        <v>592207921.42</v>
      </c>
      <c r="D40" s="39">
        <v>0</v>
      </c>
      <c r="E40" s="39">
        <f t="shared" si="0"/>
        <v>592207921.42</v>
      </c>
      <c r="F40" s="39">
        <f t="shared" si="1"/>
        <v>0</v>
      </c>
      <c r="G40" s="33">
        <f t="shared" si="2"/>
        <v>0</v>
      </c>
      <c r="H40" s="33">
        <f t="shared" si="3"/>
        <v>0</v>
      </c>
      <c r="I40" s="33">
        <f t="shared" si="4"/>
        <v>0</v>
      </c>
    </row>
    <row r="41" spans="1:9" ht="15">
      <c r="A41" s="5" t="s">
        <v>32</v>
      </c>
      <c r="B41" s="39">
        <v>150000</v>
      </c>
      <c r="C41" s="39">
        <v>400267759.26</v>
      </c>
      <c r="D41" s="39">
        <v>61691881.2</v>
      </c>
      <c r="E41" s="39">
        <f t="shared" si="0"/>
        <v>338575878.06</v>
      </c>
      <c r="F41" s="39">
        <f t="shared" si="1"/>
        <v>0.04430321523774298</v>
      </c>
      <c r="G41" s="33">
        <f t="shared" si="2"/>
        <v>0</v>
      </c>
      <c r="H41" s="33">
        <f t="shared" si="3"/>
        <v>0</v>
      </c>
      <c r="I41" s="33">
        <f t="shared" si="4"/>
        <v>0</v>
      </c>
    </row>
    <row r="42" spans="1:9" ht="15">
      <c r="A42" s="5" t="s">
        <v>33</v>
      </c>
      <c r="B42" s="39">
        <v>750000</v>
      </c>
      <c r="C42" s="39">
        <v>250442580.99</v>
      </c>
      <c r="D42" s="39">
        <v>83227908.2</v>
      </c>
      <c r="E42" s="39">
        <f t="shared" si="0"/>
        <v>167214672.79000002</v>
      </c>
      <c r="F42" s="39">
        <f t="shared" si="1"/>
        <v>0.44852523255653703</v>
      </c>
      <c r="G42" s="33">
        <f t="shared" si="2"/>
        <v>0</v>
      </c>
      <c r="H42" s="33">
        <f t="shared" si="3"/>
        <v>0</v>
      </c>
      <c r="I42" s="33">
        <f t="shared" si="4"/>
        <v>0</v>
      </c>
    </row>
    <row r="43" spans="1:9" ht="15">
      <c r="A43" s="5" t="s">
        <v>34</v>
      </c>
      <c r="B43" s="39">
        <v>500000</v>
      </c>
      <c r="C43" s="39">
        <v>211928681.72</v>
      </c>
      <c r="D43" s="39">
        <v>73544588.2</v>
      </c>
      <c r="E43" s="39">
        <f t="shared" si="0"/>
        <v>138384093.51999998</v>
      </c>
      <c r="F43" s="39">
        <f t="shared" si="1"/>
        <v>0.36131320246552573</v>
      </c>
      <c r="G43" s="33">
        <f t="shared" si="2"/>
        <v>0</v>
      </c>
      <c r="H43" s="33">
        <f t="shared" si="3"/>
        <v>0</v>
      </c>
      <c r="I43" s="33">
        <f t="shared" si="4"/>
        <v>0</v>
      </c>
    </row>
    <row r="44" spans="1:9" ht="15">
      <c r="A44" s="5" t="s">
        <v>35</v>
      </c>
      <c r="B44" s="39">
        <v>690000</v>
      </c>
      <c r="C44" s="39">
        <v>310589867.07</v>
      </c>
      <c r="D44" s="39">
        <v>61107817.2</v>
      </c>
      <c r="E44" s="39">
        <f t="shared" si="0"/>
        <v>249482049.87</v>
      </c>
      <c r="F44" s="39">
        <f t="shared" si="1"/>
        <v>0.2765730040936993</v>
      </c>
      <c r="G44" s="33">
        <f t="shared" si="2"/>
        <v>0</v>
      </c>
      <c r="H44" s="33">
        <f t="shared" si="3"/>
        <v>0</v>
      </c>
      <c r="I44" s="33">
        <f t="shared" si="4"/>
        <v>0</v>
      </c>
    </row>
    <row r="45" spans="1:9" ht="15">
      <c r="A45" s="5" t="s">
        <v>36</v>
      </c>
      <c r="B45" s="39">
        <v>400000</v>
      </c>
      <c r="C45" s="39">
        <v>308716546.16</v>
      </c>
      <c r="D45" s="39">
        <v>79740659.2</v>
      </c>
      <c r="E45" s="39">
        <f t="shared" si="0"/>
        <v>228975886.96000004</v>
      </c>
      <c r="F45" s="39">
        <f t="shared" si="1"/>
        <v>0.17469088352952916</v>
      </c>
      <c r="G45" s="33">
        <f t="shared" si="2"/>
        <v>0</v>
      </c>
      <c r="H45" s="33">
        <f t="shared" si="3"/>
        <v>0</v>
      </c>
      <c r="I45" s="33">
        <f t="shared" si="4"/>
        <v>0</v>
      </c>
    </row>
    <row r="46" spans="1:9" s="18" customFormat="1" ht="15">
      <c r="A46" s="15" t="s">
        <v>71</v>
      </c>
      <c r="B46" s="16">
        <f>SUM(B$9:B$45)</f>
        <v>973070400</v>
      </c>
      <c r="C46" s="16">
        <f>SUM(C$9:C$45)</f>
        <v>51443318270.65001</v>
      </c>
      <c r="D46" s="16">
        <f>SUM(D$9:D$45)</f>
        <v>12598185337.620014</v>
      </c>
      <c r="E46" s="16">
        <f>SUM(E$9:E$45)</f>
        <v>38845132933.03</v>
      </c>
      <c r="F46" s="16">
        <f>$B46/$E46*100</f>
        <v>2.504999536692533</v>
      </c>
      <c r="G46" s="16"/>
      <c r="H46" s="17"/>
      <c r="I46" s="17"/>
    </row>
    <row r="48" spans="5:6" ht="15">
      <c r="E48" s="21">
        <f>$C$46-$D$46-$E$46</f>
        <v>0</v>
      </c>
      <c r="F48" s="21"/>
    </row>
  </sheetData>
  <sheetProtection/>
  <mergeCells count="1">
    <mergeCell ref="A1:I1"/>
  </mergeCells>
  <printOptions horizontalCentered="1"/>
  <pageMargins left="0.7874015748031497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28125" style="1" customWidth="1"/>
    <col min="2" max="2" width="19.140625" style="1" customWidth="1"/>
    <col min="3" max="3" width="18.421875" style="1" customWidth="1"/>
    <col min="4" max="4" width="15.140625" style="1" customWidth="1"/>
    <col min="5" max="5" width="12.00390625" style="1" customWidth="1"/>
    <col min="6" max="6" width="22.00390625" style="2" customWidth="1"/>
    <col min="7" max="8" width="18.8515625" style="2" customWidth="1"/>
    <col min="9" max="9" width="18.7109375" style="1" customWidth="1"/>
    <col min="10" max="10" width="14.7109375" style="1" customWidth="1"/>
    <col min="11" max="11" width="9.140625" style="1" customWidth="1"/>
    <col min="12" max="12" width="19.57421875" style="1" customWidth="1"/>
    <col min="13" max="16384" width="9.140625" style="1" customWidth="1"/>
  </cols>
  <sheetData>
    <row r="1" spans="1:12" ht="16.5" customHeight="1">
      <c r="A1" s="72" t="s">
        <v>232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8" ht="15">
      <c r="A3" s="11" t="s">
        <v>72</v>
      </c>
      <c r="B3" s="26">
        <f>MAX($J$10:$J$46)</f>
        <v>27.495680165691205</v>
      </c>
      <c r="C3" s="2"/>
      <c r="D3" s="2"/>
      <c r="E3" s="2"/>
      <c r="F3" s="1"/>
      <c r="G3" s="1"/>
      <c r="H3" s="1"/>
    </row>
    <row r="4" spans="1:8" ht="15">
      <c r="A4" s="12" t="s">
        <v>73</v>
      </c>
      <c r="B4" s="58">
        <f>MIN($J$10:$J$46)</f>
        <v>0</v>
      </c>
      <c r="C4" s="2"/>
      <c r="D4" s="2"/>
      <c r="E4" s="2"/>
      <c r="F4" s="1"/>
      <c r="G4" s="1"/>
      <c r="H4" s="1"/>
    </row>
    <row r="5" spans="1:8" ht="15">
      <c r="A5" s="13" t="s">
        <v>74</v>
      </c>
      <c r="B5" s="14" t="s">
        <v>41</v>
      </c>
      <c r="C5" s="2"/>
      <c r="D5" s="2"/>
      <c r="E5" s="2"/>
      <c r="F5" s="1"/>
      <c r="G5" s="1"/>
      <c r="H5" s="1"/>
    </row>
    <row r="7" spans="1:12" s="8" customFormat="1" ht="40.5" customHeight="1">
      <c r="A7" s="73" t="s">
        <v>38</v>
      </c>
      <c r="B7" s="73" t="s">
        <v>252</v>
      </c>
      <c r="C7" s="73"/>
      <c r="D7" s="73"/>
      <c r="E7" s="73"/>
      <c r="F7" s="73"/>
      <c r="G7" s="73" t="s">
        <v>253</v>
      </c>
      <c r="H7" s="73"/>
      <c r="I7" s="73"/>
      <c r="J7" s="70" t="s">
        <v>75</v>
      </c>
      <c r="K7" s="70" t="s">
        <v>76</v>
      </c>
      <c r="L7" s="70" t="s">
        <v>77</v>
      </c>
    </row>
    <row r="8" spans="1:12" s="8" customFormat="1" ht="196.5" customHeight="1">
      <c r="A8" s="73"/>
      <c r="B8" s="10" t="s">
        <v>114</v>
      </c>
      <c r="C8" s="10" t="s">
        <v>112</v>
      </c>
      <c r="D8" s="10" t="s">
        <v>119</v>
      </c>
      <c r="E8" s="10" t="s">
        <v>233</v>
      </c>
      <c r="F8" s="10" t="s">
        <v>234</v>
      </c>
      <c r="G8" s="10" t="s">
        <v>113</v>
      </c>
      <c r="H8" s="10" t="s">
        <v>120</v>
      </c>
      <c r="I8" s="10" t="s">
        <v>115</v>
      </c>
      <c r="J8" s="70"/>
      <c r="K8" s="70"/>
      <c r="L8" s="70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224</v>
      </c>
      <c r="K9" s="9">
        <v>11</v>
      </c>
      <c r="L9" s="9">
        <v>12</v>
      </c>
    </row>
    <row r="10" spans="1:12" ht="15">
      <c r="A10" s="5" t="s">
        <v>0</v>
      </c>
      <c r="B10" s="44">
        <v>-1147166995.65</v>
      </c>
      <c r="C10" s="44">
        <v>710604695.65</v>
      </c>
      <c r="D10" s="44"/>
      <c r="E10" s="44"/>
      <c r="F10" s="44">
        <f>IF(SUM($B10:$E10)&lt;0,SUM($B10:$E10),0)</f>
        <v>-436562300.0000001</v>
      </c>
      <c r="G10" s="39">
        <v>19330247661.4</v>
      </c>
      <c r="H10" s="39">
        <v>6395890861.4</v>
      </c>
      <c r="I10" s="34">
        <f>$G10-$H10</f>
        <v>12934356800.000002</v>
      </c>
      <c r="J10" s="52">
        <f>-$F10/$I10*100</f>
        <v>3.375214606728647</v>
      </c>
      <c r="K10" s="52">
        <f>($J10-$B$4)/($B$3-$B$4)</f>
        <v>0.12275435946262574</v>
      </c>
      <c r="L10" s="52">
        <f aca="true" t="shared" si="0" ref="L10:L46">$K10*$B$5</f>
        <v>-0.12275435946262574</v>
      </c>
    </row>
    <row r="11" spans="1:12" ht="15">
      <c r="A11" s="5" t="s">
        <v>1</v>
      </c>
      <c r="B11" s="44">
        <v>-982607313.53</v>
      </c>
      <c r="C11" s="44">
        <v>415179313.53</v>
      </c>
      <c r="D11" s="39">
        <v>8188000</v>
      </c>
      <c r="E11" s="44"/>
      <c r="F11" s="44">
        <f aca="true" t="shared" si="1" ref="F11:F46">IF(SUM($B11:$E11)&lt;0,SUM($B11:$E11),0)</f>
        <v>-559240000</v>
      </c>
      <c r="G11" s="39">
        <v>10629977349.24</v>
      </c>
      <c r="H11" s="39">
        <v>4037580349.24</v>
      </c>
      <c r="I11" s="34">
        <f aca="true" t="shared" si="2" ref="I11:I46">$G11-$H11</f>
        <v>6592397000</v>
      </c>
      <c r="J11" s="52">
        <f aca="true" t="shared" si="3" ref="J11:J46">-$F11/$I11*100</f>
        <v>8.483105613936782</v>
      </c>
      <c r="K11" s="52">
        <f aca="true" t="shared" si="4" ref="K11:K46">($J11-$B$4)/($B$3-$B$4)</f>
        <v>0.30852503239843126</v>
      </c>
      <c r="L11" s="52">
        <f t="shared" si="0"/>
        <v>-0.30852503239843126</v>
      </c>
    </row>
    <row r="12" spans="1:12" ht="15">
      <c r="A12" s="5" t="s">
        <v>2</v>
      </c>
      <c r="B12" s="44">
        <v>-193994933.47</v>
      </c>
      <c r="C12" s="44">
        <v>197749933.47</v>
      </c>
      <c r="D12" s="44"/>
      <c r="E12" s="44"/>
      <c r="F12" s="44">
        <f t="shared" si="1"/>
        <v>0</v>
      </c>
      <c r="G12" s="39">
        <v>2311608896.4</v>
      </c>
      <c r="H12" s="39">
        <v>1017247096.4</v>
      </c>
      <c r="I12" s="34">
        <f t="shared" si="2"/>
        <v>1294361800</v>
      </c>
      <c r="J12" s="52">
        <f t="shared" si="3"/>
        <v>0</v>
      </c>
      <c r="K12" s="52">
        <f t="shared" si="4"/>
        <v>0</v>
      </c>
      <c r="L12" s="52">
        <f t="shared" si="0"/>
        <v>0</v>
      </c>
    </row>
    <row r="13" spans="1:12" ht="15">
      <c r="A13" s="5" t="s">
        <v>3</v>
      </c>
      <c r="B13" s="44">
        <v>-91093000</v>
      </c>
      <c r="C13" s="44">
        <v>91093000</v>
      </c>
      <c r="D13" s="44"/>
      <c r="E13" s="44"/>
      <c r="F13" s="44">
        <f t="shared" si="1"/>
        <v>0</v>
      </c>
      <c r="G13" s="39">
        <v>1928341000</v>
      </c>
      <c r="H13" s="39">
        <v>895220000</v>
      </c>
      <c r="I13" s="34">
        <f t="shared" si="2"/>
        <v>1033121000</v>
      </c>
      <c r="J13" s="52">
        <f t="shared" si="3"/>
        <v>0</v>
      </c>
      <c r="K13" s="52">
        <f t="shared" si="4"/>
        <v>0</v>
      </c>
      <c r="L13" s="52">
        <f t="shared" si="0"/>
        <v>0</v>
      </c>
    </row>
    <row r="14" spans="1:12" ht="15">
      <c r="A14" s="5" t="s">
        <v>4</v>
      </c>
      <c r="B14" s="44">
        <v>-144090495.46</v>
      </c>
      <c r="C14" s="44">
        <v>134740495.46</v>
      </c>
      <c r="D14" s="44"/>
      <c r="E14" s="44"/>
      <c r="F14" s="44">
        <f t="shared" si="1"/>
        <v>-9350000</v>
      </c>
      <c r="G14" s="39">
        <v>805375889.4</v>
      </c>
      <c r="H14" s="39">
        <v>511643889.4</v>
      </c>
      <c r="I14" s="34">
        <f t="shared" si="2"/>
        <v>293732000</v>
      </c>
      <c r="J14" s="52">
        <f t="shared" si="3"/>
        <v>3.183173777457002</v>
      </c>
      <c r="K14" s="52">
        <f t="shared" si="4"/>
        <v>0.11576995943635283</v>
      </c>
      <c r="L14" s="52">
        <f t="shared" si="0"/>
        <v>-0.11576995943635283</v>
      </c>
    </row>
    <row r="15" spans="1:12" ht="15">
      <c r="A15" s="5" t="s">
        <v>5</v>
      </c>
      <c r="B15" s="44">
        <v>-3788300</v>
      </c>
      <c r="C15" s="44">
        <v>17368300</v>
      </c>
      <c r="D15" s="44"/>
      <c r="E15" s="44"/>
      <c r="F15" s="44">
        <f t="shared" si="1"/>
        <v>0</v>
      </c>
      <c r="G15" s="39">
        <v>494230280.2</v>
      </c>
      <c r="H15" s="39">
        <v>141417280.2</v>
      </c>
      <c r="I15" s="34">
        <f t="shared" si="2"/>
        <v>352813000</v>
      </c>
      <c r="J15" s="52">
        <f t="shared" si="3"/>
        <v>0</v>
      </c>
      <c r="K15" s="52">
        <f t="shared" si="4"/>
        <v>0</v>
      </c>
      <c r="L15" s="52">
        <f t="shared" si="0"/>
        <v>0</v>
      </c>
    </row>
    <row r="16" spans="1:12" ht="15">
      <c r="A16" s="5" t="s">
        <v>6</v>
      </c>
      <c r="B16" s="44">
        <v>0</v>
      </c>
      <c r="C16" s="44">
        <v>28809309.05</v>
      </c>
      <c r="D16" s="44"/>
      <c r="E16" s="44"/>
      <c r="F16" s="44">
        <f t="shared" si="1"/>
        <v>0</v>
      </c>
      <c r="G16" s="39">
        <v>1014847300.47</v>
      </c>
      <c r="H16" s="39">
        <v>684695600.47</v>
      </c>
      <c r="I16" s="34">
        <f t="shared" si="2"/>
        <v>330151700</v>
      </c>
      <c r="J16" s="52">
        <f t="shared" si="3"/>
        <v>0</v>
      </c>
      <c r="K16" s="52">
        <f t="shared" si="4"/>
        <v>0</v>
      </c>
      <c r="L16" s="52">
        <f t="shared" si="0"/>
        <v>0</v>
      </c>
    </row>
    <row r="17" spans="1:12" ht="15">
      <c r="A17" s="5" t="s">
        <v>7</v>
      </c>
      <c r="B17" s="44">
        <v>0</v>
      </c>
      <c r="C17" s="44">
        <v>14364975.35</v>
      </c>
      <c r="D17" s="44"/>
      <c r="E17" s="44"/>
      <c r="F17" s="44">
        <f t="shared" si="1"/>
        <v>0</v>
      </c>
      <c r="G17" s="39">
        <v>417097663.55</v>
      </c>
      <c r="H17" s="39">
        <v>282119063.55</v>
      </c>
      <c r="I17" s="34">
        <f t="shared" si="2"/>
        <v>134978600</v>
      </c>
      <c r="J17" s="52">
        <f t="shared" si="3"/>
        <v>0</v>
      </c>
      <c r="K17" s="52">
        <f t="shared" si="4"/>
        <v>0</v>
      </c>
      <c r="L17" s="52">
        <f t="shared" si="0"/>
        <v>0</v>
      </c>
    </row>
    <row r="18" spans="1:12" ht="15">
      <c r="A18" s="5" t="s">
        <v>8</v>
      </c>
      <c r="B18" s="44">
        <v>-21236502.3</v>
      </c>
      <c r="C18" s="44">
        <v>20862502.3</v>
      </c>
      <c r="D18" s="44"/>
      <c r="E18" s="44"/>
      <c r="F18" s="44">
        <f t="shared" si="1"/>
        <v>-374000</v>
      </c>
      <c r="G18" s="39">
        <v>602390960</v>
      </c>
      <c r="H18" s="39">
        <v>274077960</v>
      </c>
      <c r="I18" s="34">
        <f t="shared" si="2"/>
        <v>328313000</v>
      </c>
      <c r="J18" s="52">
        <f t="shared" si="3"/>
        <v>0.11391568411850887</v>
      </c>
      <c r="K18" s="52">
        <f t="shared" si="4"/>
        <v>0.0041430393222514844</v>
      </c>
      <c r="L18" s="52">
        <f t="shared" si="0"/>
        <v>-0.0041430393222514844</v>
      </c>
    </row>
    <row r="19" spans="1:12" ht="15">
      <c r="A19" s="5" t="s">
        <v>9</v>
      </c>
      <c r="B19" s="44">
        <v>-48668646.26</v>
      </c>
      <c r="C19" s="44">
        <v>62954366.26</v>
      </c>
      <c r="D19" s="44"/>
      <c r="E19" s="44"/>
      <c r="F19" s="44">
        <f t="shared" si="1"/>
        <v>0</v>
      </c>
      <c r="G19" s="39">
        <v>780148000</v>
      </c>
      <c r="H19" s="39">
        <v>593965000</v>
      </c>
      <c r="I19" s="34">
        <f t="shared" si="2"/>
        <v>186183000</v>
      </c>
      <c r="J19" s="52">
        <f t="shared" si="3"/>
        <v>0</v>
      </c>
      <c r="K19" s="52">
        <f t="shared" si="4"/>
        <v>0</v>
      </c>
      <c r="L19" s="52">
        <f t="shared" si="0"/>
        <v>0</v>
      </c>
    </row>
    <row r="20" spans="1:12" ht="15">
      <c r="A20" s="5" t="s">
        <v>10</v>
      </c>
      <c r="B20" s="44">
        <v>-26501219.29</v>
      </c>
      <c r="C20" s="44">
        <v>18377619.29</v>
      </c>
      <c r="D20" s="44"/>
      <c r="E20" s="44"/>
      <c r="F20" s="44">
        <f t="shared" si="1"/>
        <v>-8123600</v>
      </c>
      <c r="G20" s="39">
        <v>160232268.91</v>
      </c>
      <c r="H20" s="39">
        <v>130687264.2</v>
      </c>
      <c r="I20" s="34">
        <f t="shared" si="2"/>
        <v>29545004.709999993</v>
      </c>
      <c r="J20" s="52">
        <f t="shared" si="3"/>
        <v>27.495680165691205</v>
      </c>
      <c r="K20" s="52">
        <f t="shared" si="4"/>
        <v>1</v>
      </c>
      <c r="L20" s="52">
        <f t="shared" si="0"/>
        <v>-1</v>
      </c>
    </row>
    <row r="21" spans="1:12" ht="15">
      <c r="A21" s="5" t="s">
        <v>11</v>
      </c>
      <c r="B21" s="44">
        <v>-50847677.62</v>
      </c>
      <c r="C21" s="44">
        <v>47480677.62</v>
      </c>
      <c r="D21" s="44"/>
      <c r="E21" s="44"/>
      <c r="F21" s="44">
        <f t="shared" si="1"/>
        <v>-3367000</v>
      </c>
      <c r="G21" s="39">
        <v>413600406.07</v>
      </c>
      <c r="H21" s="39">
        <v>268298806.07</v>
      </c>
      <c r="I21" s="34">
        <f t="shared" si="2"/>
        <v>145301600</v>
      </c>
      <c r="J21" s="52">
        <f t="shared" si="3"/>
        <v>2.3172490874154175</v>
      </c>
      <c r="K21" s="52">
        <f t="shared" si="4"/>
        <v>0.08427684179665627</v>
      </c>
      <c r="L21" s="52">
        <f t="shared" si="0"/>
        <v>-0.08427684179665627</v>
      </c>
    </row>
    <row r="22" spans="1:12" ht="15">
      <c r="A22" s="5" t="s">
        <v>12</v>
      </c>
      <c r="B22" s="44">
        <v>-2682018.65</v>
      </c>
      <c r="C22" s="44">
        <v>8351575.24</v>
      </c>
      <c r="D22" s="44"/>
      <c r="E22" s="44"/>
      <c r="F22" s="44">
        <f t="shared" si="1"/>
        <v>0</v>
      </c>
      <c r="G22" s="39">
        <v>197080266.59</v>
      </c>
      <c r="H22" s="39">
        <v>147879266.59</v>
      </c>
      <c r="I22" s="34">
        <f t="shared" si="2"/>
        <v>49201000</v>
      </c>
      <c r="J22" s="52">
        <f t="shared" si="3"/>
        <v>0</v>
      </c>
      <c r="K22" s="52">
        <f t="shared" si="4"/>
        <v>0</v>
      </c>
      <c r="L22" s="52">
        <f t="shared" si="0"/>
        <v>0</v>
      </c>
    </row>
    <row r="23" spans="1:12" ht="15">
      <c r="A23" s="5" t="s">
        <v>13</v>
      </c>
      <c r="B23" s="44">
        <v>-8647225.94</v>
      </c>
      <c r="C23" s="44">
        <v>8647225.94</v>
      </c>
      <c r="D23" s="44"/>
      <c r="E23" s="44"/>
      <c r="F23" s="44">
        <f t="shared" si="1"/>
        <v>0</v>
      </c>
      <c r="G23" s="39">
        <v>272208608.79</v>
      </c>
      <c r="H23" s="39">
        <v>195283908.79</v>
      </c>
      <c r="I23" s="34">
        <f t="shared" si="2"/>
        <v>76924700.00000003</v>
      </c>
      <c r="J23" s="52">
        <f t="shared" si="3"/>
        <v>0</v>
      </c>
      <c r="K23" s="52">
        <f t="shared" si="4"/>
        <v>0</v>
      </c>
      <c r="L23" s="52">
        <f t="shared" si="0"/>
        <v>0</v>
      </c>
    </row>
    <row r="24" spans="1:12" ht="15">
      <c r="A24" s="5" t="s">
        <v>14</v>
      </c>
      <c r="B24" s="44">
        <v>0</v>
      </c>
      <c r="C24" s="44">
        <v>591400</v>
      </c>
      <c r="D24" s="44"/>
      <c r="E24" s="44"/>
      <c r="F24" s="44">
        <f t="shared" si="1"/>
        <v>0</v>
      </c>
      <c r="G24" s="39">
        <v>359118823.97</v>
      </c>
      <c r="H24" s="39">
        <v>274856531.74</v>
      </c>
      <c r="I24" s="34">
        <f t="shared" si="2"/>
        <v>84262292.23000002</v>
      </c>
      <c r="J24" s="52">
        <f t="shared" si="3"/>
        <v>0</v>
      </c>
      <c r="K24" s="52">
        <f t="shared" si="4"/>
        <v>0</v>
      </c>
      <c r="L24" s="52">
        <f t="shared" si="0"/>
        <v>0</v>
      </c>
    </row>
    <row r="25" spans="1:12" ht="15">
      <c r="A25" s="5" t="s">
        <v>15</v>
      </c>
      <c r="B25" s="44">
        <v>-4312844.97</v>
      </c>
      <c r="C25" s="44">
        <v>9990844.97</v>
      </c>
      <c r="D25" s="44"/>
      <c r="E25" s="44"/>
      <c r="F25" s="44">
        <f t="shared" si="1"/>
        <v>0</v>
      </c>
      <c r="G25" s="39">
        <v>339363380.84</v>
      </c>
      <c r="H25" s="39">
        <v>287030147.84</v>
      </c>
      <c r="I25" s="34">
        <f t="shared" si="2"/>
        <v>52333233</v>
      </c>
      <c r="J25" s="52">
        <f t="shared" si="3"/>
        <v>0</v>
      </c>
      <c r="K25" s="52">
        <f t="shared" si="4"/>
        <v>0</v>
      </c>
      <c r="L25" s="52">
        <f t="shared" si="0"/>
        <v>0</v>
      </c>
    </row>
    <row r="26" spans="1:12" ht="15">
      <c r="A26" s="5" t="s">
        <v>16</v>
      </c>
      <c r="B26" s="44">
        <v>0</v>
      </c>
      <c r="C26" s="44">
        <v>44200000</v>
      </c>
      <c r="D26" s="44"/>
      <c r="E26" s="44"/>
      <c r="F26" s="44">
        <f t="shared" si="1"/>
        <v>0</v>
      </c>
      <c r="G26" s="39">
        <v>886490460.21</v>
      </c>
      <c r="H26" s="39">
        <v>451748340.21</v>
      </c>
      <c r="I26" s="34">
        <f t="shared" si="2"/>
        <v>434742120.00000006</v>
      </c>
      <c r="J26" s="52">
        <f t="shared" si="3"/>
        <v>0</v>
      </c>
      <c r="K26" s="52">
        <f t="shared" si="4"/>
        <v>0</v>
      </c>
      <c r="L26" s="52">
        <f t="shared" si="0"/>
        <v>0</v>
      </c>
    </row>
    <row r="27" spans="1:12" ht="15">
      <c r="A27" s="5" t="s">
        <v>17</v>
      </c>
      <c r="B27" s="44">
        <v>-5806219.34</v>
      </c>
      <c r="C27" s="44">
        <v>4569164.34</v>
      </c>
      <c r="D27" s="44"/>
      <c r="E27" s="44"/>
      <c r="F27" s="44">
        <f t="shared" si="1"/>
        <v>-1237055</v>
      </c>
      <c r="G27" s="39">
        <v>118079560.2</v>
      </c>
      <c r="H27" s="39">
        <v>91567543.2</v>
      </c>
      <c r="I27" s="34">
        <f t="shared" si="2"/>
        <v>26512017</v>
      </c>
      <c r="J27" s="52">
        <f t="shared" si="3"/>
        <v>4.66601616919603</v>
      </c>
      <c r="K27" s="52">
        <f t="shared" si="4"/>
        <v>0.16969997254398642</v>
      </c>
      <c r="L27" s="52">
        <f t="shared" si="0"/>
        <v>-0.16969997254398642</v>
      </c>
    </row>
    <row r="28" spans="1:12" ht="15">
      <c r="A28" s="5" t="s">
        <v>18</v>
      </c>
      <c r="B28" s="44">
        <v>-8869690.01</v>
      </c>
      <c r="C28" s="44">
        <v>2869690.01</v>
      </c>
      <c r="D28" s="44"/>
      <c r="E28" s="44"/>
      <c r="F28" s="44">
        <f t="shared" si="1"/>
        <v>-6000000</v>
      </c>
      <c r="G28" s="39">
        <v>218742673</v>
      </c>
      <c r="H28" s="39">
        <v>159141673</v>
      </c>
      <c r="I28" s="34">
        <f t="shared" si="2"/>
        <v>59601000</v>
      </c>
      <c r="J28" s="52">
        <f t="shared" si="3"/>
        <v>10.066945185483466</v>
      </c>
      <c r="K28" s="52">
        <f t="shared" si="4"/>
        <v>0.3661282472308099</v>
      </c>
      <c r="L28" s="52">
        <f t="shared" si="0"/>
        <v>-0.3661282472308099</v>
      </c>
    </row>
    <row r="29" spans="1:12" ht="15">
      <c r="A29" s="5" t="s">
        <v>19</v>
      </c>
      <c r="B29" s="44">
        <v>-26251697.46</v>
      </c>
      <c r="C29" s="44">
        <v>26251697.46</v>
      </c>
      <c r="D29" s="44"/>
      <c r="E29" s="44"/>
      <c r="F29" s="44">
        <f t="shared" si="1"/>
        <v>0</v>
      </c>
      <c r="G29" s="39">
        <v>546185804.04</v>
      </c>
      <c r="H29" s="39">
        <v>226674435.27</v>
      </c>
      <c r="I29" s="34">
        <f t="shared" si="2"/>
        <v>319511368.77</v>
      </c>
      <c r="J29" s="52">
        <f t="shared" si="3"/>
        <v>0</v>
      </c>
      <c r="K29" s="52">
        <f t="shared" si="4"/>
        <v>0</v>
      </c>
      <c r="L29" s="52">
        <f t="shared" si="0"/>
        <v>0</v>
      </c>
    </row>
    <row r="30" spans="1:12" ht="15">
      <c r="A30" s="5" t="s">
        <v>20</v>
      </c>
      <c r="B30" s="44">
        <v>-6407359.66</v>
      </c>
      <c r="C30" s="44">
        <v>6407359.66</v>
      </c>
      <c r="D30" s="44"/>
      <c r="E30" s="44"/>
      <c r="F30" s="44">
        <f t="shared" si="1"/>
        <v>0</v>
      </c>
      <c r="G30" s="39">
        <v>686739243.73</v>
      </c>
      <c r="H30" s="39">
        <v>529882243.73</v>
      </c>
      <c r="I30" s="34">
        <f t="shared" si="2"/>
        <v>156857000</v>
      </c>
      <c r="J30" s="52">
        <f t="shared" si="3"/>
        <v>0</v>
      </c>
      <c r="K30" s="52">
        <f t="shared" si="4"/>
        <v>0</v>
      </c>
      <c r="L30" s="52">
        <f t="shared" si="0"/>
        <v>0</v>
      </c>
    </row>
    <row r="31" spans="1:12" ht="15">
      <c r="A31" s="5" t="s">
        <v>21</v>
      </c>
      <c r="B31" s="44">
        <v>-15524302.14</v>
      </c>
      <c r="C31" s="44">
        <v>15524302.14</v>
      </c>
      <c r="D31" s="44"/>
      <c r="E31" s="44"/>
      <c r="F31" s="44">
        <f t="shared" si="1"/>
        <v>0</v>
      </c>
      <c r="G31" s="39">
        <v>213466989.8</v>
      </c>
      <c r="H31" s="39">
        <v>152840989.8</v>
      </c>
      <c r="I31" s="34">
        <f t="shared" si="2"/>
        <v>60626000</v>
      </c>
      <c r="J31" s="52">
        <f t="shared" si="3"/>
        <v>0</v>
      </c>
      <c r="K31" s="52">
        <f t="shared" si="4"/>
        <v>0</v>
      </c>
      <c r="L31" s="52">
        <f t="shared" si="0"/>
        <v>0</v>
      </c>
    </row>
    <row r="32" spans="1:12" ht="15">
      <c r="A32" s="5" t="s">
        <v>22</v>
      </c>
      <c r="B32" s="44">
        <v>-2890242.74</v>
      </c>
      <c r="C32" s="44">
        <v>2890242.74</v>
      </c>
      <c r="D32" s="44"/>
      <c r="E32" s="44"/>
      <c r="F32" s="44">
        <f t="shared" si="1"/>
        <v>0</v>
      </c>
      <c r="G32" s="39">
        <v>265150873.51</v>
      </c>
      <c r="H32" s="39">
        <v>197841689.42</v>
      </c>
      <c r="I32" s="34">
        <f t="shared" si="2"/>
        <v>67309184.09</v>
      </c>
      <c r="J32" s="52">
        <f t="shared" si="3"/>
        <v>0</v>
      </c>
      <c r="K32" s="52">
        <f t="shared" si="4"/>
        <v>0</v>
      </c>
      <c r="L32" s="52">
        <f t="shared" si="0"/>
        <v>0</v>
      </c>
    </row>
    <row r="33" spans="1:12" ht="15">
      <c r="A33" s="5" t="s">
        <v>23</v>
      </c>
      <c r="B33" s="44">
        <v>-11609485.41</v>
      </c>
      <c r="C33" s="44">
        <v>11609485.41</v>
      </c>
      <c r="D33" s="44"/>
      <c r="E33" s="44"/>
      <c r="F33" s="44">
        <f t="shared" si="1"/>
        <v>0</v>
      </c>
      <c r="G33" s="39">
        <v>308309882.98</v>
      </c>
      <c r="H33" s="39">
        <v>229448882.98</v>
      </c>
      <c r="I33" s="34">
        <f t="shared" si="2"/>
        <v>78861000.00000003</v>
      </c>
      <c r="J33" s="52">
        <f t="shared" si="3"/>
        <v>0</v>
      </c>
      <c r="K33" s="52">
        <f t="shared" si="4"/>
        <v>0</v>
      </c>
      <c r="L33" s="52">
        <f t="shared" si="0"/>
        <v>0</v>
      </c>
    </row>
    <row r="34" spans="1:12" ht="15">
      <c r="A34" s="5" t="s">
        <v>24</v>
      </c>
      <c r="B34" s="44">
        <v>-34735307.48</v>
      </c>
      <c r="C34" s="44">
        <v>34735307.48</v>
      </c>
      <c r="D34" s="44"/>
      <c r="E34" s="44"/>
      <c r="F34" s="44">
        <f t="shared" si="1"/>
        <v>0</v>
      </c>
      <c r="G34" s="39">
        <v>526420724.4</v>
      </c>
      <c r="H34" s="39">
        <v>340322524.4</v>
      </c>
      <c r="I34" s="34">
        <f t="shared" si="2"/>
        <v>186098200</v>
      </c>
      <c r="J34" s="52">
        <f t="shared" si="3"/>
        <v>0</v>
      </c>
      <c r="K34" s="52">
        <f t="shared" si="4"/>
        <v>0</v>
      </c>
      <c r="L34" s="52">
        <f t="shared" si="0"/>
        <v>0</v>
      </c>
    </row>
    <row r="35" spans="1:12" ht="15">
      <c r="A35" s="5" t="s">
        <v>25</v>
      </c>
      <c r="B35" s="44">
        <v>-1161575.16</v>
      </c>
      <c r="C35" s="44">
        <v>1011575.16</v>
      </c>
      <c r="D35" s="44"/>
      <c r="E35" s="44"/>
      <c r="F35" s="44">
        <f t="shared" si="1"/>
        <v>-149999.99999999988</v>
      </c>
      <c r="G35" s="39">
        <v>230694631.2</v>
      </c>
      <c r="H35" s="39">
        <v>204118631.2</v>
      </c>
      <c r="I35" s="34">
        <f t="shared" si="2"/>
        <v>26576000</v>
      </c>
      <c r="J35" s="52">
        <f t="shared" si="3"/>
        <v>0.5644190246839249</v>
      </c>
      <c r="K35" s="52">
        <f t="shared" si="4"/>
        <v>0.020527552738564384</v>
      </c>
      <c r="L35" s="52">
        <f t="shared" si="0"/>
        <v>-0.020527552738564384</v>
      </c>
    </row>
    <row r="36" spans="1:12" ht="15">
      <c r="A36" s="5" t="s">
        <v>26</v>
      </c>
      <c r="B36" s="44">
        <v>-21678617.78</v>
      </c>
      <c r="C36" s="44">
        <v>11246617.78</v>
      </c>
      <c r="D36" s="44"/>
      <c r="E36" s="44"/>
      <c r="F36" s="44">
        <f t="shared" si="1"/>
        <v>-10432000.000000002</v>
      </c>
      <c r="G36" s="39">
        <v>424920080.37</v>
      </c>
      <c r="H36" s="39">
        <v>263433027.32</v>
      </c>
      <c r="I36" s="34">
        <f t="shared" si="2"/>
        <v>161487053.05</v>
      </c>
      <c r="J36" s="52">
        <f t="shared" si="3"/>
        <v>6.459960599299574</v>
      </c>
      <c r="K36" s="52">
        <f t="shared" si="4"/>
        <v>0.23494456439598244</v>
      </c>
      <c r="L36" s="52">
        <f t="shared" si="0"/>
        <v>-0.23494456439598244</v>
      </c>
    </row>
    <row r="37" spans="1:12" ht="15">
      <c r="A37" s="5" t="s">
        <v>27</v>
      </c>
      <c r="B37" s="44">
        <v>-9136241.62</v>
      </c>
      <c r="C37" s="44">
        <v>7284241.62</v>
      </c>
      <c r="D37" s="44"/>
      <c r="E37" s="44"/>
      <c r="F37" s="44">
        <f t="shared" si="1"/>
        <v>-1851999.999999999</v>
      </c>
      <c r="G37" s="39">
        <v>265170660.62</v>
      </c>
      <c r="H37" s="39">
        <v>202132660.62</v>
      </c>
      <c r="I37" s="34">
        <f t="shared" si="2"/>
        <v>63038000</v>
      </c>
      <c r="J37" s="52">
        <f t="shared" si="3"/>
        <v>2.9379104667026223</v>
      </c>
      <c r="K37" s="52">
        <f t="shared" si="4"/>
        <v>0.10684989238304107</v>
      </c>
      <c r="L37" s="52">
        <f t="shared" si="0"/>
        <v>-0.10684989238304107</v>
      </c>
    </row>
    <row r="38" spans="1:12" ht="15">
      <c r="A38" s="5" t="s">
        <v>28</v>
      </c>
      <c r="B38" s="44">
        <v>0</v>
      </c>
      <c r="C38" s="44">
        <v>1907541.5</v>
      </c>
      <c r="D38" s="44"/>
      <c r="E38" s="44"/>
      <c r="F38" s="44">
        <f t="shared" si="1"/>
        <v>0</v>
      </c>
      <c r="G38" s="39">
        <v>524950687</v>
      </c>
      <c r="H38" s="39">
        <v>472962687</v>
      </c>
      <c r="I38" s="34">
        <f t="shared" si="2"/>
        <v>51988000</v>
      </c>
      <c r="J38" s="52">
        <f t="shared" si="3"/>
        <v>0</v>
      </c>
      <c r="K38" s="52">
        <f t="shared" si="4"/>
        <v>0</v>
      </c>
      <c r="L38" s="52">
        <f t="shared" si="0"/>
        <v>0</v>
      </c>
    </row>
    <row r="39" spans="1:12" ht="15">
      <c r="A39" s="5" t="s">
        <v>29</v>
      </c>
      <c r="B39" s="44">
        <v>-13172629.84</v>
      </c>
      <c r="C39" s="44">
        <v>13172629.84</v>
      </c>
      <c r="D39" s="44"/>
      <c r="E39" s="44"/>
      <c r="F39" s="44">
        <f t="shared" si="1"/>
        <v>0</v>
      </c>
      <c r="G39" s="39">
        <v>328596142.7</v>
      </c>
      <c r="H39" s="39">
        <v>273992142.7</v>
      </c>
      <c r="I39" s="34">
        <f t="shared" si="2"/>
        <v>54604000</v>
      </c>
      <c r="J39" s="52">
        <f t="shared" si="3"/>
        <v>0</v>
      </c>
      <c r="K39" s="52">
        <f t="shared" si="4"/>
        <v>0</v>
      </c>
      <c r="L39" s="52">
        <f t="shared" si="0"/>
        <v>0</v>
      </c>
    </row>
    <row r="40" spans="1:12" ht="15">
      <c r="A40" s="5" t="s">
        <v>30</v>
      </c>
      <c r="B40" s="44">
        <v>-38222415.53</v>
      </c>
      <c r="C40" s="44">
        <v>14908415.53</v>
      </c>
      <c r="D40" s="44"/>
      <c r="E40" s="44"/>
      <c r="F40" s="44">
        <f t="shared" si="1"/>
        <v>-23314000</v>
      </c>
      <c r="G40" s="39">
        <v>863639173.37</v>
      </c>
      <c r="H40" s="39">
        <v>621246080.89</v>
      </c>
      <c r="I40" s="34">
        <f t="shared" si="2"/>
        <v>242393092.48000002</v>
      </c>
      <c r="J40" s="52">
        <f t="shared" si="3"/>
        <v>9.618260884197289</v>
      </c>
      <c r="K40" s="52">
        <f t="shared" si="4"/>
        <v>0.34980989108968635</v>
      </c>
      <c r="L40" s="52">
        <f t="shared" si="0"/>
        <v>-0.34980989108968635</v>
      </c>
    </row>
    <row r="41" spans="1:12" ht="15">
      <c r="A41" s="5" t="s">
        <v>31</v>
      </c>
      <c r="B41" s="44">
        <v>0</v>
      </c>
      <c r="C41" s="44">
        <v>0</v>
      </c>
      <c r="D41" s="44"/>
      <c r="E41" s="44"/>
      <c r="F41" s="44">
        <f t="shared" si="1"/>
        <v>0</v>
      </c>
      <c r="G41" s="39">
        <v>604303543.93</v>
      </c>
      <c r="H41" s="39">
        <v>397274543.93</v>
      </c>
      <c r="I41" s="34">
        <f t="shared" si="2"/>
        <v>207028999.99999994</v>
      </c>
      <c r="J41" s="52">
        <f t="shared" si="3"/>
        <v>0</v>
      </c>
      <c r="K41" s="52">
        <f t="shared" si="4"/>
        <v>0</v>
      </c>
      <c r="L41" s="52">
        <f t="shared" si="0"/>
        <v>0</v>
      </c>
    </row>
    <row r="42" spans="1:12" ht="15">
      <c r="A42" s="5" t="s">
        <v>32</v>
      </c>
      <c r="B42" s="44">
        <v>-73524298.42</v>
      </c>
      <c r="C42" s="44">
        <v>73524298.42</v>
      </c>
      <c r="D42" s="44"/>
      <c r="E42" s="44"/>
      <c r="F42" s="44">
        <f t="shared" si="1"/>
        <v>0</v>
      </c>
      <c r="G42" s="39">
        <v>326743460.84</v>
      </c>
      <c r="H42" s="39">
        <v>227172546.84</v>
      </c>
      <c r="I42" s="34">
        <f t="shared" si="2"/>
        <v>99570913.99999997</v>
      </c>
      <c r="J42" s="52">
        <f t="shared" si="3"/>
        <v>0</v>
      </c>
      <c r="K42" s="52">
        <f t="shared" si="4"/>
        <v>0</v>
      </c>
      <c r="L42" s="52">
        <f t="shared" si="0"/>
        <v>0</v>
      </c>
    </row>
    <row r="43" spans="1:12" ht="15">
      <c r="A43" s="5" t="s">
        <v>33</v>
      </c>
      <c r="B43" s="44">
        <v>0</v>
      </c>
      <c r="C43" s="44">
        <v>7170717.79</v>
      </c>
      <c r="D43" s="44"/>
      <c r="E43" s="44"/>
      <c r="F43" s="44">
        <f t="shared" si="1"/>
        <v>0</v>
      </c>
      <c r="G43" s="39">
        <v>254509863.2</v>
      </c>
      <c r="H43" s="39">
        <v>212876863.2</v>
      </c>
      <c r="I43" s="34">
        <f t="shared" si="2"/>
        <v>41633000</v>
      </c>
      <c r="J43" s="52">
        <f t="shared" si="3"/>
        <v>0</v>
      </c>
      <c r="K43" s="52">
        <f t="shared" si="4"/>
        <v>0</v>
      </c>
      <c r="L43" s="52">
        <f t="shared" si="0"/>
        <v>0</v>
      </c>
    </row>
    <row r="44" spans="1:12" ht="15">
      <c r="A44" s="5" t="s">
        <v>34</v>
      </c>
      <c r="B44" s="44">
        <v>-7314488.03</v>
      </c>
      <c r="C44" s="44">
        <v>8670488.03</v>
      </c>
      <c r="D44" s="44"/>
      <c r="E44" s="44"/>
      <c r="F44" s="44">
        <f t="shared" si="1"/>
        <v>0</v>
      </c>
      <c r="G44" s="39">
        <v>204614193.69</v>
      </c>
      <c r="H44" s="39">
        <v>162980193.69</v>
      </c>
      <c r="I44" s="34">
        <f t="shared" si="2"/>
        <v>41634000</v>
      </c>
      <c r="J44" s="52">
        <f t="shared" si="3"/>
        <v>0</v>
      </c>
      <c r="K44" s="52">
        <f t="shared" si="4"/>
        <v>0</v>
      </c>
      <c r="L44" s="52">
        <f t="shared" si="0"/>
        <v>0</v>
      </c>
    </row>
    <row r="45" spans="1:12" ht="15">
      <c r="A45" s="5" t="s">
        <v>35</v>
      </c>
      <c r="B45" s="44">
        <v>-3141451.4</v>
      </c>
      <c r="C45" s="44">
        <v>3141451.4</v>
      </c>
      <c r="D45" s="44"/>
      <c r="E45" s="44"/>
      <c r="F45" s="44">
        <f t="shared" si="1"/>
        <v>0</v>
      </c>
      <c r="G45" s="39">
        <v>307448415.67</v>
      </c>
      <c r="H45" s="39">
        <v>260291089.33</v>
      </c>
      <c r="I45" s="34">
        <f t="shared" si="2"/>
        <v>47157326.34</v>
      </c>
      <c r="J45" s="52">
        <f t="shared" si="3"/>
        <v>0</v>
      </c>
      <c r="K45" s="52">
        <f t="shared" si="4"/>
        <v>0</v>
      </c>
      <c r="L45" s="52">
        <f t="shared" si="0"/>
        <v>0</v>
      </c>
    </row>
    <row r="46" spans="1:12" ht="15">
      <c r="A46" s="5" t="s">
        <v>36</v>
      </c>
      <c r="B46" s="44">
        <v>-7690866</v>
      </c>
      <c r="C46" s="44">
        <v>8552866</v>
      </c>
      <c r="D46" s="44"/>
      <c r="E46" s="44"/>
      <c r="F46" s="44">
        <f t="shared" si="1"/>
        <v>0</v>
      </c>
      <c r="G46" s="39">
        <v>301025680.16</v>
      </c>
      <c r="H46" s="39">
        <v>248058680.16</v>
      </c>
      <c r="I46" s="34">
        <f t="shared" si="2"/>
        <v>52967000.00000003</v>
      </c>
      <c r="J46" s="52">
        <f t="shared" si="3"/>
        <v>0</v>
      </c>
      <c r="K46" s="52">
        <f t="shared" si="4"/>
        <v>0</v>
      </c>
      <c r="L46" s="52">
        <f t="shared" si="0"/>
        <v>0</v>
      </c>
    </row>
    <row r="47" spans="1:12" ht="15">
      <c r="A47" s="15" t="s">
        <v>71</v>
      </c>
      <c r="B47" s="45">
        <f>SUM(B$10:B$46)</f>
        <v>-3012774061.160001</v>
      </c>
      <c r="C47" s="45">
        <f>SUM(C$10:C$46)</f>
        <v>2086814326.4399998</v>
      </c>
      <c r="D47" s="45">
        <f>SUM(D$10:D$46)</f>
        <v>8188000</v>
      </c>
      <c r="E47" s="45">
        <f>SUM(E$10:E$46)</f>
        <v>0</v>
      </c>
      <c r="F47" s="45">
        <f>SUM($F$10:$F$46)</f>
        <v>-1060001955.0000001</v>
      </c>
      <c r="G47" s="45">
        <f>SUM(G$10:G$46)</f>
        <v>48462071500.45001</v>
      </c>
      <c r="H47" s="45">
        <f>SUM(H$10:H$46)</f>
        <v>22063900494.78</v>
      </c>
      <c r="I47" s="45">
        <f>SUM(I$10:I$46)</f>
        <v>26398171005.67</v>
      </c>
      <c r="J47" s="16"/>
      <c r="K47" s="17"/>
      <c r="L47" s="17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printOptions horizontalCentered="1"/>
  <pageMargins left="0.1968503937007874" right="0.15748031496062992" top="0.4330708661417323" bottom="0.31496062992125984" header="0.31496062992125984" footer="0.31496062992125984"/>
  <pageSetup fitToHeight="1" fitToWidth="1"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17.7109375" style="1" customWidth="1"/>
    <col min="3" max="3" width="22.7109375" style="1" customWidth="1"/>
    <col min="4" max="4" width="18.7109375" style="1" customWidth="1"/>
    <col min="5" max="5" width="18.00390625" style="1" customWidth="1"/>
    <col min="6" max="6" width="16.71093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">
      <c r="A1" s="72" t="s">
        <v>235</v>
      </c>
      <c r="B1" s="72"/>
      <c r="C1" s="72"/>
      <c r="D1" s="72"/>
      <c r="E1" s="72"/>
      <c r="F1" s="72"/>
      <c r="G1" s="72"/>
      <c r="H1" s="72"/>
    </row>
    <row r="3" spans="1:5" ht="15">
      <c r="A3" s="11" t="s">
        <v>166</v>
      </c>
      <c r="B3" s="30">
        <f>MAX($F$10:$F$46)</f>
        <v>107.96963946869069</v>
      </c>
      <c r="C3" s="35"/>
      <c r="D3" s="25"/>
      <c r="E3" s="25"/>
    </row>
    <row r="4" spans="1:5" ht="15">
      <c r="A4" s="12" t="s">
        <v>167</v>
      </c>
      <c r="B4" s="38">
        <f>MIN($F$10:$F$46)</f>
        <v>0</v>
      </c>
      <c r="C4" s="60"/>
      <c r="D4" s="27"/>
      <c r="E4" s="27"/>
    </row>
    <row r="5" spans="1:5" ht="15">
      <c r="A5" s="13" t="s">
        <v>168</v>
      </c>
      <c r="B5" s="14" t="s">
        <v>43</v>
      </c>
      <c r="C5" s="28"/>
      <c r="D5" s="28"/>
      <c r="E5" s="28"/>
    </row>
    <row r="7" spans="1:8" s="8" customFormat="1" ht="18" customHeight="1">
      <c r="A7" s="62" t="s">
        <v>38</v>
      </c>
      <c r="B7" s="82" t="s">
        <v>261</v>
      </c>
      <c r="C7" s="83"/>
      <c r="D7" s="84" t="s">
        <v>113</v>
      </c>
      <c r="E7" s="84" t="s">
        <v>217</v>
      </c>
      <c r="F7" s="66" t="s">
        <v>169</v>
      </c>
      <c r="G7" s="66" t="s">
        <v>170</v>
      </c>
      <c r="H7" s="66" t="s">
        <v>171</v>
      </c>
    </row>
    <row r="8" spans="1:8" s="8" customFormat="1" ht="66" customHeight="1">
      <c r="A8" s="63"/>
      <c r="B8" s="59" t="s">
        <v>259</v>
      </c>
      <c r="C8" s="59" t="s">
        <v>260</v>
      </c>
      <c r="D8" s="85"/>
      <c r="E8" s="85"/>
      <c r="F8" s="67"/>
      <c r="G8" s="67"/>
      <c r="H8" s="67"/>
    </row>
    <row r="9" spans="1:8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262</v>
      </c>
      <c r="G9" s="9">
        <v>7</v>
      </c>
      <c r="H9" s="9">
        <v>8</v>
      </c>
    </row>
    <row r="10" spans="1:8" ht="15">
      <c r="A10" s="5" t="s">
        <v>0</v>
      </c>
      <c r="B10" s="39">
        <v>4786616300</v>
      </c>
      <c r="C10" s="34">
        <v>216300000</v>
      </c>
      <c r="D10" s="39">
        <v>19330247661.4</v>
      </c>
      <c r="E10" s="39">
        <v>6395890861.4</v>
      </c>
      <c r="F10" s="39">
        <f>($B10-$C10)/($D10-$E10)*100</f>
        <v>35.334700987991916</v>
      </c>
      <c r="G10" s="39">
        <f>($F10-$B$4)/($B$3-$B$4)</f>
        <v>0.3272651567780622</v>
      </c>
      <c r="H10" s="39">
        <f aca="true" t="shared" si="0" ref="H10:H46">$G10*$B$5</f>
        <v>-0.6545303135561245</v>
      </c>
    </row>
    <row r="11" spans="1:8" ht="15">
      <c r="A11" s="5" t="s">
        <v>1</v>
      </c>
      <c r="B11" s="39">
        <v>3437666542.76</v>
      </c>
      <c r="C11" s="34"/>
      <c r="D11" s="39">
        <v>10629977349.24</v>
      </c>
      <c r="E11" s="39">
        <v>4037580349.24</v>
      </c>
      <c r="F11" s="39">
        <f aca="true" t="shared" si="1" ref="F11:F47">($B11-$C11)/($D11-$E11)*100</f>
        <v>52.14592723648167</v>
      </c>
      <c r="G11" s="39">
        <f aca="true" t="shared" si="2" ref="G11:G46">($F11-$B$4)/($B$3-$B$4)</f>
        <v>0.4829684297649533</v>
      </c>
      <c r="H11" s="39">
        <f t="shared" si="0"/>
        <v>-0.9659368595299066</v>
      </c>
    </row>
    <row r="12" spans="1:8" ht="15">
      <c r="A12" s="5" t="s">
        <v>2</v>
      </c>
      <c r="B12" s="39">
        <v>111910497.57</v>
      </c>
      <c r="C12" s="34"/>
      <c r="D12" s="39">
        <v>2311608896.4</v>
      </c>
      <c r="E12" s="39">
        <v>1017247096.4</v>
      </c>
      <c r="F12" s="39">
        <f t="shared" si="1"/>
        <v>8.645998172226651</v>
      </c>
      <c r="G12" s="39">
        <f t="shared" si="2"/>
        <v>0.0800780498552451</v>
      </c>
      <c r="H12" s="39">
        <f t="shared" si="0"/>
        <v>-0.1601560997104902</v>
      </c>
    </row>
    <row r="13" spans="1:8" ht="15">
      <c r="A13" s="5" t="s">
        <v>3</v>
      </c>
      <c r="B13" s="39">
        <v>0</v>
      </c>
      <c r="C13" s="34"/>
      <c r="D13" s="39">
        <v>1928341000</v>
      </c>
      <c r="E13" s="39">
        <v>895220000</v>
      </c>
      <c r="F13" s="39">
        <f t="shared" si="1"/>
        <v>0</v>
      </c>
      <c r="G13" s="39">
        <f t="shared" si="2"/>
        <v>0</v>
      </c>
      <c r="H13" s="39">
        <f t="shared" si="0"/>
        <v>0</v>
      </c>
    </row>
    <row r="14" spans="1:8" ht="15">
      <c r="A14" s="5" t="s">
        <v>4</v>
      </c>
      <c r="B14" s="39">
        <v>140685000</v>
      </c>
      <c r="C14" s="34"/>
      <c r="D14" s="39">
        <v>805375889.4</v>
      </c>
      <c r="E14" s="39">
        <v>511643889.4</v>
      </c>
      <c r="F14" s="39">
        <f t="shared" si="1"/>
        <v>47.895700842945274</v>
      </c>
      <c r="G14" s="39">
        <f t="shared" si="2"/>
        <v>0.4436034155401083</v>
      </c>
      <c r="H14" s="39">
        <f t="shared" si="0"/>
        <v>-0.8872068310802166</v>
      </c>
    </row>
    <row r="15" spans="1:8" ht="15">
      <c r="A15" s="5" t="s">
        <v>5</v>
      </c>
      <c r="B15" s="39">
        <v>12541000</v>
      </c>
      <c r="C15" s="34"/>
      <c r="D15" s="39">
        <v>494230280.2</v>
      </c>
      <c r="E15" s="39">
        <v>141417280.2</v>
      </c>
      <c r="F15" s="39">
        <f t="shared" si="1"/>
        <v>3.5545742362101165</v>
      </c>
      <c r="G15" s="39">
        <f t="shared" si="2"/>
        <v>0.03292197930549616</v>
      </c>
      <c r="H15" s="39">
        <f t="shared" si="0"/>
        <v>-0.06584395861099232</v>
      </c>
    </row>
    <row r="16" spans="1:8" ht="15">
      <c r="A16" s="5" t="s">
        <v>6</v>
      </c>
      <c r="B16" s="39">
        <v>67939000</v>
      </c>
      <c r="C16" s="34">
        <v>4996000</v>
      </c>
      <c r="D16" s="39">
        <v>1014847300.47</v>
      </c>
      <c r="E16" s="39">
        <v>684695600.47</v>
      </c>
      <c r="F16" s="39">
        <f t="shared" si="1"/>
        <v>19.064872299612574</v>
      </c>
      <c r="G16" s="39">
        <f t="shared" si="2"/>
        <v>0.17657623377672807</v>
      </c>
      <c r="H16" s="39">
        <f t="shared" si="0"/>
        <v>-0.35315246755345614</v>
      </c>
    </row>
    <row r="17" spans="1:8" ht="15">
      <c r="A17" s="5" t="s">
        <v>7</v>
      </c>
      <c r="B17" s="39">
        <v>54136000</v>
      </c>
      <c r="C17" s="34"/>
      <c r="D17" s="39">
        <v>417097663.55</v>
      </c>
      <c r="E17" s="39">
        <v>282119063.55</v>
      </c>
      <c r="F17" s="39">
        <f t="shared" si="1"/>
        <v>40.10709845857047</v>
      </c>
      <c r="G17" s="39">
        <f t="shared" si="2"/>
        <v>0.3714664479379023</v>
      </c>
      <c r="H17" s="39">
        <f t="shared" si="0"/>
        <v>-0.7429328958758046</v>
      </c>
    </row>
    <row r="18" spans="1:8" ht="15">
      <c r="A18" s="5" t="s">
        <v>8</v>
      </c>
      <c r="B18" s="39">
        <v>0</v>
      </c>
      <c r="C18" s="34"/>
      <c r="D18" s="39">
        <v>602390960</v>
      </c>
      <c r="E18" s="39">
        <v>274077960</v>
      </c>
      <c r="F18" s="39">
        <f t="shared" si="1"/>
        <v>0</v>
      </c>
      <c r="G18" s="39">
        <f t="shared" si="2"/>
        <v>0</v>
      </c>
      <c r="H18" s="39">
        <f t="shared" si="0"/>
        <v>0</v>
      </c>
    </row>
    <row r="19" spans="1:8" ht="15">
      <c r="A19" s="5" t="s">
        <v>9</v>
      </c>
      <c r="B19" s="39">
        <v>10346150</v>
      </c>
      <c r="C19" s="34"/>
      <c r="D19" s="39">
        <v>780148000</v>
      </c>
      <c r="E19" s="39">
        <v>593965000</v>
      </c>
      <c r="F19" s="39">
        <f t="shared" si="1"/>
        <v>5.556978886364491</v>
      </c>
      <c r="G19" s="39">
        <f t="shared" si="2"/>
        <v>0.051467976680388175</v>
      </c>
      <c r="H19" s="39">
        <f t="shared" si="0"/>
        <v>-0.10293595336077635</v>
      </c>
    </row>
    <row r="20" spans="1:8" ht="15">
      <c r="A20" s="5" t="s">
        <v>10</v>
      </c>
      <c r="B20" s="39">
        <v>0</v>
      </c>
      <c r="C20" s="34"/>
      <c r="D20" s="39">
        <v>160232268.91</v>
      </c>
      <c r="E20" s="39">
        <v>130687264.2</v>
      </c>
      <c r="F20" s="39">
        <f t="shared" si="1"/>
        <v>0</v>
      </c>
      <c r="G20" s="39">
        <f t="shared" si="2"/>
        <v>0</v>
      </c>
      <c r="H20" s="39">
        <f t="shared" si="0"/>
        <v>0</v>
      </c>
    </row>
    <row r="21" spans="1:8" ht="15">
      <c r="A21" s="5" t="s">
        <v>11</v>
      </c>
      <c r="B21" s="39">
        <v>12793000</v>
      </c>
      <c r="C21" s="34"/>
      <c r="D21" s="39">
        <v>413600406.07</v>
      </c>
      <c r="E21" s="39">
        <v>268298806.07</v>
      </c>
      <c r="F21" s="39">
        <f t="shared" si="1"/>
        <v>8.804445374311088</v>
      </c>
      <c r="G21" s="39">
        <f t="shared" si="2"/>
        <v>0.08154556612059656</v>
      </c>
      <c r="H21" s="39">
        <f t="shared" si="0"/>
        <v>-0.16309113224119312</v>
      </c>
    </row>
    <row r="22" spans="1:8" ht="15">
      <c r="A22" s="5" t="s">
        <v>12</v>
      </c>
      <c r="B22" s="39">
        <v>24651000</v>
      </c>
      <c r="C22" s="34">
        <f>22451000-800000</f>
        <v>21651000</v>
      </c>
      <c r="D22" s="39">
        <v>197080266.59</v>
      </c>
      <c r="E22" s="39">
        <v>147879266.59</v>
      </c>
      <c r="F22" s="39">
        <f t="shared" si="1"/>
        <v>6.097437043962521</v>
      </c>
      <c r="G22" s="39">
        <f t="shared" si="2"/>
        <v>0.056473626048651124</v>
      </c>
      <c r="H22" s="39">
        <f t="shared" si="0"/>
        <v>-0.11294725209730225</v>
      </c>
    </row>
    <row r="23" spans="1:8" ht="15">
      <c r="A23" s="5" t="s">
        <v>13</v>
      </c>
      <c r="B23" s="39">
        <v>730460</v>
      </c>
      <c r="C23" s="34"/>
      <c r="D23" s="39">
        <v>272208608.79</v>
      </c>
      <c r="E23" s="39">
        <v>195283908.79</v>
      </c>
      <c r="F23" s="39">
        <f t="shared" si="1"/>
        <v>0.9495779639049613</v>
      </c>
      <c r="G23" s="39">
        <f t="shared" si="2"/>
        <v>0.008794860931070557</v>
      </c>
      <c r="H23" s="39">
        <f t="shared" si="0"/>
        <v>-0.017589721862141115</v>
      </c>
    </row>
    <row r="24" spans="1:8" ht="15">
      <c r="A24" s="5" t="s">
        <v>14</v>
      </c>
      <c r="B24" s="39">
        <v>4510900</v>
      </c>
      <c r="C24" s="34"/>
      <c r="D24" s="39">
        <v>359118823.97</v>
      </c>
      <c r="E24" s="39">
        <v>274856531.74</v>
      </c>
      <c r="F24" s="39">
        <f t="shared" si="1"/>
        <v>5.3534029049283065</v>
      </c>
      <c r="G24" s="39">
        <f t="shared" si="2"/>
        <v>0.04958248384705128</v>
      </c>
      <c r="H24" s="39">
        <f t="shared" si="0"/>
        <v>-0.09916496769410256</v>
      </c>
    </row>
    <row r="25" spans="1:8" ht="15">
      <c r="A25" s="5" t="s">
        <v>15</v>
      </c>
      <c r="B25" s="39">
        <v>3643000</v>
      </c>
      <c r="C25" s="34"/>
      <c r="D25" s="39">
        <v>339363380.84</v>
      </c>
      <c r="E25" s="39">
        <v>287030147.84</v>
      </c>
      <c r="F25" s="39">
        <f t="shared" si="1"/>
        <v>6.961159842733202</v>
      </c>
      <c r="G25" s="39">
        <f t="shared" si="2"/>
        <v>0.06447330820949733</v>
      </c>
      <c r="H25" s="39">
        <f t="shared" si="0"/>
        <v>-0.12894661641899466</v>
      </c>
    </row>
    <row r="26" spans="1:8" ht="15">
      <c r="A26" s="5" t="s">
        <v>16</v>
      </c>
      <c r="B26" s="39">
        <v>70000000</v>
      </c>
      <c r="C26" s="34"/>
      <c r="D26" s="39">
        <v>886490460.21</v>
      </c>
      <c r="E26" s="39">
        <v>451748340.21</v>
      </c>
      <c r="F26" s="39">
        <f t="shared" si="1"/>
        <v>16.101499436033478</v>
      </c>
      <c r="G26" s="39">
        <f t="shared" si="2"/>
        <v>0.14912988054111853</v>
      </c>
      <c r="H26" s="39">
        <f t="shared" si="0"/>
        <v>-0.29825976108223706</v>
      </c>
    </row>
    <row r="27" spans="1:8" ht="15">
      <c r="A27" s="5" t="s">
        <v>17</v>
      </c>
      <c r="B27" s="39">
        <v>0</v>
      </c>
      <c r="C27" s="34"/>
      <c r="D27" s="39">
        <v>118079560.2</v>
      </c>
      <c r="E27" s="39">
        <v>91567543.2</v>
      </c>
      <c r="F27" s="39">
        <f t="shared" si="1"/>
        <v>0</v>
      </c>
      <c r="G27" s="39">
        <f t="shared" si="2"/>
        <v>0</v>
      </c>
      <c r="H27" s="39">
        <f t="shared" si="0"/>
        <v>0</v>
      </c>
    </row>
    <row r="28" spans="1:8" ht="15">
      <c r="A28" s="5" t="s">
        <v>18</v>
      </c>
      <c r="B28" s="39">
        <v>6000000</v>
      </c>
      <c r="C28" s="34"/>
      <c r="D28" s="39">
        <v>218742673</v>
      </c>
      <c r="E28" s="39">
        <v>159141673</v>
      </c>
      <c r="F28" s="39">
        <f t="shared" si="1"/>
        <v>10.066945185483466</v>
      </c>
      <c r="G28" s="39">
        <f t="shared" si="2"/>
        <v>0.09323866630491717</v>
      </c>
      <c r="H28" s="39">
        <f t="shared" si="0"/>
        <v>-0.18647733260983435</v>
      </c>
    </row>
    <row r="29" spans="1:8" ht="15">
      <c r="A29" s="5" t="s">
        <v>19</v>
      </c>
      <c r="B29" s="39">
        <v>0</v>
      </c>
      <c r="C29" s="34"/>
      <c r="D29" s="39">
        <v>546185804.04</v>
      </c>
      <c r="E29" s="39">
        <v>226674435.27</v>
      </c>
      <c r="F29" s="39">
        <f t="shared" si="1"/>
        <v>0</v>
      </c>
      <c r="G29" s="23">
        <f t="shared" si="2"/>
        <v>0</v>
      </c>
      <c r="H29" s="23">
        <f t="shared" si="0"/>
        <v>0</v>
      </c>
    </row>
    <row r="30" spans="1:8" ht="15">
      <c r="A30" s="5" t="s">
        <v>20</v>
      </c>
      <c r="B30" s="39">
        <v>0</v>
      </c>
      <c r="C30" s="34"/>
      <c r="D30" s="39">
        <v>686739243.73</v>
      </c>
      <c r="E30" s="39">
        <v>529882243.73</v>
      </c>
      <c r="F30" s="39">
        <f t="shared" si="1"/>
        <v>0</v>
      </c>
      <c r="G30" s="23">
        <f t="shared" si="2"/>
        <v>0</v>
      </c>
      <c r="H30" s="23">
        <f t="shared" si="0"/>
        <v>0</v>
      </c>
    </row>
    <row r="31" spans="1:8" ht="15">
      <c r="A31" s="5" t="s">
        <v>21</v>
      </c>
      <c r="B31" s="39">
        <v>25674000</v>
      </c>
      <c r="C31" s="34">
        <v>3933000</v>
      </c>
      <c r="D31" s="39">
        <v>213466989.8</v>
      </c>
      <c r="E31" s="39">
        <v>152840989.8</v>
      </c>
      <c r="F31" s="39">
        <f t="shared" si="1"/>
        <v>35.86085177976446</v>
      </c>
      <c r="G31" s="39">
        <f t="shared" si="2"/>
        <v>0.33213829328534045</v>
      </c>
      <c r="H31" s="39">
        <f t="shared" si="0"/>
        <v>-0.6642765865706809</v>
      </c>
    </row>
    <row r="32" spans="1:8" ht="15">
      <c r="A32" s="5" t="s">
        <v>22</v>
      </c>
      <c r="B32" s="39">
        <v>0</v>
      </c>
      <c r="C32" s="34"/>
      <c r="D32" s="39">
        <v>265150873.51</v>
      </c>
      <c r="E32" s="39">
        <v>197841689.42</v>
      </c>
      <c r="F32" s="39">
        <f t="shared" si="1"/>
        <v>0</v>
      </c>
      <c r="G32" s="23">
        <f t="shared" si="2"/>
        <v>0</v>
      </c>
      <c r="H32" s="23">
        <f t="shared" si="0"/>
        <v>0</v>
      </c>
    </row>
    <row r="33" spans="1:8" ht="15">
      <c r="A33" s="5" t="s">
        <v>23</v>
      </c>
      <c r="B33" s="39">
        <v>37000000</v>
      </c>
      <c r="C33" s="34"/>
      <c r="D33" s="39">
        <v>308309882.98</v>
      </c>
      <c r="E33" s="39">
        <v>229448882.98</v>
      </c>
      <c r="F33" s="39">
        <f t="shared" si="1"/>
        <v>46.917994953145396</v>
      </c>
      <c r="G33" s="39">
        <f t="shared" si="2"/>
        <v>0.4345480376152483</v>
      </c>
      <c r="H33" s="39">
        <f t="shared" si="0"/>
        <v>-0.8690960752304966</v>
      </c>
    </row>
    <row r="34" spans="1:8" ht="15">
      <c r="A34" s="5" t="s">
        <v>24</v>
      </c>
      <c r="B34" s="39">
        <v>0</v>
      </c>
      <c r="C34" s="34"/>
      <c r="D34" s="39">
        <v>526420724.4</v>
      </c>
      <c r="E34" s="39">
        <v>340322524.4</v>
      </c>
      <c r="F34" s="39">
        <f t="shared" si="1"/>
        <v>0</v>
      </c>
      <c r="G34" s="23">
        <f t="shared" si="2"/>
        <v>0</v>
      </c>
      <c r="H34" s="23">
        <f t="shared" si="0"/>
        <v>0</v>
      </c>
    </row>
    <row r="35" spans="1:8" ht="15">
      <c r="A35" s="5" t="s">
        <v>25</v>
      </c>
      <c r="B35" s="39">
        <v>18873801.73</v>
      </c>
      <c r="C35" s="34">
        <v>1875000</v>
      </c>
      <c r="D35" s="39">
        <v>230694631.2</v>
      </c>
      <c r="E35" s="39">
        <v>204118631.2</v>
      </c>
      <c r="F35" s="39">
        <f t="shared" si="1"/>
        <v>63.96298062161348</v>
      </c>
      <c r="G35" s="39">
        <f t="shared" si="2"/>
        <v>0.5924163583056293</v>
      </c>
      <c r="H35" s="39">
        <f t="shared" si="0"/>
        <v>-1.1848327166112587</v>
      </c>
    </row>
    <row r="36" spans="1:8" ht="15">
      <c r="A36" s="5" t="s">
        <v>26</v>
      </c>
      <c r="B36" s="39">
        <v>2507000</v>
      </c>
      <c r="C36" s="34"/>
      <c r="D36" s="39">
        <v>424920080.37</v>
      </c>
      <c r="E36" s="39">
        <v>263433027.32</v>
      </c>
      <c r="F36" s="39">
        <f t="shared" si="1"/>
        <v>1.5524464362005397</v>
      </c>
      <c r="G36" s="39">
        <f t="shared" si="2"/>
        <v>0.014378546078693929</v>
      </c>
      <c r="H36" s="39">
        <f t="shared" si="0"/>
        <v>-0.028757092157387858</v>
      </c>
    </row>
    <row r="37" spans="1:8" ht="15">
      <c r="A37" s="5" t="s">
        <v>27</v>
      </c>
      <c r="B37" s="39">
        <v>6942000</v>
      </c>
      <c r="C37" s="34"/>
      <c r="D37" s="39">
        <v>265170660.62</v>
      </c>
      <c r="E37" s="39">
        <v>202132660.62</v>
      </c>
      <c r="F37" s="39">
        <f t="shared" si="1"/>
        <v>11.01240521590152</v>
      </c>
      <c r="G37" s="39">
        <f t="shared" si="2"/>
        <v>0.10199538750052903</v>
      </c>
      <c r="H37" s="39">
        <f t="shared" si="0"/>
        <v>-0.20399077500105806</v>
      </c>
    </row>
    <row r="38" spans="1:8" ht="15">
      <c r="A38" s="5" t="s">
        <v>28</v>
      </c>
      <c r="B38" s="39">
        <v>13047200</v>
      </c>
      <c r="C38" s="34"/>
      <c r="D38" s="39">
        <v>524950687</v>
      </c>
      <c r="E38" s="39">
        <v>472962687</v>
      </c>
      <c r="F38" s="39">
        <f t="shared" si="1"/>
        <v>25.09656074478726</v>
      </c>
      <c r="G38" s="39">
        <f t="shared" si="2"/>
        <v>0.23244090531639522</v>
      </c>
      <c r="H38" s="39">
        <f t="shared" si="0"/>
        <v>-0.46488181063279044</v>
      </c>
    </row>
    <row r="39" spans="1:8" ht="15">
      <c r="A39" s="5" t="s">
        <v>29</v>
      </c>
      <c r="B39" s="39">
        <v>42141000</v>
      </c>
      <c r="C39" s="34"/>
      <c r="D39" s="39">
        <v>328596142.7</v>
      </c>
      <c r="E39" s="39">
        <v>273992142.7</v>
      </c>
      <c r="F39" s="39">
        <f t="shared" si="1"/>
        <v>77.17566478646253</v>
      </c>
      <c r="G39" s="39">
        <f t="shared" si="2"/>
        <v>0.714790427811349</v>
      </c>
      <c r="H39" s="39">
        <f t="shared" si="0"/>
        <v>-1.429580855622698</v>
      </c>
    </row>
    <row r="40" spans="1:8" ht="15">
      <c r="A40" s="5" t="s">
        <v>30</v>
      </c>
      <c r="B40" s="39">
        <v>67428000</v>
      </c>
      <c r="C40" s="34"/>
      <c r="D40" s="39">
        <v>863639173.37</v>
      </c>
      <c r="E40" s="39">
        <v>621246080.89</v>
      </c>
      <c r="F40" s="39">
        <f t="shared" si="1"/>
        <v>27.8176243844752</v>
      </c>
      <c r="G40" s="39">
        <f t="shared" si="2"/>
        <v>0.25764302373670356</v>
      </c>
      <c r="H40" s="39">
        <f t="shared" si="0"/>
        <v>-0.5152860474734071</v>
      </c>
    </row>
    <row r="41" spans="1:8" ht="15">
      <c r="A41" s="5" t="s">
        <v>31</v>
      </c>
      <c r="B41" s="39">
        <v>0</v>
      </c>
      <c r="C41" s="34"/>
      <c r="D41" s="39">
        <v>604303543.93</v>
      </c>
      <c r="E41" s="39">
        <v>397274543.93</v>
      </c>
      <c r="F41" s="39">
        <f t="shared" si="1"/>
        <v>0</v>
      </c>
      <c r="G41" s="23">
        <f t="shared" si="2"/>
        <v>0</v>
      </c>
      <c r="H41" s="23">
        <f t="shared" si="0"/>
        <v>0</v>
      </c>
    </row>
    <row r="42" spans="1:8" ht="15">
      <c r="A42" s="5" t="s">
        <v>32</v>
      </c>
      <c r="B42" s="39">
        <v>0</v>
      </c>
      <c r="C42" s="34"/>
      <c r="D42" s="39">
        <v>326743460.84</v>
      </c>
      <c r="E42" s="39">
        <v>227172546.84</v>
      </c>
      <c r="F42" s="39">
        <f t="shared" si="1"/>
        <v>0</v>
      </c>
      <c r="G42" s="23">
        <f t="shared" si="2"/>
        <v>0</v>
      </c>
      <c r="H42" s="23">
        <f t="shared" si="0"/>
        <v>0</v>
      </c>
    </row>
    <row r="43" spans="1:8" ht="15">
      <c r="A43" s="5" t="s">
        <v>33</v>
      </c>
      <c r="B43" s="39">
        <v>44951000</v>
      </c>
      <c r="C43" s="34"/>
      <c r="D43" s="39">
        <v>254509863.2</v>
      </c>
      <c r="E43" s="39">
        <v>212876863.2</v>
      </c>
      <c r="F43" s="39">
        <f t="shared" si="1"/>
        <v>107.96963946869069</v>
      </c>
      <c r="G43" s="23">
        <f t="shared" si="2"/>
        <v>1</v>
      </c>
      <c r="H43" s="23">
        <f t="shared" si="0"/>
        <v>-2</v>
      </c>
    </row>
    <row r="44" spans="1:8" ht="15">
      <c r="A44" s="5" t="s">
        <v>34</v>
      </c>
      <c r="B44" s="39">
        <v>14454000</v>
      </c>
      <c r="C44" s="34"/>
      <c r="D44" s="39">
        <v>204614193.69</v>
      </c>
      <c r="E44" s="39">
        <v>162980193.69</v>
      </c>
      <c r="F44" s="39">
        <f t="shared" si="1"/>
        <v>34.71681798530047</v>
      </c>
      <c r="G44" s="39">
        <f t="shared" si="2"/>
        <v>0.32154240910814325</v>
      </c>
      <c r="H44" s="39">
        <f t="shared" si="0"/>
        <v>-0.6430848182162865</v>
      </c>
    </row>
    <row r="45" spans="1:8" ht="15">
      <c r="A45" s="5" t="s">
        <v>35</v>
      </c>
      <c r="B45" s="39">
        <v>3000000</v>
      </c>
      <c r="C45" s="34"/>
      <c r="D45" s="39">
        <v>307448415.67</v>
      </c>
      <c r="E45" s="39">
        <v>260291089.33</v>
      </c>
      <c r="F45" s="39">
        <f t="shared" si="1"/>
        <v>6.361683820601437</v>
      </c>
      <c r="G45" s="39">
        <f t="shared" si="2"/>
        <v>0.0589210434702453</v>
      </c>
      <c r="H45" s="39">
        <f t="shared" si="0"/>
        <v>-0.1178420869404906</v>
      </c>
    </row>
    <row r="46" spans="1:8" ht="15">
      <c r="A46" s="5" t="s">
        <v>36</v>
      </c>
      <c r="B46" s="39">
        <v>20496000</v>
      </c>
      <c r="C46" s="34"/>
      <c r="D46" s="39">
        <v>301025680.16</v>
      </c>
      <c r="E46" s="39">
        <v>248058680.16</v>
      </c>
      <c r="F46" s="39">
        <f t="shared" si="1"/>
        <v>38.695791719372416</v>
      </c>
      <c r="G46" s="39">
        <f t="shared" si="2"/>
        <v>0.3583951183850486</v>
      </c>
      <c r="H46" s="39">
        <f t="shared" si="0"/>
        <v>-0.7167902367700972</v>
      </c>
    </row>
    <row r="47" spans="1:8" s="18" customFormat="1" ht="15">
      <c r="A47" s="15" t="s">
        <v>71</v>
      </c>
      <c r="B47" s="16">
        <f>SUM(B10:B46)</f>
        <v>9040682852.06</v>
      </c>
      <c r="C47" s="16">
        <f>SUM(C10:C46)</f>
        <v>248755000</v>
      </c>
      <c r="D47" s="16">
        <f>SUM(D10:D46)</f>
        <v>48462071500.45001</v>
      </c>
      <c r="E47" s="16">
        <f>SUM(E10:E46)</f>
        <v>22063900494.78</v>
      </c>
      <c r="F47" s="16">
        <f t="shared" si="1"/>
        <v>33.30506439317935</v>
      </c>
      <c r="G47" s="16"/>
      <c r="H47" s="16"/>
    </row>
    <row r="49" ht="15">
      <c r="F49" s="21"/>
    </row>
  </sheetData>
  <sheetProtection/>
  <mergeCells count="8">
    <mergeCell ref="A1:H1"/>
    <mergeCell ref="A7:A8"/>
    <mergeCell ref="B7:C7"/>
    <mergeCell ref="D7:D8"/>
    <mergeCell ref="E7:E8"/>
    <mergeCell ref="F7:F8"/>
    <mergeCell ref="G7:G8"/>
    <mergeCell ref="H7:H8"/>
  </mergeCells>
  <printOptions/>
  <pageMargins left="0.17" right="0.15748031496062992" top="0.5" bottom="0.15748031496062992" header="0.15748031496062992" footer="0.15748031496062992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76" t="s">
        <v>236</v>
      </c>
      <c r="B1" s="86"/>
      <c r="C1" s="86"/>
      <c r="D1" s="86"/>
      <c r="E1" s="86"/>
    </row>
    <row r="3" spans="1:2" ht="15">
      <c r="A3" s="11" t="s">
        <v>172</v>
      </c>
      <c r="B3" s="11">
        <v>1</v>
      </c>
    </row>
    <row r="4" spans="1:2" ht="15">
      <c r="A4" s="12" t="s">
        <v>173</v>
      </c>
      <c r="B4" s="12">
        <v>0</v>
      </c>
    </row>
    <row r="5" spans="1:2" ht="15">
      <c r="A5" s="13" t="s">
        <v>174</v>
      </c>
      <c r="B5" s="14" t="s">
        <v>43</v>
      </c>
    </row>
    <row r="7" spans="1:5" s="8" customFormat="1" ht="129" customHeight="1">
      <c r="A7" s="3" t="s">
        <v>38</v>
      </c>
      <c r="B7" s="3" t="s">
        <v>263</v>
      </c>
      <c r="C7" s="9" t="s">
        <v>175</v>
      </c>
      <c r="D7" s="9" t="s">
        <v>176</v>
      </c>
      <c r="E7" s="9" t="s">
        <v>177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3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1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91" right="0.17" top="0.17" bottom="0.22" header="0.17" footer="0.2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8.710937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7.00390625" style="1" customWidth="1"/>
    <col min="5" max="5" width="16.8515625" style="1" customWidth="1"/>
    <col min="6" max="6" width="18.00390625" style="1" customWidth="1"/>
    <col min="7" max="7" width="17.14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8.7109375" style="1" customWidth="1"/>
  </cols>
  <sheetData>
    <row r="1" spans="1:10" ht="15">
      <c r="A1" s="61" t="s">
        <v>237</v>
      </c>
      <c r="B1" s="61"/>
      <c r="C1" s="61"/>
      <c r="D1" s="61"/>
      <c r="E1" s="61"/>
      <c r="F1" s="61"/>
      <c r="G1" s="61"/>
      <c r="H1" s="61"/>
      <c r="I1" s="61"/>
      <c r="J1" s="61"/>
    </row>
    <row r="3" spans="1:2" ht="15">
      <c r="A3" s="11" t="s">
        <v>195</v>
      </c>
      <c r="B3" s="30">
        <f>MAX($H$10:$H$46)</f>
        <v>0.33901068762142333</v>
      </c>
    </row>
    <row r="4" spans="1:2" ht="15">
      <c r="A4" s="12" t="s">
        <v>196</v>
      </c>
      <c r="B4" s="53">
        <f>MIN($H$10:$H$46)</f>
        <v>0.010042321777076068</v>
      </c>
    </row>
    <row r="5" spans="1:2" ht="15">
      <c r="A5" s="13" t="s">
        <v>197</v>
      </c>
      <c r="B5" s="14" t="s">
        <v>123</v>
      </c>
    </row>
    <row r="7" spans="1:10" s="8" customFormat="1" ht="52.5" customHeight="1">
      <c r="A7" s="73" t="s">
        <v>38</v>
      </c>
      <c r="B7" s="80" t="s">
        <v>218</v>
      </c>
      <c r="C7" s="80"/>
      <c r="D7" s="80"/>
      <c r="E7" s="80"/>
      <c r="F7" s="80" t="s">
        <v>267</v>
      </c>
      <c r="G7" s="80"/>
      <c r="H7" s="70" t="s">
        <v>198</v>
      </c>
      <c r="I7" s="70" t="s">
        <v>199</v>
      </c>
      <c r="J7" s="70" t="s">
        <v>200</v>
      </c>
    </row>
    <row r="8" spans="1:10" s="8" customFormat="1" ht="50.25" customHeight="1">
      <c r="A8" s="74"/>
      <c r="B8" s="59" t="s">
        <v>264</v>
      </c>
      <c r="C8" s="59" t="s">
        <v>265</v>
      </c>
      <c r="D8" s="59" t="s">
        <v>266</v>
      </c>
      <c r="E8" s="50" t="s">
        <v>219</v>
      </c>
      <c r="F8" s="50" t="s">
        <v>210</v>
      </c>
      <c r="G8" s="50" t="s">
        <v>215</v>
      </c>
      <c r="H8" s="71"/>
      <c r="I8" s="71"/>
      <c r="J8" s="87"/>
    </row>
    <row r="9" spans="1:10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220</v>
      </c>
      <c r="I9" s="9">
        <v>9</v>
      </c>
      <c r="J9" s="9">
        <v>10</v>
      </c>
    </row>
    <row r="10" spans="1:11" ht="15">
      <c r="A10" s="5" t="s">
        <v>0</v>
      </c>
      <c r="B10" s="44">
        <v>475942600</v>
      </c>
      <c r="C10" s="44">
        <v>87394100</v>
      </c>
      <c r="D10" s="44">
        <v>105123900</v>
      </c>
      <c r="E10" s="39">
        <f>AVERAGE($B10:$D10)</f>
        <v>222820200</v>
      </c>
      <c r="F10" s="39">
        <v>12934356800</v>
      </c>
      <c r="G10" s="39">
        <v>31856000</v>
      </c>
      <c r="H10" s="52">
        <f>$E10/($F10+$G10)</f>
        <v>0.01718467862875118</v>
      </c>
      <c r="I10" s="52">
        <f>($H10-$B$4)/($B$3-$B$4)</f>
        <v>0.021711378944729746</v>
      </c>
      <c r="J10" s="52">
        <f>$I10*$B$5</f>
        <v>0.021711378944729746</v>
      </c>
      <c r="K10" s="42"/>
    </row>
    <row r="11" spans="1:11" ht="15">
      <c r="A11" s="5" t="s">
        <v>1</v>
      </c>
      <c r="B11" s="44">
        <v>316161500</v>
      </c>
      <c r="C11" s="44">
        <v>245619600</v>
      </c>
      <c r="D11" s="44">
        <v>373546600</v>
      </c>
      <c r="E11" s="39">
        <f aca="true" t="shared" si="0" ref="E11:E46">AVERAGE($B11:$D11)</f>
        <v>311775900</v>
      </c>
      <c r="F11" s="39">
        <v>6592397000</v>
      </c>
      <c r="G11" s="39">
        <v>43357000</v>
      </c>
      <c r="H11" s="52">
        <f aca="true" t="shared" si="1" ref="H11:H46">$E11/($F11+$G11)</f>
        <v>0.04698424625144332</v>
      </c>
      <c r="I11" s="52">
        <f aca="true" t="shared" si="2" ref="I11:I46">($H11-$B$4)/($B$3-$B$4)</f>
        <v>0.11229628228705271</v>
      </c>
      <c r="J11" s="52">
        <f aca="true" t="shared" si="3" ref="J11:J46">$I11*$B$5</f>
        <v>0.11229628228705271</v>
      </c>
      <c r="K11" s="42"/>
    </row>
    <row r="12" spans="1:11" ht="15">
      <c r="A12" s="5" t="s">
        <v>2</v>
      </c>
      <c r="B12" s="44">
        <v>97360400</v>
      </c>
      <c r="C12" s="44">
        <v>52936800</v>
      </c>
      <c r="D12" s="44">
        <v>67946500</v>
      </c>
      <c r="E12" s="39">
        <f t="shared" si="0"/>
        <v>72747900</v>
      </c>
      <c r="F12" s="39">
        <v>1294361800</v>
      </c>
      <c r="G12" s="39">
        <v>120003000</v>
      </c>
      <c r="H12" s="52">
        <f t="shared" si="1"/>
        <v>0.0514350328854338</v>
      </c>
      <c r="I12" s="52">
        <f t="shared" si="2"/>
        <v>0.12582581003531162</v>
      </c>
      <c r="J12" s="52">
        <f t="shared" si="3"/>
        <v>0.12582581003531162</v>
      </c>
      <c r="K12" s="42"/>
    </row>
    <row r="13" spans="1:11" ht="15">
      <c r="A13" s="5" t="s">
        <v>3</v>
      </c>
      <c r="B13" s="44">
        <v>24271000</v>
      </c>
      <c r="C13" s="44">
        <v>25799000</v>
      </c>
      <c r="D13" s="44">
        <v>23310000</v>
      </c>
      <c r="E13" s="39">
        <f t="shared" si="0"/>
        <v>24460000</v>
      </c>
      <c r="F13" s="39">
        <v>1033121000</v>
      </c>
      <c r="G13" s="39">
        <v>2968000</v>
      </c>
      <c r="H13" s="52">
        <f t="shared" si="1"/>
        <v>0.023608010508749732</v>
      </c>
      <c r="I13" s="52">
        <f t="shared" si="2"/>
        <v>0.04123706149329971</v>
      </c>
      <c r="J13" s="52">
        <f t="shared" si="3"/>
        <v>0.04123706149329971</v>
      </c>
      <c r="K13" s="42"/>
    </row>
    <row r="14" spans="1:11" ht="15">
      <c r="A14" s="5" t="s">
        <v>4</v>
      </c>
      <c r="B14" s="44">
        <v>146993000</v>
      </c>
      <c r="C14" s="44">
        <v>144633000</v>
      </c>
      <c r="D14" s="44">
        <v>137291000</v>
      </c>
      <c r="E14" s="39">
        <f t="shared" si="0"/>
        <v>142972333.33333334</v>
      </c>
      <c r="F14" s="39">
        <v>293732000</v>
      </c>
      <c r="G14" s="39">
        <v>128002000</v>
      </c>
      <c r="H14" s="52">
        <f t="shared" si="1"/>
        <v>0.33901068762142333</v>
      </c>
      <c r="I14" s="52">
        <f t="shared" si="2"/>
        <v>1</v>
      </c>
      <c r="J14" s="52">
        <f t="shared" si="3"/>
        <v>1</v>
      </c>
      <c r="K14" s="42"/>
    </row>
    <row r="15" spans="1:11" ht="15">
      <c r="A15" s="5" t="s">
        <v>5</v>
      </c>
      <c r="B15" s="44">
        <v>18220100</v>
      </c>
      <c r="C15" s="44">
        <v>17152300</v>
      </c>
      <c r="D15" s="44">
        <v>20761900</v>
      </c>
      <c r="E15" s="39">
        <f t="shared" si="0"/>
        <v>18711433.333333332</v>
      </c>
      <c r="F15" s="39">
        <v>352813000</v>
      </c>
      <c r="G15" s="39">
        <v>8193000</v>
      </c>
      <c r="H15" s="52">
        <f t="shared" si="1"/>
        <v>0.05183136383698147</v>
      </c>
      <c r="I15" s="52">
        <f t="shared" si="2"/>
        <v>0.12703057922498864</v>
      </c>
      <c r="J15" s="52">
        <f t="shared" si="3"/>
        <v>0.12703057922498864</v>
      </c>
      <c r="K15" s="42"/>
    </row>
    <row r="16" spans="1:11" ht="15">
      <c r="A16" s="5" t="s">
        <v>6</v>
      </c>
      <c r="B16" s="44">
        <v>38305700</v>
      </c>
      <c r="C16" s="44">
        <v>24559800</v>
      </c>
      <c r="D16" s="44">
        <v>21495200</v>
      </c>
      <c r="E16" s="39">
        <f t="shared" si="0"/>
        <v>28120233.333333332</v>
      </c>
      <c r="F16" s="39">
        <v>330151700</v>
      </c>
      <c r="G16" s="39">
        <v>81584000</v>
      </c>
      <c r="H16" s="52">
        <f t="shared" si="1"/>
        <v>0.06829680626026194</v>
      </c>
      <c r="I16" s="52">
        <f t="shared" si="2"/>
        <v>0.17708232928010234</v>
      </c>
      <c r="J16" s="52">
        <f t="shared" si="3"/>
        <v>0.17708232928010234</v>
      </c>
      <c r="K16" s="42"/>
    </row>
    <row r="17" spans="1:11" ht="15">
      <c r="A17" s="5" t="s">
        <v>7</v>
      </c>
      <c r="B17" s="44">
        <v>6430000</v>
      </c>
      <c r="C17" s="44">
        <v>8363100</v>
      </c>
      <c r="D17" s="44">
        <v>9471000</v>
      </c>
      <c r="E17" s="39">
        <f t="shared" si="0"/>
        <v>8088033.333333333</v>
      </c>
      <c r="F17" s="39">
        <v>134978600</v>
      </c>
      <c r="G17" s="39">
        <v>44713000</v>
      </c>
      <c r="H17" s="52">
        <f t="shared" si="1"/>
        <v>0.04501063674280452</v>
      </c>
      <c r="I17" s="52">
        <f t="shared" si="2"/>
        <v>0.10629689233485098</v>
      </c>
      <c r="J17" s="52">
        <f t="shared" si="3"/>
        <v>0.10629689233485098</v>
      </c>
      <c r="K17" s="42"/>
    </row>
    <row r="18" spans="1:11" ht="15">
      <c r="A18" s="5" t="s">
        <v>8</v>
      </c>
      <c r="B18" s="44">
        <v>78845400</v>
      </c>
      <c r="C18" s="44">
        <v>59635900</v>
      </c>
      <c r="D18" s="44">
        <v>60969800</v>
      </c>
      <c r="E18" s="39">
        <f t="shared" si="0"/>
        <v>66483700</v>
      </c>
      <c r="F18" s="39">
        <v>328313000</v>
      </c>
      <c r="G18" s="39">
        <v>55934000</v>
      </c>
      <c r="H18" s="52">
        <f t="shared" si="1"/>
        <v>0.1730233417567346</v>
      </c>
      <c r="I18" s="52">
        <f t="shared" si="2"/>
        <v>0.4954306763245852</v>
      </c>
      <c r="J18" s="52">
        <f t="shared" si="3"/>
        <v>0.4954306763245852</v>
      </c>
      <c r="K18" s="42"/>
    </row>
    <row r="19" spans="1:11" ht="15">
      <c r="A19" s="5" t="s">
        <v>9</v>
      </c>
      <c r="B19" s="44">
        <v>19914800</v>
      </c>
      <c r="C19" s="44">
        <v>12684600</v>
      </c>
      <c r="D19" s="44">
        <v>17833400</v>
      </c>
      <c r="E19" s="39">
        <f t="shared" si="0"/>
        <v>16810933.333333332</v>
      </c>
      <c r="F19" s="39">
        <v>186183000</v>
      </c>
      <c r="G19" s="39">
        <v>30977000</v>
      </c>
      <c r="H19" s="52">
        <f t="shared" si="1"/>
        <v>0.07741266040400319</v>
      </c>
      <c r="I19" s="52">
        <f t="shared" si="2"/>
        <v>0.20479275706042716</v>
      </c>
      <c r="J19" s="52">
        <f t="shared" si="3"/>
        <v>0.20479275706042716</v>
      </c>
      <c r="K19" s="42"/>
    </row>
    <row r="20" spans="1:11" ht="15">
      <c r="A20" s="5" t="s">
        <v>10</v>
      </c>
      <c r="B20" s="44">
        <v>11124100</v>
      </c>
      <c r="C20" s="44">
        <v>7109200</v>
      </c>
      <c r="D20" s="44">
        <v>6111500</v>
      </c>
      <c r="E20" s="39">
        <f t="shared" si="0"/>
        <v>8114933.333333333</v>
      </c>
      <c r="F20" s="39">
        <v>53959204.71</v>
      </c>
      <c r="G20" s="39">
        <v>28136000</v>
      </c>
      <c r="H20" s="52">
        <f t="shared" si="1"/>
        <v>0.09884783602159473</v>
      </c>
      <c r="I20" s="57">
        <f t="shared" si="2"/>
        <v>0.2699515317121324</v>
      </c>
      <c r="J20" s="57">
        <f t="shared" si="3"/>
        <v>0.2699515317121324</v>
      </c>
      <c r="K20" s="42"/>
    </row>
    <row r="21" spans="1:11" ht="15">
      <c r="A21" s="5" t="s">
        <v>11</v>
      </c>
      <c r="B21" s="44">
        <v>57670000</v>
      </c>
      <c r="C21" s="44">
        <v>55012500</v>
      </c>
      <c r="D21" s="44">
        <v>84334800</v>
      </c>
      <c r="E21" s="39">
        <f t="shared" si="0"/>
        <v>65672433.333333336</v>
      </c>
      <c r="F21" s="39">
        <v>231905538</v>
      </c>
      <c r="G21" s="39">
        <v>76972000</v>
      </c>
      <c r="H21" s="52">
        <f t="shared" si="1"/>
        <v>0.21261641024001343</v>
      </c>
      <c r="I21" s="52">
        <f t="shared" si="2"/>
        <v>0.6157859219776353</v>
      </c>
      <c r="J21" s="52">
        <f t="shared" si="3"/>
        <v>0.6157859219776353</v>
      </c>
      <c r="K21" s="42"/>
    </row>
    <row r="22" spans="1:11" ht="15">
      <c r="A22" s="5" t="s">
        <v>12</v>
      </c>
      <c r="B22" s="44">
        <v>8841700</v>
      </c>
      <c r="C22" s="44">
        <v>5185900</v>
      </c>
      <c r="D22" s="44">
        <v>7851700.000000001</v>
      </c>
      <c r="E22" s="39">
        <f t="shared" si="0"/>
        <v>7293100</v>
      </c>
      <c r="F22" s="39">
        <v>97624036</v>
      </c>
      <c r="G22" s="39">
        <v>32685000</v>
      </c>
      <c r="H22" s="52">
        <f t="shared" si="1"/>
        <v>0.055967722760223625</v>
      </c>
      <c r="I22" s="52">
        <f t="shared" si="2"/>
        <v>0.1396043077433085</v>
      </c>
      <c r="J22" s="52">
        <f t="shared" si="3"/>
        <v>0.1396043077433085</v>
      </c>
      <c r="K22" s="42"/>
    </row>
    <row r="23" spans="1:11" ht="15">
      <c r="A23" s="5" t="s">
        <v>13</v>
      </c>
      <c r="B23" s="44">
        <v>13571400</v>
      </c>
      <c r="C23" s="44">
        <v>11215400</v>
      </c>
      <c r="D23" s="44">
        <v>15369600</v>
      </c>
      <c r="E23" s="39">
        <f t="shared" si="0"/>
        <v>13385466.666666666</v>
      </c>
      <c r="F23" s="39">
        <v>129221700</v>
      </c>
      <c r="G23" s="39">
        <v>51157000</v>
      </c>
      <c r="H23" s="52">
        <f t="shared" si="1"/>
        <v>0.07420757920234854</v>
      </c>
      <c r="I23" s="52">
        <f t="shared" si="2"/>
        <v>0.1950499321130243</v>
      </c>
      <c r="J23" s="52">
        <f t="shared" si="3"/>
        <v>0.1950499321130243</v>
      </c>
      <c r="K23" s="42"/>
    </row>
    <row r="24" spans="1:11" ht="15">
      <c r="A24" s="5" t="s">
        <v>14</v>
      </c>
      <c r="B24" s="44">
        <v>1297200</v>
      </c>
      <c r="C24" s="44">
        <v>4722500</v>
      </c>
      <c r="D24" s="44">
        <v>7949500</v>
      </c>
      <c r="E24" s="39">
        <f t="shared" si="0"/>
        <v>4656400</v>
      </c>
      <c r="F24" s="39">
        <v>146010459.57</v>
      </c>
      <c r="G24" s="39">
        <v>43334000</v>
      </c>
      <c r="H24" s="52">
        <f t="shared" si="1"/>
        <v>0.024592216801984347</v>
      </c>
      <c r="I24" s="52">
        <f t="shared" si="2"/>
        <v>0.04422885765190147</v>
      </c>
      <c r="J24" s="52">
        <f t="shared" si="3"/>
        <v>0.04422885765190147</v>
      </c>
      <c r="K24" s="42"/>
    </row>
    <row r="25" spans="1:11" ht="15">
      <c r="A25" s="5" t="s">
        <v>15</v>
      </c>
      <c r="B25" s="44">
        <v>21226100</v>
      </c>
      <c r="C25" s="44">
        <v>17218200</v>
      </c>
      <c r="D25" s="44">
        <v>25116200</v>
      </c>
      <c r="E25" s="39">
        <f t="shared" si="0"/>
        <v>21186833.333333332</v>
      </c>
      <c r="F25" s="39">
        <v>100050353</v>
      </c>
      <c r="G25" s="39">
        <v>61661000</v>
      </c>
      <c r="H25" s="52">
        <f t="shared" si="1"/>
        <v>0.13101636304615752</v>
      </c>
      <c r="I25" s="52">
        <f t="shared" si="2"/>
        <v>0.367737611969416</v>
      </c>
      <c r="J25" s="52">
        <f t="shared" si="3"/>
        <v>0.367737611969416</v>
      </c>
      <c r="K25" s="42"/>
    </row>
    <row r="26" spans="1:11" ht="15">
      <c r="A26" s="5" t="s">
        <v>16</v>
      </c>
      <c r="B26" s="44">
        <v>102741200</v>
      </c>
      <c r="C26" s="44">
        <v>75713800</v>
      </c>
      <c r="D26" s="44">
        <v>72902400</v>
      </c>
      <c r="E26" s="39">
        <f t="shared" si="0"/>
        <v>83785800</v>
      </c>
      <c r="F26" s="39">
        <v>725970629.3</v>
      </c>
      <c r="G26" s="39">
        <v>93332000</v>
      </c>
      <c r="H26" s="52">
        <f t="shared" si="1"/>
        <v>0.10226477616895402</v>
      </c>
      <c r="I26" s="52">
        <f t="shared" si="2"/>
        <v>0.28033836674591806</v>
      </c>
      <c r="J26" s="52">
        <f t="shared" si="3"/>
        <v>0.28033836674591806</v>
      </c>
      <c r="K26" s="42"/>
    </row>
    <row r="27" spans="1:11" ht="15">
      <c r="A27" s="5" t="s">
        <v>17</v>
      </c>
      <c r="B27" s="44">
        <v>2580700.0000000005</v>
      </c>
      <c r="C27" s="44">
        <v>1523900</v>
      </c>
      <c r="D27" s="44">
        <v>1622200</v>
      </c>
      <c r="E27" s="39">
        <f t="shared" si="0"/>
        <v>1908933.3333333333</v>
      </c>
      <c r="F27" s="39">
        <v>47620815</v>
      </c>
      <c r="G27" s="39">
        <v>23223000</v>
      </c>
      <c r="H27" s="52">
        <f t="shared" si="1"/>
        <v>0.026945659735198243</v>
      </c>
      <c r="I27" s="52">
        <f t="shared" si="2"/>
        <v>0.051382867512920864</v>
      </c>
      <c r="J27" s="52">
        <f t="shared" si="3"/>
        <v>0.051382867512920864</v>
      </c>
      <c r="K27" s="42"/>
    </row>
    <row r="28" spans="1:11" ht="15">
      <c r="A28" s="5" t="s">
        <v>18</v>
      </c>
      <c r="B28" s="44">
        <v>6000900.000000001</v>
      </c>
      <c r="C28" s="44">
        <v>11631400.000000002</v>
      </c>
      <c r="D28" s="44">
        <v>7740900</v>
      </c>
      <c r="E28" s="39">
        <f t="shared" si="0"/>
        <v>8457733.333333334</v>
      </c>
      <c r="F28" s="39">
        <v>99602231</v>
      </c>
      <c r="G28" s="39">
        <v>26587000</v>
      </c>
      <c r="H28" s="52">
        <f t="shared" si="1"/>
        <v>0.06702420853435055</v>
      </c>
      <c r="I28" s="52">
        <f t="shared" si="2"/>
        <v>0.17321387912488734</v>
      </c>
      <c r="J28" s="52">
        <f t="shared" si="3"/>
        <v>0.17321387912488734</v>
      </c>
      <c r="K28" s="42"/>
    </row>
    <row r="29" spans="1:11" ht="15">
      <c r="A29" s="5" t="s">
        <v>19</v>
      </c>
      <c r="B29" s="44">
        <v>65333000</v>
      </c>
      <c r="C29" s="44">
        <v>80417000</v>
      </c>
      <c r="D29" s="44">
        <v>86044200</v>
      </c>
      <c r="E29" s="39">
        <f t="shared" si="0"/>
        <v>77264733.33333333</v>
      </c>
      <c r="F29" s="39">
        <v>492850061.36</v>
      </c>
      <c r="G29" s="39">
        <v>64918000</v>
      </c>
      <c r="H29" s="52">
        <f t="shared" si="1"/>
        <v>0.13852484336399531</v>
      </c>
      <c r="I29" s="52">
        <f t="shared" si="2"/>
        <v>0.3905619352096344</v>
      </c>
      <c r="J29" s="52">
        <f t="shared" si="3"/>
        <v>0.3905619352096344</v>
      </c>
      <c r="K29" s="42"/>
    </row>
    <row r="30" spans="1:11" ht="15">
      <c r="A30" s="5" t="s">
        <v>20</v>
      </c>
      <c r="B30" s="44">
        <v>48807200</v>
      </c>
      <c r="C30" s="44">
        <v>46204100</v>
      </c>
      <c r="D30" s="44">
        <v>50839700</v>
      </c>
      <c r="E30" s="39">
        <f t="shared" si="0"/>
        <v>48617000</v>
      </c>
      <c r="F30" s="39">
        <v>277284077.3</v>
      </c>
      <c r="G30" s="39">
        <v>89433000</v>
      </c>
      <c r="H30" s="52">
        <f t="shared" si="1"/>
        <v>0.13257359149442588</v>
      </c>
      <c r="I30" s="52">
        <f t="shared" si="2"/>
        <v>0.3724712842915905</v>
      </c>
      <c r="J30" s="52">
        <f t="shared" si="3"/>
        <v>0.3724712842915905</v>
      </c>
      <c r="K30" s="42"/>
    </row>
    <row r="31" spans="1:11" ht="15">
      <c r="A31" s="5" t="s">
        <v>21</v>
      </c>
      <c r="B31" s="44">
        <v>2921100</v>
      </c>
      <c r="C31" s="44">
        <v>2840000</v>
      </c>
      <c r="D31" s="44">
        <v>3945300</v>
      </c>
      <c r="E31" s="39">
        <f t="shared" si="0"/>
        <v>3235466.6666666665</v>
      </c>
      <c r="F31" s="39">
        <v>89719000</v>
      </c>
      <c r="G31" s="39">
        <v>34697256</v>
      </c>
      <c r="H31" s="52">
        <f t="shared" si="1"/>
        <v>0.026005176258210715</v>
      </c>
      <c r="I31" s="52">
        <f t="shared" si="2"/>
        <v>0.048523980231848604</v>
      </c>
      <c r="J31" s="52">
        <f t="shared" si="3"/>
        <v>0.048523980231848604</v>
      </c>
      <c r="K31" s="42"/>
    </row>
    <row r="32" spans="1:11" ht="15">
      <c r="A32" s="5" t="s">
        <v>22</v>
      </c>
      <c r="B32" s="44">
        <v>6874300</v>
      </c>
      <c r="C32" s="44">
        <v>6639700.000000001</v>
      </c>
      <c r="D32" s="44">
        <v>8149500</v>
      </c>
      <c r="E32" s="39">
        <f t="shared" si="0"/>
        <v>7221166.666666667</v>
      </c>
      <c r="F32" s="39">
        <v>127186218.09</v>
      </c>
      <c r="G32" s="39">
        <v>47717000</v>
      </c>
      <c r="H32" s="52">
        <f t="shared" si="1"/>
        <v>0.041286642667437194</v>
      </c>
      <c r="I32" s="52">
        <f t="shared" si="2"/>
        <v>0.09497667293986713</v>
      </c>
      <c r="J32" s="52">
        <f t="shared" si="3"/>
        <v>0.09497667293986713</v>
      </c>
      <c r="K32" s="42"/>
    </row>
    <row r="33" spans="1:11" ht="15">
      <c r="A33" s="5" t="s">
        <v>23</v>
      </c>
      <c r="B33" s="44">
        <v>11964400</v>
      </c>
      <c r="C33" s="44">
        <v>9104400</v>
      </c>
      <c r="D33" s="44">
        <v>7858100</v>
      </c>
      <c r="E33" s="39">
        <f t="shared" si="0"/>
        <v>9642300</v>
      </c>
      <c r="F33" s="39">
        <v>129937000</v>
      </c>
      <c r="G33" s="39">
        <v>39648000</v>
      </c>
      <c r="H33" s="52">
        <f t="shared" si="1"/>
        <v>0.056858212695698324</v>
      </c>
      <c r="I33" s="52">
        <f t="shared" si="2"/>
        <v>0.14231122435879864</v>
      </c>
      <c r="J33" s="52">
        <f t="shared" si="3"/>
        <v>0.14231122435879864</v>
      </c>
      <c r="K33" s="42"/>
    </row>
    <row r="34" spans="1:11" ht="15">
      <c r="A34" s="5" t="s">
        <v>24</v>
      </c>
      <c r="B34" s="44">
        <v>118350213.55</v>
      </c>
      <c r="C34" s="44">
        <v>119912000</v>
      </c>
      <c r="D34" s="44">
        <v>117651800</v>
      </c>
      <c r="E34" s="39">
        <f t="shared" si="0"/>
        <v>118638004.51666667</v>
      </c>
      <c r="F34" s="39">
        <v>335137376</v>
      </c>
      <c r="G34" s="39">
        <v>91477000</v>
      </c>
      <c r="H34" s="52">
        <f t="shared" si="1"/>
        <v>0.27809190498696806</v>
      </c>
      <c r="I34" s="52">
        <f t="shared" si="2"/>
        <v>0.8148187213135282</v>
      </c>
      <c r="J34" s="52">
        <f t="shared" si="3"/>
        <v>0.8148187213135282</v>
      </c>
      <c r="K34" s="42"/>
    </row>
    <row r="35" spans="1:11" ht="15">
      <c r="A35" s="5" t="s">
        <v>25</v>
      </c>
      <c r="B35" s="44">
        <v>2289800</v>
      </c>
      <c r="C35" s="44">
        <v>0</v>
      </c>
      <c r="D35" s="44">
        <v>0</v>
      </c>
      <c r="E35" s="39">
        <f t="shared" si="0"/>
        <v>763266.6666666666</v>
      </c>
      <c r="F35" s="39">
        <v>48120000</v>
      </c>
      <c r="G35" s="39">
        <v>27885000</v>
      </c>
      <c r="H35" s="57">
        <f t="shared" si="1"/>
        <v>0.010042321777076068</v>
      </c>
      <c r="I35" s="57">
        <f t="shared" si="2"/>
        <v>0</v>
      </c>
      <c r="J35" s="57">
        <f t="shared" si="3"/>
        <v>0</v>
      </c>
      <c r="K35" s="42"/>
    </row>
    <row r="36" spans="1:11" ht="15">
      <c r="A36" s="5" t="s">
        <v>26</v>
      </c>
      <c r="B36" s="44">
        <v>29644700</v>
      </c>
      <c r="C36" s="44">
        <v>22186500</v>
      </c>
      <c r="D36" s="44">
        <v>25379199.999999996</v>
      </c>
      <c r="E36" s="39">
        <f t="shared" si="0"/>
        <v>25736800</v>
      </c>
      <c r="F36" s="39">
        <v>241202155.05</v>
      </c>
      <c r="G36" s="39">
        <v>47396000</v>
      </c>
      <c r="H36" s="52">
        <f t="shared" si="1"/>
        <v>0.08917867127577814</v>
      </c>
      <c r="I36" s="52">
        <f t="shared" si="2"/>
        <v>0.24055914706444986</v>
      </c>
      <c r="J36" s="52">
        <f t="shared" si="3"/>
        <v>0.24055914706444986</v>
      </c>
      <c r="K36" s="42"/>
    </row>
    <row r="37" spans="1:11" ht="15">
      <c r="A37" s="5" t="s">
        <v>27</v>
      </c>
      <c r="B37" s="44">
        <v>13312900.000000002</v>
      </c>
      <c r="C37" s="44">
        <v>10333100</v>
      </c>
      <c r="D37" s="44">
        <v>2864700</v>
      </c>
      <c r="E37" s="39">
        <f t="shared" si="0"/>
        <v>8836900</v>
      </c>
      <c r="F37" s="39">
        <v>103432244</v>
      </c>
      <c r="G37" s="39">
        <v>39639000</v>
      </c>
      <c r="H37" s="52">
        <f t="shared" si="1"/>
        <v>0.06176573120451794</v>
      </c>
      <c r="I37" s="52">
        <f t="shared" si="2"/>
        <v>0.15722912838347203</v>
      </c>
      <c r="J37" s="52">
        <f t="shared" si="3"/>
        <v>0.15722912838347203</v>
      </c>
      <c r="K37" s="42"/>
    </row>
    <row r="38" spans="1:11" ht="15">
      <c r="A38" s="5" t="s">
        <v>28</v>
      </c>
      <c r="B38" s="44">
        <v>10148300</v>
      </c>
      <c r="C38" s="44">
        <v>4180600.0000000005</v>
      </c>
      <c r="D38" s="44">
        <v>8720900</v>
      </c>
      <c r="E38" s="39">
        <f t="shared" si="0"/>
        <v>7683266.666666667</v>
      </c>
      <c r="F38" s="39">
        <v>107792000</v>
      </c>
      <c r="G38" s="39">
        <v>78290000</v>
      </c>
      <c r="H38" s="52">
        <f t="shared" si="1"/>
        <v>0.041289682326429565</v>
      </c>
      <c r="I38" s="52">
        <f t="shared" si="2"/>
        <v>0.0949859129133964</v>
      </c>
      <c r="J38" s="52">
        <f t="shared" si="3"/>
        <v>0.0949859129133964</v>
      </c>
      <c r="K38" s="42"/>
    </row>
    <row r="39" spans="1:11" ht="15">
      <c r="A39" s="5" t="s">
        <v>29</v>
      </c>
      <c r="B39" s="44">
        <v>3216000</v>
      </c>
      <c r="C39" s="44">
        <v>2985700.0000000005</v>
      </c>
      <c r="D39" s="44">
        <v>5561400</v>
      </c>
      <c r="E39" s="39">
        <f t="shared" si="0"/>
        <v>3921033.3333333335</v>
      </c>
      <c r="F39" s="39">
        <v>93587000</v>
      </c>
      <c r="G39" s="39">
        <v>52325000</v>
      </c>
      <c r="H39" s="52">
        <f t="shared" si="1"/>
        <v>0.026872589871520736</v>
      </c>
      <c r="I39" s="52">
        <f t="shared" si="2"/>
        <v>0.05116074930562771</v>
      </c>
      <c r="J39" s="52">
        <f t="shared" si="3"/>
        <v>0.05116074930562771</v>
      </c>
      <c r="K39" s="42"/>
    </row>
    <row r="40" spans="1:11" ht="15">
      <c r="A40" s="5" t="s">
        <v>30</v>
      </c>
      <c r="B40" s="44">
        <v>17863400</v>
      </c>
      <c r="C40" s="44">
        <v>13260700</v>
      </c>
      <c r="D40" s="44">
        <v>7715300</v>
      </c>
      <c r="E40" s="39">
        <f t="shared" si="0"/>
        <v>12946466.666666666</v>
      </c>
      <c r="F40" s="39">
        <v>357230946.64</v>
      </c>
      <c r="G40" s="39">
        <v>63030000</v>
      </c>
      <c r="H40" s="52">
        <f t="shared" si="1"/>
        <v>0.030805780956270363</v>
      </c>
      <c r="I40" s="52">
        <f t="shared" si="2"/>
        <v>0.0631168870170897</v>
      </c>
      <c r="J40" s="52">
        <f t="shared" si="3"/>
        <v>0.0631168870170897</v>
      </c>
      <c r="K40" s="42"/>
    </row>
    <row r="41" spans="1:11" ht="15">
      <c r="A41" s="5" t="s">
        <v>31</v>
      </c>
      <c r="B41" s="44">
        <v>97368100</v>
      </c>
      <c r="C41" s="44">
        <v>130581799.99999999</v>
      </c>
      <c r="D41" s="44">
        <v>91084100</v>
      </c>
      <c r="E41" s="39">
        <f t="shared" si="0"/>
        <v>106344666.66666667</v>
      </c>
      <c r="F41" s="39">
        <v>421687319.35</v>
      </c>
      <c r="G41" s="39">
        <v>90198000</v>
      </c>
      <c r="H41" s="52">
        <f t="shared" si="1"/>
        <v>0.20775096031608173</v>
      </c>
      <c r="I41" s="52">
        <f t="shared" si="2"/>
        <v>0.6009958982881421</v>
      </c>
      <c r="J41" s="52">
        <f t="shared" si="3"/>
        <v>0.6009958982881421</v>
      </c>
      <c r="K41" s="42"/>
    </row>
    <row r="42" spans="1:11" ht="15">
      <c r="A42" s="5" t="s">
        <v>32</v>
      </c>
      <c r="B42" s="44">
        <v>50138399.99999999</v>
      </c>
      <c r="C42" s="44">
        <v>43465700</v>
      </c>
      <c r="D42" s="44">
        <v>42896300</v>
      </c>
      <c r="E42" s="39">
        <f t="shared" si="0"/>
        <v>45500133.333333336</v>
      </c>
      <c r="F42" s="39">
        <v>196581818.92</v>
      </c>
      <c r="G42" s="39">
        <v>53946000</v>
      </c>
      <c r="H42" s="52">
        <f t="shared" si="1"/>
        <v>0.18161708958901168</v>
      </c>
      <c r="I42" s="52">
        <f t="shared" si="2"/>
        <v>0.5215540022262108</v>
      </c>
      <c r="J42" s="52">
        <f t="shared" si="3"/>
        <v>0.5215540022262108</v>
      </c>
      <c r="K42" s="42"/>
    </row>
    <row r="43" spans="1:11" ht="15">
      <c r="A43" s="5" t="s">
        <v>33</v>
      </c>
      <c r="B43" s="44">
        <v>1552700</v>
      </c>
      <c r="C43" s="44">
        <v>2454400</v>
      </c>
      <c r="D43" s="44">
        <v>5330100</v>
      </c>
      <c r="E43" s="39">
        <f t="shared" si="0"/>
        <v>3112400</v>
      </c>
      <c r="F43" s="39">
        <v>73160000</v>
      </c>
      <c r="G43" s="39">
        <v>38950000</v>
      </c>
      <c r="H43" s="52">
        <f t="shared" si="1"/>
        <v>0.02776201944518776</v>
      </c>
      <c r="I43" s="52">
        <f t="shared" si="2"/>
        <v>0.05386444262697234</v>
      </c>
      <c r="J43" s="52">
        <f t="shared" si="3"/>
        <v>0.05386444262697234</v>
      </c>
      <c r="K43" s="42"/>
    </row>
    <row r="44" spans="1:11" ht="15">
      <c r="A44" s="5" t="s">
        <v>34</v>
      </c>
      <c r="B44" s="44">
        <v>2100800</v>
      </c>
      <c r="C44" s="44">
        <v>2238600</v>
      </c>
      <c r="D44" s="44">
        <v>1937600</v>
      </c>
      <c r="E44" s="39">
        <f t="shared" si="0"/>
        <v>2092333.3333333333</v>
      </c>
      <c r="F44" s="39">
        <v>70874800</v>
      </c>
      <c r="G44" s="39">
        <v>36151000</v>
      </c>
      <c r="H44" s="52">
        <f t="shared" si="1"/>
        <v>0.01954980325616191</v>
      </c>
      <c r="I44" s="52">
        <f t="shared" si="2"/>
        <v>0.028900898889421923</v>
      </c>
      <c r="J44" s="52">
        <f t="shared" si="3"/>
        <v>0.028900898889421923</v>
      </c>
      <c r="K44" s="42"/>
    </row>
    <row r="45" spans="1:11" ht="15">
      <c r="A45" s="5" t="s">
        <v>35</v>
      </c>
      <c r="B45" s="44">
        <v>4693000</v>
      </c>
      <c r="C45" s="44">
        <v>2935000</v>
      </c>
      <c r="D45" s="44">
        <v>6202000</v>
      </c>
      <c r="E45" s="39">
        <f t="shared" si="0"/>
        <v>4610000</v>
      </c>
      <c r="F45" s="39">
        <v>85942096.34</v>
      </c>
      <c r="G45" s="39">
        <v>35730000</v>
      </c>
      <c r="H45" s="52">
        <f t="shared" si="1"/>
        <v>0.03788872008186524</v>
      </c>
      <c r="I45" s="52">
        <f t="shared" si="2"/>
        <v>0.08464764760379667</v>
      </c>
      <c r="J45" s="52">
        <f t="shared" si="3"/>
        <v>0.08464764760379667</v>
      </c>
      <c r="K45" s="42"/>
    </row>
    <row r="46" spans="1:11" ht="15">
      <c r="A46" s="5" t="s">
        <v>36</v>
      </c>
      <c r="B46" s="44">
        <v>11509300.000000002</v>
      </c>
      <c r="C46" s="44">
        <v>7976900</v>
      </c>
      <c r="D46" s="44">
        <v>13001500</v>
      </c>
      <c r="E46" s="39">
        <f t="shared" si="0"/>
        <v>10829233.333333334</v>
      </c>
      <c r="F46" s="39">
        <v>118558277.25</v>
      </c>
      <c r="G46" s="39">
        <v>48083000</v>
      </c>
      <c r="H46" s="52">
        <f t="shared" si="1"/>
        <v>0.06498529963309756</v>
      </c>
      <c r="I46" s="52">
        <f t="shared" si="2"/>
        <v>0.1670159916896629</v>
      </c>
      <c r="J46" s="52">
        <f t="shared" si="3"/>
        <v>0.1670159916896629</v>
      </c>
      <c r="K46" s="42"/>
    </row>
    <row r="47" spans="1:10" s="18" customFormat="1" ht="15">
      <c r="A47" s="15" t="s">
        <v>71</v>
      </c>
      <c r="B47" s="32">
        <f aca="true" t="shared" si="4" ref="B47:G47">SUM(B$10:B$46)</f>
        <v>1945585413.55</v>
      </c>
      <c r="C47" s="32">
        <f t="shared" si="4"/>
        <v>1375827200</v>
      </c>
      <c r="D47" s="32">
        <f t="shared" si="4"/>
        <v>1551929800</v>
      </c>
      <c r="E47" s="32">
        <f t="shared" si="4"/>
        <v>1624447471.1833334</v>
      </c>
      <c r="F47" s="32">
        <f t="shared" si="4"/>
        <v>28482655256.879993</v>
      </c>
      <c r="G47" s="32">
        <f t="shared" si="4"/>
        <v>1964187256</v>
      </c>
      <c r="H47" s="16"/>
      <c r="I47" s="16"/>
      <c r="J47" s="16"/>
    </row>
    <row r="48" ht="15">
      <c r="A48" s="6" t="s">
        <v>39</v>
      </c>
    </row>
    <row r="50" spans="5:8" ht="1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/>
  <pageMargins left="1.24" right="0.15748031496062992" top="0.17" bottom="0.16" header="0.15748031496062992" footer="0.15748031496062992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72" t="s">
        <v>178</v>
      </c>
      <c r="B1" s="75"/>
      <c r="C1" s="75"/>
      <c r="D1" s="75"/>
      <c r="E1" s="75"/>
    </row>
    <row r="3" spans="1:2" ht="15">
      <c r="A3" s="11" t="s">
        <v>179</v>
      </c>
      <c r="B3" s="11">
        <v>1</v>
      </c>
    </row>
    <row r="4" spans="1:2" ht="15">
      <c r="A4" s="12" t="s">
        <v>180</v>
      </c>
      <c r="B4" s="12">
        <v>0</v>
      </c>
    </row>
    <row r="5" spans="1:2" ht="15">
      <c r="A5" s="13" t="s">
        <v>181</v>
      </c>
      <c r="B5" s="14" t="s">
        <v>123</v>
      </c>
    </row>
    <row r="7" spans="1:5" s="8" customFormat="1" ht="99" customHeight="1">
      <c r="A7" s="3" t="s">
        <v>38</v>
      </c>
      <c r="B7" s="3" t="s">
        <v>268</v>
      </c>
      <c r="C7" s="9" t="s">
        <v>182</v>
      </c>
      <c r="D7" s="9" t="s">
        <v>183</v>
      </c>
      <c r="E7" s="9" t="s">
        <v>184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43" t="s">
        <v>37</v>
      </c>
      <c r="C9" s="20">
        <f>IF($B9="+",1,0)</f>
        <v>1</v>
      </c>
      <c r="D9" s="20">
        <f>($C9-$B$4)/($B$3-$B$4)</f>
        <v>1</v>
      </c>
      <c r="E9" s="20">
        <f>$D9*$B$5</f>
        <v>1</v>
      </c>
    </row>
    <row r="10" spans="1:5" ht="1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">
      <c r="A46" s="6"/>
    </row>
  </sheetData>
  <sheetProtection/>
  <mergeCells count="1">
    <mergeCell ref="A1:E1"/>
  </mergeCells>
  <printOptions/>
  <pageMargins left="0.71" right="0.18" top="0.35" bottom="0.22" header="0.17" footer="0.2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8.7109375" defaultRowHeight="15"/>
  <cols>
    <col min="1" max="1" width="24.421875" style="1" customWidth="1"/>
    <col min="2" max="2" width="16.00390625" style="1" customWidth="1"/>
    <col min="3" max="3" width="16.14062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">
      <c r="A1" s="61" t="s">
        <v>124</v>
      </c>
      <c r="B1" s="61"/>
      <c r="C1" s="61"/>
      <c r="D1" s="61"/>
      <c r="E1" s="61"/>
      <c r="F1" s="61"/>
    </row>
    <row r="3" spans="1:2" ht="15">
      <c r="A3" s="11" t="s">
        <v>51</v>
      </c>
      <c r="B3" s="30">
        <f>MAX($D$10:$D$46)</f>
        <v>4.457169414746374</v>
      </c>
    </row>
    <row r="4" spans="1:2" ht="15">
      <c r="A4" s="12" t="s">
        <v>52</v>
      </c>
      <c r="B4" s="31">
        <f>MIN($D$10:$D$46)</f>
        <v>0.2527865932874429</v>
      </c>
    </row>
    <row r="5" spans="1:2" ht="15">
      <c r="A5" s="13" t="s">
        <v>53</v>
      </c>
      <c r="B5" s="14" t="s">
        <v>123</v>
      </c>
    </row>
    <row r="7" spans="1:6" s="7" customFormat="1" ht="66.75" customHeight="1">
      <c r="A7" s="62" t="s">
        <v>38</v>
      </c>
      <c r="B7" s="68" t="s">
        <v>229</v>
      </c>
      <c r="C7" s="69"/>
      <c r="D7" s="66" t="s">
        <v>81</v>
      </c>
      <c r="E7" s="66" t="s">
        <v>82</v>
      </c>
      <c r="F7" s="66" t="s">
        <v>83</v>
      </c>
    </row>
    <row r="8" spans="1:6" s="8" customFormat="1" ht="35.25" customHeight="1">
      <c r="A8" s="63"/>
      <c r="B8" s="3" t="s">
        <v>228</v>
      </c>
      <c r="C8" s="3" t="s">
        <v>238</v>
      </c>
      <c r="D8" s="67"/>
      <c r="E8" s="67"/>
      <c r="F8" s="67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4">
        <v>323448198.02</v>
      </c>
      <c r="C10" s="44">
        <v>344192044.32</v>
      </c>
      <c r="D10" s="39">
        <f>$C10/$B10</f>
        <v>1.0641334421616329</v>
      </c>
      <c r="E10" s="39">
        <f>($D10-$B$4)/($B$3-$B$4)</f>
        <v>0.19297644465987296</v>
      </c>
      <c r="F10" s="39">
        <f>$E10*$B$5</f>
        <v>0.19297644465987296</v>
      </c>
    </row>
    <row r="11" spans="1:6" ht="15">
      <c r="A11" s="5" t="s">
        <v>1</v>
      </c>
      <c r="B11" s="44">
        <v>131864146.00999999</v>
      </c>
      <c r="C11" s="44">
        <v>196912940.65</v>
      </c>
      <c r="D11" s="39">
        <f aca="true" t="shared" si="0" ref="D11:D46">$C11/$B11</f>
        <v>1.4933016032657354</v>
      </c>
      <c r="E11" s="39">
        <f aca="true" t="shared" si="1" ref="E11:E46">($D11-$B$4)/($B$3-$B$4)</f>
        <v>0.2950528205107238</v>
      </c>
      <c r="F11" s="39">
        <f aca="true" t="shared" si="2" ref="F11:F46">$E11*$B$5</f>
        <v>0.2950528205107238</v>
      </c>
    </row>
    <row r="12" spans="1:6" ht="15">
      <c r="A12" s="5" t="s">
        <v>2</v>
      </c>
      <c r="B12" s="44">
        <v>13372266.710000003</v>
      </c>
      <c r="C12" s="44">
        <v>22816604.54</v>
      </c>
      <c r="D12" s="39">
        <f t="shared" si="0"/>
        <v>1.70626304685782</v>
      </c>
      <c r="E12" s="39">
        <f t="shared" si="1"/>
        <v>0.34570506904174275</v>
      </c>
      <c r="F12" s="39">
        <f t="shared" si="2"/>
        <v>0.34570506904174275</v>
      </c>
    </row>
    <row r="13" spans="1:6" ht="15">
      <c r="A13" s="5" t="s">
        <v>3</v>
      </c>
      <c r="B13" s="44">
        <v>24840883.499999993</v>
      </c>
      <c r="C13" s="44">
        <v>26968041.510000005</v>
      </c>
      <c r="D13" s="39">
        <f t="shared" si="0"/>
        <v>1.085631334730909</v>
      </c>
      <c r="E13" s="39">
        <f t="shared" si="1"/>
        <v>0.19808965472712758</v>
      </c>
      <c r="F13" s="39">
        <f t="shared" si="2"/>
        <v>0.19808965472712758</v>
      </c>
    </row>
    <row r="14" spans="1:6" ht="15">
      <c r="A14" s="5" t="s">
        <v>4</v>
      </c>
      <c r="B14" s="44">
        <v>10205782.639999999</v>
      </c>
      <c r="C14" s="44">
        <v>11033578.329999998</v>
      </c>
      <c r="D14" s="39">
        <f t="shared" si="0"/>
        <v>1.0811104566107044</v>
      </c>
      <c r="E14" s="39">
        <f t="shared" si="1"/>
        <v>0.19701437725783283</v>
      </c>
      <c r="F14" s="39">
        <f t="shared" si="2"/>
        <v>0.19701437725783283</v>
      </c>
    </row>
    <row r="15" spans="1:6" ht="15">
      <c r="A15" s="5" t="s">
        <v>5</v>
      </c>
      <c r="B15" s="44">
        <v>6098006.07</v>
      </c>
      <c r="C15" s="44">
        <v>10971362.419999996</v>
      </c>
      <c r="D15" s="39">
        <f t="shared" si="0"/>
        <v>1.7991721054485594</v>
      </c>
      <c r="E15" s="39">
        <f t="shared" si="1"/>
        <v>0.36780321341540373</v>
      </c>
      <c r="F15" s="39">
        <f t="shared" si="2"/>
        <v>0.36780321341540373</v>
      </c>
    </row>
    <row r="16" spans="1:6" ht="15">
      <c r="A16" s="5" t="s">
        <v>6</v>
      </c>
      <c r="B16" s="44">
        <v>12716047.96</v>
      </c>
      <c r="C16" s="44">
        <v>10152383.32</v>
      </c>
      <c r="D16" s="39">
        <f t="shared" si="0"/>
        <v>0.7983913989578881</v>
      </c>
      <c r="E16" s="39">
        <f t="shared" si="1"/>
        <v>0.12977048685617049</v>
      </c>
      <c r="F16" s="39">
        <f t="shared" si="2"/>
        <v>0.12977048685617049</v>
      </c>
    </row>
    <row r="17" spans="1:6" ht="15">
      <c r="A17" s="5" t="s">
        <v>7</v>
      </c>
      <c r="B17" s="44">
        <v>1680836.91</v>
      </c>
      <c r="C17" s="44">
        <v>2690960.29</v>
      </c>
      <c r="D17" s="39">
        <f t="shared" si="0"/>
        <v>1.6009645397422885</v>
      </c>
      <c r="E17" s="39">
        <f t="shared" si="1"/>
        <v>0.3206601310360755</v>
      </c>
      <c r="F17" s="39">
        <f t="shared" si="2"/>
        <v>0.3206601310360755</v>
      </c>
    </row>
    <row r="18" spans="1:6" ht="15">
      <c r="A18" s="5" t="s">
        <v>8</v>
      </c>
      <c r="B18" s="44">
        <v>7622447.76</v>
      </c>
      <c r="C18" s="44">
        <v>4798702.85</v>
      </c>
      <c r="D18" s="39">
        <f t="shared" si="0"/>
        <v>0.6295488012632834</v>
      </c>
      <c r="E18" s="39">
        <f t="shared" si="1"/>
        <v>0.08961177513447814</v>
      </c>
      <c r="F18" s="39">
        <f t="shared" si="2"/>
        <v>0.08961177513447814</v>
      </c>
    </row>
    <row r="19" spans="1:6" ht="15">
      <c r="A19" s="5" t="s">
        <v>9</v>
      </c>
      <c r="B19" s="44">
        <v>4055545.5800000005</v>
      </c>
      <c r="C19" s="44">
        <v>4771814.720000001</v>
      </c>
      <c r="D19" s="39">
        <f t="shared" si="0"/>
        <v>1.1766147429170306</v>
      </c>
      <c r="E19" s="39">
        <f t="shared" si="1"/>
        <v>0.21972978885614824</v>
      </c>
      <c r="F19" s="39">
        <f t="shared" si="2"/>
        <v>0.21972978885614824</v>
      </c>
    </row>
    <row r="20" spans="1:6" ht="15">
      <c r="A20" s="5" t="s">
        <v>10</v>
      </c>
      <c r="B20" s="44">
        <v>4540019.5600000005</v>
      </c>
      <c r="C20" s="44">
        <v>1855055.68</v>
      </c>
      <c r="D20" s="39">
        <f t="shared" si="0"/>
        <v>0.40860081228372497</v>
      </c>
      <c r="E20" s="39">
        <f t="shared" si="1"/>
        <v>0.037059950440529614</v>
      </c>
      <c r="F20" s="39">
        <f t="shared" si="2"/>
        <v>0.037059950440529614</v>
      </c>
    </row>
    <row r="21" spans="1:6" ht="15">
      <c r="A21" s="5" t="s">
        <v>11</v>
      </c>
      <c r="B21" s="44">
        <v>7091176.920000001</v>
      </c>
      <c r="C21" s="44">
        <v>5539240.82</v>
      </c>
      <c r="D21" s="39">
        <f t="shared" si="0"/>
        <v>0.7811454829701244</v>
      </c>
      <c r="E21" s="39">
        <f t="shared" si="1"/>
        <v>0.12566859682376394</v>
      </c>
      <c r="F21" s="39">
        <f t="shared" si="2"/>
        <v>0.12566859682376394</v>
      </c>
    </row>
    <row r="22" spans="1:6" ht="15">
      <c r="A22" s="5" t="s">
        <v>12</v>
      </c>
      <c r="B22" s="44">
        <v>3384288.03</v>
      </c>
      <c r="C22" s="44">
        <v>1286542.9200000002</v>
      </c>
      <c r="D22" s="39">
        <f t="shared" si="0"/>
        <v>0.3801517213060616</v>
      </c>
      <c r="E22" s="39">
        <f t="shared" si="1"/>
        <v>0.030293418422450577</v>
      </c>
      <c r="F22" s="39">
        <f t="shared" si="2"/>
        <v>0.030293418422450577</v>
      </c>
    </row>
    <row r="23" spans="1:6" ht="15">
      <c r="A23" s="5" t="s">
        <v>13</v>
      </c>
      <c r="B23" s="44">
        <v>18428974.81</v>
      </c>
      <c r="C23" s="44">
        <v>4658597.76</v>
      </c>
      <c r="D23" s="39">
        <f t="shared" si="0"/>
        <v>0.2527865932874429</v>
      </c>
      <c r="E23" s="39">
        <f t="shared" si="1"/>
        <v>0</v>
      </c>
      <c r="F23" s="39">
        <f t="shared" si="2"/>
        <v>0</v>
      </c>
    </row>
    <row r="24" spans="1:6" ht="15">
      <c r="A24" s="5" t="s">
        <v>14</v>
      </c>
      <c r="B24" s="44">
        <v>7423763.88</v>
      </c>
      <c r="C24" s="44">
        <v>2948086.1500000004</v>
      </c>
      <c r="D24" s="39">
        <f t="shared" si="0"/>
        <v>0.39711475171540617</v>
      </c>
      <c r="E24" s="39">
        <f t="shared" si="1"/>
        <v>0.03432802495798445</v>
      </c>
      <c r="F24" s="39">
        <f t="shared" si="2"/>
        <v>0.03432802495798445</v>
      </c>
    </row>
    <row r="25" spans="1:6" ht="15">
      <c r="A25" s="5" t="s">
        <v>15</v>
      </c>
      <c r="B25" s="44">
        <v>3444371.5100000016</v>
      </c>
      <c r="C25" s="44">
        <v>3931255.23</v>
      </c>
      <c r="D25" s="39">
        <f t="shared" si="0"/>
        <v>1.1413563312164308</v>
      </c>
      <c r="E25" s="39">
        <f t="shared" si="1"/>
        <v>0.21134368007446383</v>
      </c>
      <c r="F25" s="39">
        <f t="shared" si="2"/>
        <v>0.21134368007446383</v>
      </c>
    </row>
    <row r="26" spans="1:6" ht="15">
      <c r="A26" s="5" t="s">
        <v>16</v>
      </c>
      <c r="B26" s="44">
        <v>25645422.05</v>
      </c>
      <c r="C26" s="44">
        <v>19580757.16</v>
      </c>
      <c r="D26" s="39">
        <f t="shared" si="0"/>
        <v>0.7635186163762121</v>
      </c>
      <c r="E26" s="39">
        <f t="shared" si="1"/>
        <v>0.12147609881812427</v>
      </c>
      <c r="F26" s="39">
        <f t="shared" si="2"/>
        <v>0.12147609881812427</v>
      </c>
    </row>
    <row r="27" spans="1:6" ht="15">
      <c r="A27" s="5" t="s">
        <v>17</v>
      </c>
      <c r="B27" s="44">
        <v>1342808.26</v>
      </c>
      <c r="C27" s="44">
        <v>915145.05</v>
      </c>
      <c r="D27" s="39">
        <f t="shared" si="0"/>
        <v>0.681515803306125</v>
      </c>
      <c r="E27" s="39">
        <f t="shared" si="1"/>
        <v>0.10197197263543001</v>
      </c>
      <c r="F27" s="39">
        <f t="shared" si="2"/>
        <v>0.10197197263543001</v>
      </c>
    </row>
    <row r="28" spans="1:6" ht="15">
      <c r="A28" s="5" t="s">
        <v>18</v>
      </c>
      <c r="B28" s="44">
        <v>3730000.6399999997</v>
      </c>
      <c r="C28" s="44">
        <v>4473540.25</v>
      </c>
      <c r="D28" s="39">
        <f t="shared" si="0"/>
        <v>1.199340343812917</v>
      </c>
      <c r="E28" s="39">
        <f t="shared" si="1"/>
        <v>0.22513500571221004</v>
      </c>
      <c r="F28" s="39">
        <f t="shared" si="2"/>
        <v>0.22513500571221004</v>
      </c>
    </row>
    <row r="29" spans="1:6" ht="15">
      <c r="A29" s="5" t="s">
        <v>19</v>
      </c>
      <c r="B29" s="44">
        <v>12995582.970000003</v>
      </c>
      <c r="C29" s="44">
        <v>18567285.7</v>
      </c>
      <c r="D29" s="39">
        <f t="shared" si="0"/>
        <v>1.4287381907269678</v>
      </c>
      <c r="E29" s="39">
        <f t="shared" si="1"/>
        <v>0.27969660408598734</v>
      </c>
      <c r="F29" s="39">
        <f t="shared" si="2"/>
        <v>0.27969660408598734</v>
      </c>
    </row>
    <row r="30" spans="1:6" ht="15">
      <c r="A30" s="5" t="s">
        <v>20</v>
      </c>
      <c r="B30" s="44">
        <v>13462266.17</v>
      </c>
      <c r="C30" s="44">
        <v>11971733.889999999</v>
      </c>
      <c r="D30" s="39">
        <f t="shared" si="0"/>
        <v>0.8892807302145326</v>
      </c>
      <c r="E30" s="39">
        <f t="shared" si="1"/>
        <v>0.1513882450661866</v>
      </c>
      <c r="F30" s="39">
        <f t="shared" si="2"/>
        <v>0.1513882450661866</v>
      </c>
    </row>
    <row r="31" spans="1:6" ht="15">
      <c r="A31" s="5" t="s">
        <v>21</v>
      </c>
      <c r="B31" s="44">
        <v>909139.69</v>
      </c>
      <c r="C31" s="44">
        <v>4052189.6199999996</v>
      </c>
      <c r="D31" s="39">
        <f t="shared" si="0"/>
        <v>4.457169414746374</v>
      </c>
      <c r="E31" s="39">
        <f t="shared" si="1"/>
        <v>1</v>
      </c>
      <c r="F31" s="39">
        <f t="shared" si="2"/>
        <v>1</v>
      </c>
    </row>
    <row r="32" spans="1:6" ht="15">
      <c r="A32" s="5" t="s">
        <v>22</v>
      </c>
      <c r="B32" s="44">
        <v>2476045.0900000003</v>
      </c>
      <c r="C32" s="44">
        <v>2683055.42</v>
      </c>
      <c r="D32" s="39">
        <f t="shared" si="0"/>
        <v>1.083605234345712</v>
      </c>
      <c r="E32" s="39">
        <f t="shared" si="1"/>
        <v>0.19760775275215617</v>
      </c>
      <c r="F32" s="39">
        <f t="shared" si="2"/>
        <v>0.19760775275215617</v>
      </c>
    </row>
    <row r="33" spans="1:6" ht="15">
      <c r="A33" s="5" t="s">
        <v>23</v>
      </c>
      <c r="B33" s="44">
        <v>4929183.95</v>
      </c>
      <c r="C33" s="44">
        <v>3080557.26</v>
      </c>
      <c r="D33" s="39">
        <f t="shared" si="0"/>
        <v>0.6249629332660632</v>
      </c>
      <c r="E33" s="39">
        <f t="shared" si="1"/>
        <v>0.08852104001544613</v>
      </c>
      <c r="F33" s="39">
        <f t="shared" si="2"/>
        <v>0.08852104001544613</v>
      </c>
    </row>
    <row r="34" spans="1:6" ht="15">
      <c r="A34" s="5" t="s">
        <v>24</v>
      </c>
      <c r="B34" s="44">
        <v>8741733.32</v>
      </c>
      <c r="C34" s="44">
        <v>8321482.869999999</v>
      </c>
      <c r="D34" s="39">
        <f t="shared" si="0"/>
        <v>0.9519259585466282</v>
      </c>
      <c r="E34" s="39">
        <f t="shared" si="1"/>
        <v>0.1662882270593481</v>
      </c>
      <c r="F34" s="39">
        <f t="shared" si="2"/>
        <v>0.1662882270593481</v>
      </c>
    </row>
    <row r="35" spans="1:6" ht="15">
      <c r="A35" s="5" t="s">
        <v>25</v>
      </c>
      <c r="B35" s="44">
        <v>3168495.65</v>
      </c>
      <c r="C35" s="44">
        <v>3126057.81</v>
      </c>
      <c r="D35" s="39">
        <f t="shared" si="0"/>
        <v>0.9866063126834339</v>
      </c>
      <c r="E35" s="39">
        <f t="shared" si="1"/>
        <v>0.1745368465617871</v>
      </c>
      <c r="F35" s="39">
        <f t="shared" si="2"/>
        <v>0.1745368465617871</v>
      </c>
    </row>
    <row r="36" spans="1:6" ht="15">
      <c r="A36" s="5" t="s">
        <v>26</v>
      </c>
      <c r="B36" s="44">
        <v>6689048.55</v>
      </c>
      <c r="C36" s="44">
        <v>9500118.75</v>
      </c>
      <c r="D36" s="39">
        <f t="shared" si="0"/>
        <v>1.4202496332606227</v>
      </c>
      <c r="E36" s="39">
        <f t="shared" si="1"/>
        <v>0.27767762583714184</v>
      </c>
      <c r="F36" s="39">
        <f t="shared" si="2"/>
        <v>0.27767762583714184</v>
      </c>
    </row>
    <row r="37" spans="1:6" ht="15">
      <c r="A37" s="5" t="s">
        <v>27</v>
      </c>
      <c r="B37" s="44">
        <v>5174293.68</v>
      </c>
      <c r="C37" s="44">
        <v>1790135.86</v>
      </c>
      <c r="D37" s="39">
        <f t="shared" si="0"/>
        <v>0.3459671929560829</v>
      </c>
      <c r="E37" s="39">
        <f t="shared" si="1"/>
        <v>0.022162729614689586</v>
      </c>
      <c r="F37" s="39">
        <f t="shared" si="2"/>
        <v>0.022162729614689586</v>
      </c>
    </row>
    <row r="38" spans="1:6" ht="15">
      <c r="A38" s="5" t="s">
        <v>28</v>
      </c>
      <c r="B38" s="44">
        <v>4890863.59</v>
      </c>
      <c r="C38" s="44">
        <v>4374557.670000001</v>
      </c>
      <c r="D38" s="39">
        <f t="shared" si="0"/>
        <v>0.8944346104733625</v>
      </c>
      <c r="E38" s="39">
        <f t="shared" si="1"/>
        <v>0.1526140802190953</v>
      </c>
      <c r="F38" s="39">
        <f t="shared" si="2"/>
        <v>0.1526140802190953</v>
      </c>
    </row>
    <row r="39" spans="1:6" ht="15">
      <c r="A39" s="5" t="s">
        <v>29</v>
      </c>
      <c r="B39" s="44">
        <v>4516269.05</v>
      </c>
      <c r="C39" s="44">
        <v>3213858.52</v>
      </c>
      <c r="D39" s="39">
        <f t="shared" si="0"/>
        <v>0.7116180379023256</v>
      </c>
      <c r="E39" s="39">
        <f t="shared" si="1"/>
        <v>0.10913169996629067</v>
      </c>
      <c r="F39" s="39">
        <f t="shared" si="2"/>
        <v>0.10913169996629067</v>
      </c>
    </row>
    <row r="40" spans="1:6" ht="15">
      <c r="A40" s="5" t="s">
        <v>30</v>
      </c>
      <c r="B40" s="44">
        <v>19121004.31</v>
      </c>
      <c r="C40" s="44">
        <v>15325319.530000001</v>
      </c>
      <c r="D40" s="39">
        <f t="shared" si="0"/>
        <v>0.8014913485472669</v>
      </c>
      <c r="E40" s="39">
        <f t="shared" si="1"/>
        <v>0.1305078006834359</v>
      </c>
      <c r="F40" s="39">
        <f t="shared" si="2"/>
        <v>0.1305078006834359</v>
      </c>
    </row>
    <row r="41" spans="1:6" ht="15">
      <c r="A41" s="5" t="s">
        <v>31</v>
      </c>
      <c r="B41" s="44">
        <v>6078776.779999999</v>
      </c>
      <c r="C41" s="44">
        <v>5271052.44</v>
      </c>
      <c r="D41" s="39">
        <f t="shared" si="0"/>
        <v>0.8671238689570702</v>
      </c>
      <c r="E41" s="39">
        <f t="shared" si="1"/>
        <v>0.14611830124842218</v>
      </c>
      <c r="F41" s="39">
        <f t="shared" si="2"/>
        <v>0.14611830124842218</v>
      </c>
    </row>
    <row r="42" spans="1:6" ht="15">
      <c r="A42" s="5" t="s">
        <v>32</v>
      </c>
      <c r="B42" s="44">
        <v>9414254.670000002</v>
      </c>
      <c r="C42" s="44">
        <v>4968388.41</v>
      </c>
      <c r="D42" s="39">
        <f t="shared" si="0"/>
        <v>0.5277516472793697</v>
      </c>
      <c r="E42" s="39">
        <f t="shared" si="1"/>
        <v>0.06539962359957348</v>
      </c>
      <c r="F42" s="39">
        <f t="shared" si="2"/>
        <v>0.06539962359957348</v>
      </c>
    </row>
    <row r="43" spans="1:6" ht="15">
      <c r="A43" s="5" t="s">
        <v>33</v>
      </c>
      <c r="B43" s="44">
        <v>2261107.8500000015</v>
      </c>
      <c r="C43" s="44">
        <v>2238228.01</v>
      </c>
      <c r="D43" s="39">
        <f t="shared" si="0"/>
        <v>0.9898811372487156</v>
      </c>
      <c r="E43" s="39">
        <f t="shared" si="1"/>
        <v>0.17531575388406215</v>
      </c>
      <c r="F43" s="39">
        <f t="shared" si="2"/>
        <v>0.17531575388406215</v>
      </c>
    </row>
    <row r="44" spans="1:6" ht="15">
      <c r="A44" s="5" t="s">
        <v>34</v>
      </c>
      <c r="B44" s="44">
        <v>3668761.67</v>
      </c>
      <c r="C44" s="44">
        <v>3021771.91</v>
      </c>
      <c r="D44" s="39">
        <f t="shared" si="0"/>
        <v>0.8236490079771249</v>
      </c>
      <c r="E44" s="39">
        <f t="shared" si="1"/>
        <v>0.1357779343441403</v>
      </c>
      <c r="F44" s="39">
        <f t="shared" si="2"/>
        <v>0.1357779343441403</v>
      </c>
    </row>
    <row r="45" spans="1:6" ht="15">
      <c r="A45" s="5" t="s">
        <v>35</v>
      </c>
      <c r="B45" s="44">
        <v>5283713.33</v>
      </c>
      <c r="C45" s="44">
        <v>5190108.43</v>
      </c>
      <c r="D45" s="39">
        <f t="shared" si="0"/>
        <v>0.9822842584080919</v>
      </c>
      <c r="E45" s="39">
        <f t="shared" si="1"/>
        <v>0.17350885875504352</v>
      </c>
      <c r="F45" s="39">
        <f t="shared" si="2"/>
        <v>0.17350885875504352</v>
      </c>
    </row>
    <row r="46" spans="1:6" ht="15">
      <c r="A46" s="5" t="s">
        <v>36</v>
      </c>
      <c r="B46" s="44">
        <v>2830453.97</v>
      </c>
      <c r="C46" s="44">
        <v>2886694.43</v>
      </c>
      <c r="D46" s="39">
        <f t="shared" si="0"/>
        <v>1.0198697666862253</v>
      </c>
      <c r="E46" s="39">
        <f t="shared" si="1"/>
        <v>0.18244846056444564</v>
      </c>
      <c r="F46" s="39">
        <f t="shared" si="2"/>
        <v>0.18244846056444564</v>
      </c>
    </row>
    <row r="47" spans="1:6" s="18" customFormat="1" ht="15">
      <c r="A47" s="15" t="s">
        <v>71</v>
      </c>
      <c r="B47" s="45">
        <f>SUM(B$10:B$46)</f>
        <v>727545981.1099997</v>
      </c>
      <c r="C47" s="45">
        <f>SUM(C$10:C$46)</f>
        <v>790079250.4999996</v>
      </c>
      <c r="D47" s="16">
        <f>$C47/$B47</f>
        <v>1.0859509515736647</v>
      </c>
      <c r="E47" s="16"/>
      <c r="F47" s="16"/>
    </row>
    <row r="48" ht="15">
      <c r="A48" s="6" t="s">
        <v>39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printOptions/>
  <pageMargins left="0.17" right="0.15748031496062992" top="0.62" bottom="0.15748031496062992" header="0.15748031496062992" footer="0.15748031496062992"/>
  <pageSetup fitToHeight="1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76" t="s">
        <v>221</v>
      </c>
      <c r="B1" s="86"/>
      <c r="C1" s="86"/>
      <c r="D1" s="86"/>
      <c r="E1" s="86"/>
    </row>
    <row r="3" spans="1:2" ht="15">
      <c r="A3" s="11" t="s">
        <v>45</v>
      </c>
      <c r="B3" s="11">
        <v>1</v>
      </c>
    </row>
    <row r="4" spans="1:2" ht="15">
      <c r="A4" s="12" t="s">
        <v>46</v>
      </c>
      <c r="B4" s="12">
        <v>0</v>
      </c>
    </row>
    <row r="5" spans="1:2" ht="15">
      <c r="A5" s="13" t="s">
        <v>47</v>
      </c>
      <c r="B5" s="14" t="s">
        <v>41</v>
      </c>
    </row>
    <row r="7" spans="1:5" s="8" customFormat="1" ht="96.75" customHeight="1">
      <c r="A7" s="3" t="s">
        <v>38</v>
      </c>
      <c r="B7" s="3" t="s">
        <v>269</v>
      </c>
      <c r="C7" s="9" t="s">
        <v>65</v>
      </c>
      <c r="D7" s="9" t="s">
        <v>66</v>
      </c>
      <c r="E7" s="9" t="s">
        <v>67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3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3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3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3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43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3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43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43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43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3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43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43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43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43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3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43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3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 t="s">
        <v>39</v>
      </c>
    </row>
  </sheetData>
  <sheetProtection/>
  <mergeCells count="1">
    <mergeCell ref="A1:E1"/>
  </mergeCells>
  <printOptions/>
  <pageMargins left="0.78" right="0.2" top="0.17" bottom="0.22" header="0.17" footer="0.22"/>
  <pageSetup fitToHeight="1" fitToWidth="1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W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57421875" style="1" customWidth="1"/>
    <col min="12" max="12" width="7.00390625" style="2" customWidth="1"/>
    <col min="13" max="15" width="6.00390625" style="1" customWidth="1"/>
    <col min="16" max="16" width="6.421875" style="1" customWidth="1"/>
    <col min="17" max="18" width="6.00390625" style="1" customWidth="1"/>
    <col min="19" max="19" width="6.57421875" style="2" customWidth="1"/>
    <col min="20" max="20" width="6.7109375" style="1" customWidth="1"/>
    <col min="21" max="21" width="6.57421875" style="2" customWidth="1"/>
    <col min="22" max="22" width="18.57421875" style="1" customWidth="1"/>
    <col min="23" max="16384" width="9.140625" style="1" customWidth="1"/>
  </cols>
  <sheetData>
    <row r="1" spans="1:22" ht="17.25" customHeight="1">
      <c r="A1" s="72" t="s">
        <v>270</v>
      </c>
      <c r="B1" s="75"/>
      <c r="C1" s="75"/>
      <c r="D1" s="75"/>
      <c r="E1" s="75"/>
      <c r="F1" s="75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3" spans="1:23" s="8" customFormat="1" ht="70.5" customHeight="1">
      <c r="A3" s="73" t="s">
        <v>38</v>
      </c>
      <c r="B3" s="73" t="s">
        <v>93</v>
      </c>
      <c r="C3" s="73"/>
      <c r="D3" s="73"/>
      <c r="E3" s="73"/>
      <c r="F3" s="73"/>
      <c r="G3" s="73" t="s">
        <v>94</v>
      </c>
      <c r="H3" s="73"/>
      <c r="I3" s="73"/>
      <c r="J3" s="73"/>
      <c r="K3" s="73"/>
      <c r="L3" s="73"/>
      <c r="M3" s="73" t="s">
        <v>202</v>
      </c>
      <c r="N3" s="73"/>
      <c r="O3" s="73"/>
      <c r="P3" s="73"/>
      <c r="Q3" s="73"/>
      <c r="R3" s="73"/>
      <c r="S3" s="90"/>
      <c r="T3" s="73" t="s">
        <v>201</v>
      </c>
      <c r="U3" s="90"/>
      <c r="V3" s="73" t="s">
        <v>95</v>
      </c>
      <c r="W3" s="22"/>
    </row>
    <row r="4" spans="1:22" s="8" customFormat="1" ht="23.25" customHeight="1">
      <c r="A4" s="73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3">
        <v>5</v>
      </c>
      <c r="L4" s="9">
        <v>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R4" s="3">
        <v>6</v>
      </c>
      <c r="S4" s="3">
        <v>7</v>
      </c>
      <c r="T4" s="3">
        <v>1</v>
      </c>
      <c r="U4" s="9">
        <v>2</v>
      </c>
      <c r="V4" s="88"/>
    </row>
    <row r="5" spans="1:23" ht="15">
      <c r="A5" s="5" t="s">
        <v>0</v>
      </c>
      <c r="B5" s="19">
        <f>'I (1)'!$F10</f>
        <v>0</v>
      </c>
      <c r="C5" s="19">
        <f>'I (2)'!$F10</f>
        <v>0.19297644465987296</v>
      </c>
      <c r="D5" s="19">
        <f>'I (3)'!$G10</f>
        <v>0</v>
      </c>
      <c r="E5" s="20">
        <f>'I (4)'!$E9</f>
        <v>0</v>
      </c>
      <c r="F5" s="19">
        <f>'I (5)'!$G10</f>
        <v>0.22264736594736348</v>
      </c>
      <c r="G5" s="20">
        <f>'II (1)'!$G9</f>
        <v>0</v>
      </c>
      <c r="H5" s="19">
        <f>'II (2)'!$F9</f>
        <v>-0.14226277289785297</v>
      </c>
      <c r="I5" s="19">
        <f>'II (3)'!$F9</f>
        <v>-0.24188402795355907</v>
      </c>
      <c r="J5" s="20">
        <f>'II (4)'!$H10</f>
        <v>0</v>
      </c>
      <c r="K5" s="19">
        <f>'II (5)'!$G10</f>
        <v>-0.12971894981707197</v>
      </c>
      <c r="L5" s="19">
        <f>'II (6)'!$F10</f>
        <v>1.2851001015638737</v>
      </c>
      <c r="M5" s="33">
        <f>'III (1)'!$M10</f>
        <v>0</v>
      </c>
      <c r="N5" s="33">
        <f>'III (2)'!$K10</f>
        <v>0</v>
      </c>
      <c r="O5" s="33">
        <f>'III (3)'!$I9</f>
        <v>0</v>
      </c>
      <c r="P5" s="19">
        <f>'III (4)'!$L10</f>
        <v>-0.12275435946262574</v>
      </c>
      <c r="Q5" s="19">
        <f>'III (5)'!$H10</f>
        <v>-0.6545303135561245</v>
      </c>
      <c r="R5" s="20">
        <f>'III (6)'!$E9</f>
        <v>0</v>
      </c>
      <c r="S5" s="19">
        <f>'III (7)'!$J10</f>
        <v>0.021711378944729746</v>
      </c>
      <c r="T5" s="20">
        <f>'IV (1)'!$E9</f>
        <v>1</v>
      </c>
      <c r="U5" s="20">
        <f>'IV (2)'!$E9</f>
        <v>0</v>
      </c>
      <c r="V5" s="39">
        <f>SUM($B5:$U5)</f>
        <v>1.4312848674286056</v>
      </c>
      <c r="W5" s="1">
        <f>RANK(V5,$V$5:$V$41,0)</f>
        <v>29</v>
      </c>
    </row>
    <row r="6" spans="1:23" ht="15">
      <c r="A6" s="5" t="s">
        <v>1</v>
      </c>
      <c r="B6" s="19">
        <f>'I (1)'!$F11</f>
        <v>0.16401350234435752</v>
      </c>
      <c r="C6" s="19">
        <f>'I (2)'!$F11</f>
        <v>0.2950528205107238</v>
      </c>
      <c r="D6" s="19">
        <f>'I (3)'!$G11</f>
        <v>-0.0005826140208813141</v>
      </c>
      <c r="E6" s="20">
        <f>'I (4)'!$E10</f>
        <v>0</v>
      </c>
      <c r="F6" s="19">
        <f>'I (5)'!$G11</f>
        <v>0.23108448516043534</v>
      </c>
      <c r="G6" s="20">
        <f>'II (1)'!$G10</f>
        <v>0</v>
      </c>
      <c r="H6" s="19">
        <f>'II (2)'!$F10</f>
        <v>-0.13820692709985702</v>
      </c>
      <c r="I6" s="19">
        <f>'II (3)'!$F10</f>
        <v>-0.03432035964890668</v>
      </c>
      <c r="J6" s="20">
        <f>'II (4)'!$H11</f>
        <v>0</v>
      </c>
      <c r="K6" s="19">
        <f>'II (5)'!$G11</f>
        <v>-0.009709153104782318</v>
      </c>
      <c r="L6" s="19">
        <f>'II (6)'!$F11</f>
        <v>1.8415279515093022</v>
      </c>
      <c r="M6" s="33">
        <f>'III (1)'!$M11</f>
        <v>0</v>
      </c>
      <c r="N6" s="33">
        <f>'III (2)'!$K11</f>
        <v>0</v>
      </c>
      <c r="O6" s="33">
        <f>'III (3)'!$I10</f>
        <v>0</v>
      </c>
      <c r="P6" s="19">
        <f>'III (4)'!$L11</f>
        <v>-0.30852503239843126</v>
      </c>
      <c r="Q6" s="19">
        <f>'III (5)'!$H11</f>
        <v>-0.9659368595299066</v>
      </c>
      <c r="R6" s="20">
        <f>'III (6)'!$E10</f>
        <v>0</v>
      </c>
      <c r="S6" s="19">
        <f>'III (7)'!$J11</f>
        <v>0.11229628228705271</v>
      </c>
      <c r="T6" s="20">
        <f>'IV (1)'!$E10</f>
        <v>1</v>
      </c>
      <c r="U6" s="20">
        <f>'IV (2)'!$E10</f>
        <v>0</v>
      </c>
      <c r="V6" s="39">
        <f aca="true" t="shared" si="0" ref="V6:V41">SUM($B6:$U6)</f>
        <v>2.1866940960091066</v>
      </c>
      <c r="W6" s="1">
        <f aca="true" t="shared" si="1" ref="W6:W41">RANK(V6,$V$5:$V$41,0)</f>
        <v>18</v>
      </c>
    </row>
    <row r="7" spans="1:23" ht="15">
      <c r="A7" s="5" t="s">
        <v>2</v>
      </c>
      <c r="B7" s="19">
        <f>'I (1)'!$F12</f>
        <v>0.20588092781612638</v>
      </c>
      <c r="C7" s="19">
        <f>'I (2)'!$F12</f>
        <v>0.34570506904174275</v>
      </c>
      <c r="D7" s="19">
        <f>'I (3)'!$G12</f>
        <v>0</v>
      </c>
      <c r="E7" s="20">
        <f>'I (4)'!$E11</f>
        <v>0</v>
      </c>
      <c r="F7" s="19">
        <f>'I (5)'!$G12</f>
        <v>0.9718653693061036</v>
      </c>
      <c r="G7" s="20">
        <f>'II (1)'!$G11</f>
        <v>0</v>
      </c>
      <c r="H7" s="19">
        <f>'II (2)'!$F11</f>
        <v>-0.5693523438751584</v>
      </c>
      <c r="I7" s="19">
        <f>'II (3)'!$F11</f>
        <v>-0.1233727298606133</v>
      </c>
      <c r="J7" s="20">
        <f>'II (4)'!$H12</f>
        <v>0</v>
      </c>
      <c r="K7" s="19">
        <f>'II (5)'!$G12</f>
        <v>-0.04944743502703381</v>
      </c>
      <c r="L7" s="19">
        <f>'II (6)'!$F12</f>
        <v>0.7466043067709394</v>
      </c>
      <c r="M7" s="33">
        <f>'III (1)'!$M12</f>
        <v>0</v>
      </c>
      <c r="N7" s="33">
        <f>'III (2)'!$K12</f>
        <v>0</v>
      </c>
      <c r="O7" s="33">
        <f>'III (3)'!$I11</f>
        <v>0</v>
      </c>
      <c r="P7" s="19">
        <f>'III (4)'!$L12</f>
        <v>0</v>
      </c>
      <c r="Q7" s="19">
        <f>'III (5)'!$H12</f>
        <v>-0.1601560997104902</v>
      </c>
      <c r="R7" s="20">
        <f>'III (6)'!$E11</f>
        <v>0</v>
      </c>
      <c r="S7" s="19">
        <f>'III (7)'!$J12</f>
        <v>0.12582581003531162</v>
      </c>
      <c r="T7" s="20">
        <f>'IV (1)'!$E11</f>
        <v>1</v>
      </c>
      <c r="U7" s="20">
        <f>'IV (2)'!$E11</f>
        <v>0</v>
      </c>
      <c r="V7" s="39">
        <f t="shared" si="0"/>
        <v>2.4935528744969275</v>
      </c>
      <c r="W7" s="1">
        <f t="shared" si="1"/>
        <v>13</v>
      </c>
    </row>
    <row r="8" spans="1:23" ht="15">
      <c r="A8" s="5" t="s">
        <v>3</v>
      </c>
      <c r="B8" s="19">
        <f>'I (1)'!$F13</f>
        <v>0.20808871190082318</v>
      </c>
      <c r="C8" s="19">
        <f>'I (2)'!$F13</f>
        <v>0.19808965472712758</v>
      </c>
      <c r="D8" s="19">
        <f>'I (3)'!$G13</f>
        <v>0</v>
      </c>
      <c r="E8" s="20">
        <f>'I (4)'!$E12</f>
        <v>0</v>
      </c>
      <c r="F8" s="19">
        <f>'I (5)'!$G13</f>
        <v>0.4808701818042441</v>
      </c>
      <c r="G8" s="20">
        <f>'II (1)'!$G12</f>
        <v>0</v>
      </c>
      <c r="H8" s="19">
        <f>'II (2)'!$F12</f>
        <v>-0.39354799498000154</v>
      </c>
      <c r="I8" s="19">
        <f>'II (3)'!$F12</f>
        <v>-0.06320178273360907</v>
      </c>
      <c r="J8" s="20">
        <f>'II (4)'!$H13</f>
        <v>0</v>
      </c>
      <c r="K8" s="19">
        <f>'II (5)'!$G13</f>
        <v>-0.00301364116063806</v>
      </c>
      <c r="L8" s="19">
        <f>'II (6)'!$F13</f>
        <v>1.6863124452205485</v>
      </c>
      <c r="M8" s="33">
        <f>'III (1)'!$M13</f>
        <v>0</v>
      </c>
      <c r="N8" s="33">
        <f>'III (2)'!$K13</f>
        <v>0</v>
      </c>
      <c r="O8" s="33">
        <f>'III (3)'!$I12</f>
        <v>0</v>
      </c>
      <c r="P8" s="19">
        <f>'III (4)'!$L13</f>
        <v>0</v>
      </c>
      <c r="Q8" s="19">
        <f>'III (5)'!$H13</f>
        <v>0</v>
      </c>
      <c r="R8" s="20">
        <f>'III (6)'!$E12</f>
        <v>0</v>
      </c>
      <c r="S8" s="19">
        <f>'III (7)'!$J13</f>
        <v>0.04123706149329971</v>
      </c>
      <c r="T8" s="20">
        <f>'IV (1)'!$E12</f>
        <v>1</v>
      </c>
      <c r="U8" s="20">
        <f>'IV (2)'!$E12</f>
        <v>0</v>
      </c>
      <c r="V8" s="39">
        <f t="shared" si="0"/>
        <v>3.154834636271794</v>
      </c>
      <c r="W8" s="1">
        <f t="shared" si="1"/>
        <v>9</v>
      </c>
    </row>
    <row r="9" spans="1:23" ht="15">
      <c r="A9" s="5" t="s">
        <v>4</v>
      </c>
      <c r="B9" s="19">
        <f>'I (1)'!$F14</f>
        <v>0.25028414762299184</v>
      </c>
      <c r="C9" s="19">
        <f>'I (2)'!$F14</f>
        <v>0.19701437725783283</v>
      </c>
      <c r="D9" s="19">
        <f>'I (3)'!$G14</f>
        <v>-0.0101725362635493</v>
      </c>
      <c r="E9" s="20">
        <f>'I (4)'!$E13</f>
        <v>0</v>
      </c>
      <c r="F9" s="19">
        <f>'I (5)'!$G14</f>
        <v>0.8606973557948457</v>
      </c>
      <c r="G9" s="20">
        <f>'II (1)'!$G13</f>
        <v>0</v>
      </c>
      <c r="H9" s="19">
        <f>'II (2)'!$F13</f>
        <v>-0.9061361639508461</v>
      </c>
      <c r="I9" s="19">
        <f>'II (3)'!$F13</f>
        <v>-0.19720582751153576</v>
      </c>
      <c r="J9" s="20">
        <f>'II (4)'!$H14</f>
        <v>0</v>
      </c>
      <c r="K9" s="19">
        <f>'II (5)'!$G14</f>
        <v>-0.04126519500403153</v>
      </c>
      <c r="L9" s="19">
        <f>'II (6)'!$F14</f>
        <v>0.8734937519875249</v>
      </c>
      <c r="M9" s="33">
        <f>'III (1)'!$M14</f>
        <v>0</v>
      </c>
      <c r="N9" s="33">
        <f>'III (2)'!$K14</f>
        <v>0</v>
      </c>
      <c r="O9" s="33">
        <f>'III (3)'!$I13</f>
        <v>0</v>
      </c>
      <c r="P9" s="19">
        <f>'III (4)'!$L14</f>
        <v>-0.11576995943635283</v>
      </c>
      <c r="Q9" s="19">
        <f>'III (5)'!$H14</f>
        <v>-0.8872068310802166</v>
      </c>
      <c r="R9" s="20">
        <f>'III (6)'!$E13</f>
        <v>0</v>
      </c>
      <c r="S9" s="19">
        <f>'III (7)'!$J14</f>
        <v>1</v>
      </c>
      <c r="T9" s="20">
        <f>'IV (1)'!$E13</f>
        <v>1</v>
      </c>
      <c r="U9" s="20">
        <f>'IV (2)'!$E13</f>
        <v>0</v>
      </c>
      <c r="V9" s="39">
        <f t="shared" si="0"/>
        <v>2.0237331194166632</v>
      </c>
      <c r="W9" s="1">
        <f t="shared" si="1"/>
        <v>22</v>
      </c>
    </row>
    <row r="10" spans="1:23" ht="15">
      <c r="A10" s="5" t="s">
        <v>5</v>
      </c>
      <c r="B10" s="19">
        <f>'I (1)'!$F15</f>
        <v>0.1627501890165755</v>
      </c>
      <c r="C10" s="19">
        <f>'I (2)'!$F15</f>
        <v>0.36780321341540373</v>
      </c>
      <c r="D10" s="19">
        <f>'I (3)'!$G15</f>
        <v>0</v>
      </c>
      <c r="E10" s="20">
        <f>'I (4)'!$E14</f>
        <v>0</v>
      </c>
      <c r="F10" s="19">
        <f>'I (5)'!$G15</f>
        <v>0.5493737555052967</v>
      </c>
      <c r="G10" s="20">
        <f>'II (1)'!$G14</f>
        <v>0</v>
      </c>
      <c r="H10" s="19">
        <f>'II (2)'!$F14</f>
        <v>-0.6971519491913788</v>
      </c>
      <c r="I10" s="19">
        <f>'II (3)'!$F14</f>
        <v>0</v>
      </c>
      <c r="J10" s="20">
        <f>'II (4)'!$H15</f>
        <v>0</v>
      </c>
      <c r="K10" s="19">
        <f>'II (5)'!$G15</f>
        <v>-0.0008383127242681369</v>
      </c>
      <c r="L10" s="19">
        <f>'II (6)'!$F15</f>
        <v>1.7846275001791858</v>
      </c>
      <c r="M10" s="33">
        <f>'III (1)'!$M15</f>
        <v>0</v>
      </c>
      <c r="N10" s="33">
        <f>'III (2)'!$K15</f>
        <v>0</v>
      </c>
      <c r="O10" s="33">
        <f>'III (3)'!$I14</f>
        <v>0</v>
      </c>
      <c r="P10" s="19">
        <f>'III (4)'!$L15</f>
        <v>0</v>
      </c>
      <c r="Q10" s="19">
        <f>'III (5)'!$H15</f>
        <v>-0.06584395861099232</v>
      </c>
      <c r="R10" s="20">
        <f>'III (6)'!$E14</f>
        <v>0</v>
      </c>
      <c r="S10" s="19">
        <f>'III (7)'!$J15</f>
        <v>0.12703057922498864</v>
      </c>
      <c r="T10" s="20">
        <f>'IV (1)'!$E14</f>
        <v>1</v>
      </c>
      <c r="U10" s="20">
        <f>'IV (2)'!$E14</f>
        <v>0</v>
      </c>
      <c r="V10" s="39">
        <f t="shared" si="0"/>
        <v>3.227751016814811</v>
      </c>
      <c r="W10" s="1">
        <f t="shared" si="1"/>
        <v>8</v>
      </c>
    </row>
    <row r="11" spans="1:23" ht="15">
      <c r="A11" s="5" t="s">
        <v>6</v>
      </c>
      <c r="B11" s="19">
        <f>'I (1)'!$F16</f>
        <v>0.2739101916357138</v>
      </c>
      <c r="C11" s="19">
        <f>'I (2)'!$F16</f>
        <v>0.12977048685617049</v>
      </c>
      <c r="D11" s="19">
        <f>'I (3)'!$G16</f>
        <v>0</v>
      </c>
      <c r="E11" s="20">
        <f>'I (4)'!$E15</f>
        <v>0</v>
      </c>
      <c r="F11" s="19">
        <f>'I (5)'!$G16</f>
        <v>0.25712680665619064</v>
      </c>
      <c r="G11" s="20">
        <f>'II (1)'!$G15</f>
        <v>0</v>
      </c>
      <c r="H11" s="19">
        <f>'II (2)'!$F15</f>
        <v>-0.41805882076326484</v>
      </c>
      <c r="I11" s="19">
        <f>'II (3)'!$F15</f>
        <v>-0.10409356642928914</v>
      </c>
      <c r="J11" s="20">
        <f>'II (4)'!$H16</f>
        <v>0</v>
      </c>
      <c r="K11" s="19">
        <f>'II (5)'!$G16</f>
        <v>0</v>
      </c>
      <c r="L11" s="19">
        <f>'II (6)'!$F16</f>
        <v>0.8742039085040464</v>
      </c>
      <c r="M11" s="33">
        <f>'III (1)'!$M16</f>
        <v>0</v>
      </c>
      <c r="N11" s="33">
        <f>'III (2)'!$K16</f>
        <v>0</v>
      </c>
      <c r="O11" s="33">
        <f>'III (3)'!$I15</f>
        <v>0</v>
      </c>
      <c r="P11" s="19">
        <f>'III (4)'!$L16</f>
        <v>0</v>
      </c>
      <c r="Q11" s="19">
        <f>'III (5)'!$H16</f>
        <v>-0.35315246755345614</v>
      </c>
      <c r="R11" s="20">
        <f>'III (6)'!$E15</f>
        <v>0</v>
      </c>
      <c r="S11" s="19">
        <f>'III (7)'!$J16</f>
        <v>0.17708232928010234</v>
      </c>
      <c r="T11" s="20">
        <f>'IV (1)'!$E15</f>
        <v>1</v>
      </c>
      <c r="U11" s="20">
        <f>'IV (2)'!$E15</f>
        <v>0</v>
      </c>
      <c r="V11" s="39">
        <f t="shared" si="0"/>
        <v>1.8367888681862135</v>
      </c>
      <c r="W11" s="1">
        <f t="shared" si="1"/>
        <v>25</v>
      </c>
    </row>
    <row r="12" spans="1:23" ht="15">
      <c r="A12" s="5" t="s">
        <v>7</v>
      </c>
      <c r="B12" s="19">
        <f>'I (1)'!$F17</f>
        <v>0.22007215765041693</v>
      </c>
      <c r="C12" s="19">
        <f>'I (2)'!$F17</f>
        <v>0.3206601310360755</v>
      </c>
      <c r="D12" s="19">
        <f>'I (3)'!$G17</f>
        <v>0</v>
      </c>
      <c r="E12" s="20">
        <f>'I (4)'!$E16</f>
        <v>0</v>
      </c>
      <c r="F12" s="19">
        <f>'I (5)'!$G17</f>
        <v>0.12212287666783612</v>
      </c>
      <c r="G12" s="20">
        <f>'II (1)'!$G16</f>
        <v>0</v>
      </c>
      <c r="H12" s="19">
        <f>'II (2)'!$F16</f>
        <v>-0.2075342577914612</v>
      </c>
      <c r="I12" s="19">
        <f>'II (3)'!$F16</f>
        <v>-0.06360985742151536</v>
      </c>
      <c r="J12" s="20">
        <f>'II (4)'!$H17</f>
        <v>0</v>
      </c>
      <c r="K12" s="19">
        <f>'II (5)'!$G17</f>
        <v>0</v>
      </c>
      <c r="L12" s="19">
        <f>'II (6)'!$F17</f>
        <v>1.4991961544201617</v>
      </c>
      <c r="M12" s="33">
        <f>'III (1)'!$M17</f>
        <v>0</v>
      </c>
      <c r="N12" s="33">
        <f>'III (2)'!$K17</f>
        <v>0</v>
      </c>
      <c r="O12" s="33">
        <f>'III (3)'!$I16</f>
        <v>0</v>
      </c>
      <c r="P12" s="19">
        <f>'III (4)'!$L17</f>
        <v>0</v>
      </c>
      <c r="Q12" s="19">
        <f>'III (5)'!$H17</f>
        <v>-0.7429328958758046</v>
      </c>
      <c r="R12" s="20">
        <f>'III (6)'!$E16</f>
        <v>0</v>
      </c>
      <c r="S12" s="19">
        <f>'III (7)'!$J17</f>
        <v>0.10629689233485098</v>
      </c>
      <c r="T12" s="20">
        <f>'IV (1)'!$E16</f>
        <v>1</v>
      </c>
      <c r="U12" s="20">
        <f>'IV (2)'!$E16</f>
        <v>0</v>
      </c>
      <c r="V12" s="39">
        <f t="shared" si="0"/>
        <v>2.2542712010205603</v>
      </c>
      <c r="W12" s="1">
        <f t="shared" si="1"/>
        <v>16</v>
      </c>
    </row>
    <row r="13" spans="1:23" ht="15">
      <c r="A13" s="5" t="s">
        <v>8</v>
      </c>
      <c r="B13" s="19">
        <f>'I (1)'!$F18</f>
        <v>0.1257852405196887</v>
      </c>
      <c r="C13" s="19">
        <f>'I (2)'!$F18</f>
        <v>0.08961177513447814</v>
      </c>
      <c r="D13" s="19">
        <f>'I (3)'!$G18</f>
        <v>0</v>
      </c>
      <c r="E13" s="20">
        <f>'I (4)'!$E17</f>
        <v>0</v>
      </c>
      <c r="F13" s="19">
        <f>'I (5)'!$G18</f>
        <v>0.37928872881230247</v>
      </c>
      <c r="G13" s="20">
        <f>'II (1)'!$G17</f>
        <v>0</v>
      </c>
      <c r="H13" s="19">
        <f>'II (2)'!$F17</f>
        <v>-0.6029797198803598</v>
      </c>
      <c r="I13" s="19">
        <f>'II (3)'!$F17</f>
        <v>-0.008334167010500758</v>
      </c>
      <c r="J13" s="20">
        <f>'II (4)'!$H18</f>
        <v>0</v>
      </c>
      <c r="K13" s="19">
        <f>'II (5)'!$G18</f>
        <v>-0.00016051427747733305</v>
      </c>
      <c r="L13" s="19">
        <f>'II (6)'!$F18</f>
        <v>1.1007450428845325</v>
      </c>
      <c r="M13" s="33">
        <f>'III (1)'!$M18</f>
        <v>0</v>
      </c>
      <c r="N13" s="33">
        <f>'III (2)'!$K18</f>
        <v>0</v>
      </c>
      <c r="O13" s="33">
        <f>'III (3)'!$I17</f>
        <v>0</v>
      </c>
      <c r="P13" s="19">
        <f>'III (4)'!$L18</f>
        <v>-0.0041430393222514844</v>
      </c>
      <c r="Q13" s="19">
        <f>'III (5)'!$H18</f>
        <v>0</v>
      </c>
      <c r="R13" s="20">
        <f>'III (6)'!$E17</f>
        <v>0</v>
      </c>
      <c r="S13" s="19">
        <f>'III (7)'!$J18</f>
        <v>0.4954306763245852</v>
      </c>
      <c r="T13" s="20">
        <f>'IV (1)'!$E17</f>
        <v>1</v>
      </c>
      <c r="U13" s="20">
        <f>'IV (2)'!$E17</f>
        <v>0</v>
      </c>
      <c r="V13" s="39">
        <f t="shared" si="0"/>
        <v>2.5752440231849976</v>
      </c>
      <c r="W13" s="1">
        <f t="shared" si="1"/>
        <v>12</v>
      </c>
    </row>
    <row r="14" spans="1:23" ht="15">
      <c r="A14" s="5" t="s">
        <v>9</v>
      </c>
      <c r="B14" s="19">
        <f>'I (1)'!$F19</f>
        <v>0.6730771410148568</v>
      </c>
      <c r="C14" s="19">
        <f>'I (2)'!$F19</f>
        <v>0.21972978885614824</v>
      </c>
      <c r="D14" s="19">
        <f>'I (3)'!$G19</f>
        <v>0</v>
      </c>
      <c r="E14" s="20">
        <f>'I (4)'!$E18</f>
        <v>0</v>
      </c>
      <c r="F14" s="19">
        <f>'I (5)'!$G19</f>
        <v>1</v>
      </c>
      <c r="G14" s="20">
        <f>'II (1)'!$G18</f>
        <v>0</v>
      </c>
      <c r="H14" s="19">
        <f>'II (2)'!$F18</f>
        <v>0</v>
      </c>
      <c r="I14" s="19">
        <f>'II (3)'!$F18</f>
        <v>-0.0035342688419508716</v>
      </c>
      <c r="J14" s="20">
        <f>'II (4)'!$H19</f>
        <v>0</v>
      </c>
      <c r="K14" s="19">
        <f>'II (5)'!$G19</f>
        <v>0</v>
      </c>
      <c r="L14" s="19">
        <f>'II (6)'!$F19</f>
        <v>1.9939387402299475</v>
      </c>
      <c r="M14" s="33">
        <f>'III (1)'!$M19</f>
        <v>0</v>
      </c>
      <c r="N14" s="33">
        <f>'III (2)'!$K19</f>
        <v>0</v>
      </c>
      <c r="O14" s="33">
        <f>'III (3)'!$I18</f>
        <v>0</v>
      </c>
      <c r="P14" s="19">
        <f>'III (4)'!$L19</f>
        <v>0</v>
      </c>
      <c r="Q14" s="19">
        <f>'III (5)'!$H19</f>
        <v>-0.10293595336077635</v>
      </c>
      <c r="R14" s="20">
        <f>'III (6)'!$E18</f>
        <v>0</v>
      </c>
      <c r="S14" s="19">
        <f>'III (7)'!$J19</f>
        <v>0.20479275706042716</v>
      </c>
      <c r="T14" s="20">
        <f>'IV (1)'!$E18</f>
        <v>1</v>
      </c>
      <c r="U14" s="20">
        <f>'IV (2)'!$E18</f>
        <v>0</v>
      </c>
      <c r="V14" s="39">
        <f t="shared" si="0"/>
        <v>4.985068204958653</v>
      </c>
      <c r="W14" s="1">
        <f t="shared" si="1"/>
        <v>1</v>
      </c>
    </row>
    <row r="15" spans="1:23" ht="15">
      <c r="A15" s="5" t="s">
        <v>10</v>
      </c>
      <c r="B15" s="19">
        <f>'I (1)'!$F20</f>
        <v>0.6277351111971186</v>
      </c>
      <c r="C15" s="19">
        <f>'I (2)'!$F20</f>
        <v>0.037059950440529614</v>
      </c>
      <c r="D15" s="19">
        <f>'I (3)'!$G20</f>
        <v>-0.05876605727876939</v>
      </c>
      <c r="E15" s="20">
        <f>'I (4)'!$E19</f>
        <v>0</v>
      </c>
      <c r="F15" s="19">
        <f>'I (5)'!$G20</f>
        <v>0</v>
      </c>
      <c r="G15" s="20">
        <f>'II (1)'!$G19</f>
        <v>0</v>
      </c>
      <c r="H15" s="19">
        <f>'II (2)'!$F19</f>
        <v>-0.5927437287479038</v>
      </c>
      <c r="I15" s="19">
        <f>'II (3)'!$F19</f>
        <v>-0.11273249414978238</v>
      </c>
      <c r="J15" s="20">
        <f>'II (4)'!$H20</f>
        <v>0</v>
      </c>
      <c r="K15" s="19">
        <f>'II (5)'!$G20</f>
        <v>-0.03932613398523563</v>
      </c>
      <c r="L15" s="19">
        <f>'II (6)'!$F20</f>
        <v>1.0593790213586416</v>
      </c>
      <c r="M15" s="33">
        <f>'III (1)'!$M20</f>
        <v>-2</v>
      </c>
      <c r="N15" s="33">
        <f>'III (2)'!$K20</f>
        <v>0</v>
      </c>
      <c r="O15" s="33">
        <f>'III (3)'!$I19</f>
        <v>0</v>
      </c>
      <c r="P15" s="19">
        <f>'III (4)'!$L20</f>
        <v>-1</v>
      </c>
      <c r="Q15" s="19">
        <f>'III (5)'!$H20</f>
        <v>0</v>
      </c>
      <c r="R15" s="20">
        <f>'III (6)'!$E19</f>
        <v>0</v>
      </c>
      <c r="S15" s="19">
        <f>'III (7)'!$J20</f>
        <v>0.2699515317121324</v>
      </c>
      <c r="T15" s="20">
        <f>'IV (1)'!$E19</f>
        <v>1</v>
      </c>
      <c r="U15" s="20">
        <f>'IV (2)'!$E19</f>
        <v>0</v>
      </c>
      <c r="V15" s="39">
        <f t="shared" si="0"/>
        <v>-0.8094427994532691</v>
      </c>
      <c r="W15" s="1">
        <f t="shared" si="1"/>
        <v>36</v>
      </c>
    </row>
    <row r="16" spans="1:23" ht="15">
      <c r="A16" s="5" t="s">
        <v>11</v>
      </c>
      <c r="B16" s="19">
        <f>'I (1)'!$F21</f>
        <v>0.4777004474494046</v>
      </c>
      <c r="C16" s="19">
        <f>'I (2)'!$F21</f>
        <v>0.12566859682376394</v>
      </c>
      <c r="D16" s="19">
        <f>'I (3)'!$G21</f>
        <v>0</v>
      </c>
      <c r="E16" s="20">
        <f>'I (4)'!$E20</f>
        <v>0</v>
      </c>
      <c r="F16" s="19">
        <f>'I (5)'!$G21</f>
        <v>0.2753974088434591</v>
      </c>
      <c r="G16" s="20">
        <f>'II (1)'!$G20</f>
        <v>0</v>
      </c>
      <c r="H16" s="19">
        <f>'II (2)'!$F20</f>
        <v>-0.3752699115843645</v>
      </c>
      <c r="I16" s="19">
        <f>'II (3)'!$F20</f>
        <v>-0.13802882972507602</v>
      </c>
      <c r="J16" s="20">
        <f>'II (4)'!$H21</f>
        <v>0</v>
      </c>
      <c r="K16" s="19">
        <f>'II (5)'!$G21</f>
        <v>-0.0040304209355919145</v>
      </c>
      <c r="L16" s="19">
        <f>'II (6)'!$F21</f>
        <v>2</v>
      </c>
      <c r="M16" s="33">
        <f>'III (1)'!$M21</f>
        <v>0</v>
      </c>
      <c r="N16" s="33">
        <f>'III (2)'!$K21</f>
        <v>0</v>
      </c>
      <c r="O16" s="33">
        <f>'III (3)'!$I20</f>
        <v>0</v>
      </c>
      <c r="P16" s="19">
        <f>'III (4)'!$L21</f>
        <v>-0.08427684179665627</v>
      </c>
      <c r="Q16" s="19">
        <f>'III (5)'!$H21</f>
        <v>-0.16309113224119312</v>
      </c>
      <c r="R16" s="20">
        <f>'III (6)'!$E20</f>
        <v>0</v>
      </c>
      <c r="S16" s="19">
        <f>'III (7)'!$J21</f>
        <v>0.6157859219776353</v>
      </c>
      <c r="T16" s="20">
        <f>'IV (1)'!$E20</f>
        <v>1</v>
      </c>
      <c r="U16" s="20">
        <f>'IV (2)'!$E20</f>
        <v>0</v>
      </c>
      <c r="V16" s="39">
        <f t="shared" si="0"/>
        <v>3.729855238811381</v>
      </c>
      <c r="W16" s="1">
        <f t="shared" si="1"/>
        <v>4</v>
      </c>
    </row>
    <row r="17" spans="1:23" ht="15">
      <c r="A17" s="5" t="s">
        <v>12</v>
      </c>
      <c r="B17" s="19">
        <f>'I (1)'!$F22</f>
        <v>2</v>
      </c>
      <c r="C17" s="19">
        <f>'I (2)'!$F22</f>
        <v>0.030293418422450577</v>
      </c>
      <c r="D17" s="19">
        <f>'I (3)'!$G22</f>
        <v>0</v>
      </c>
      <c r="E17" s="20">
        <f>'I (4)'!$E21</f>
        <v>0</v>
      </c>
      <c r="F17" s="19">
        <f>'I (5)'!$G22</f>
        <v>1</v>
      </c>
      <c r="G17" s="20">
        <f>'II (1)'!$G21</f>
        <v>0</v>
      </c>
      <c r="H17" s="19">
        <f>'II (2)'!$F21</f>
        <v>-0.5010522742657216</v>
      </c>
      <c r="I17" s="19">
        <f>'II (3)'!$F21</f>
        <v>-0.12428421379031668</v>
      </c>
      <c r="J17" s="20">
        <f>'II (4)'!$H22</f>
        <v>0</v>
      </c>
      <c r="K17" s="19">
        <f>'II (5)'!$G22</f>
        <v>-0.02764840595851803</v>
      </c>
      <c r="L17" s="19">
        <f>'II (6)'!$F22</f>
        <v>0</v>
      </c>
      <c r="M17" s="33">
        <f>'III (1)'!$M22</f>
        <v>0</v>
      </c>
      <c r="N17" s="33">
        <f>'III (2)'!$K22</f>
        <v>0</v>
      </c>
      <c r="O17" s="33">
        <f>'III (3)'!$I21</f>
        <v>0</v>
      </c>
      <c r="P17" s="19">
        <f>'III (4)'!$L22</f>
        <v>0</v>
      </c>
      <c r="Q17" s="19">
        <f>'III (5)'!$H22</f>
        <v>-0.11294725209730225</v>
      </c>
      <c r="R17" s="20">
        <f>'III (6)'!$E21</f>
        <v>0</v>
      </c>
      <c r="S17" s="19">
        <f>'III (7)'!$J22</f>
        <v>0.1396043077433085</v>
      </c>
      <c r="T17" s="20">
        <f>'IV (1)'!$E21</f>
        <v>1</v>
      </c>
      <c r="U17" s="20">
        <f>'IV (2)'!$E21</f>
        <v>0</v>
      </c>
      <c r="V17" s="39">
        <f t="shared" si="0"/>
        <v>3.4039655800539</v>
      </c>
      <c r="W17" s="1">
        <f t="shared" si="1"/>
        <v>6</v>
      </c>
    </row>
    <row r="18" spans="1:23" ht="15">
      <c r="A18" s="5" t="s">
        <v>13</v>
      </c>
      <c r="B18" s="19">
        <f>'I (1)'!$F23</f>
        <v>1.8740783530696683</v>
      </c>
      <c r="C18" s="19">
        <f>'I (2)'!$F23</f>
        <v>0</v>
      </c>
      <c r="D18" s="19">
        <f>'I (3)'!$G23</f>
        <v>-0.06633041276864504</v>
      </c>
      <c r="E18" s="20">
        <f>'I (4)'!$E22</f>
        <v>0</v>
      </c>
      <c r="F18" s="19">
        <f>'I (5)'!$G23</f>
        <v>0.9999827278832076</v>
      </c>
      <c r="G18" s="20">
        <f>'II (1)'!$G22</f>
        <v>0</v>
      </c>
      <c r="H18" s="19">
        <f>'II (2)'!$F22</f>
        <v>-0.5690354603330082</v>
      </c>
      <c r="I18" s="19">
        <f>'II (3)'!$F22</f>
        <v>-0.12463551268719929</v>
      </c>
      <c r="J18" s="20">
        <f>'II (4)'!$H23</f>
        <v>0</v>
      </c>
      <c r="K18" s="19">
        <f>'II (5)'!$G23</f>
        <v>-0.005718904655370478</v>
      </c>
      <c r="L18" s="19">
        <f>'II (6)'!$F23</f>
        <v>0.17200856955221508</v>
      </c>
      <c r="M18" s="33">
        <f>'III (1)'!$M23</f>
        <v>0</v>
      </c>
      <c r="N18" s="33">
        <f>'III (2)'!$K23</f>
        <v>0</v>
      </c>
      <c r="O18" s="33">
        <f>'III (3)'!$I22</f>
        <v>0</v>
      </c>
      <c r="P18" s="19">
        <f>'III (4)'!$L23</f>
        <v>0</v>
      </c>
      <c r="Q18" s="19">
        <f>'III (5)'!$H23</f>
        <v>-0.017589721862141115</v>
      </c>
      <c r="R18" s="20">
        <f>'III (6)'!$E22</f>
        <v>0</v>
      </c>
      <c r="S18" s="19">
        <f>'III (7)'!$J23</f>
        <v>0.1950499321130243</v>
      </c>
      <c r="T18" s="20">
        <f>'IV (1)'!$E22</f>
        <v>1</v>
      </c>
      <c r="U18" s="20">
        <f>'IV (2)'!$E22</f>
        <v>0</v>
      </c>
      <c r="V18" s="39">
        <f t="shared" si="0"/>
        <v>3.457809570311751</v>
      </c>
      <c r="W18" s="1">
        <f t="shared" si="1"/>
        <v>5</v>
      </c>
    </row>
    <row r="19" spans="1:23" ht="15">
      <c r="A19" s="5" t="s">
        <v>14</v>
      </c>
      <c r="B19" s="19">
        <f>'I (1)'!$F24</f>
        <v>1.1705713967790023</v>
      </c>
      <c r="C19" s="19">
        <f>'I (2)'!$F24</f>
        <v>0.03432802495798445</v>
      </c>
      <c r="D19" s="19">
        <f>'I (3)'!$G24</f>
        <v>-0.16359214869209038</v>
      </c>
      <c r="E19" s="20">
        <f>'I (4)'!$E23</f>
        <v>0</v>
      </c>
      <c r="F19" s="19">
        <f>'I (5)'!$G24</f>
        <v>0.306080495535436</v>
      </c>
      <c r="G19" s="20">
        <f>'II (1)'!$G23</f>
        <v>0</v>
      </c>
      <c r="H19" s="19">
        <f>'II (2)'!$F23</f>
        <v>-0.2935108437046875</v>
      </c>
      <c r="I19" s="19">
        <f>'II (3)'!$F23</f>
        <v>-0.45579690081207325</v>
      </c>
      <c r="J19" s="20">
        <f>'II (4)'!$H24</f>
        <v>0</v>
      </c>
      <c r="K19" s="19">
        <f>'II (5)'!$G24</f>
        <v>-0.5435153658313919</v>
      </c>
      <c r="L19" s="19">
        <f>'II (6)'!$F24</f>
        <v>0</v>
      </c>
      <c r="M19" s="33">
        <f>'III (1)'!$M24</f>
        <v>0</v>
      </c>
      <c r="N19" s="33">
        <f>'III (2)'!$K24</f>
        <v>0</v>
      </c>
      <c r="O19" s="33">
        <f>'III (3)'!$I23</f>
        <v>0</v>
      </c>
      <c r="P19" s="19">
        <f>'III (4)'!$L24</f>
        <v>0</v>
      </c>
      <c r="Q19" s="19">
        <f>'III (5)'!$H24</f>
        <v>-0.09916496769410256</v>
      </c>
      <c r="R19" s="20">
        <f>'III (6)'!$E23</f>
        <v>0</v>
      </c>
      <c r="S19" s="19">
        <f>'III (7)'!$J24</f>
        <v>0.04422885765190147</v>
      </c>
      <c r="T19" s="20">
        <f>'IV (1)'!$E23</f>
        <v>1</v>
      </c>
      <c r="U19" s="20">
        <f>'IV (2)'!$E23</f>
        <v>0</v>
      </c>
      <c r="V19" s="39">
        <f t="shared" si="0"/>
        <v>0.9996285481899785</v>
      </c>
      <c r="W19" s="1">
        <f t="shared" si="1"/>
        <v>33</v>
      </c>
    </row>
    <row r="20" spans="1:23" ht="15">
      <c r="A20" s="5" t="s">
        <v>15</v>
      </c>
      <c r="B20" s="19">
        <f>'I (1)'!$F25</f>
        <v>1.1646518625384978</v>
      </c>
      <c r="C20" s="19">
        <f>'I (2)'!$F25</f>
        <v>0.21134368007446383</v>
      </c>
      <c r="D20" s="19">
        <f>'I (3)'!$G25</f>
        <v>-0.06658767121556396</v>
      </c>
      <c r="E20" s="20">
        <f>'I (4)'!$E24</f>
        <v>0</v>
      </c>
      <c r="F20" s="19">
        <f>'I (5)'!$G25</f>
        <v>0.22909862093556307</v>
      </c>
      <c r="G20" s="20">
        <f>'II (1)'!$G24</f>
        <v>0</v>
      </c>
      <c r="H20" s="19">
        <f>'II (2)'!$F24</f>
        <v>-0.06303605741724676</v>
      </c>
      <c r="I20" s="19">
        <f>'II (3)'!$F24</f>
        <v>-0.04674022436415204</v>
      </c>
      <c r="J20" s="20">
        <f>'II (4)'!$H25</f>
        <v>0</v>
      </c>
      <c r="K20" s="19">
        <f>'II (5)'!$G25</f>
        <v>0</v>
      </c>
      <c r="L20" s="19">
        <f>'II (6)'!$F25</f>
        <v>1.203294920211821</v>
      </c>
      <c r="M20" s="33">
        <f>'III (1)'!$M25</f>
        <v>0</v>
      </c>
      <c r="N20" s="33">
        <f>'III (2)'!$K25</f>
        <v>0</v>
      </c>
      <c r="O20" s="33">
        <f>'III (3)'!$I24</f>
        <v>0</v>
      </c>
      <c r="P20" s="19">
        <f>'III (4)'!$L25</f>
        <v>0</v>
      </c>
      <c r="Q20" s="19">
        <f>'III (5)'!$H25</f>
        <v>-0.12894661641899466</v>
      </c>
      <c r="R20" s="20">
        <f>'III (6)'!$E24</f>
        <v>0</v>
      </c>
      <c r="S20" s="19">
        <f>'III (7)'!$J25</f>
        <v>0.367737611969416</v>
      </c>
      <c r="T20" s="20">
        <f>'IV (1)'!$E24</f>
        <v>1</v>
      </c>
      <c r="U20" s="20">
        <f>'IV (2)'!$E24</f>
        <v>0</v>
      </c>
      <c r="V20" s="39">
        <f t="shared" si="0"/>
        <v>3.8708161263138043</v>
      </c>
      <c r="W20" s="1">
        <f t="shared" si="1"/>
        <v>3</v>
      </c>
    </row>
    <row r="21" spans="1:23" ht="15">
      <c r="A21" s="5" t="s">
        <v>16</v>
      </c>
      <c r="B21" s="19">
        <f>'I (1)'!$F26</f>
        <v>0.8451205327284642</v>
      </c>
      <c r="C21" s="19">
        <f>'I (2)'!$F26</f>
        <v>0.12147609881812427</v>
      </c>
      <c r="D21" s="19">
        <f>'I (3)'!$G26</f>
        <v>0</v>
      </c>
      <c r="E21" s="20">
        <f>'I (4)'!$E25</f>
        <v>0</v>
      </c>
      <c r="F21" s="19">
        <f>'I (5)'!$G26</f>
        <v>0.12298034174914095</v>
      </c>
      <c r="G21" s="20">
        <f>'II (1)'!$G25</f>
        <v>0</v>
      </c>
      <c r="H21" s="19">
        <f>'II (2)'!$F25</f>
        <v>-0.46312760287951</v>
      </c>
      <c r="I21" s="19">
        <f>'II (3)'!$F25</f>
        <v>-0.19791075977947514</v>
      </c>
      <c r="J21" s="20">
        <f>'II (4)'!$H26</f>
        <v>0</v>
      </c>
      <c r="K21" s="19">
        <f>'II (5)'!$G26</f>
        <v>-0.06547255835691146</v>
      </c>
      <c r="L21" s="19">
        <f>'II (6)'!$F26</f>
        <v>0.3531354270476451</v>
      </c>
      <c r="M21" s="33">
        <f>'III (1)'!$M26</f>
        <v>0</v>
      </c>
      <c r="N21" s="33">
        <f>'III (2)'!$K26</f>
        <v>0</v>
      </c>
      <c r="O21" s="33">
        <f>'III (3)'!$I25</f>
        <v>0</v>
      </c>
      <c r="P21" s="19">
        <f>'III (4)'!$L26</f>
        <v>0</v>
      </c>
      <c r="Q21" s="19">
        <f>'III (5)'!$H26</f>
        <v>-0.29825976108223706</v>
      </c>
      <c r="R21" s="20">
        <f>'III (6)'!$E25</f>
        <v>0</v>
      </c>
      <c r="S21" s="19">
        <f>'III (7)'!$J26</f>
        <v>0.28033836674591806</v>
      </c>
      <c r="T21" s="20">
        <f>'IV (1)'!$E25</f>
        <v>1</v>
      </c>
      <c r="U21" s="20">
        <f>'IV (2)'!$E25</f>
        <v>0</v>
      </c>
      <c r="V21" s="39">
        <f t="shared" si="0"/>
        <v>1.698280084991159</v>
      </c>
      <c r="W21" s="1">
        <f t="shared" si="1"/>
        <v>26</v>
      </c>
    </row>
    <row r="22" spans="1:23" ht="15">
      <c r="A22" s="5" t="s">
        <v>17</v>
      </c>
      <c r="B22" s="19">
        <f>'I (1)'!$F27</f>
        <v>1.7449694425104991</v>
      </c>
      <c r="C22" s="19">
        <f>'I (2)'!$F27</f>
        <v>0.10197197263543001</v>
      </c>
      <c r="D22" s="19">
        <f>'I (3)'!$G27</f>
        <v>-0.13012172315974804</v>
      </c>
      <c r="E22" s="20">
        <f>'I (4)'!$E26</f>
        <v>0</v>
      </c>
      <c r="F22" s="19">
        <f>'I (5)'!$G27</f>
        <v>0.03833445861458512</v>
      </c>
      <c r="G22" s="20">
        <f>'II (1)'!$G26</f>
        <v>0</v>
      </c>
      <c r="H22" s="19">
        <f>'II (2)'!$F26</f>
        <v>-0.4174023696550452</v>
      </c>
      <c r="I22" s="19">
        <f>'II (3)'!$F26</f>
        <v>-1</v>
      </c>
      <c r="J22" s="20">
        <f>'II (4)'!$H27</f>
        <v>0</v>
      </c>
      <c r="K22" s="19">
        <f>'II (5)'!$G27</f>
        <v>-0.04510116446755623</v>
      </c>
      <c r="L22" s="19">
        <f>'II (6)'!$F27</f>
        <v>0</v>
      </c>
      <c r="M22" s="33">
        <f>'III (1)'!$M27</f>
        <v>0</v>
      </c>
      <c r="N22" s="33">
        <f>'III (2)'!$K27</f>
        <v>0</v>
      </c>
      <c r="O22" s="33">
        <f>'III (3)'!$I26</f>
        <v>0</v>
      </c>
      <c r="P22" s="19">
        <f>'III (4)'!$L27</f>
        <v>-0.16969997254398642</v>
      </c>
      <c r="Q22" s="19">
        <f>'III (5)'!$H27</f>
        <v>0</v>
      </c>
      <c r="R22" s="20">
        <f>'III (6)'!$E26</f>
        <v>0</v>
      </c>
      <c r="S22" s="19">
        <f>'III (7)'!$J27</f>
        <v>0.051382867512920864</v>
      </c>
      <c r="T22" s="20">
        <f>'IV (1)'!$E26</f>
        <v>1</v>
      </c>
      <c r="U22" s="20">
        <f>'IV (2)'!$E26</f>
        <v>0</v>
      </c>
      <c r="V22" s="39">
        <f t="shared" si="0"/>
        <v>1.1743335114470992</v>
      </c>
      <c r="W22" s="1">
        <f t="shared" si="1"/>
        <v>31</v>
      </c>
    </row>
    <row r="23" spans="1:23" ht="15">
      <c r="A23" s="5" t="s">
        <v>18</v>
      </c>
      <c r="B23" s="19">
        <f>'I (1)'!$F28</f>
        <v>0.8654333440391199</v>
      </c>
      <c r="C23" s="19">
        <f>'I (2)'!$F28</f>
        <v>0.22513500571221004</v>
      </c>
      <c r="D23" s="19">
        <f>'I (3)'!$G28</f>
        <v>-1</v>
      </c>
      <c r="E23" s="20">
        <f>'I (4)'!$E27</f>
        <v>0</v>
      </c>
      <c r="F23" s="19">
        <f>'I (5)'!$G28</f>
        <v>0.13175912009238203</v>
      </c>
      <c r="G23" s="20">
        <f>'II (1)'!$G27</f>
        <v>0</v>
      </c>
      <c r="H23" s="19">
        <f>'II (2)'!$F27</f>
        <v>-0.43602147156435617</v>
      </c>
      <c r="I23" s="19">
        <f>'II (3)'!$F27</f>
        <v>-0.7509031612529431</v>
      </c>
      <c r="J23" s="20">
        <f>'II (4)'!$H28</f>
        <v>0</v>
      </c>
      <c r="K23" s="19">
        <f>'II (5)'!$G28</f>
        <v>-1</v>
      </c>
      <c r="L23" s="19">
        <f>'II (6)'!$F28</f>
        <v>0</v>
      </c>
      <c r="M23" s="33">
        <f>'III (1)'!$M28</f>
        <v>0</v>
      </c>
      <c r="N23" s="33">
        <f>'III (2)'!$K28</f>
        <v>0</v>
      </c>
      <c r="O23" s="33">
        <f>'III (3)'!$I27</f>
        <v>0</v>
      </c>
      <c r="P23" s="19">
        <f>'III (4)'!$L28</f>
        <v>-0.3661282472308099</v>
      </c>
      <c r="Q23" s="19">
        <f>'III (5)'!$H28</f>
        <v>-0.18647733260983435</v>
      </c>
      <c r="R23" s="20">
        <f>'III (6)'!$E27</f>
        <v>0</v>
      </c>
      <c r="S23" s="19">
        <f>'III (7)'!$J28</f>
        <v>0.17321387912488734</v>
      </c>
      <c r="T23" s="20">
        <f>'IV (1)'!$E27</f>
        <v>1</v>
      </c>
      <c r="U23" s="20">
        <f>'IV (2)'!$E27</f>
        <v>0</v>
      </c>
      <c r="V23" s="39">
        <f t="shared" si="0"/>
        <v>-1.3439888636893444</v>
      </c>
      <c r="W23" s="1">
        <f t="shared" si="1"/>
        <v>37</v>
      </c>
    </row>
    <row r="24" spans="1:23" ht="15">
      <c r="A24" s="5" t="s">
        <v>19</v>
      </c>
      <c r="B24" s="19">
        <f>'I (1)'!$F29</f>
        <v>0.8844012931741597</v>
      </c>
      <c r="C24" s="19">
        <f>'I (2)'!$F29</f>
        <v>0.27969660408598734</v>
      </c>
      <c r="D24" s="19">
        <f>'I (3)'!$G29</f>
        <v>-0.1270870198862177</v>
      </c>
      <c r="E24" s="20">
        <f>'I (4)'!$E28</f>
        <v>0</v>
      </c>
      <c r="F24" s="19">
        <f>'I (5)'!$G29</f>
        <v>0.1186387372766824</v>
      </c>
      <c r="G24" s="20">
        <f>'II (1)'!$G28</f>
        <v>0</v>
      </c>
      <c r="H24" s="19">
        <f>'II (2)'!$F28</f>
        <v>-0.12423536922101633</v>
      </c>
      <c r="I24" s="19">
        <f>'II (3)'!$F28</f>
        <v>-0.06646038904588808</v>
      </c>
      <c r="J24" s="20">
        <f>'II (4)'!$H29</f>
        <v>0</v>
      </c>
      <c r="K24" s="19">
        <f>'II (5)'!$G29</f>
        <v>-0.02279669774012585</v>
      </c>
      <c r="L24" s="19">
        <f>'II (6)'!$F29</f>
        <v>0.6108424492189442</v>
      </c>
      <c r="M24" s="33">
        <f>'III (1)'!$M29</f>
        <v>0</v>
      </c>
      <c r="N24" s="33">
        <f>'III (2)'!$K29</f>
        <v>0</v>
      </c>
      <c r="O24" s="33">
        <f>'III (3)'!$I28</f>
        <v>0</v>
      </c>
      <c r="P24" s="19">
        <f>'III (4)'!$L29</f>
        <v>0</v>
      </c>
      <c r="Q24" s="19">
        <f>'III (5)'!$H29</f>
        <v>0</v>
      </c>
      <c r="R24" s="20">
        <f>'III (6)'!$E28</f>
        <v>0</v>
      </c>
      <c r="S24" s="19">
        <f>'III (7)'!$J29</f>
        <v>0.3905619352096344</v>
      </c>
      <c r="T24" s="20">
        <f>'IV (1)'!$E28</f>
        <v>1</v>
      </c>
      <c r="U24" s="20">
        <f>'IV (2)'!$E28</f>
        <v>0</v>
      </c>
      <c r="V24" s="39">
        <f t="shared" si="0"/>
        <v>2.9435615430721596</v>
      </c>
      <c r="W24" s="1">
        <f t="shared" si="1"/>
        <v>11</v>
      </c>
    </row>
    <row r="25" spans="1:23" ht="15">
      <c r="A25" s="5" t="s">
        <v>20</v>
      </c>
      <c r="B25" s="19">
        <f>'I (1)'!$F30</f>
        <v>0.7328885602444342</v>
      </c>
      <c r="C25" s="19">
        <f>'I (2)'!$F30</f>
        <v>0.1513882450661866</v>
      </c>
      <c r="D25" s="19">
        <f>'I (3)'!$G30</f>
        <v>0</v>
      </c>
      <c r="E25" s="20">
        <f>'I (4)'!$E29</f>
        <v>0</v>
      </c>
      <c r="F25" s="19">
        <f>'I (5)'!$G30</f>
        <v>0.4818684130330132</v>
      </c>
      <c r="G25" s="20">
        <f>'II (1)'!$G29</f>
        <v>0</v>
      </c>
      <c r="H25" s="19">
        <f>'II (2)'!$F29</f>
        <v>-0.10091256243675548</v>
      </c>
      <c r="I25" s="19">
        <f>'II (3)'!$F29</f>
        <v>-0.3687662835290532</v>
      </c>
      <c r="J25" s="20">
        <f>'II (4)'!$H30</f>
        <v>0</v>
      </c>
      <c r="K25" s="19">
        <f>'II (5)'!$G30</f>
        <v>-0.021457558243059695</v>
      </c>
      <c r="L25" s="19">
        <f>'II (6)'!$F30</f>
        <v>0.8940379910906654</v>
      </c>
      <c r="M25" s="33">
        <f>'III (1)'!$M30</f>
        <v>0</v>
      </c>
      <c r="N25" s="33">
        <f>'III (2)'!$K30</f>
        <v>0</v>
      </c>
      <c r="O25" s="33">
        <f>'III (3)'!$I29</f>
        <v>0</v>
      </c>
      <c r="P25" s="19">
        <f>'III (4)'!$L30</f>
        <v>0</v>
      </c>
      <c r="Q25" s="19">
        <f>'III (5)'!$H30</f>
        <v>0</v>
      </c>
      <c r="R25" s="20">
        <f>'III (6)'!$E29</f>
        <v>0</v>
      </c>
      <c r="S25" s="19">
        <f>'III (7)'!$J30</f>
        <v>0.3724712842915905</v>
      </c>
      <c r="T25" s="20">
        <f>'IV (1)'!$E29</f>
        <v>1</v>
      </c>
      <c r="U25" s="20">
        <f>'IV (2)'!$E29</f>
        <v>0</v>
      </c>
      <c r="V25" s="39">
        <f t="shared" si="0"/>
        <v>3.141518089517021</v>
      </c>
      <c r="W25" s="1">
        <f t="shared" si="1"/>
        <v>10</v>
      </c>
    </row>
    <row r="26" spans="1:23" ht="15">
      <c r="A26" s="5" t="s">
        <v>21</v>
      </c>
      <c r="B26" s="19">
        <f>'I (1)'!$F31</f>
        <v>1.5553497385900728</v>
      </c>
      <c r="C26" s="19">
        <f>'I (2)'!$F31</f>
        <v>1</v>
      </c>
      <c r="D26" s="19">
        <f>'I (3)'!$G31</f>
        <v>-0.1452167679374042</v>
      </c>
      <c r="E26" s="20">
        <f>'I (4)'!$E30</f>
        <v>0</v>
      </c>
      <c r="F26" s="19">
        <f>'I (5)'!$G31</f>
        <v>0.03353010988755971</v>
      </c>
      <c r="G26" s="20">
        <f>'II (1)'!$G30</f>
        <v>0</v>
      </c>
      <c r="H26" s="19">
        <f>'II (2)'!$F30</f>
        <v>-0.38868668361051434</v>
      </c>
      <c r="I26" s="19">
        <f>'II (3)'!$F30</f>
        <v>-0.020799189044064432</v>
      </c>
      <c r="J26" s="20">
        <f>'II (4)'!$H31</f>
        <v>0</v>
      </c>
      <c r="K26" s="19">
        <f>'II (5)'!$G31</f>
        <v>0</v>
      </c>
      <c r="L26" s="19">
        <f>'II (6)'!$F31</f>
        <v>1.5438673887934644</v>
      </c>
      <c r="M26" s="33">
        <f>'III (1)'!$M31</f>
        <v>0</v>
      </c>
      <c r="N26" s="33">
        <f>'III (2)'!$K31</f>
        <v>0</v>
      </c>
      <c r="O26" s="33">
        <f>'III (3)'!$I30</f>
        <v>0</v>
      </c>
      <c r="P26" s="19">
        <f>'III (4)'!$L31</f>
        <v>0</v>
      </c>
      <c r="Q26" s="19">
        <f>'III (5)'!$H31</f>
        <v>-0.6642765865706809</v>
      </c>
      <c r="R26" s="20">
        <f>'III (6)'!$E30</f>
        <v>0</v>
      </c>
      <c r="S26" s="19">
        <f>'III (7)'!$J31</f>
        <v>0.048523980231848604</v>
      </c>
      <c r="T26" s="20">
        <f>'IV (1)'!$E30</f>
        <v>1</v>
      </c>
      <c r="U26" s="20">
        <f>'IV (2)'!$E30</f>
        <v>0</v>
      </c>
      <c r="V26" s="39">
        <f t="shared" si="0"/>
        <v>3.962291990340281</v>
      </c>
      <c r="W26" s="1">
        <f t="shared" si="1"/>
        <v>2</v>
      </c>
    </row>
    <row r="27" spans="1:23" ht="15">
      <c r="A27" s="5" t="s">
        <v>22</v>
      </c>
      <c r="B27" s="19">
        <f>'I (1)'!$F32</f>
        <v>1.13528334597283</v>
      </c>
      <c r="C27" s="19">
        <f>'I (2)'!$F32</f>
        <v>0.19760775275215617</v>
      </c>
      <c r="D27" s="19">
        <f>'I (3)'!$G32</f>
        <v>-0.021710145441235854</v>
      </c>
      <c r="E27" s="20">
        <f>'I (4)'!$E31</f>
        <v>0</v>
      </c>
      <c r="F27" s="19">
        <f>'I (5)'!$G32</f>
        <v>0.04471367164864091</v>
      </c>
      <c r="G27" s="20">
        <f>'II (1)'!$G31</f>
        <v>0</v>
      </c>
      <c r="H27" s="19">
        <f>'II (2)'!$F31</f>
        <v>-0.6934416075575787</v>
      </c>
      <c r="I27" s="19">
        <f>'II (3)'!$F31</f>
        <v>-0.0028185168267416483</v>
      </c>
      <c r="J27" s="20">
        <f>'II (4)'!$H32</f>
        <v>0</v>
      </c>
      <c r="K27" s="19">
        <f>'II (5)'!$G32</f>
        <v>-0.0021895578118594273</v>
      </c>
      <c r="L27" s="19">
        <f>'II (6)'!$F32</f>
        <v>0.5839657641147504</v>
      </c>
      <c r="M27" s="33">
        <f>'III (1)'!$M32</f>
        <v>0</v>
      </c>
      <c r="N27" s="33">
        <f>'III (2)'!$K32</f>
        <v>0</v>
      </c>
      <c r="O27" s="33">
        <f>'III (3)'!$I31</f>
        <v>0</v>
      </c>
      <c r="P27" s="19">
        <f>'III (4)'!$L32</f>
        <v>0</v>
      </c>
      <c r="Q27" s="19">
        <f>'III (5)'!$H32</f>
        <v>0</v>
      </c>
      <c r="R27" s="20">
        <f>'III (6)'!$E31</f>
        <v>0</v>
      </c>
      <c r="S27" s="19">
        <f>'III (7)'!$J32</f>
        <v>0.09497667293986713</v>
      </c>
      <c r="T27" s="20">
        <f>'IV (1)'!$E31</f>
        <v>1</v>
      </c>
      <c r="U27" s="20">
        <f>'IV (2)'!$E31</f>
        <v>0</v>
      </c>
      <c r="V27" s="39">
        <f t="shared" si="0"/>
        <v>2.336387379790829</v>
      </c>
      <c r="W27" s="1">
        <f t="shared" si="1"/>
        <v>15</v>
      </c>
    </row>
    <row r="28" spans="1:23" ht="15">
      <c r="A28" s="5" t="s">
        <v>23</v>
      </c>
      <c r="B28" s="19">
        <f>'I (1)'!$F33</f>
        <v>0.4389542205357025</v>
      </c>
      <c r="C28" s="19">
        <f>'I (2)'!$F33</f>
        <v>0.08852104001544613</v>
      </c>
      <c r="D28" s="19">
        <f>'I (3)'!$G33</f>
        <v>-0.11254391026020659</v>
      </c>
      <c r="E28" s="20">
        <f>'I (4)'!$E32</f>
        <v>0</v>
      </c>
      <c r="F28" s="19">
        <f>'I (5)'!$G33</f>
        <v>0.009069006496387899</v>
      </c>
      <c r="G28" s="20">
        <f>'II (1)'!$G32</f>
        <v>0</v>
      </c>
      <c r="H28" s="19">
        <f>'II (2)'!$F32</f>
        <v>-0.20803852277750143</v>
      </c>
      <c r="I28" s="19">
        <f>'II (3)'!$F32</f>
        <v>-0.2908227421141002</v>
      </c>
      <c r="J28" s="20">
        <f>'II (4)'!$H33</f>
        <v>0</v>
      </c>
      <c r="K28" s="19">
        <f>'II (5)'!$G33</f>
        <v>-0.04648204454943401</v>
      </c>
      <c r="L28" s="19">
        <f>'II (6)'!$F33</f>
        <v>1.7731184612141098</v>
      </c>
      <c r="M28" s="33">
        <f>'III (1)'!$M33</f>
        <v>0</v>
      </c>
      <c r="N28" s="33">
        <f>'III (2)'!$K33</f>
        <v>0</v>
      </c>
      <c r="O28" s="33">
        <f>'III (3)'!$I32</f>
        <v>0</v>
      </c>
      <c r="P28" s="19">
        <f>'III (4)'!$L33</f>
        <v>0</v>
      </c>
      <c r="Q28" s="19">
        <f>'III (5)'!$H33</f>
        <v>-0.8690960752304966</v>
      </c>
      <c r="R28" s="20">
        <f>'III (6)'!$E32</f>
        <v>0</v>
      </c>
      <c r="S28" s="19">
        <f>'III (7)'!$J33</f>
        <v>0.14231122435879864</v>
      </c>
      <c r="T28" s="20">
        <f>'IV (1)'!$E32</f>
        <v>1</v>
      </c>
      <c r="U28" s="20">
        <f>'IV (2)'!$E32</f>
        <v>0</v>
      </c>
      <c r="V28" s="39">
        <f t="shared" si="0"/>
        <v>1.924990657688706</v>
      </c>
      <c r="W28" s="1">
        <f t="shared" si="1"/>
        <v>24</v>
      </c>
    </row>
    <row r="29" spans="1:23" ht="15">
      <c r="A29" s="5" t="s">
        <v>24</v>
      </c>
      <c r="B29" s="19">
        <f>'I (1)'!$F34</f>
        <v>0.8292379670770231</v>
      </c>
      <c r="C29" s="19">
        <f>'I (2)'!$F34</f>
        <v>0.1662882270593481</v>
      </c>
      <c r="D29" s="19">
        <f>'I (3)'!$G34</f>
        <v>-0.06578527150389904</v>
      </c>
      <c r="E29" s="20">
        <f>'I (4)'!$E33</f>
        <v>0</v>
      </c>
      <c r="F29" s="19">
        <f>'I (5)'!$G34</f>
        <v>1</v>
      </c>
      <c r="G29" s="20">
        <f>'II (1)'!$G33</f>
        <v>0</v>
      </c>
      <c r="H29" s="19">
        <f>'II (2)'!$F33</f>
        <v>-0.6715932343475978</v>
      </c>
      <c r="I29" s="19">
        <f>'II (3)'!$F33</f>
        <v>-0.05420742522839151</v>
      </c>
      <c r="J29" s="20">
        <f>'II (4)'!$H34</f>
        <v>0</v>
      </c>
      <c r="K29" s="19">
        <f>'II (5)'!$G34</f>
        <v>-0.04289612875543716</v>
      </c>
      <c r="L29" s="19">
        <f>'II (6)'!$F34</f>
        <v>0.29063405646359847</v>
      </c>
      <c r="M29" s="33">
        <f>'III (1)'!$M34</f>
        <v>0</v>
      </c>
      <c r="N29" s="33">
        <f>'III (2)'!$K34</f>
        <v>0</v>
      </c>
      <c r="O29" s="33">
        <f>'III (3)'!$I33</f>
        <v>0</v>
      </c>
      <c r="P29" s="19">
        <f>'III (4)'!$L34</f>
        <v>0</v>
      </c>
      <c r="Q29" s="19">
        <f>'III (5)'!$H34</f>
        <v>0</v>
      </c>
      <c r="R29" s="20">
        <f>'III (6)'!$E33</f>
        <v>0</v>
      </c>
      <c r="S29" s="19">
        <f>'III (7)'!$J34</f>
        <v>0.8148187213135282</v>
      </c>
      <c r="T29" s="20">
        <f>'IV (1)'!$E33</f>
        <v>1</v>
      </c>
      <c r="U29" s="20">
        <f>'IV (2)'!$E33</f>
        <v>0</v>
      </c>
      <c r="V29" s="39">
        <f t="shared" si="0"/>
        <v>3.2664969120781726</v>
      </c>
      <c r="W29" s="1">
        <f t="shared" si="1"/>
        <v>7</v>
      </c>
    </row>
    <row r="30" spans="1:23" ht="15">
      <c r="A30" s="5" t="s">
        <v>25</v>
      </c>
      <c r="B30" s="19">
        <f>'I (1)'!$F35</f>
        <v>0.7590247347112691</v>
      </c>
      <c r="C30" s="19">
        <f>'I (2)'!$F35</f>
        <v>0.1745368465617871</v>
      </c>
      <c r="D30" s="19">
        <f>'I (3)'!$G35</f>
        <v>-0.05748969304237088</v>
      </c>
      <c r="E30" s="20">
        <f>'I (4)'!$E34</f>
        <v>-1</v>
      </c>
      <c r="F30" s="19">
        <f>'I (5)'!$G35</f>
        <v>0.9579744938442</v>
      </c>
      <c r="G30" s="20">
        <f>'II (1)'!$G34</f>
        <v>0</v>
      </c>
      <c r="H30" s="19">
        <f>'II (2)'!$F34</f>
        <v>-0.026759381596082373</v>
      </c>
      <c r="I30" s="19">
        <f>'II (3)'!$F34</f>
        <v>-0.5548307871112611</v>
      </c>
      <c r="J30" s="20">
        <f>'II (4)'!$H35</f>
        <v>0</v>
      </c>
      <c r="K30" s="19">
        <f>'II (5)'!$G35</f>
        <v>-0.2834534458666812</v>
      </c>
      <c r="L30" s="19">
        <f>'II (6)'!$F35</f>
        <v>0</v>
      </c>
      <c r="M30" s="33">
        <f>'III (1)'!$M35</f>
        <v>0</v>
      </c>
      <c r="N30" s="33">
        <f>'III (2)'!$K35</f>
        <v>0</v>
      </c>
      <c r="O30" s="33">
        <f>'III (3)'!$I34</f>
        <v>0</v>
      </c>
      <c r="P30" s="19">
        <f>'III (4)'!$L35</f>
        <v>-0.020527552738564384</v>
      </c>
      <c r="Q30" s="19">
        <f>'III (5)'!$H35</f>
        <v>-1.1848327166112587</v>
      </c>
      <c r="R30" s="20">
        <f>'III (6)'!$E34</f>
        <v>0</v>
      </c>
      <c r="S30" s="19">
        <f>'III (7)'!$J35</f>
        <v>0</v>
      </c>
      <c r="T30" s="20">
        <f>'IV (1)'!$E34</f>
        <v>1</v>
      </c>
      <c r="U30" s="20">
        <f>'IV (2)'!$E34</f>
        <v>0</v>
      </c>
      <c r="V30" s="39">
        <f t="shared" si="0"/>
        <v>-0.23635750184896231</v>
      </c>
      <c r="W30" s="1">
        <f t="shared" si="1"/>
        <v>35</v>
      </c>
    </row>
    <row r="31" spans="1:23" ht="15">
      <c r="A31" s="5" t="s">
        <v>26</v>
      </c>
      <c r="B31" s="19">
        <f>'I (1)'!$F36</f>
        <v>0.7108189471509839</v>
      </c>
      <c r="C31" s="19">
        <f>'I (2)'!$F36</f>
        <v>0.27767762583714184</v>
      </c>
      <c r="D31" s="19">
        <f>'I (3)'!$G36</f>
        <v>0</v>
      </c>
      <c r="E31" s="20">
        <f>'I (4)'!$E35</f>
        <v>0</v>
      </c>
      <c r="F31" s="19">
        <f>'I (5)'!$G36</f>
        <v>0.925118215884842</v>
      </c>
      <c r="G31" s="20">
        <f>'II (1)'!$G35</f>
        <v>0</v>
      </c>
      <c r="H31" s="19">
        <f>'II (2)'!$F35</f>
        <v>-0.766299340409556</v>
      </c>
      <c r="I31" s="19">
        <f>'II (3)'!$F35</f>
        <v>-0.1268244493602271</v>
      </c>
      <c r="J31" s="20">
        <f>'II (4)'!$H36</f>
        <v>0</v>
      </c>
      <c r="K31" s="19">
        <f>'II (5)'!$G36</f>
        <v>-0.12991145321887418</v>
      </c>
      <c r="L31" s="19">
        <f>'II (6)'!$F36</f>
        <v>0.5691949938442554</v>
      </c>
      <c r="M31" s="33">
        <f>'III (1)'!$M36</f>
        <v>0</v>
      </c>
      <c r="N31" s="33">
        <f>'III (2)'!$K36</f>
        <v>0</v>
      </c>
      <c r="O31" s="33">
        <f>'III (3)'!$I35</f>
        <v>0</v>
      </c>
      <c r="P31" s="19">
        <f>'III (4)'!$L36</f>
        <v>-0.23494456439598244</v>
      </c>
      <c r="Q31" s="19">
        <f>'III (5)'!$H36</f>
        <v>-0.028757092157387858</v>
      </c>
      <c r="R31" s="20">
        <f>'III (6)'!$E35</f>
        <v>0</v>
      </c>
      <c r="S31" s="19">
        <f>'III (7)'!$J36</f>
        <v>0.24055914706444986</v>
      </c>
      <c r="T31" s="20">
        <f>'IV (1)'!$E35</f>
        <v>1</v>
      </c>
      <c r="U31" s="20">
        <f>'IV (2)'!$E35</f>
        <v>0</v>
      </c>
      <c r="V31" s="39">
        <f t="shared" si="0"/>
        <v>2.4366320302396454</v>
      </c>
      <c r="W31" s="1">
        <f t="shared" si="1"/>
        <v>14</v>
      </c>
    </row>
    <row r="32" spans="1:23" ht="15">
      <c r="A32" s="5" t="s">
        <v>27</v>
      </c>
      <c r="B32" s="19">
        <f>'I (1)'!$F37</f>
        <v>1.5879423471840428</v>
      </c>
      <c r="C32" s="19">
        <f>'I (2)'!$F37</f>
        <v>0.022162729614689586</v>
      </c>
      <c r="D32" s="19">
        <f>'I (3)'!$G37</f>
        <v>-0.03409658628300028</v>
      </c>
      <c r="E32" s="20">
        <f>'I (4)'!$E36</f>
        <v>0</v>
      </c>
      <c r="F32" s="19">
        <f>'I (5)'!$G37</f>
        <v>0.4208275707821339</v>
      </c>
      <c r="G32" s="20">
        <f>'II (1)'!$G36</f>
        <v>0</v>
      </c>
      <c r="H32" s="19">
        <f>'II (2)'!$F36</f>
        <v>-0.21654686953621016</v>
      </c>
      <c r="I32" s="19">
        <f>'II (3)'!$F36</f>
        <v>-0.4019511745019195</v>
      </c>
      <c r="J32" s="20">
        <f>'II (4)'!$H37</f>
        <v>0</v>
      </c>
      <c r="K32" s="19">
        <f>'II (5)'!$G37</f>
        <v>0</v>
      </c>
      <c r="L32" s="19">
        <f>'II (6)'!$F37</f>
        <v>0</v>
      </c>
      <c r="M32" s="33">
        <f>'III (1)'!$M37</f>
        <v>0</v>
      </c>
      <c r="N32" s="33">
        <f>'III (2)'!$K37</f>
        <v>0</v>
      </c>
      <c r="O32" s="33">
        <f>'III (3)'!$I36</f>
        <v>0</v>
      </c>
      <c r="P32" s="19">
        <f>'III (4)'!$L37</f>
        <v>-0.10684989238304107</v>
      </c>
      <c r="Q32" s="19">
        <f>'III (5)'!$H37</f>
        <v>-0.20399077500105806</v>
      </c>
      <c r="R32" s="20">
        <f>'III (6)'!$E36</f>
        <v>0</v>
      </c>
      <c r="S32" s="19">
        <f>'III (7)'!$J37</f>
        <v>0.15722912838347203</v>
      </c>
      <c r="T32" s="20">
        <f>'IV (1)'!$E36</f>
        <v>1</v>
      </c>
      <c r="U32" s="20">
        <f>'IV (2)'!$E36</f>
        <v>0</v>
      </c>
      <c r="V32" s="39">
        <f t="shared" si="0"/>
        <v>2.224726478259109</v>
      </c>
      <c r="W32" s="1">
        <f t="shared" si="1"/>
        <v>17</v>
      </c>
    </row>
    <row r="33" spans="1:23" ht="15">
      <c r="A33" s="5" t="s">
        <v>28</v>
      </c>
      <c r="B33" s="19">
        <f>'I (1)'!$F38</f>
        <v>1.3362732291750739</v>
      </c>
      <c r="C33" s="19">
        <f>'I (2)'!$F38</f>
        <v>0.1526140802190953</v>
      </c>
      <c r="D33" s="19">
        <f>'I (3)'!$G38</f>
        <v>-0.058530826013649534</v>
      </c>
      <c r="E33" s="20">
        <f>'I (4)'!$E37</f>
        <v>0</v>
      </c>
      <c r="F33" s="19">
        <f>'I (5)'!$G38</f>
        <v>0.003507828927303185</v>
      </c>
      <c r="G33" s="20">
        <f>'II (1)'!$G37</f>
        <v>0</v>
      </c>
      <c r="H33" s="19">
        <f>'II (2)'!$F37</f>
        <v>-0.07870792919968965</v>
      </c>
      <c r="I33" s="19">
        <f>'II (3)'!$F37</f>
        <v>-0.06433214569657192</v>
      </c>
      <c r="J33" s="20">
        <f>'II (4)'!$H38</f>
        <v>0</v>
      </c>
      <c r="K33" s="19">
        <f>'II (5)'!$G38</f>
        <v>-0.002762461062702777</v>
      </c>
      <c r="L33" s="19">
        <f>'II (6)'!$F38</f>
        <v>0.031813300587981194</v>
      </c>
      <c r="M33" s="33">
        <f>'III (1)'!$M38</f>
        <v>0</v>
      </c>
      <c r="N33" s="33">
        <f>'III (2)'!$K38</f>
        <v>0</v>
      </c>
      <c r="O33" s="33">
        <f>'III (3)'!$I37</f>
        <v>0</v>
      </c>
      <c r="P33" s="19">
        <f>'III (4)'!$L38</f>
        <v>0</v>
      </c>
      <c r="Q33" s="19">
        <f>'III (5)'!$H38</f>
        <v>-0.46488181063279044</v>
      </c>
      <c r="R33" s="20">
        <f>'III (6)'!$E37</f>
        <v>0</v>
      </c>
      <c r="S33" s="19">
        <f>'III (7)'!$J38</f>
        <v>0.0949859129133964</v>
      </c>
      <c r="T33" s="20">
        <f>'IV (1)'!$E37</f>
        <v>1</v>
      </c>
      <c r="U33" s="20">
        <f>'IV (2)'!$E37</f>
        <v>0</v>
      </c>
      <c r="V33" s="39">
        <f t="shared" si="0"/>
        <v>1.9499791792174457</v>
      </c>
      <c r="W33" s="1">
        <f t="shared" si="1"/>
        <v>23</v>
      </c>
    </row>
    <row r="34" spans="1:23" ht="15">
      <c r="A34" s="5" t="s">
        <v>29</v>
      </c>
      <c r="B34" s="19">
        <f>'I (1)'!$F39</f>
        <v>1.2289458221307341</v>
      </c>
      <c r="C34" s="19">
        <f>'I (2)'!$F39</f>
        <v>0.10913169996629067</v>
      </c>
      <c r="D34" s="19">
        <f>'I (3)'!$G39</f>
        <v>0</v>
      </c>
      <c r="E34" s="20">
        <f>'I (4)'!$E38</f>
        <v>0</v>
      </c>
      <c r="F34" s="19">
        <f>'I (5)'!$G39</f>
        <v>0.7951287085422213</v>
      </c>
      <c r="G34" s="20">
        <f>'II (1)'!$G38</f>
        <v>0</v>
      </c>
      <c r="H34" s="19">
        <f>'II (2)'!$F38</f>
        <v>-0.645992892651229</v>
      </c>
      <c r="I34" s="19">
        <f>'II (3)'!$F38</f>
        <v>-0.14598046983532473</v>
      </c>
      <c r="J34" s="20">
        <f>'II (4)'!$H39</f>
        <v>0</v>
      </c>
      <c r="K34" s="19">
        <f>'II (5)'!$G39</f>
        <v>-0.008001964649731364</v>
      </c>
      <c r="L34" s="19">
        <f>'II (6)'!$F39</f>
        <v>0.49237239949140965</v>
      </c>
      <c r="M34" s="33">
        <f>'III (1)'!$M39</f>
        <v>0</v>
      </c>
      <c r="N34" s="33">
        <f>'III (2)'!$K39</f>
        <v>0</v>
      </c>
      <c r="O34" s="33">
        <f>'III (3)'!$I38</f>
        <v>0</v>
      </c>
      <c r="P34" s="19">
        <f>'III (4)'!$L39</f>
        <v>0</v>
      </c>
      <c r="Q34" s="19">
        <f>'III (5)'!$H39</f>
        <v>-1.429580855622698</v>
      </c>
      <c r="R34" s="20">
        <f>'III (6)'!$E38</f>
        <v>0</v>
      </c>
      <c r="S34" s="19">
        <f>'III (7)'!$J39</f>
        <v>0.05116074930562771</v>
      </c>
      <c r="T34" s="20">
        <f>'IV (1)'!$E38</f>
        <v>1</v>
      </c>
      <c r="U34" s="20">
        <f>'IV (2)'!$E38</f>
        <v>0</v>
      </c>
      <c r="V34" s="39">
        <f t="shared" si="0"/>
        <v>1.4471831966773</v>
      </c>
      <c r="W34" s="1">
        <f t="shared" si="1"/>
        <v>28</v>
      </c>
    </row>
    <row r="35" spans="1:23" ht="15">
      <c r="A35" s="5" t="s">
        <v>30</v>
      </c>
      <c r="B35" s="19">
        <f>'I (1)'!$F40</f>
        <v>0.5789000775440588</v>
      </c>
      <c r="C35" s="19">
        <f>'I (2)'!$F40</f>
        <v>0.1305078006834359</v>
      </c>
      <c r="D35" s="19">
        <f>'I (3)'!$G40</f>
        <v>0</v>
      </c>
      <c r="E35" s="20">
        <f>'I (4)'!$E39</f>
        <v>0</v>
      </c>
      <c r="F35" s="19">
        <f>'I (5)'!$G40</f>
        <v>0.5443990604367813</v>
      </c>
      <c r="G35" s="20">
        <f>'II (1)'!$G39</f>
        <v>0</v>
      </c>
      <c r="H35" s="19">
        <f>'II (2)'!$F39</f>
        <v>-0.08474350960344253</v>
      </c>
      <c r="I35" s="19">
        <f>'II (3)'!$F39</f>
        <v>-0.30579698537701083</v>
      </c>
      <c r="J35" s="20">
        <f>'II (4)'!$H40</f>
        <v>0</v>
      </c>
      <c r="K35" s="19">
        <f>'II (5)'!$G40</f>
        <v>-0.0007161030318674128</v>
      </c>
      <c r="L35" s="19">
        <f>'II (6)'!$F40</f>
        <v>0.5264080215001726</v>
      </c>
      <c r="M35" s="33">
        <f>'III (1)'!$M40</f>
        <v>0</v>
      </c>
      <c r="N35" s="33">
        <f>'III (2)'!$K40</f>
        <v>0</v>
      </c>
      <c r="O35" s="33">
        <f>'III (3)'!$I39</f>
        <v>0</v>
      </c>
      <c r="P35" s="19">
        <f>'III (4)'!$L40</f>
        <v>-0.34980989108968635</v>
      </c>
      <c r="Q35" s="19">
        <f>'III (5)'!$H40</f>
        <v>-0.5152860474734071</v>
      </c>
      <c r="R35" s="20">
        <f>'III (6)'!$E39</f>
        <v>0</v>
      </c>
      <c r="S35" s="19">
        <f>'III (7)'!$J40</f>
        <v>0.0631168870170897</v>
      </c>
      <c r="T35" s="20">
        <f>'IV (1)'!$E39</f>
        <v>1</v>
      </c>
      <c r="U35" s="20">
        <f>'IV (2)'!$E39</f>
        <v>0</v>
      </c>
      <c r="V35" s="39">
        <f t="shared" si="0"/>
        <v>1.5869793106061243</v>
      </c>
      <c r="W35" s="1">
        <f t="shared" si="1"/>
        <v>27</v>
      </c>
    </row>
    <row r="36" spans="1:23" ht="15">
      <c r="A36" s="5" t="s">
        <v>31</v>
      </c>
      <c r="B36" s="19">
        <f>'I (1)'!$F41</f>
        <v>1.0020573732430007</v>
      </c>
      <c r="C36" s="19">
        <f>'I (2)'!$F41</f>
        <v>0.14611830124842218</v>
      </c>
      <c r="D36" s="19">
        <f>'I (3)'!$G41</f>
        <v>-0.027887538346770137</v>
      </c>
      <c r="E36" s="20">
        <f>'I (4)'!$E40</f>
        <v>0</v>
      </c>
      <c r="F36" s="19">
        <f>'I (5)'!$G41</f>
        <v>0.16635158058070454</v>
      </c>
      <c r="G36" s="20">
        <f>'II (1)'!$G40</f>
        <v>0</v>
      </c>
      <c r="H36" s="19">
        <f>'II (2)'!$F40</f>
        <v>-0.9254069764529811</v>
      </c>
      <c r="I36" s="19">
        <f>'II (3)'!$F40</f>
        <v>-0.07862674742846927</v>
      </c>
      <c r="J36" s="20">
        <f>'II (4)'!$H41</f>
        <v>0</v>
      </c>
      <c r="K36" s="19">
        <f>'II (5)'!$G41</f>
        <v>-4.976674286964586E-05</v>
      </c>
      <c r="L36" s="19">
        <f>'II (6)'!$F41</f>
        <v>0.20595826612577217</v>
      </c>
      <c r="M36" s="33">
        <f>'III (1)'!$M41</f>
        <v>0</v>
      </c>
      <c r="N36" s="33">
        <f>'III (2)'!$K41</f>
        <v>0</v>
      </c>
      <c r="O36" s="33">
        <f>'III (3)'!$I40</f>
        <v>0</v>
      </c>
      <c r="P36" s="19">
        <f>'III (4)'!$L41</f>
        <v>0</v>
      </c>
      <c r="Q36" s="19">
        <f>'III (5)'!$H41</f>
        <v>0</v>
      </c>
      <c r="R36" s="20">
        <f>'III (6)'!$E40</f>
        <v>0</v>
      </c>
      <c r="S36" s="19">
        <f>'III (7)'!$J41</f>
        <v>0.6009958982881421</v>
      </c>
      <c r="T36" s="20">
        <f>'IV (1)'!$E40</f>
        <v>1</v>
      </c>
      <c r="U36" s="20">
        <f>'IV (2)'!$E40</f>
        <v>0</v>
      </c>
      <c r="V36" s="39">
        <f t="shared" si="0"/>
        <v>2.0895103905149517</v>
      </c>
      <c r="W36" s="1">
        <f t="shared" si="1"/>
        <v>21</v>
      </c>
    </row>
    <row r="37" spans="1:23" ht="15">
      <c r="A37" s="5" t="s">
        <v>32</v>
      </c>
      <c r="B37" s="19">
        <f>'I (1)'!$F42</f>
        <v>1.0509589121591445</v>
      </c>
      <c r="C37" s="19">
        <f>'I (2)'!$F42</f>
        <v>0.06539962359957348</v>
      </c>
      <c r="D37" s="19">
        <f>'I (3)'!$G42</f>
        <v>-0.22767742892904735</v>
      </c>
      <c r="E37" s="20">
        <f>'I (4)'!$E41</f>
        <v>0</v>
      </c>
      <c r="F37" s="19">
        <f>'I (5)'!$G42</f>
        <v>0.04617857079381966</v>
      </c>
      <c r="G37" s="20">
        <f>'II (1)'!$G41</f>
        <v>0</v>
      </c>
      <c r="H37" s="19">
        <f>'II (2)'!$F41</f>
        <v>-0.9085568440048621</v>
      </c>
      <c r="I37" s="19">
        <f>'II (3)'!$F41</f>
        <v>-0.20364333317034009</v>
      </c>
      <c r="J37" s="20">
        <f>'II (4)'!$H42</f>
        <v>0</v>
      </c>
      <c r="K37" s="19">
        <f>'II (5)'!$G42</f>
        <v>-0.009825746278452787</v>
      </c>
      <c r="L37" s="19">
        <f>'II (6)'!$F42</f>
        <v>0.8357163932314841</v>
      </c>
      <c r="M37" s="33">
        <f>'III (1)'!$M42</f>
        <v>0</v>
      </c>
      <c r="N37" s="33">
        <f>'III (2)'!$K42</f>
        <v>0</v>
      </c>
      <c r="O37" s="33">
        <f>'III (3)'!$I41</f>
        <v>0</v>
      </c>
      <c r="P37" s="19">
        <f>'III (4)'!$L42</f>
        <v>0</v>
      </c>
      <c r="Q37" s="19">
        <f>'III (5)'!$H42</f>
        <v>0</v>
      </c>
      <c r="R37" s="20">
        <f>'III (6)'!$E41</f>
        <v>0</v>
      </c>
      <c r="S37" s="19">
        <f>'III (7)'!$J42</f>
        <v>0.5215540022262108</v>
      </c>
      <c r="T37" s="20">
        <f>'IV (1)'!$E41</f>
        <v>1</v>
      </c>
      <c r="U37" s="20">
        <f>'IV (2)'!$E41</f>
        <v>0</v>
      </c>
      <c r="V37" s="39">
        <f t="shared" si="0"/>
        <v>2.17010414962753</v>
      </c>
      <c r="W37" s="1">
        <f t="shared" si="1"/>
        <v>20</v>
      </c>
    </row>
    <row r="38" spans="1:23" ht="15">
      <c r="A38" s="5" t="s">
        <v>33</v>
      </c>
      <c r="B38" s="19">
        <f>'I (1)'!$F43</f>
        <v>0.49402644216880187</v>
      </c>
      <c r="C38" s="19">
        <f>'I (2)'!$F43</f>
        <v>0.17531575388406215</v>
      </c>
      <c r="D38" s="19">
        <f>'I (3)'!$G43</f>
        <v>-0.12012566468625925</v>
      </c>
      <c r="E38" s="20">
        <f>'I (4)'!$E42</f>
        <v>0</v>
      </c>
      <c r="F38" s="19">
        <f>'I (5)'!$G43</f>
        <v>0.6123701154671969</v>
      </c>
      <c r="G38" s="20">
        <f>'II (1)'!$G42</f>
        <v>0</v>
      </c>
      <c r="H38" s="19">
        <f>'II (2)'!$F42</f>
        <v>-0.3738166580027268</v>
      </c>
      <c r="I38" s="19">
        <f>'II (3)'!$F42</f>
        <v>-0.15624529726092978</v>
      </c>
      <c r="J38" s="20">
        <f>'II (4)'!$H43</f>
        <v>0</v>
      </c>
      <c r="K38" s="19">
        <f>'II (5)'!$G43</f>
        <v>-0.04483565056403046</v>
      </c>
      <c r="L38" s="19">
        <f>'II (6)'!$F43</f>
        <v>0.8648396614987209</v>
      </c>
      <c r="M38" s="33">
        <f>'III (1)'!$M43</f>
        <v>0</v>
      </c>
      <c r="N38" s="33">
        <f>'III (2)'!$K43</f>
        <v>0</v>
      </c>
      <c r="O38" s="33">
        <f>'III (3)'!$I42</f>
        <v>0</v>
      </c>
      <c r="P38" s="19">
        <f>'III (4)'!$L43</f>
        <v>0</v>
      </c>
      <c r="Q38" s="19">
        <f>'III (5)'!$H43</f>
        <v>-2</v>
      </c>
      <c r="R38" s="20">
        <f>'III (6)'!$E42</f>
        <v>0</v>
      </c>
      <c r="S38" s="19">
        <f>'III (7)'!$J43</f>
        <v>0.05386444262697234</v>
      </c>
      <c r="T38" s="20">
        <f>'IV (1)'!$E42</f>
        <v>1</v>
      </c>
      <c r="U38" s="20">
        <f>'IV (2)'!$E42</f>
        <v>0</v>
      </c>
      <c r="V38" s="39">
        <f t="shared" si="0"/>
        <v>0.5053931451318079</v>
      </c>
      <c r="W38" s="1">
        <f t="shared" si="1"/>
        <v>34</v>
      </c>
    </row>
    <row r="39" spans="1:23" ht="15">
      <c r="A39" s="5" t="s">
        <v>34</v>
      </c>
      <c r="B39" s="19">
        <f>'I (1)'!$F44</f>
        <v>0.7242298382773336</v>
      </c>
      <c r="C39" s="19">
        <f>'I (2)'!$F44</f>
        <v>0.1357779343441403</v>
      </c>
      <c r="D39" s="19">
        <f>'I (3)'!$G44</f>
        <v>0</v>
      </c>
      <c r="E39" s="20">
        <f>'I (4)'!$E43</f>
        <v>0</v>
      </c>
      <c r="F39" s="19">
        <f>'I (5)'!$G44</f>
        <v>0.7638222157730729</v>
      </c>
      <c r="G39" s="20">
        <f>'II (1)'!$G43</f>
        <v>0</v>
      </c>
      <c r="H39" s="19">
        <f>'II (2)'!$F43</f>
        <v>-1</v>
      </c>
      <c r="I39" s="19">
        <f>'II (3)'!$F43</f>
        <v>-0.1159668801351986</v>
      </c>
      <c r="J39" s="20">
        <f>'II (4)'!$H44</f>
        <v>0</v>
      </c>
      <c r="K39" s="19">
        <f>'II (5)'!$G44</f>
        <v>-0.18197552681352958</v>
      </c>
      <c r="L39" s="19">
        <f>'II (6)'!$F44</f>
        <v>0.3981056978604015</v>
      </c>
      <c r="M39" s="33">
        <f>'III (1)'!$M44</f>
        <v>0</v>
      </c>
      <c r="N39" s="33">
        <f>'III (2)'!$K44</f>
        <v>0</v>
      </c>
      <c r="O39" s="33">
        <f>'III (3)'!$I43</f>
        <v>0</v>
      </c>
      <c r="P39" s="19">
        <f>'III (4)'!$L44</f>
        <v>0</v>
      </c>
      <c r="Q39" s="19">
        <f>'III (5)'!$H44</f>
        <v>-0.6430848182162865</v>
      </c>
      <c r="R39" s="20">
        <f>'III (6)'!$E43</f>
        <v>0</v>
      </c>
      <c r="S39" s="19">
        <f>'III (7)'!$J44</f>
        <v>0.028900898889421923</v>
      </c>
      <c r="T39" s="20">
        <f>'IV (1)'!$E43</f>
        <v>1</v>
      </c>
      <c r="U39" s="20">
        <f>'IV (2)'!$E43</f>
        <v>0</v>
      </c>
      <c r="V39" s="39">
        <f t="shared" si="0"/>
        <v>1.1098093599793555</v>
      </c>
      <c r="W39" s="1">
        <f t="shared" si="1"/>
        <v>32</v>
      </c>
    </row>
    <row r="40" spans="1:23" ht="15">
      <c r="A40" s="5" t="s">
        <v>35</v>
      </c>
      <c r="B40" s="19">
        <f>'I (1)'!$F45</f>
        <v>1.2111174068268837</v>
      </c>
      <c r="C40" s="19">
        <f>'I (2)'!$F45</f>
        <v>0.17350885875504352</v>
      </c>
      <c r="D40" s="19">
        <f>'I (3)'!$G45</f>
        <v>-0.09738032434493432</v>
      </c>
      <c r="E40" s="20">
        <f>'I (4)'!$E44</f>
        <v>0</v>
      </c>
      <c r="F40" s="19">
        <f>'I (5)'!$G45</f>
        <v>0.005328148425105206</v>
      </c>
      <c r="G40" s="20">
        <f>'II (1)'!$G44</f>
        <v>0</v>
      </c>
      <c r="H40" s="19">
        <f>'II (2)'!$F44</f>
        <v>-0.20179916135485795</v>
      </c>
      <c r="I40" s="19">
        <f>'II (3)'!$F44</f>
        <v>-0.18311979666352707</v>
      </c>
      <c r="J40" s="20">
        <f>'II (4)'!$H45</f>
        <v>0</v>
      </c>
      <c r="K40" s="19">
        <f>'II (5)'!$G45</f>
        <v>-0.25550589214532515</v>
      </c>
      <c r="L40" s="19">
        <f>'II (6)'!$F45</f>
        <v>0.5668607403183744</v>
      </c>
      <c r="M40" s="33">
        <f>'III (1)'!$M45</f>
        <v>0</v>
      </c>
      <c r="N40" s="33">
        <f>'III (2)'!$K45</f>
        <v>0</v>
      </c>
      <c r="O40" s="33">
        <f>'III (3)'!$I44</f>
        <v>0</v>
      </c>
      <c r="P40" s="19">
        <f>'III (4)'!$L45</f>
        <v>0</v>
      </c>
      <c r="Q40" s="19">
        <f>'III (5)'!$H45</f>
        <v>-0.1178420869404906</v>
      </c>
      <c r="R40" s="20">
        <f>'III (6)'!$E44</f>
        <v>0</v>
      </c>
      <c r="S40" s="19">
        <f>'III (7)'!$J45</f>
        <v>0.08464764760379667</v>
      </c>
      <c r="T40" s="20">
        <f>'IV (1)'!$E44</f>
        <v>1</v>
      </c>
      <c r="U40" s="20">
        <f>'IV (2)'!$E44</f>
        <v>0</v>
      </c>
      <c r="V40" s="39">
        <f t="shared" si="0"/>
        <v>2.1858155404800685</v>
      </c>
      <c r="W40" s="1">
        <f t="shared" si="1"/>
        <v>19</v>
      </c>
    </row>
    <row r="41" spans="1:23" ht="15">
      <c r="A41" s="5" t="s">
        <v>36</v>
      </c>
      <c r="B41" s="19">
        <f>'I (1)'!$F46</f>
        <v>0.7006455268453363</v>
      </c>
      <c r="C41" s="19">
        <f>'I (2)'!$F46</f>
        <v>0.18244846056444564</v>
      </c>
      <c r="D41" s="19">
        <f>'I (3)'!$G46</f>
        <v>-0.07387636238622998</v>
      </c>
      <c r="E41" s="20">
        <f>'I (4)'!$E45</f>
        <v>0</v>
      </c>
      <c r="F41" s="19">
        <f>'I (5)'!$G46</f>
        <v>0.03794798311317718</v>
      </c>
      <c r="G41" s="20">
        <f>'II (1)'!$G45</f>
        <v>0</v>
      </c>
      <c r="H41" s="19">
        <f>'II (2)'!$F45</f>
        <v>-0.4591873091157803</v>
      </c>
      <c r="I41" s="19">
        <f>'II (3)'!$F45</f>
        <v>-0.10451580099462594</v>
      </c>
      <c r="J41" s="20">
        <f>'II (4)'!$H46</f>
        <v>0</v>
      </c>
      <c r="K41" s="19">
        <f>'II (5)'!$G46</f>
        <v>-0.04381422360175211</v>
      </c>
      <c r="L41" s="19">
        <f>'II (6)'!$F46</f>
        <v>0.6817424647225284</v>
      </c>
      <c r="M41" s="33">
        <f>'III (1)'!$M46</f>
        <v>0</v>
      </c>
      <c r="N41" s="33">
        <f>'III (2)'!$K46</f>
        <v>0</v>
      </c>
      <c r="O41" s="33">
        <f>'III (3)'!$I45</f>
        <v>0</v>
      </c>
      <c r="P41" s="19">
        <f>'III (4)'!$L46</f>
        <v>0</v>
      </c>
      <c r="Q41" s="19">
        <f>'III (5)'!$H46</f>
        <v>-0.7167902367700972</v>
      </c>
      <c r="R41" s="20">
        <f>'III (6)'!$E45</f>
        <v>0</v>
      </c>
      <c r="S41" s="19">
        <f>'III (7)'!$J46</f>
        <v>0.1670159916896629</v>
      </c>
      <c r="T41" s="20">
        <f>'IV (1)'!$E45</f>
        <v>1</v>
      </c>
      <c r="U41" s="20">
        <f>'IV (2)'!$E45</f>
        <v>0</v>
      </c>
      <c r="V41" s="39">
        <f t="shared" si="0"/>
        <v>1.3716164940666649</v>
      </c>
      <c r="W41" s="1">
        <f t="shared" si="1"/>
        <v>30</v>
      </c>
    </row>
    <row r="42" ht="15">
      <c r="A42" s="6"/>
    </row>
  </sheetData>
  <sheetProtection/>
  <mergeCells count="7">
    <mergeCell ref="V3:V4"/>
    <mergeCell ref="A1:V1"/>
    <mergeCell ref="A3:A4"/>
    <mergeCell ref="M3:S3"/>
    <mergeCell ref="T3:U3"/>
    <mergeCell ref="B3:F3"/>
    <mergeCell ref="G3:L3"/>
  </mergeCells>
  <printOptions/>
  <pageMargins left="0.23" right="0.16" top="0.63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57421875" style="1" customWidth="1"/>
    <col min="12" max="12" width="7.00390625" style="2" customWidth="1"/>
    <col min="13" max="15" width="6.00390625" style="1" customWidth="1"/>
    <col min="16" max="16" width="6.421875" style="1" customWidth="1"/>
    <col min="17" max="18" width="6.00390625" style="1" customWidth="1"/>
    <col min="19" max="19" width="6.57421875" style="2" customWidth="1"/>
    <col min="20" max="20" width="6.7109375" style="1" customWidth="1"/>
    <col min="21" max="21" width="6.57421875" style="2" customWidth="1"/>
    <col min="22" max="22" width="18.57421875" style="1" customWidth="1"/>
    <col min="23" max="16384" width="9.140625" style="1" customWidth="1"/>
  </cols>
  <sheetData>
    <row r="1" spans="1:22" ht="17.25" customHeight="1">
      <c r="A1" s="72" t="s">
        <v>270</v>
      </c>
      <c r="B1" s="75"/>
      <c r="C1" s="75"/>
      <c r="D1" s="75"/>
      <c r="E1" s="75"/>
      <c r="F1" s="75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3" spans="1:23" s="8" customFormat="1" ht="70.5" customHeight="1">
      <c r="A3" s="73" t="s">
        <v>38</v>
      </c>
      <c r="B3" s="73" t="s">
        <v>93</v>
      </c>
      <c r="C3" s="73"/>
      <c r="D3" s="73"/>
      <c r="E3" s="73"/>
      <c r="F3" s="73"/>
      <c r="G3" s="73" t="s">
        <v>94</v>
      </c>
      <c r="H3" s="73"/>
      <c r="I3" s="73"/>
      <c r="J3" s="73"/>
      <c r="K3" s="73"/>
      <c r="L3" s="73"/>
      <c r="M3" s="73" t="s">
        <v>202</v>
      </c>
      <c r="N3" s="73"/>
      <c r="O3" s="73"/>
      <c r="P3" s="73"/>
      <c r="Q3" s="73"/>
      <c r="R3" s="73"/>
      <c r="S3" s="90"/>
      <c r="T3" s="73" t="s">
        <v>201</v>
      </c>
      <c r="U3" s="90"/>
      <c r="V3" s="73" t="s">
        <v>95</v>
      </c>
      <c r="W3" s="22"/>
    </row>
    <row r="4" spans="1:22" s="8" customFormat="1" ht="23.25" customHeight="1">
      <c r="A4" s="73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3">
        <v>5</v>
      </c>
      <c r="L4" s="9">
        <v>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R4" s="3">
        <v>6</v>
      </c>
      <c r="S4" s="3">
        <v>7</v>
      </c>
      <c r="T4" s="3">
        <v>1</v>
      </c>
      <c r="U4" s="9">
        <v>2</v>
      </c>
      <c r="V4" s="88"/>
    </row>
    <row r="5" spans="1:23" ht="15">
      <c r="A5" s="5" t="s">
        <v>271</v>
      </c>
      <c r="B5" s="19">
        <f>'I (1)'!$F19</f>
        <v>0.6730771410148568</v>
      </c>
      <c r="C5" s="19">
        <f>'I (2)'!$F19</f>
        <v>0.21972978885614824</v>
      </c>
      <c r="D5" s="19">
        <f>'I (3)'!$G19</f>
        <v>0</v>
      </c>
      <c r="E5" s="20">
        <f>'I (4)'!$E18</f>
        <v>0</v>
      </c>
      <c r="F5" s="19">
        <f>'I (5)'!$G19</f>
        <v>1</v>
      </c>
      <c r="G5" s="20">
        <f>'II (1)'!$G18</f>
        <v>0</v>
      </c>
      <c r="H5" s="19">
        <f>'II (2)'!$F18</f>
        <v>0</v>
      </c>
      <c r="I5" s="19">
        <f>'II (3)'!$F18</f>
        <v>-0.0035342688419508716</v>
      </c>
      <c r="J5" s="20">
        <f>'II (4)'!$H19</f>
        <v>0</v>
      </c>
      <c r="K5" s="19">
        <f>'II (5)'!$G19</f>
        <v>0</v>
      </c>
      <c r="L5" s="19">
        <f>'II (6)'!$F19</f>
        <v>1.9939387402299475</v>
      </c>
      <c r="M5" s="33">
        <f>'III (1)'!$M19</f>
        <v>0</v>
      </c>
      <c r="N5" s="33">
        <f>'III (2)'!$K19</f>
        <v>0</v>
      </c>
      <c r="O5" s="33">
        <f>'III (3)'!$I18</f>
        <v>0</v>
      </c>
      <c r="P5" s="19">
        <f>'III (4)'!$L19</f>
        <v>0</v>
      </c>
      <c r="Q5" s="19">
        <f>'III (5)'!$H19</f>
        <v>-0.10293595336077635</v>
      </c>
      <c r="R5" s="20">
        <f>'III (6)'!$E18</f>
        <v>0</v>
      </c>
      <c r="S5" s="19">
        <f>'III (7)'!$J19</f>
        <v>0.20479275706042716</v>
      </c>
      <c r="T5" s="20">
        <f>'IV (1)'!$E18</f>
        <v>1</v>
      </c>
      <c r="U5" s="20">
        <f>'IV (2)'!$E18</f>
        <v>0</v>
      </c>
      <c r="V5" s="39">
        <f>SUM($B5:$U5)</f>
        <v>4.985068204958653</v>
      </c>
      <c r="W5" s="1">
        <f>RANK(V5,$V$5:$V$41,0)</f>
        <v>1</v>
      </c>
    </row>
    <row r="6" spans="1:23" ht="15">
      <c r="A6" s="5" t="s">
        <v>272</v>
      </c>
      <c r="B6" s="19">
        <f>'I (1)'!$F31</f>
        <v>1.5553497385900728</v>
      </c>
      <c r="C6" s="19">
        <f>'I (2)'!$F31</f>
        <v>1</v>
      </c>
      <c r="D6" s="19">
        <f>'I (3)'!$G31</f>
        <v>-0.1452167679374042</v>
      </c>
      <c r="E6" s="20">
        <f>'I (4)'!$E30</f>
        <v>0</v>
      </c>
      <c r="F6" s="19">
        <f>'I (5)'!$G31</f>
        <v>0.03353010988755971</v>
      </c>
      <c r="G6" s="20">
        <f>'II (1)'!$G30</f>
        <v>0</v>
      </c>
      <c r="H6" s="19">
        <f>'II (2)'!$F30</f>
        <v>-0.38868668361051434</v>
      </c>
      <c r="I6" s="19">
        <f>'II (3)'!$F30</f>
        <v>-0.020799189044064432</v>
      </c>
      <c r="J6" s="20">
        <f>'II (4)'!$H31</f>
        <v>0</v>
      </c>
      <c r="K6" s="19">
        <f>'II (5)'!$G31</f>
        <v>0</v>
      </c>
      <c r="L6" s="19">
        <f>'II (6)'!$F31</f>
        <v>1.5438673887934644</v>
      </c>
      <c r="M6" s="33">
        <f>'III (1)'!$M31</f>
        <v>0</v>
      </c>
      <c r="N6" s="33">
        <f>'III (2)'!$K31</f>
        <v>0</v>
      </c>
      <c r="O6" s="33">
        <f>'III (3)'!$I30</f>
        <v>0</v>
      </c>
      <c r="P6" s="19">
        <f>'III (4)'!$L31</f>
        <v>0</v>
      </c>
      <c r="Q6" s="19">
        <f>'III (5)'!$H31</f>
        <v>-0.6642765865706809</v>
      </c>
      <c r="R6" s="20">
        <f>'III (6)'!$E30</f>
        <v>0</v>
      </c>
      <c r="S6" s="19">
        <f>'III (7)'!$J31</f>
        <v>0.048523980231848604</v>
      </c>
      <c r="T6" s="20">
        <f>'IV (1)'!$E30</f>
        <v>1</v>
      </c>
      <c r="U6" s="20">
        <f>'IV (2)'!$E30</f>
        <v>0</v>
      </c>
      <c r="V6" s="39">
        <f>SUM($B6:$U6)</f>
        <v>3.962291990340281</v>
      </c>
      <c r="W6" s="1">
        <f aca="true" t="shared" si="0" ref="W6:W41">RANK(V6,$V$5:$V$41,0)</f>
        <v>2</v>
      </c>
    </row>
    <row r="7" spans="1:23" ht="15">
      <c r="A7" s="5" t="s">
        <v>273</v>
      </c>
      <c r="B7" s="19">
        <f>'I (1)'!$F25</f>
        <v>1.1646518625384978</v>
      </c>
      <c r="C7" s="19">
        <f>'I (2)'!$F25</f>
        <v>0.21134368007446383</v>
      </c>
      <c r="D7" s="19">
        <f>'I (3)'!$G25</f>
        <v>-0.06658767121556396</v>
      </c>
      <c r="E7" s="20">
        <f>'I (4)'!$E24</f>
        <v>0</v>
      </c>
      <c r="F7" s="19">
        <f>'I (5)'!$G25</f>
        <v>0.22909862093556307</v>
      </c>
      <c r="G7" s="20">
        <f>'II (1)'!$G24</f>
        <v>0</v>
      </c>
      <c r="H7" s="19">
        <f>'II (2)'!$F24</f>
        <v>-0.06303605741724676</v>
      </c>
      <c r="I7" s="19">
        <f>'II (3)'!$F24</f>
        <v>-0.04674022436415204</v>
      </c>
      <c r="J7" s="20">
        <f>'II (4)'!$H25</f>
        <v>0</v>
      </c>
      <c r="K7" s="19">
        <f>'II (5)'!$G25</f>
        <v>0</v>
      </c>
      <c r="L7" s="19">
        <f>'II (6)'!$F25</f>
        <v>1.203294920211821</v>
      </c>
      <c r="M7" s="33">
        <f>'III (1)'!$M25</f>
        <v>0</v>
      </c>
      <c r="N7" s="33">
        <f>'III (2)'!$K25</f>
        <v>0</v>
      </c>
      <c r="O7" s="33">
        <f>'III (3)'!$I24</f>
        <v>0</v>
      </c>
      <c r="P7" s="19">
        <f>'III (4)'!$L25</f>
        <v>0</v>
      </c>
      <c r="Q7" s="19">
        <f>'III (5)'!$H25</f>
        <v>-0.12894661641899466</v>
      </c>
      <c r="R7" s="20">
        <f>'III (6)'!$E24</f>
        <v>0</v>
      </c>
      <c r="S7" s="19">
        <f>'III (7)'!$J25</f>
        <v>0.367737611969416</v>
      </c>
      <c r="T7" s="20">
        <f>'IV (1)'!$E24</f>
        <v>1</v>
      </c>
      <c r="U7" s="20">
        <f>'IV (2)'!$E24</f>
        <v>0</v>
      </c>
      <c r="V7" s="39">
        <f>SUM($B7:$U7)</f>
        <v>3.8708161263138043</v>
      </c>
      <c r="W7" s="1">
        <f t="shared" si="0"/>
        <v>3</v>
      </c>
    </row>
    <row r="8" spans="1:23" ht="15">
      <c r="A8" s="5" t="s">
        <v>274</v>
      </c>
      <c r="B8" s="19">
        <f>'I (1)'!$F21</f>
        <v>0.4777004474494046</v>
      </c>
      <c r="C8" s="19">
        <f>'I (2)'!$F21</f>
        <v>0.12566859682376394</v>
      </c>
      <c r="D8" s="19">
        <f>'I (3)'!$G21</f>
        <v>0</v>
      </c>
      <c r="E8" s="20">
        <f>'I (4)'!$E20</f>
        <v>0</v>
      </c>
      <c r="F8" s="19">
        <f>'I (5)'!$G21</f>
        <v>0.2753974088434591</v>
      </c>
      <c r="G8" s="20">
        <f>'II (1)'!$G20</f>
        <v>0</v>
      </c>
      <c r="H8" s="19">
        <f>'II (2)'!$F20</f>
        <v>-0.3752699115843645</v>
      </c>
      <c r="I8" s="19">
        <f>'II (3)'!$F20</f>
        <v>-0.13802882972507602</v>
      </c>
      <c r="J8" s="20">
        <f>'II (4)'!$H21</f>
        <v>0</v>
      </c>
      <c r="K8" s="19">
        <f>'II (5)'!$G21</f>
        <v>-0.0040304209355919145</v>
      </c>
      <c r="L8" s="19">
        <f>'II (6)'!$F21</f>
        <v>2</v>
      </c>
      <c r="M8" s="33">
        <f>'III (1)'!$M21</f>
        <v>0</v>
      </c>
      <c r="N8" s="33">
        <f>'III (2)'!$K21</f>
        <v>0</v>
      </c>
      <c r="O8" s="33">
        <f>'III (3)'!$I20</f>
        <v>0</v>
      </c>
      <c r="P8" s="19">
        <f>'III (4)'!$L21</f>
        <v>-0.08427684179665627</v>
      </c>
      <c r="Q8" s="19">
        <f>'III (5)'!$H21</f>
        <v>-0.16309113224119312</v>
      </c>
      <c r="R8" s="20">
        <f>'III (6)'!$E20</f>
        <v>0</v>
      </c>
      <c r="S8" s="19">
        <f>'III (7)'!$J21</f>
        <v>0.6157859219776353</v>
      </c>
      <c r="T8" s="20">
        <f>'IV (1)'!$E20</f>
        <v>1</v>
      </c>
      <c r="U8" s="20">
        <f>'IV (2)'!$E20</f>
        <v>0</v>
      </c>
      <c r="V8" s="39">
        <f>SUM($B8:$U8)</f>
        <v>3.729855238811381</v>
      </c>
      <c r="W8" s="1">
        <f t="shared" si="0"/>
        <v>4</v>
      </c>
    </row>
    <row r="9" spans="1:23" ht="15">
      <c r="A9" s="5" t="s">
        <v>275</v>
      </c>
      <c r="B9" s="19">
        <f>'I (1)'!$F23</f>
        <v>1.8740783530696683</v>
      </c>
      <c r="C9" s="19">
        <f>'I (2)'!$F23</f>
        <v>0</v>
      </c>
      <c r="D9" s="19">
        <f>'I (3)'!$G23</f>
        <v>-0.06633041276864504</v>
      </c>
      <c r="E9" s="20">
        <f>'I (4)'!$E22</f>
        <v>0</v>
      </c>
      <c r="F9" s="19">
        <f>'I (5)'!$G23</f>
        <v>0.9999827278832076</v>
      </c>
      <c r="G9" s="20">
        <f>'II (1)'!$G22</f>
        <v>0</v>
      </c>
      <c r="H9" s="19">
        <f>'II (2)'!$F22</f>
        <v>-0.5690354603330082</v>
      </c>
      <c r="I9" s="19">
        <f>'II (3)'!$F22</f>
        <v>-0.12463551268719929</v>
      </c>
      <c r="J9" s="20">
        <f>'II (4)'!$H23</f>
        <v>0</v>
      </c>
      <c r="K9" s="19">
        <f>'II (5)'!$G23</f>
        <v>-0.005718904655370478</v>
      </c>
      <c r="L9" s="19">
        <f>'II (6)'!$F23</f>
        <v>0.17200856955221508</v>
      </c>
      <c r="M9" s="33">
        <f>'III (1)'!$M23</f>
        <v>0</v>
      </c>
      <c r="N9" s="33">
        <f>'III (2)'!$K23</f>
        <v>0</v>
      </c>
      <c r="O9" s="33">
        <f>'III (3)'!$I22</f>
        <v>0</v>
      </c>
      <c r="P9" s="19">
        <f>'III (4)'!$L23</f>
        <v>0</v>
      </c>
      <c r="Q9" s="19">
        <f>'III (5)'!$H23</f>
        <v>-0.017589721862141115</v>
      </c>
      <c r="R9" s="20">
        <f>'III (6)'!$E22</f>
        <v>0</v>
      </c>
      <c r="S9" s="19">
        <f>'III (7)'!$J23</f>
        <v>0.1950499321130243</v>
      </c>
      <c r="T9" s="20">
        <f>'IV (1)'!$E22</f>
        <v>1</v>
      </c>
      <c r="U9" s="20">
        <f>'IV (2)'!$E22</f>
        <v>0</v>
      </c>
      <c r="V9" s="39">
        <f>SUM($B9:$U9)</f>
        <v>3.457809570311751</v>
      </c>
      <c r="W9" s="1">
        <f t="shared" si="0"/>
        <v>5</v>
      </c>
    </row>
    <row r="10" spans="1:23" ht="15">
      <c r="A10" s="5" t="s">
        <v>276</v>
      </c>
      <c r="B10" s="19">
        <f>'I (1)'!$F22</f>
        <v>2</v>
      </c>
      <c r="C10" s="19">
        <f>'I (2)'!$F22</f>
        <v>0.030293418422450577</v>
      </c>
      <c r="D10" s="19">
        <f>'I (3)'!$G22</f>
        <v>0</v>
      </c>
      <c r="E10" s="20">
        <f>'I (4)'!$E21</f>
        <v>0</v>
      </c>
      <c r="F10" s="19">
        <f>'I (5)'!$G22</f>
        <v>1</v>
      </c>
      <c r="G10" s="20">
        <f>'II (1)'!$G21</f>
        <v>0</v>
      </c>
      <c r="H10" s="19">
        <f>'II (2)'!$F21</f>
        <v>-0.5010522742657216</v>
      </c>
      <c r="I10" s="19">
        <f>'II (3)'!$F21</f>
        <v>-0.12428421379031668</v>
      </c>
      <c r="J10" s="20">
        <f>'II (4)'!$H22</f>
        <v>0</v>
      </c>
      <c r="K10" s="19">
        <f>'II (5)'!$G22</f>
        <v>-0.02764840595851803</v>
      </c>
      <c r="L10" s="19">
        <f>'II (6)'!$F22</f>
        <v>0</v>
      </c>
      <c r="M10" s="33">
        <f>'III (1)'!$M22</f>
        <v>0</v>
      </c>
      <c r="N10" s="33">
        <f>'III (2)'!$K22</f>
        <v>0</v>
      </c>
      <c r="O10" s="33">
        <f>'III (3)'!$I21</f>
        <v>0</v>
      </c>
      <c r="P10" s="19">
        <f>'III (4)'!$L22</f>
        <v>0</v>
      </c>
      <c r="Q10" s="19">
        <f>'III (5)'!$H22</f>
        <v>-0.11294725209730225</v>
      </c>
      <c r="R10" s="20">
        <f>'III (6)'!$E21</f>
        <v>0</v>
      </c>
      <c r="S10" s="19">
        <f>'III (7)'!$J22</f>
        <v>0.1396043077433085</v>
      </c>
      <c r="T10" s="20">
        <f>'IV (1)'!$E21</f>
        <v>1</v>
      </c>
      <c r="U10" s="20">
        <f>'IV (2)'!$E21</f>
        <v>0</v>
      </c>
      <c r="V10" s="39">
        <f>SUM($B10:$U10)</f>
        <v>3.4039655800539</v>
      </c>
      <c r="W10" s="1">
        <f t="shared" si="0"/>
        <v>6</v>
      </c>
    </row>
    <row r="11" spans="1:23" ht="15">
      <c r="A11" s="5" t="s">
        <v>277</v>
      </c>
      <c r="B11" s="19">
        <f>'I (1)'!$F34</f>
        <v>0.8292379670770231</v>
      </c>
      <c r="C11" s="19">
        <f>'I (2)'!$F34</f>
        <v>0.1662882270593481</v>
      </c>
      <c r="D11" s="19">
        <f>'I (3)'!$G34</f>
        <v>-0.06578527150389904</v>
      </c>
      <c r="E11" s="20">
        <f>'I (4)'!$E33</f>
        <v>0</v>
      </c>
      <c r="F11" s="19">
        <f>'I (5)'!$G34</f>
        <v>1</v>
      </c>
      <c r="G11" s="20">
        <f>'II (1)'!$G33</f>
        <v>0</v>
      </c>
      <c r="H11" s="19">
        <f>'II (2)'!$F33</f>
        <v>-0.6715932343475978</v>
      </c>
      <c r="I11" s="19">
        <f>'II (3)'!$F33</f>
        <v>-0.05420742522839151</v>
      </c>
      <c r="J11" s="20">
        <f>'II (4)'!$H34</f>
        <v>0</v>
      </c>
      <c r="K11" s="19">
        <f>'II (5)'!$G34</f>
        <v>-0.04289612875543716</v>
      </c>
      <c r="L11" s="19">
        <f>'II (6)'!$F34</f>
        <v>0.29063405646359847</v>
      </c>
      <c r="M11" s="33">
        <f>'III (1)'!$M34</f>
        <v>0</v>
      </c>
      <c r="N11" s="33">
        <f>'III (2)'!$K34</f>
        <v>0</v>
      </c>
      <c r="O11" s="33">
        <f>'III (3)'!$I33</f>
        <v>0</v>
      </c>
      <c r="P11" s="19">
        <f>'III (4)'!$L34</f>
        <v>0</v>
      </c>
      <c r="Q11" s="19">
        <f>'III (5)'!$H34</f>
        <v>0</v>
      </c>
      <c r="R11" s="20">
        <f>'III (6)'!$E33</f>
        <v>0</v>
      </c>
      <c r="S11" s="19">
        <f>'III (7)'!$J34</f>
        <v>0.8148187213135282</v>
      </c>
      <c r="T11" s="20">
        <f>'IV (1)'!$E33</f>
        <v>1</v>
      </c>
      <c r="U11" s="20">
        <f>'IV (2)'!$E33</f>
        <v>0</v>
      </c>
      <c r="V11" s="39">
        <f>SUM($B11:$U11)</f>
        <v>3.2664969120781726</v>
      </c>
      <c r="W11" s="1">
        <f t="shared" si="0"/>
        <v>7</v>
      </c>
    </row>
    <row r="12" spans="1:23" ht="15">
      <c r="A12" s="5" t="s">
        <v>278</v>
      </c>
      <c r="B12" s="19">
        <f>'I (1)'!$F15</f>
        <v>0.1627501890165755</v>
      </c>
      <c r="C12" s="19">
        <f>'I (2)'!$F15</f>
        <v>0.36780321341540373</v>
      </c>
      <c r="D12" s="19">
        <f>'I (3)'!$G15</f>
        <v>0</v>
      </c>
      <c r="E12" s="20">
        <f>'I (4)'!$E14</f>
        <v>0</v>
      </c>
      <c r="F12" s="19">
        <f>'I (5)'!$G15</f>
        <v>0.5493737555052967</v>
      </c>
      <c r="G12" s="20">
        <f>'II (1)'!$G14</f>
        <v>0</v>
      </c>
      <c r="H12" s="19">
        <f>'II (2)'!$F14</f>
        <v>-0.6971519491913788</v>
      </c>
      <c r="I12" s="19">
        <f>'II (3)'!$F14</f>
        <v>0</v>
      </c>
      <c r="J12" s="20">
        <f>'II (4)'!$H15</f>
        <v>0</v>
      </c>
      <c r="K12" s="19">
        <f>'II (5)'!$G15</f>
        <v>-0.0008383127242681369</v>
      </c>
      <c r="L12" s="19">
        <f>'II (6)'!$F15</f>
        <v>1.7846275001791858</v>
      </c>
      <c r="M12" s="33">
        <f>'III (1)'!$M15</f>
        <v>0</v>
      </c>
      <c r="N12" s="33">
        <f>'III (2)'!$K15</f>
        <v>0</v>
      </c>
      <c r="O12" s="33">
        <f>'III (3)'!$I14</f>
        <v>0</v>
      </c>
      <c r="P12" s="19">
        <f>'III (4)'!$L15</f>
        <v>0</v>
      </c>
      <c r="Q12" s="19">
        <f>'III (5)'!$H15</f>
        <v>-0.06584395861099232</v>
      </c>
      <c r="R12" s="20">
        <f>'III (6)'!$E14</f>
        <v>0</v>
      </c>
      <c r="S12" s="19">
        <f>'III (7)'!$J15</f>
        <v>0.12703057922498864</v>
      </c>
      <c r="T12" s="20">
        <f>'IV (1)'!$E14</f>
        <v>1</v>
      </c>
      <c r="U12" s="20">
        <f>'IV (2)'!$E14</f>
        <v>0</v>
      </c>
      <c r="V12" s="39">
        <f>SUM($B12:$U12)</f>
        <v>3.227751016814811</v>
      </c>
      <c r="W12" s="1">
        <f t="shared" si="0"/>
        <v>8</v>
      </c>
    </row>
    <row r="13" spans="1:23" ht="15">
      <c r="A13" s="5" t="s">
        <v>279</v>
      </c>
      <c r="B13" s="19">
        <f>'I (1)'!$F13</f>
        <v>0.20808871190082318</v>
      </c>
      <c r="C13" s="19">
        <f>'I (2)'!$F13</f>
        <v>0.19808965472712758</v>
      </c>
      <c r="D13" s="19">
        <f>'I (3)'!$G13</f>
        <v>0</v>
      </c>
      <c r="E13" s="20">
        <f>'I (4)'!$E12</f>
        <v>0</v>
      </c>
      <c r="F13" s="19">
        <f>'I (5)'!$G13</f>
        <v>0.4808701818042441</v>
      </c>
      <c r="G13" s="20">
        <f>'II (1)'!$G12</f>
        <v>0</v>
      </c>
      <c r="H13" s="19">
        <f>'II (2)'!$F12</f>
        <v>-0.39354799498000154</v>
      </c>
      <c r="I13" s="19">
        <f>'II (3)'!$F12</f>
        <v>-0.06320178273360907</v>
      </c>
      <c r="J13" s="20">
        <f>'II (4)'!$H13</f>
        <v>0</v>
      </c>
      <c r="K13" s="19">
        <f>'II (5)'!$G13</f>
        <v>-0.00301364116063806</v>
      </c>
      <c r="L13" s="19">
        <f>'II (6)'!$F13</f>
        <v>1.6863124452205485</v>
      </c>
      <c r="M13" s="33">
        <f>'III (1)'!$M13</f>
        <v>0</v>
      </c>
      <c r="N13" s="33">
        <f>'III (2)'!$K13</f>
        <v>0</v>
      </c>
      <c r="O13" s="33">
        <f>'III (3)'!$I12</f>
        <v>0</v>
      </c>
      <c r="P13" s="19">
        <f>'III (4)'!$L13</f>
        <v>0</v>
      </c>
      <c r="Q13" s="19">
        <f>'III (5)'!$H13</f>
        <v>0</v>
      </c>
      <c r="R13" s="20">
        <f>'III (6)'!$E12</f>
        <v>0</v>
      </c>
      <c r="S13" s="19">
        <f>'III (7)'!$J13</f>
        <v>0.04123706149329971</v>
      </c>
      <c r="T13" s="20">
        <f>'IV (1)'!$E12</f>
        <v>1</v>
      </c>
      <c r="U13" s="20">
        <f>'IV (2)'!$E12</f>
        <v>0</v>
      </c>
      <c r="V13" s="39">
        <f>SUM($B13:$U13)</f>
        <v>3.154834636271794</v>
      </c>
      <c r="W13" s="1">
        <f t="shared" si="0"/>
        <v>9</v>
      </c>
    </row>
    <row r="14" spans="1:23" ht="15">
      <c r="A14" s="5" t="s">
        <v>280</v>
      </c>
      <c r="B14" s="19">
        <f>'I (1)'!$F30</f>
        <v>0.7328885602444342</v>
      </c>
      <c r="C14" s="19">
        <f>'I (2)'!$F30</f>
        <v>0.1513882450661866</v>
      </c>
      <c r="D14" s="19">
        <f>'I (3)'!$G30</f>
        <v>0</v>
      </c>
      <c r="E14" s="20">
        <f>'I (4)'!$E29</f>
        <v>0</v>
      </c>
      <c r="F14" s="19">
        <f>'I (5)'!$G30</f>
        <v>0.4818684130330132</v>
      </c>
      <c r="G14" s="20">
        <f>'II (1)'!$G29</f>
        <v>0</v>
      </c>
      <c r="H14" s="19">
        <f>'II (2)'!$F29</f>
        <v>-0.10091256243675548</v>
      </c>
      <c r="I14" s="19">
        <f>'II (3)'!$F29</f>
        <v>-0.3687662835290532</v>
      </c>
      <c r="J14" s="20">
        <f>'II (4)'!$H30</f>
        <v>0</v>
      </c>
      <c r="K14" s="19">
        <f>'II (5)'!$G30</f>
        <v>-0.021457558243059695</v>
      </c>
      <c r="L14" s="19">
        <f>'II (6)'!$F30</f>
        <v>0.8940379910906654</v>
      </c>
      <c r="M14" s="33">
        <f>'III (1)'!$M30</f>
        <v>0</v>
      </c>
      <c r="N14" s="33">
        <f>'III (2)'!$K30</f>
        <v>0</v>
      </c>
      <c r="O14" s="33">
        <f>'III (3)'!$I29</f>
        <v>0</v>
      </c>
      <c r="P14" s="19">
        <f>'III (4)'!$L30</f>
        <v>0</v>
      </c>
      <c r="Q14" s="19">
        <f>'III (5)'!$H30</f>
        <v>0</v>
      </c>
      <c r="R14" s="20">
        <f>'III (6)'!$E29</f>
        <v>0</v>
      </c>
      <c r="S14" s="19">
        <f>'III (7)'!$J30</f>
        <v>0.3724712842915905</v>
      </c>
      <c r="T14" s="20">
        <f>'IV (1)'!$E29</f>
        <v>1</v>
      </c>
      <c r="U14" s="20">
        <f>'IV (2)'!$E29</f>
        <v>0</v>
      </c>
      <c r="V14" s="39">
        <f>SUM($B14:$U14)</f>
        <v>3.141518089517021</v>
      </c>
      <c r="W14" s="1">
        <f t="shared" si="0"/>
        <v>10</v>
      </c>
    </row>
    <row r="15" spans="1:23" ht="15">
      <c r="A15" s="5" t="s">
        <v>281</v>
      </c>
      <c r="B15" s="19">
        <f>'I (1)'!$F29</f>
        <v>0.8844012931741597</v>
      </c>
      <c r="C15" s="19">
        <f>'I (2)'!$F29</f>
        <v>0.27969660408598734</v>
      </c>
      <c r="D15" s="19">
        <f>'I (3)'!$G29</f>
        <v>-0.1270870198862177</v>
      </c>
      <c r="E15" s="20">
        <f>'I (4)'!$E28</f>
        <v>0</v>
      </c>
      <c r="F15" s="19">
        <f>'I (5)'!$G29</f>
        <v>0.1186387372766824</v>
      </c>
      <c r="G15" s="20">
        <f>'II (1)'!$G28</f>
        <v>0</v>
      </c>
      <c r="H15" s="19">
        <f>'II (2)'!$F28</f>
        <v>-0.12423536922101633</v>
      </c>
      <c r="I15" s="19">
        <f>'II (3)'!$F28</f>
        <v>-0.06646038904588808</v>
      </c>
      <c r="J15" s="20">
        <f>'II (4)'!$H29</f>
        <v>0</v>
      </c>
      <c r="K15" s="19">
        <f>'II (5)'!$G29</f>
        <v>-0.02279669774012585</v>
      </c>
      <c r="L15" s="19">
        <f>'II (6)'!$F29</f>
        <v>0.6108424492189442</v>
      </c>
      <c r="M15" s="33">
        <f>'III (1)'!$M29</f>
        <v>0</v>
      </c>
      <c r="N15" s="33">
        <f>'III (2)'!$K29</f>
        <v>0</v>
      </c>
      <c r="O15" s="33">
        <f>'III (3)'!$I28</f>
        <v>0</v>
      </c>
      <c r="P15" s="19">
        <f>'III (4)'!$L29</f>
        <v>0</v>
      </c>
      <c r="Q15" s="19">
        <f>'III (5)'!$H29</f>
        <v>0</v>
      </c>
      <c r="R15" s="20">
        <f>'III (6)'!$E28</f>
        <v>0</v>
      </c>
      <c r="S15" s="19">
        <f>'III (7)'!$J29</f>
        <v>0.3905619352096344</v>
      </c>
      <c r="T15" s="20">
        <f>'IV (1)'!$E28</f>
        <v>1</v>
      </c>
      <c r="U15" s="20">
        <f>'IV (2)'!$E28</f>
        <v>0</v>
      </c>
      <c r="V15" s="39">
        <f>SUM($B15:$U15)</f>
        <v>2.9435615430721596</v>
      </c>
      <c r="W15" s="1">
        <f t="shared" si="0"/>
        <v>11</v>
      </c>
    </row>
    <row r="16" spans="1:23" ht="15">
      <c r="A16" s="5" t="s">
        <v>282</v>
      </c>
      <c r="B16" s="19">
        <f>'I (1)'!$F18</f>
        <v>0.1257852405196887</v>
      </c>
      <c r="C16" s="19">
        <f>'I (2)'!$F18</f>
        <v>0.08961177513447814</v>
      </c>
      <c r="D16" s="19">
        <f>'I (3)'!$G18</f>
        <v>0</v>
      </c>
      <c r="E16" s="20">
        <f>'I (4)'!$E17</f>
        <v>0</v>
      </c>
      <c r="F16" s="19">
        <f>'I (5)'!$G18</f>
        <v>0.37928872881230247</v>
      </c>
      <c r="G16" s="20">
        <f>'II (1)'!$G17</f>
        <v>0</v>
      </c>
      <c r="H16" s="19">
        <f>'II (2)'!$F17</f>
        <v>-0.6029797198803598</v>
      </c>
      <c r="I16" s="19">
        <f>'II (3)'!$F17</f>
        <v>-0.008334167010500758</v>
      </c>
      <c r="J16" s="20">
        <f>'II (4)'!$H18</f>
        <v>0</v>
      </c>
      <c r="K16" s="19">
        <f>'II (5)'!$G18</f>
        <v>-0.00016051427747733305</v>
      </c>
      <c r="L16" s="19">
        <f>'II (6)'!$F18</f>
        <v>1.1007450428845325</v>
      </c>
      <c r="M16" s="33">
        <f>'III (1)'!$M18</f>
        <v>0</v>
      </c>
      <c r="N16" s="33">
        <f>'III (2)'!$K18</f>
        <v>0</v>
      </c>
      <c r="O16" s="33">
        <f>'III (3)'!$I17</f>
        <v>0</v>
      </c>
      <c r="P16" s="19">
        <f>'III (4)'!$L18</f>
        <v>-0.0041430393222514844</v>
      </c>
      <c r="Q16" s="19">
        <f>'III (5)'!$H18</f>
        <v>0</v>
      </c>
      <c r="R16" s="20">
        <f>'III (6)'!$E17</f>
        <v>0</v>
      </c>
      <c r="S16" s="19">
        <f>'III (7)'!$J18</f>
        <v>0.4954306763245852</v>
      </c>
      <c r="T16" s="20">
        <f>'IV (1)'!$E17</f>
        <v>1</v>
      </c>
      <c r="U16" s="20">
        <f>'IV (2)'!$E17</f>
        <v>0</v>
      </c>
      <c r="V16" s="39">
        <f>SUM($B16:$U16)</f>
        <v>2.5752440231849976</v>
      </c>
      <c r="W16" s="1">
        <f t="shared" si="0"/>
        <v>12</v>
      </c>
    </row>
    <row r="17" spans="1:23" ht="15">
      <c r="A17" s="5" t="s">
        <v>283</v>
      </c>
      <c r="B17" s="19">
        <f>'I (1)'!$F12</f>
        <v>0.20588092781612638</v>
      </c>
      <c r="C17" s="19">
        <f>'I (2)'!$F12</f>
        <v>0.34570506904174275</v>
      </c>
      <c r="D17" s="19">
        <f>'I (3)'!$G12</f>
        <v>0</v>
      </c>
      <c r="E17" s="20">
        <f>'I (4)'!$E11</f>
        <v>0</v>
      </c>
      <c r="F17" s="19">
        <f>'I (5)'!$G12</f>
        <v>0.9718653693061036</v>
      </c>
      <c r="G17" s="20">
        <f>'II (1)'!$G11</f>
        <v>0</v>
      </c>
      <c r="H17" s="19">
        <f>'II (2)'!$F11</f>
        <v>-0.5693523438751584</v>
      </c>
      <c r="I17" s="19">
        <f>'II (3)'!$F11</f>
        <v>-0.1233727298606133</v>
      </c>
      <c r="J17" s="20">
        <f>'II (4)'!$H12</f>
        <v>0</v>
      </c>
      <c r="K17" s="19">
        <f>'II (5)'!$G12</f>
        <v>-0.04944743502703381</v>
      </c>
      <c r="L17" s="19">
        <f>'II (6)'!$F12</f>
        <v>0.7466043067709394</v>
      </c>
      <c r="M17" s="33">
        <f>'III (1)'!$M12</f>
        <v>0</v>
      </c>
      <c r="N17" s="33">
        <f>'III (2)'!$K12</f>
        <v>0</v>
      </c>
      <c r="O17" s="33">
        <f>'III (3)'!$I11</f>
        <v>0</v>
      </c>
      <c r="P17" s="19">
        <f>'III (4)'!$L12</f>
        <v>0</v>
      </c>
      <c r="Q17" s="19">
        <f>'III (5)'!$H12</f>
        <v>-0.1601560997104902</v>
      </c>
      <c r="R17" s="20">
        <f>'III (6)'!$E11</f>
        <v>0</v>
      </c>
      <c r="S17" s="19">
        <f>'III (7)'!$J12</f>
        <v>0.12582581003531162</v>
      </c>
      <c r="T17" s="20">
        <f>'IV (1)'!$E11</f>
        <v>1</v>
      </c>
      <c r="U17" s="20">
        <f>'IV (2)'!$E11</f>
        <v>0</v>
      </c>
      <c r="V17" s="39">
        <f>SUM($B17:$U17)</f>
        <v>2.4935528744969275</v>
      </c>
      <c r="W17" s="1">
        <f t="shared" si="0"/>
        <v>13</v>
      </c>
    </row>
    <row r="18" spans="1:23" ht="15">
      <c r="A18" s="5" t="s">
        <v>284</v>
      </c>
      <c r="B18" s="19">
        <f>'I (1)'!$F36</f>
        <v>0.7108189471509839</v>
      </c>
      <c r="C18" s="19">
        <f>'I (2)'!$F36</f>
        <v>0.27767762583714184</v>
      </c>
      <c r="D18" s="19">
        <f>'I (3)'!$G36</f>
        <v>0</v>
      </c>
      <c r="E18" s="20">
        <f>'I (4)'!$E35</f>
        <v>0</v>
      </c>
      <c r="F18" s="19">
        <f>'I (5)'!$G36</f>
        <v>0.925118215884842</v>
      </c>
      <c r="G18" s="20">
        <f>'II (1)'!$G35</f>
        <v>0</v>
      </c>
      <c r="H18" s="19">
        <f>'II (2)'!$F35</f>
        <v>-0.766299340409556</v>
      </c>
      <c r="I18" s="19">
        <f>'II (3)'!$F35</f>
        <v>-0.1268244493602271</v>
      </c>
      <c r="J18" s="20">
        <f>'II (4)'!$H36</f>
        <v>0</v>
      </c>
      <c r="K18" s="19">
        <f>'II (5)'!$G36</f>
        <v>-0.12991145321887418</v>
      </c>
      <c r="L18" s="19">
        <f>'II (6)'!$F36</f>
        <v>0.5691949938442554</v>
      </c>
      <c r="M18" s="33">
        <f>'III (1)'!$M36</f>
        <v>0</v>
      </c>
      <c r="N18" s="33">
        <f>'III (2)'!$K36</f>
        <v>0</v>
      </c>
      <c r="O18" s="33">
        <f>'III (3)'!$I35</f>
        <v>0</v>
      </c>
      <c r="P18" s="19">
        <f>'III (4)'!$L36</f>
        <v>-0.23494456439598244</v>
      </c>
      <c r="Q18" s="19">
        <f>'III (5)'!$H36</f>
        <v>-0.028757092157387858</v>
      </c>
      <c r="R18" s="20">
        <f>'III (6)'!$E35</f>
        <v>0</v>
      </c>
      <c r="S18" s="19">
        <f>'III (7)'!$J36</f>
        <v>0.24055914706444986</v>
      </c>
      <c r="T18" s="20">
        <f>'IV (1)'!$E35</f>
        <v>1</v>
      </c>
      <c r="U18" s="20">
        <f>'IV (2)'!$E35</f>
        <v>0</v>
      </c>
      <c r="V18" s="39">
        <f>SUM($B18:$U18)</f>
        <v>2.4366320302396454</v>
      </c>
      <c r="W18" s="1">
        <f t="shared" si="0"/>
        <v>14</v>
      </c>
    </row>
    <row r="19" spans="1:23" ht="15">
      <c r="A19" s="5" t="s">
        <v>285</v>
      </c>
      <c r="B19" s="19">
        <f>'I (1)'!$F32</f>
        <v>1.13528334597283</v>
      </c>
      <c r="C19" s="19">
        <f>'I (2)'!$F32</f>
        <v>0.19760775275215617</v>
      </c>
      <c r="D19" s="19">
        <f>'I (3)'!$G32</f>
        <v>-0.021710145441235854</v>
      </c>
      <c r="E19" s="20">
        <f>'I (4)'!$E31</f>
        <v>0</v>
      </c>
      <c r="F19" s="19">
        <f>'I (5)'!$G32</f>
        <v>0.04471367164864091</v>
      </c>
      <c r="G19" s="20">
        <f>'II (1)'!$G31</f>
        <v>0</v>
      </c>
      <c r="H19" s="19">
        <f>'II (2)'!$F31</f>
        <v>-0.6934416075575787</v>
      </c>
      <c r="I19" s="19">
        <f>'II (3)'!$F31</f>
        <v>-0.0028185168267416483</v>
      </c>
      <c r="J19" s="20">
        <f>'II (4)'!$H32</f>
        <v>0</v>
      </c>
      <c r="K19" s="19">
        <f>'II (5)'!$G32</f>
        <v>-0.0021895578118594273</v>
      </c>
      <c r="L19" s="19">
        <f>'II (6)'!$F32</f>
        <v>0.5839657641147504</v>
      </c>
      <c r="M19" s="33">
        <f>'III (1)'!$M32</f>
        <v>0</v>
      </c>
      <c r="N19" s="33">
        <f>'III (2)'!$K32</f>
        <v>0</v>
      </c>
      <c r="O19" s="33">
        <f>'III (3)'!$I31</f>
        <v>0</v>
      </c>
      <c r="P19" s="19">
        <f>'III (4)'!$L32</f>
        <v>0</v>
      </c>
      <c r="Q19" s="19">
        <f>'III (5)'!$H32</f>
        <v>0</v>
      </c>
      <c r="R19" s="20">
        <f>'III (6)'!$E31</f>
        <v>0</v>
      </c>
      <c r="S19" s="19">
        <f>'III (7)'!$J32</f>
        <v>0.09497667293986713</v>
      </c>
      <c r="T19" s="20">
        <f>'IV (1)'!$E31</f>
        <v>1</v>
      </c>
      <c r="U19" s="20">
        <f>'IV (2)'!$E31</f>
        <v>0</v>
      </c>
      <c r="V19" s="39">
        <f>SUM($B19:$U19)</f>
        <v>2.336387379790829</v>
      </c>
      <c r="W19" s="1">
        <f t="shared" si="0"/>
        <v>15</v>
      </c>
    </row>
    <row r="20" spans="1:23" ht="15">
      <c r="A20" s="5" t="s">
        <v>286</v>
      </c>
      <c r="B20" s="19">
        <f>'I (1)'!$F17</f>
        <v>0.22007215765041693</v>
      </c>
      <c r="C20" s="19">
        <f>'I (2)'!$F17</f>
        <v>0.3206601310360755</v>
      </c>
      <c r="D20" s="19">
        <f>'I (3)'!$G17</f>
        <v>0</v>
      </c>
      <c r="E20" s="20">
        <f>'I (4)'!$E16</f>
        <v>0</v>
      </c>
      <c r="F20" s="19">
        <f>'I (5)'!$G17</f>
        <v>0.12212287666783612</v>
      </c>
      <c r="G20" s="20">
        <f>'II (1)'!$G16</f>
        <v>0</v>
      </c>
      <c r="H20" s="19">
        <f>'II (2)'!$F16</f>
        <v>-0.2075342577914612</v>
      </c>
      <c r="I20" s="19">
        <f>'II (3)'!$F16</f>
        <v>-0.06360985742151536</v>
      </c>
      <c r="J20" s="20">
        <f>'II (4)'!$H17</f>
        <v>0</v>
      </c>
      <c r="K20" s="19">
        <f>'II (5)'!$G17</f>
        <v>0</v>
      </c>
      <c r="L20" s="19">
        <f>'II (6)'!$F17</f>
        <v>1.4991961544201617</v>
      </c>
      <c r="M20" s="33">
        <f>'III (1)'!$M17</f>
        <v>0</v>
      </c>
      <c r="N20" s="33">
        <f>'III (2)'!$K17</f>
        <v>0</v>
      </c>
      <c r="O20" s="33">
        <f>'III (3)'!$I16</f>
        <v>0</v>
      </c>
      <c r="P20" s="19">
        <f>'III (4)'!$L17</f>
        <v>0</v>
      </c>
      <c r="Q20" s="19">
        <f>'III (5)'!$H17</f>
        <v>-0.7429328958758046</v>
      </c>
      <c r="R20" s="20">
        <f>'III (6)'!$E16</f>
        <v>0</v>
      </c>
      <c r="S20" s="19">
        <f>'III (7)'!$J17</f>
        <v>0.10629689233485098</v>
      </c>
      <c r="T20" s="20">
        <f>'IV (1)'!$E16</f>
        <v>1</v>
      </c>
      <c r="U20" s="20">
        <f>'IV (2)'!$E16</f>
        <v>0</v>
      </c>
      <c r="V20" s="39">
        <f>SUM($B20:$U20)</f>
        <v>2.2542712010205603</v>
      </c>
      <c r="W20" s="1">
        <f t="shared" si="0"/>
        <v>16</v>
      </c>
    </row>
    <row r="21" spans="1:23" ht="15">
      <c r="A21" s="5" t="s">
        <v>287</v>
      </c>
      <c r="B21" s="19">
        <f>'I (1)'!$F37</f>
        <v>1.5879423471840428</v>
      </c>
      <c r="C21" s="19">
        <f>'I (2)'!$F37</f>
        <v>0.022162729614689586</v>
      </c>
      <c r="D21" s="19">
        <f>'I (3)'!$G37</f>
        <v>-0.03409658628300028</v>
      </c>
      <c r="E21" s="20">
        <f>'I (4)'!$E36</f>
        <v>0</v>
      </c>
      <c r="F21" s="19">
        <f>'I (5)'!$G37</f>
        <v>0.4208275707821339</v>
      </c>
      <c r="G21" s="20">
        <f>'II (1)'!$G36</f>
        <v>0</v>
      </c>
      <c r="H21" s="19">
        <f>'II (2)'!$F36</f>
        <v>-0.21654686953621016</v>
      </c>
      <c r="I21" s="19">
        <f>'II (3)'!$F36</f>
        <v>-0.4019511745019195</v>
      </c>
      <c r="J21" s="20">
        <f>'II (4)'!$H37</f>
        <v>0</v>
      </c>
      <c r="K21" s="19">
        <f>'II (5)'!$G37</f>
        <v>0</v>
      </c>
      <c r="L21" s="19">
        <f>'II (6)'!$F37</f>
        <v>0</v>
      </c>
      <c r="M21" s="33">
        <f>'III (1)'!$M37</f>
        <v>0</v>
      </c>
      <c r="N21" s="33">
        <f>'III (2)'!$K37</f>
        <v>0</v>
      </c>
      <c r="O21" s="33">
        <f>'III (3)'!$I36</f>
        <v>0</v>
      </c>
      <c r="P21" s="19">
        <f>'III (4)'!$L37</f>
        <v>-0.10684989238304107</v>
      </c>
      <c r="Q21" s="19">
        <f>'III (5)'!$H37</f>
        <v>-0.20399077500105806</v>
      </c>
      <c r="R21" s="20">
        <f>'III (6)'!$E36</f>
        <v>0</v>
      </c>
      <c r="S21" s="19">
        <f>'III (7)'!$J37</f>
        <v>0.15722912838347203</v>
      </c>
      <c r="T21" s="20">
        <f>'IV (1)'!$E36</f>
        <v>1</v>
      </c>
      <c r="U21" s="20">
        <f>'IV (2)'!$E36</f>
        <v>0</v>
      </c>
      <c r="V21" s="39">
        <f>SUM($B21:$U21)</f>
        <v>2.224726478259109</v>
      </c>
      <c r="W21" s="1">
        <f t="shared" si="0"/>
        <v>17</v>
      </c>
    </row>
    <row r="22" spans="1:23" ht="15">
      <c r="A22" s="5" t="s">
        <v>288</v>
      </c>
      <c r="B22" s="19">
        <f>'I (1)'!$F11</f>
        <v>0.16401350234435752</v>
      </c>
      <c r="C22" s="19">
        <f>'I (2)'!$F11</f>
        <v>0.2950528205107238</v>
      </c>
      <c r="D22" s="19">
        <f>'I (3)'!$G11</f>
        <v>-0.0005826140208813141</v>
      </c>
      <c r="E22" s="20">
        <f>'I (4)'!$E10</f>
        <v>0</v>
      </c>
      <c r="F22" s="19">
        <f>'I (5)'!$G11</f>
        <v>0.23108448516043534</v>
      </c>
      <c r="G22" s="20">
        <f>'II (1)'!$G10</f>
        <v>0</v>
      </c>
      <c r="H22" s="19">
        <f>'II (2)'!$F10</f>
        <v>-0.13820692709985702</v>
      </c>
      <c r="I22" s="19">
        <f>'II (3)'!$F10</f>
        <v>-0.03432035964890668</v>
      </c>
      <c r="J22" s="20">
        <f>'II (4)'!$H11</f>
        <v>0</v>
      </c>
      <c r="K22" s="19">
        <f>'II (5)'!$G11</f>
        <v>-0.009709153104782318</v>
      </c>
      <c r="L22" s="19">
        <f>'II (6)'!$F11</f>
        <v>1.8415279515093022</v>
      </c>
      <c r="M22" s="33">
        <f>'III (1)'!$M11</f>
        <v>0</v>
      </c>
      <c r="N22" s="33">
        <f>'III (2)'!$K11</f>
        <v>0</v>
      </c>
      <c r="O22" s="33">
        <f>'III (3)'!$I10</f>
        <v>0</v>
      </c>
      <c r="P22" s="19">
        <f>'III (4)'!$L11</f>
        <v>-0.30852503239843126</v>
      </c>
      <c r="Q22" s="19">
        <f>'III (5)'!$H11</f>
        <v>-0.9659368595299066</v>
      </c>
      <c r="R22" s="20">
        <f>'III (6)'!$E10</f>
        <v>0</v>
      </c>
      <c r="S22" s="19">
        <f>'III (7)'!$J11</f>
        <v>0.11229628228705271</v>
      </c>
      <c r="T22" s="20">
        <f>'IV (1)'!$E10</f>
        <v>1</v>
      </c>
      <c r="U22" s="20">
        <f>'IV (2)'!$E10</f>
        <v>0</v>
      </c>
      <c r="V22" s="39">
        <f>SUM($B22:$U22)</f>
        <v>2.1866940960091066</v>
      </c>
      <c r="W22" s="1">
        <f t="shared" si="0"/>
        <v>18</v>
      </c>
    </row>
    <row r="23" spans="1:23" ht="15">
      <c r="A23" s="5" t="s">
        <v>289</v>
      </c>
      <c r="B23" s="19">
        <f>'I (1)'!$F45</f>
        <v>1.2111174068268837</v>
      </c>
      <c r="C23" s="19">
        <f>'I (2)'!$F45</f>
        <v>0.17350885875504352</v>
      </c>
      <c r="D23" s="19">
        <f>'I (3)'!$G45</f>
        <v>-0.09738032434493432</v>
      </c>
      <c r="E23" s="20">
        <f>'I (4)'!$E44</f>
        <v>0</v>
      </c>
      <c r="F23" s="19">
        <f>'I (5)'!$G45</f>
        <v>0.005328148425105206</v>
      </c>
      <c r="G23" s="20">
        <f>'II (1)'!$G44</f>
        <v>0</v>
      </c>
      <c r="H23" s="19">
        <f>'II (2)'!$F44</f>
        <v>-0.20179916135485795</v>
      </c>
      <c r="I23" s="19">
        <f>'II (3)'!$F44</f>
        <v>-0.18311979666352707</v>
      </c>
      <c r="J23" s="20">
        <f>'II (4)'!$H45</f>
        <v>0</v>
      </c>
      <c r="K23" s="19">
        <f>'II (5)'!$G45</f>
        <v>-0.25550589214532515</v>
      </c>
      <c r="L23" s="19">
        <f>'II (6)'!$F45</f>
        <v>0.5668607403183744</v>
      </c>
      <c r="M23" s="33">
        <f>'III (1)'!$M45</f>
        <v>0</v>
      </c>
      <c r="N23" s="33">
        <f>'III (2)'!$K45</f>
        <v>0</v>
      </c>
      <c r="O23" s="33">
        <f>'III (3)'!$I44</f>
        <v>0</v>
      </c>
      <c r="P23" s="19">
        <f>'III (4)'!$L45</f>
        <v>0</v>
      </c>
      <c r="Q23" s="19">
        <f>'III (5)'!$H45</f>
        <v>-0.1178420869404906</v>
      </c>
      <c r="R23" s="20">
        <f>'III (6)'!$E44</f>
        <v>0</v>
      </c>
      <c r="S23" s="19">
        <f>'III (7)'!$J45</f>
        <v>0.08464764760379667</v>
      </c>
      <c r="T23" s="20">
        <f>'IV (1)'!$E44</f>
        <v>1</v>
      </c>
      <c r="U23" s="20">
        <f>'IV (2)'!$E44</f>
        <v>0</v>
      </c>
      <c r="V23" s="39">
        <f>SUM($B23:$U23)</f>
        <v>2.1858155404800685</v>
      </c>
      <c r="W23" s="1">
        <f t="shared" si="0"/>
        <v>19</v>
      </c>
    </row>
    <row r="24" spans="1:23" ht="15">
      <c r="A24" s="5" t="s">
        <v>290</v>
      </c>
      <c r="B24" s="19">
        <f>'I (1)'!$F42</f>
        <v>1.0509589121591445</v>
      </c>
      <c r="C24" s="19">
        <f>'I (2)'!$F42</f>
        <v>0.06539962359957348</v>
      </c>
      <c r="D24" s="19">
        <f>'I (3)'!$G42</f>
        <v>-0.22767742892904735</v>
      </c>
      <c r="E24" s="20">
        <f>'I (4)'!$E41</f>
        <v>0</v>
      </c>
      <c r="F24" s="19">
        <f>'I (5)'!$G42</f>
        <v>0.04617857079381966</v>
      </c>
      <c r="G24" s="20">
        <f>'II (1)'!$G41</f>
        <v>0</v>
      </c>
      <c r="H24" s="19">
        <f>'II (2)'!$F41</f>
        <v>-0.9085568440048621</v>
      </c>
      <c r="I24" s="19">
        <f>'II (3)'!$F41</f>
        <v>-0.20364333317034009</v>
      </c>
      <c r="J24" s="20">
        <f>'II (4)'!$H42</f>
        <v>0</v>
      </c>
      <c r="K24" s="19">
        <f>'II (5)'!$G42</f>
        <v>-0.009825746278452787</v>
      </c>
      <c r="L24" s="19">
        <f>'II (6)'!$F42</f>
        <v>0.8357163932314841</v>
      </c>
      <c r="M24" s="33">
        <f>'III (1)'!$M42</f>
        <v>0</v>
      </c>
      <c r="N24" s="33">
        <f>'III (2)'!$K42</f>
        <v>0</v>
      </c>
      <c r="O24" s="33">
        <f>'III (3)'!$I41</f>
        <v>0</v>
      </c>
      <c r="P24" s="19">
        <f>'III (4)'!$L42</f>
        <v>0</v>
      </c>
      <c r="Q24" s="19">
        <f>'III (5)'!$H42</f>
        <v>0</v>
      </c>
      <c r="R24" s="20">
        <f>'III (6)'!$E41</f>
        <v>0</v>
      </c>
      <c r="S24" s="19">
        <f>'III (7)'!$J42</f>
        <v>0.5215540022262108</v>
      </c>
      <c r="T24" s="20">
        <f>'IV (1)'!$E41</f>
        <v>1</v>
      </c>
      <c r="U24" s="20">
        <f>'IV (2)'!$E41</f>
        <v>0</v>
      </c>
      <c r="V24" s="39">
        <f>SUM($B24:$U24)</f>
        <v>2.17010414962753</v>
      </c>
      <c r="W24" s="1">
        <f t="shared" si="0"/>
        <v>20</v>
      </c>
    </row>
    <row r="25" spans="1:23" ht="15">
      <c r="A25" s="5" t="s">
        <v>291</v>
      </c>
      <c r="B25" s="19">
        <f>'I (1)'!$F41</f>
        <v>1.0020573732430007</v>
      </c>
      <c r="C25" s="19">
        <f>'I (2)'!$F41</f>
        <v>0.14611830124842218</v>
      </c>
      <c r="D25" s="19">
        <f>'I (3)'!$G41</f>
        <v>-0.027887538346770137</v>
      </c>
      <c r="E25" s="20">
        <f>'I (4)'!$E40</f>
        <v>0</v>
      </c>
      <c r="F25" s="19">
        <f>'I (5)'!$G41</f>
        <v>0.16635158058070454</v>
      </c>
      <c r="G25" s="20">
        <f>'II (1)'!$G40</f>
        <v>0</v>
      </c>
      <c r="H25" s="19">
        <f>'II (2)'!$F40</f>
        <v>-0.9254069764529811</v>
      </c>
      <c r="I25" s="19">
        <f>'II (3)'!$F40</f>
        <v>-0.07862674742846927</v>
      </c>
      <c r="J25" s="20">
        <f>'II (4)'!$H41</f>
        <v>0</v>
      </c>
      <c r="K25" s="19">
        <f>'II (5)'!$G41</f>
        <v>-4.976674286964586E-05</v>
      </c>
      <c r="L25" s="19">
        <f>'II (6)'!$F41</f>
        <v>0.20595826612577217</v>
      </c>
      <c r="M25" s="33">
        <f>'III (1)'!$M41</f>
        <v>0</v>
      </c>
      <c r="N25" s="33">
        <f>'III (2)'!$K41</f>
        <v>0</v>
      </c>
      <c r="O25" s="33">
        <f>'III (3)'!$I40</f>
        <v>0</v>
      </c>
      <c r="P25" s="19">
        <f>'III (4)'!$L41</f>
        <v>0</v>
      </c>
      <c r="Q25" s="19">
        <f>'III (5)'!$H41</f>
        <v>0</v>
      </c>
      <c r="R25" s="20">
        <f>'III (6)'!$E40</f>
        <v>0</v>
      </c>
      <c r="S25" s="19">
        <f>'III (7)'!$J41</f>
        <v>0.6009958982881421</v>
      </c>
      <c r="T25" s="20">
        <f>'IV (1)'!$E40</f>
        <v>1</v>
      </c>
      <c r="U25" s="20">
        <f>'IV (2)'!$E40</f>
        <v>0</v>
      </c>
      <c r="V25" s="39">
        <f>SUM($B25:$U25)</f>
        <v>2.0895103905149517</v>
      </c>
      <c r="W25" s="1">
        <f t="shared" si="0"/>
        <v>21</v>
      </c>
    </row>
    <row r="26" spans="1:23" ht="15">
      <c r="A26" s="5" t="s">
        <v>292</v>
      </c>
      <c r="B26" s="19">
        <f>'I (1)'!$F14</f>
        <v>0.25028414762299184</v>
      </c>
      <c r="C26" s="19">
        <f>'I (2)'!$F14</f>
        <v>0.19701437725783283</v>
      </c>
      <c r="D26" s="19">
        <f>'I (3)'!$G14</f>
        <v>-0.0101725362635493</v>
      </c>
      <c r="E26" s="20">
        <f>'I (4)'!$E13</f>
        <v>0</v>
      </c>
      <c r="F26" s="19">
        <f>'I (5)'!$G14</f>
        <v>0.8606973557948457</v>
      </c>
      <c r="G26" s="20">
        <f>'II (1)'!$G13</f>
        <v>0</v>
      </c>
      <c r="H26" s="19">
        <f>'II (2)'!$F13</f>
        <v>-0.9061361639508461</v>
      </c>
      <c r="I26" s="19">
        <f>'II (3)'!$F13</f>
        <v>-0.19720582751153576</v>
      </c>
      <c r="J26" s="20">
        <f>'II (4)'!$H14</f>
        <v>0</v>
      </c>
      <c r="K26" s="19">
        <f>'II (5)'!$G14</f>
        <v>-0.04126519500403153</v>
      </c>
      <c r="L26" s="19">
        <f>'II (6)'!$F14</f>
        <v>0.8734937519875249</v>
      </c>
      <c r="M26" s="33">
        <f>'III (1)'!$M14</f>
        <v>0</v>
      </c>
      <c r="N26" s="33">
        <f>'III (2)'!$K14</f>
        <v>0</v>
      </c>
      <c r="O26" s="33">
        <f>'III (3)'!$I13</f>
        <v>0</v>
      </c>
      <c r="P26" s="19">
        <f>'III (4)'!$L14</f>
        <v>-0.11576995943635283</v>
      </c>
      <c r="Q26" s="19">
        <f>'III (5)'!$H14</f>
        <v>-0.8872068310802166</v>
      </c>
      <c r="R26" s="20">
        <f>'III (6)'!$E13</f>
        <v>0</v>
      </c>
      <c r="S26" s="19">
        <f>'III (7)'!$J14</f>
        <v>1</v>
      </c>
      <c r="T26" s="20">
        <f>'IV (1)'!$E13</f>
        <v>1</v>
      </c>
      <c r="U26" s="20">
        <f>'IV (2)'!$E13</f>
        <v>0</v>
      </c>
      <c r="V26" s="39">
        <f>SUM($B26:$U26)</f>
        <v>2.0237331194166632</v>
      </c>
      <c r="W26" s="1">
        <f t="shared" si="0"/>
        <v>22</v>
      </c>
    </row>
    <row r="27" spans="1:23" ht="15">
      <c r="A27" s="5" t="s">
        <v>293</v>
      </c>
      <c r="B27" s="19">
        <f>'I (1)'!$F38</f>
        <v>1.3362732291750739</v>
      </c>
      <c r="C27" s="19">
        <f>'I (2)'!$F38</f>
        <v>0.1526140802190953</v>
      </c>
      <c r="D27" s="19">
        <f>'I (3)'!$G38</f>
        <v>-0.058530826013649534</v>
      </c>
      <c r="E27" s="20">
        <f>'I (4)'!$E37</f>
        <v>0</v>
      </c>
      <c r="F27" s="19">
        <f>'I (5)'!$G38</f>
        <v>0.003507828927303185</v>
      </c>
      <c r="G27" s="20">
        <f>'II (1)'!$G37</f>
        <v>0</v>
      </c>
      <c r="H27" s="19">
        <f>'II (2)'!$F37</f>
        <v>-0.07870792919968965</v>
      </c>
      <c r="I27" s="19">
        <f>'II (3)'!$F37</f>
        <v>-0.06433214569657192</v>
      </c>
      <c r="J27" s="20">
        <f>'II (4)'!$H38</f>
        <v>0</v>
      </c>
      <c r="K27" s="19">
        <f>'II (5)'!$G38</f>
        <v>-0.002762461062702777</v>
      </c>
      <c r="L27" s="19">
        <f>'II (6)'!$F38</f>
        <v>0.031813300587981194</v>
      </c>
      <c r="M27" s="33">
        <f>'III (1)'!$M38</f>
        <v>0</v>
      </c>
      <c r="N27" s="33">
        <f>'III (2)'!$K38</f>
        <v>0</v>
      </c>
      <c r="O27" s="33">
        <f>'III (3)'!$I37</f>
        <v>0</v>
      </c>
      <c r="P27" s="19">
        <f>'III (4)'!$L38</f>
        <v>0</v>
      </c>
      <c r="Q27" s="19">
        <f>'III (5)'!$H38</f>
        <v>-0.46488181063279044</v>
      </c>
      <c r="R27" s="20">
        <f>'III (6)'!$E37</f>
        <v>0</v>
      </c>
      <c r="S27" s="19">
        <f>'III (7)'!$J38</f>
        <v>0.0949859129133964</v>
      </c>
      <c r="T27" s="20">
        <f>'IV (1)'!$E37</f>
        <v>1</v>
      </c>
      <c r="U27" s="20">
        <f>'IV (2)'!$E37</f>
        <v>0</v>
      </c>
      <c r="V27" s="39">
        <f>SUM($B27:$U27)</f>
        <v>1.9499791792174457</v>
      </c>
      <c r="W27" s="1">
        <f t="shared" si="0"/>
        <v>23</v>
      </c>
    </row>
    <row r="28" spans="1:23" ht="15">
      <c r="A28" s="5" t="s">
        <v>23</v>
      </c>
      <c r="B28" s="19">
        <f>'I (1)'!$F33</f>
        <v>0.4389542205357025</v>
      </c>
      <c r="C28" s="19">
        <f>'I (2)'!$F33</f>
        <v>0.08852104001544613</v>
      </c>
      <c r="D28" s="19">
        <f>'I (3)'!$G33</f>
        <v>-0.11254391026020659</v>
      </c>
      <c r="E28" s="20">
        <f>'I (4)'!$E32</f>
        <v>0</v>
      </c>
      <c r="F28" s="19">
        <f>'I (5)'!$G33</f>
        <v>0.009069006496387899</v>
      </c>
      <c r="G28" s="20">
        <f>'II (1)'!$G32</f>
        <v>0</v>
      </c>
      <c r="H28" s="19">
        <f>'II (2)'!$F32</f>
        <v>-0.20803852277750143</v>
      </c>
      <c r="I28" s="19">
        <f>'II (3)'!$F32</f>
        <v>-0.2908227421141002</v>
      </c>
      <c r="J28" s="20">
        <f>'II (4)'!$H33</f>
        <v>0</v>
      </c>
      <c r="K28" s="19">
        <f>'II (5)'!$G33</f>
        <v>-0.04648204454943401</v>
      </c>
      <c r="L28" s="19">
        <f>'II (6)'!$F33</f>
        <v>1.7731184612141098</v>
      </c>
      <c r="M28" s="33">
        <f>'III (1)'!$M33</f>
        <v>0</v>
      </c>
      <c r="N28" s="33">
        <f>'III (2)'!$K33</f>
        <v>0</v>
      </c>
      <c r="O28" s="33">
        <f>'III (3)'!$I32</f>
        <v>0</v>
      </c>
      <c r="P28" s="19">
        <f>'III (4)'!$L33</f>
        <v>0</v>
      </c>
      <c r="Q28" s="19">
        <f>'III (5)'!$H33</f>
        <v>-0.8690960752304966</v>
      </c>
      <c r="R28" s="20">
        <f>'III (6)'!$E32</f>
        <v>0</v>
      </c>
      <c r="S28" s="19">
        <f>'III (7)'!$J33</f>
        <v>0.14231122435879864</v>
      </c>
      <c r="T28" s="20">
        <f>'IV (1)'!$E32</f>
        <v>1</v>
      </c>
      <c r="U28" s="20">
        <f>'IV (2)'!$E32</f>
        <v>0</v>
      </c>
      <c r="V28" s="39">
        <f>SUM($B28:$U28)</f>
        <v>1.924990657688706</v>
      </c>
      <c r="W28" s="1">
        <f t="shared" si="0"/>
        <v>24</v>
      </c>
    </row>
    <row r="29" spans="1:23" ht="15">
      <c r="A29" s="5" t="s">
        <v>294</v>
      </c>
      <c r="B29" s="19">
        <f>'I (1)'!$F16</f>
        <v>0.2739101916357138</v>
      </c>
      <c r="C29" s="19">
        <f>'I (2)'!$F16</f>
        <v>0.12977048685617049</v>
      </c>
      <c r="D29" s="19">
        <f>'I (3)'!$G16</f>
        <v>0</v>
      </c>
      <c r="E29" s="20">
        <f>'I (4)'!$E15</f>
        <v>0</v>
      </c>
      <c r="F29" s="19">
        <f>'I (5)'!$G16</f>
        <v>0.25712680665619064</v>
      </c>
      <c r="G29" s="20">
        <f>'II (1)'!$G15</f>
        <v>0</v>
      </c>
      <c r="H29" s="19">
        <f>'II (2)'!$F15</f>
        <v>-0.41805882076326484</v>
      </c>
      <c r="I29" s="19">
        <f>'II (3)'!$F15</f>
        <v>-0.10409356642928914</v>
      </c>
      <c r="J29" s="20">
        <f>'II (4)'!$H16</f>
        <v>0</v>
      </c>
      <c r="K29" s="19">
        <f>'II (5)'!$G16</f>
        <v>0</v>
      </c>
      <c r="L29" s="19">
        <f>'II (6)'!$F16</f>
        <v>0.8742039085040464</v>
      </c>
      <c r="M29" s="33">
        <f>'III (1)'!$M16</f>
        <v>0</v>
      </c>
      <c r="N29" s="33">
        <f>'III (2)'!$K16</f>
        <v>0</v>
      </c>
      <c r="O29" s="33">
        <f>'III (3)'!$I15</f>
        <v>0</v>
      </c>
      <c r="P29" s="19">
        <f>'III (4)'!$L16</f>
        <v>0</v>
      </c>
      <c r="Q29" s="19">
        <f>'III (5)'!$H16</f>
        <v>-0.35315246755345614</v>
      </c>
      <c r="R29" s="20">
        <f>'III (6)'!$E15</f>
        <v>0</v>
      </c>
      <c r="S29" s="19">
        <f>'III (7)'!$J16</f>
        <v>0.17708232928010234</v>
      </c>
      <c r="T29" s="20">
        <f>'IV (1)'!$E15</f>
        <v>1</v>
      </c>
      <c r="U29" s="20">
        <f>'IV (2)'!$E15</f>
        <v>0</v>
      </c>
      <c r="V29" s="39">
        <f>SUM($B29:$U29)</f>
        <v>1.8367888681862135</v>
      </c>
      <c r="W29" s="1">
        <f t="shared" si="0"/>
        <v>25</v>
      </c>
    </row>
    <row r="30" spans="1:23" ht="15">
      <c r="A30" s="5" t="s">
        <v>295</v>
      </c>
      <c r="B30" s="19">
        <f>'I (1)'!$F26</f>
        <v>0.8451205327284642</v>
      </c>
      <c r="C30" s="19">
        <f>'I (2)'!$F26</f>
        <v>0.12147609881812427</v>
      </c>
      <c r="D30" s="19">
        <f>'I (3)'!$G26</f>
        <v>0</v>
      </c>
      <c r="E30" s="20">
        <f>'I (4)'!$E25</f>
        <v>0</v>
      </c>
      <c r="F30" s="19">
        <f>'I (5)'!$G26</f>
        <v>0.12298034174914095</v>
      </c>
      <c r="G30" s="20">
        <f>'II (1)'!$G25</f>
        <v>0</v>
      </c>
      <c r="H30" s="19">
        <f>'II (2)'!$F25</f>
        <v>-0.46312760287951</v>
      </c>
      <c r="I30" s="19">
        <f>'II (3)'!$F25</f>
        <v>-0.19791075977947514</v>
      </c>
      <c r="J30" s="20">
        <f>'II (4)'!$H26</f>
        <v>0</v>
      </c>
      <c r="K30" s="19">
        <f>'II (5)'!$G26</f>
        <v>-0.06547255835691146</v>
      </c>
      <c r="L30" s="19">
        <f>'II (6)'!$F26</f>
        <v>0.3531354270476451</v>
      </c>
      <c r="M30" s="33">
        <f>'III (1)'!$M26</f>
        <v>0</v>
      </c>
      <c r="N30" s="33">
        <f>'III (2)'!$K26</f>
        <v>0</v>
      </c>
      <c r="O30" s="33">
        <f>'III (3)'!$I25</f>
        <v>0</v>
      </c>
      <c r="P30" s="19">
        <f>'III (4)'!$L26</f>
        <v>0</v>
      </c>
      <c r="Q30" s="19">
        <f>'III (5)'!$H26</f>
        <v>-0.29825976108223706</v>
      </c>
      <c r="R30" s="20">
        <f>'III (6)'!$E25</f>
        <v>0</v>
      </c>
      <c r="S30" s="19">
        <f>'III (7)'!$J26</f>
        <v>0.28033836674591806</v>
      </c>
      <c r="T30" s="20">
        <f>'IV (1)'!$E25</f>
        <v>1</v>
      </c>
      <c r="U30" s="20">
        <f>'IV (2)'!$E25</f>
        <v>0</v>
      </c>
      <c r="V30" s="39">
        <f>SUM($B30:$U30)</f>
        <v>1.698280084991159</v>
      </c>
      <c r="W30" s="1">
        <f t="shared" si="0"/>
        <v>26</v>
      </c>
    </row>
    <row r="31" spans="1:23" ht="15">
      <c r="A31" s="5" t="s">
        <v>296</v>
      </c>
      <c r="B31" s="19">
        <f>'I (1)'!$F40</f>
        <v>0.5789000775440588</v>
      </c>
      <c r="C31" s="19">
        <f>'I (2)'!$F40</f>
        <v>0.1305078006834359</v>
      </c>
      <c r="D31" s="19">
        <f>'I (3)'!$G40</f>
        <v>0</v>
      </c>
      <c r="E31" s="20">
        <f>'I (4)'!$E39</f>
        <v>0</v>
      </c>
      <c r="F31" s="19">
        <f>'I (5)'!$G40</f>
        <v>0.5443990604367813</v>
      </c>
      <c r="G31" s="20">
        <f>'II (1)'!$G39</f>
        <v>0</v>
      </c>
      <c r="H31" s="19">
        <f>'II (2)'!$F39</f>
        <v>-0.08474350960344253</v>
      </c>
      <c r="I31" s="19">
        <f>'II (3)'!$F39</f>
        <v>-0.30579698537701083</v>
      </c>
      <c r="J31" s="20">
        <f>'II (4)'!$H40</f>
        <v>0</v>
      </c>
      <c r="K31" s="19">
        <f>'II (5)'!$G40</f>
        <v>-0.0007161030318674128</v>
      </c>
      <c r="L31" s="19">
        <f>'II (6)'!$F40</f>
        <v>0.5264080215001726</v>
      </c>
      <c r="M31" s="33">
        <f>'III (1)'!$M40</f>
        <v>0</v>
      </c>
      <c r="N31" s="33">
        <f>'III (2)'!$K40</f>
        <v>0</v>
      </c>
      <c r="O31" s="33">
        <f>'III (3)'!$I39</f>
        <v>0</v>
      </c>
      <c r="P31" s="19">
        <f>'III (4)'!$L40</f>
        <v>-0.34980989108968635</v>
      </c>
      <c r="Q31" s="19">
        <f>'III (5)'!$H40</f>
        <v>-0.5152860474734071</v>
      </c>
      <c r="R31" s="20">
        <f>'III (6)'!$E39</f>
        <v>0</v>
      </c>
      <c r="S31" s="19">
        <f>'III (7)'!$J40</f>
        <v>0.0631168870170897</v>
      </c>
      <c r="T31" s="20">
        <f>'IV (1)'!$E39</f>
        <v>1</v>
      </c>
      <c r="U31" s="20">
        <f>'IV (2)'!$E39</f>
        <v>0</v>
      </c>
      <c r="V31" s="39">
        <f>SUM($B31:$U31)</f>
        <v>1.5869793106061243</v>
      </c>
      <c r="W31" s="1">
        <f t="shared" si="0"/>
        <v>27</v>
      </c>
    </row>
    <row r="32" spans="1:23" ht="15">
      <c r="A32" s="5" t="s">
        <v>297</v>
      </c>
      <c r="B32" s="19">
        <f>'I (1)'!$F39</f>
        <v>1.2289458221307341</v>
      </c>
      <c r="C32" s="19">
        <f>'I (2)'!$F39</f>
        <v>0.10913169996629067</v>
      </c>
      <c r="D32" s="19">
        <f>'I (3)'!$G39</f>
        <v>0</v>
      </c>
      <c r="E32" s="20">
        <f>'I (4)'!$E38</f>
        <v>0</v>
      </c>
      <c r="F32" s="19">
        <f>'I (5)'!$G39</f>
        <v>0.7951287085422213</v>
      </c>
      <c r="G32" s="20">
        <f>'II (1)'!$G38</f>
        <v>0</v>
      </c>
      <c r="H32" s="19">
        <f>'II (2)'!$F38</f>
        <v>-0.645992892651229</v>
      </c>
      <c r="I32" s="19">
        <f>'II (3)'!$F38</f>
        <v>-0.14598046983532473</v>
      </c>
      <c r="J32" s="20">
        <f>'II (4)'!$H39</f>
        <v>0</v>
      </c>
      <c r="K32" s="19">
        <f>'II (5)'!$G39</f>
        <v>-0.008001964649731364</v>
      </c>
      <c r="L32" s="19">
        <f>'II (6)'!$F39</f>
        <v>0.49237239949140965</v>
      </c>
      <c r="M32" s="33">
        <f>'III (1)'!$M39</f>
        <v>0</v>
      </c>
      <c r="N32" s="33">
        <f>'III (2)'!$K39</f>
        <v>0</v>
      </c>
      <c r="O32" s="33">
        <f>'III (3)'!$I38</f>
        <v>0</v>
      </c>
      <c r="P32" s="19">
        <f>'III (4)'!$L39</f>
        <v>0</v>
      </c>
      <c r="Q32" s="19">
        <f>'III (5)'!$H39</f>
        <v>-1.429580855622698</v>
      </c>
      <c r="R32" s="20">
        <f>'III (6)'!$E38</f>
        <v>0</v>
      </c>
      <c r="S32" s="19">
        <f>'III (7)'!$J39</f>
        <v>0.05116074930562771</v>
      </c>
      <c r="T32" s="20">
        <f>'IV (1)'!$E38</f>
        <v>1</v>
      </c>
      <c r="U32" s="20">
        <f>'IV (2)'!$E38</f>
        <v>0</v>
      </c>
      <c r="V32" s="39">
        <f>SUM($B32:$U32)</f>
        <v>1.4471831966773</v>
      </c>
      <c r="W32" s="1">
        <f t="shared" si="0"/>
        <v>28</v>
      </c>
    </row>
    <row r="33" spans="1:23" ht="15">
      <c r="A33" s="5" t="s">
        <v>298</v>
      </c>
      <c r="B33" s="19">
        <f>'I (1)'!$F10</f>
        <v>0</v>
      </c>
      <c r="C33" s="19">
        <f>'I (2)'!$F10</f>
        <v>0.19297644465987296</v>
      </c>
      <c r="D33" s="19">
        <f>'I (3)'!$G10</f>
        <v>0</v>
      </c>
      <c r="E33" s="20">
        <f>'I (4)'!$E9</f>
        <v>0</v>
      </c>
      <c r="F33" s="19">
        <f>'I (5)'!$G10</f>
        <v>0.22264736594736348</v>
      </c>
      <c r="G33" s="20">
        <f>'II (1)'!$G9</f>
        <v>0</v>
      </c>
      <c r="H33" s="19">
        <f>'II (2)'!$F9</f>
        <v>-0.14226277289785297</v>
      </c>
      <c r="I33" s="19">
        <f>'II (3)'!$F9</f>
        <v>-0.24188402795355907</v>
      </c>
      <c r="J33" s="20">
        <f>'II (4)'!$H10</f>
        <v>0</v>
      </c>
      <c r="K33" s="19">
        <f>'II (5)'!$G10</f>
        <v>-0.12971894981707197</v>
      </c>
      <c r="L33" s="19">
        <f>'II (6)'!$F10</f>
        <v>1.2851001015638737</v>
      </c>
      <c r="M33" s="33">
        <f>'III (1)'!$M10</f>
        <v>0</v>
      </c>
      <c r="N33" s="33">
        <f>'III (2)'!$K10</f>
        <v>0</v>
      </c>
      <c r="O33" s="33">
        <f>'III (3)'!$I9</f>
        <v>0</v>
      </c>
      <c r="P33" s="19">
        <f>'III (4)'!$L10</f>
        <v>-0.12275435946262574</v>
      </c>
      <c r="Q33" s="19">
        <f>'III (5)'!$H10</f>
        <v>-0.6545303135561245</v>
      </c>
      <c r="R33" s="20">
        <f>'III (6)'!$E9</f>
        <v>0</v>
      </c>
      <c r="S33" s="19">
        <f>'III (7)'!$J10</f>
        <v>0.021711378944729746</v>
      </c>
      <c r="T33" s="20">
        <f>'IV (1)'!$E9</f>
        <v>1</v>
      </c>
      <c r="U33" s="20">
        <f>'IV (2)'!$E9</f>
        <v>0</v>
      </c>
      <c r="V33" s="39">
        <f>SUM($B33:$U33)</f>
        <v>1.4312848674286056</v>
      </c>
      <c r="W33" s="1">
        <f t="shared" si="0"/>
        <v>29</v>
      </c>
    </row>
    <row r="34" spans="1:23" ht="15">
      <c r="A34" s="5" t="s">
        <v>299</v>
      </c>
      <c r="B34" s="19">
        <f>'I (1)'!$F46</f>
        <v>0.7006455268453363</v>
      </c>
      <c r="C34" s="19">
        <f>'I (2)'!$F46</f>
        <v>0.18244846056444564</v>
      </c>
      <c r="D34" s="19">
        <f>'I (3)'!$G46</f>
        <v>-0.07387636238622998</v>
      </c>
      <c r="E34" s="20">
        <f>'I (4)'!$E45</f>
        <v>0</v>
      </c>
      <c r="F34" s="19">
        <f>'I (5)'!$G46</f>
        <v>0.03794798311317718</v>
      </c>
      <c r="G34" s="20">
        <f>'II (1)'!$G45</f>
        <v>0</v>
      </c>
      <c r="H34" s="19">
        <f>'II (2)'!$F45</f>
        <v>-0.4591873091157803</v>
      </c>
      <c r="I34" s="19">
        <f>'II (3)'!$F45</f>
        <v>-0.10451580099462594</v>
      </c>
      <c r="J34" s="20">
        <f>'II (4)'!$H46</f>
        <v>0</v>
      </c>
      <c r="K34" s="19">
        <f>'II (5)'!$G46</f>
        <v>-0.04381422360175211</v>
      </c>
      <c r="L34" s="19">
        <f>'II (6)'!$F46</f>
        <v>0.6817424647225284</v>
      </c>
      <c r="M34" s="33">
        <f>'III (1)'!$M46</f>
        <v>0</v>
      </c>
      <c r="N34" s="33">
        <f>'III (2)'!$K46</f>
        <v>0</v>
      </c>
      <c r="O34" s="33">
        <f>'III (3)'!$I45</f>
        <v>0</v>
      </c>
      <c r="P34" s="19">
        <f>'III (4)'!$L46</f>
        <v>0</v>
      </c>
      <c r="Q34" s="19">
        <f>'III (5)'!$H46</f>
        <v>-0.7167902367700972</v>
      </c>
      <c r="R34" s="20">
        <f>'III (6)'!$E45</f>
        <v>0</v>
      </c>
      <c r="S34" s="19">
        <f>'III (7)'!$J46</f>
        <v>0.1670159916896629</v>
      </c>
      <c r="T34" s="20">
        <f>'IV (1)'!$E45</f>
        <v>1</v>
      </c>
      <c r="U34" s="20">
        <f>'IV (2)'!$E45</f>
        <v>0</v>
      </c>
      <c r="V34" s="39">
        <f>SUM($B34:$U34)</f>
        <v>1.3716164940666649</v>
      </c>
      <c r="W34" s="1">
        <f t="shared" si="0"/>
        <v>30</v>
      </c>
    </row>
    <row r="35" spans="1:23" ht="15">
      <c r="A35" s="5" t="s">
        <v>300</v>
      </c>
      <c r="B35" s="19">
        <f>'I (1)'!$F27</f>
        <v>1.7449694425104991</v>
      </c>
      <c r="C35" s="19">
        <f>'I (2)'!$F27</f>
        <v>0.10197197263543001</v>
      </c>
      <c r="D35" s="19">
        <f>'I (3)'!$G27</f>
        <v>-0.13012172315974804</v>
      </c>
      <c r="E35" s="20">
        <f>'I (4)'!$E26</f>
        <v>0</v>
      </c>
      <c r="F35" s="19">
        <f>'I (5)'!$G27</f>
        <v>0.03833445861458512</v>
      </c>
      <c r="G35" s="20">
        <f>'II (1)'!$G26</f>
        <v>0</v>
      </c>
      <c r="H35" s="19">
        <f>'II (2)'!$F26</f>
        <v>-0.4174023696550452</v>
      </c>
      <c r="I35" s="19">
        <f>'II (3)'!$F26</f>
        <v>-1</v>
      </c>
      <c r="J35" s="20">
        <f>'II (4)'!$H27</f>
        <v>0</v>
      </c>
      <c r="K35" s="19">
        <f>'II (5)'!$G27</f>
        <v>-0.04510116446755623</v>
      </c>
      <c r="L35" s="19">
        <f>'II (6)'!$F27</f>
        <v>0</v>
      </c>
      <c r="M35" s="33">
        <f>'III (1)'!$M27</f>
        <v>0</v>
      </c>
      <c r="N35" s="33">
        <f>'III (2)'!$K27</f>
        <v>0</v>
      </c>
      <c r="O35" s="33">
        <f>'III (3)'!$I26</f>
        <v>0</v>
      </c>
      <c r="P35" s="19">
        <f>'III (4)'!$L27</f>
        <v>-0.16969997254398642</v>
      </c>
      <c r="Q35" s="19">
        <f>'III (5)'!$H27</f>
        <v>0</v>
      </c>
      <c r="R35" s="20">
        <f>'III (6)'!$E26</f>
        <v>0</v>
      </c>
      <c r="S35" s="19">
        <f>'III (7)'!$J27</f>
        <v>0.051382867512920864</v>
      </c>
      <c r="T35" s="20">
        <f>'IV (1)'!$E26</f>
        <v>1</v>
      </c>
      <c r="U35" s="20">
        <f>'IV (2)'!$E26</f>
        <v>0</v>
      </c>
      <c r="V35" s="39">
        <f>SUM($B35:$U35)</f>
        <v>1.1743335114470992</v>
      </c>
      <c r="W35" s="1">
        <f t="shared" si="0"/>
        <v>31</v>
      </c>
    </row>
    <row r="36" spans="1:23" ht="15">
      <c r="A36" s="5" t="s">
        <v>301</v>
      </c>
      <c r="B36" s="19">
        <f>'I (1)'!$F44</f>
        <v>0.7242298382773336</v>
      </c>
      <c r="C36" s="19">
        <f>'I (2)'!$F44</f>
        <v>0.1357779343441403</v>
      </c>
      <c r="D36" s="19">
        <f>'I (3)'!$G44</f>
        <v>0</v>
      </c>
      <c r="E36" s="20">
        <f>'I (4)'!$E43</f>
        <v>0</v>
      </c>
      <c r="F36" s="19">
        <f>'I (5)'!$G44</f>
        <v>0.7638222157730729</v>
      </c>
      <c r="G36" s="20">
        <f>'II (1)'!$G43</f>
        <v>0</v>
      </c>
      <c r="H36" s="19">
        <f>'II (2)'!$F43</f>
        <v>-1</v>
      </c>
      <c r="I36" s="19">
        <f>'II (3)'!$F43</f>
        <v>-0.1159668801351986</v>
      </c>
      <c r="J36" s="20">
        <f>'II (4)'!$H44</f>
        <v>0</v>
      </c>
      <c r="K36" s="19">
        <f>'II (5)'!$G44</f>
        <v>-0.18197552681352958</v>
      </c>
      <c r="L36" s="19">
        <f>'II (6)'!$F44</f>
        <v>0.3981056978604015</v>
      </c>
      <c r="M36" s="33">
        <f>'III (1)'!$M44</f>
        <v>0</v>
      </c>
      <c r="N36" s="33">
        <f>'III (2)'!$K44</f>
        <v>0</v>
      </c>
      <c r="O36" s="33">
        <f>'III (3)'!$I43</f>
        <v>0</v>
      </c>
      <c r="P36" s="19">
        <f>'III (4)'!$L44</f>
        <v>0</v>
      </c>
      <c r="Q36" s="19">
        <f>'III (5)'!$H44</f>
        <v>-0.6430848182162865</v>
      </c>
      <c r="R36" s="20">
        <f>'III (6)'!$E43</f>
        <v>0</v>
      </c>
      <c r="S36" s="19">
        <f>'III (7)'!$J44</f>
        <v>0.028900898889421923</v>
      </c>
      <c r="T36" s="20">
        <f>'IV (1)'!$E43</f>
        <v>1</v>
      </c>
      <c r="U36" s="20">
        <f>'IV (2)'!$E43</f>
        <v>0</v>
      </c>
      <c r="V36" s="39">
        <f>SUM($B36:$U36)</f>
        <v>1.1098093599793555</v>
      </c>
      <c r="W36" s="1">
        <f t="shared" si="0"/>
        <v>32</v>
      </c>
    </row>
    <row r="37" spans="1:23" ht="15">
      <c r="A37" s="5" t="s">
        <v>302</v>
      </c>
      <c r="B37" s="19">
        <f>'I (1)'!$F24</f>
        <v>1.1705713967790023</v>
      </c>
      <c r="C37" s="19">
        <f>'I (2)'!$F24</f>
        <v>0.03432802495798445</v>
      </c>
      <c r="D37" s="19">
        <f>'I (3)'!$G24</f>
        <v>-0.16359214869209038</v>
      </c>
      <c r="E37" s="20">
        <f>'I (4)'!$E23</f>
        <v>0</v>
      </c>
      <c r="F37" s="19">
        <f>'I (5)'!$G24</f>
        <v>0.306080495535436</v>
      </c>
      <c r="G37" s="20">
        <f>'II (1)'!$G23</f>
        <v>0</v>
      </c>
      <c r="H37" s="19">
        <f>'II (2)'!$F23</f>
        <v>-0.2935108437046875</v>
      </c>
      <c r="I37" s="19">
        <f>'II (3)'!$F23</f>
        <v>-0.45579690081207325</v>
      </c>
      <c r="J37" s="20">
        <f>'II (4)'!$H24</f>
        <v>0</v>
      </c>
      <c r="K37" s="19">
        <f>'II (5)'!$G24</f>
        <v>-0.5435153658313919</v>
      </c>
      <c r="L37" s="19">
        <f>'II (6)'!$F24</f>
        <v>0</v>
      </c>
      <c r="M37" s="33">
        <f>'III (1)'!$M24</f>
        <v>0</v>
      </c>
      <c r="N37" s="33">
        <f>'III (2)'!$K24</f>
        <v>0</v>
      </c>
      <c r="O37" s="33">
        <f>'III (3)'!$I23</f>
        <v>0</v>
      </c>
      <c r="P37" s="19">
        <f>'III (4)'!$L24</f>
        <v>0</v>
      </c>
      <c r="Q37" s="19">
        <f>'III (5)'!$H24</f>
        <v>-0.09916496769410256</v>
      </c>
      <c r="R37" s="20">
        <f>'III (6)'!$E23</f>
        <v>0</v>
      </c>
      <c r="S37" s="19">
        <f>'III (7)'!$J24</f>
        <v>0.04422885765190147</v>
      </c>
      <c r="T37" s="20">
        <f>'IV (1)'!$E23</f>
        <v>1</v>
      </c>
      <c r="U37" s="20">
        <f>'IV (2)'!$E23</f>
        <v>0</v>
      </c>
      <c r="V37" s="39">
        <f>SUM($B37:$U37)</f>
        <v>0.9996285481899785</v>
      </c>
      <c r="W37" s="1">
        <f t="shared" si="0"/>
        <v>33</v>
      </c>
    </row>
    <row r="38" spans="1:23" ht="15">
      <c r="A38" s="5" t="s">
        <v>33</v>
      </c>
      <c r="B38" s="19">
        <f>'I (1)'!$F43</f>
        <v>0.49402644216880187</v>
      </c>
      <c r="C38" s="19">
        <f>'I (2)'!$F43</f>
        <v>0.17531575388406215</v>
      </c>
      <c r="D38" s="19">
        <f>'I (3)'!$G43</f>
        <v>-0.12012566468625925</v>
      </c>
      <c r="E38" s="20">
        <f>'I (4)'!$E42</f>
        <v>0</v>
      </c>
      <c r="F38" s="19">
        <f>'I (5)'!$G43</f>
        <v>0.6123701154671969</v>
      </c>
      <c r="G38" s="20">
        <f>'II (1)'!$G42</f>
        <v>0</v>
      </c>
      <c r="H38" s="19">
        <f>'II (2)'!$F42</f>
        <v>-0.3738166580027268</v>
      </c>
      <c r="I38" s="19">
        <f>'II (3)'!$F42</f>
        <v>-0.15624529726092978</v>
      </c>
      <c r="J38" s="20">
        <f>'II (4)'!$H43</f>
        <v>0</v>
      </c>
      <c r="K38" s="19">
        <f>'II (5)'!$G43</f>
        <v>-0.04483565056403046</v>
      </c>
      <c r="L38" s="19">
        <f>'II (6)'!$F43</f>
        <v>0.8648396614987209</v>
      </c>
      <c r="M38" s="33">
        <f>'III (1)'!$M43</f>
        <v>0</v>
      </c>
      <c r="N38" s="33">
        <f>'III (2)'!$K43</f>
        <v>0</v>
      </c>
      <c r="O38" s="33">
        <f>'III (3)'!$I42</f>
        <v>0</v>
      </c>
      <c r="P38" s="19">
        <f>'III (4)'!$L43</f>
        <v>0</v>
      </c>
      <c r="Q38" s="19">
        <f>'III (5)'!$H43</f>
        <v>-2</v>
      </c>
      <c r="R38" s="20">
        <f>'III (6)'!$E42</f>
        <v>0</v>
      </c>
      <c r="S38" s="19">
        <f>'III (7)'!$J43</f>
        <v>0.05386444262697234</v>
      </c>
      <c r="T38" s="20">
        <f>'IV (1)'!$E42</f>
        <v>1</v>
      </c>
      <c r="U38" s="20">
        <f>'IV (2)'!$E42</f>
        <v>0</v>
      </c>
      <c r="V38" s="39">
        <f>SUM($B38:$U38)</f>
        <v>0.5053931451318079</v>
      </c>
      <c r="W38" s="1">
        <f t="shared" si="0"/>
        <v>34</v>
      </c>
    </row>
    <row r="39" spans="1:23" ht="15">
      <c r="A39" s="5" t="s">
        <v>303</v>
      </c>
      <c r="B39" s="19">
        <f>'I (1)'!$F35</f>
        <v>0.7590247347112691</v>
      </c>
      <c r="C39" s="19">
        <f>'I (2)'!$F35</f>
        <v>0.1745368465617871</v>
      </c>
      <c r="D39" s="19">
        <f>'I (3)'!$G35</f>
        <v>-0.05748969304237088</v>
      </c>
      <c r="E39" s="20">
        <f>'I (4)'!$E34</f>
        <v>-1</v>
      </c>
      <c r="F39" s="19">
        <f>'I (5)'!$G35</f>
        <v>0.9579744938442</v>
      </c>
      <c r="G39" s="20">
        <f>'II (1)'!$G34</f>
        <v>0</v>
      </c>
      <c r="H39" s="19">
        <f>'II (2)'!$F34</f>
        <v>-0.026759381596082373</v>
      </c>
      <c r="I39" s="19">
        <f>'II (3)'!$F34</f>
        <v>-0.5548307871112611</v>
      </c>
      <c r="J39" s="20">
        <f>'II (4)'!$H35</f>
        <v>0</v>
      </c>
      <c r="K39" s="19">
        <f>'II (5)'!$G35</f>
        <v>-0.2834534458666812</v>
      </c>
      <c r="L39" s="19">
        <f>'II (6)'!$F35</f>
        <v>0</v>
      </c>
      <c r="M39" s="33">
        <f>'III (1)'!$M35</f>
        <v>0</v>
      </c>
      <c r="N39" s="33">
        <f>'III (2)'!$K35</f>
        <v>0</v>
      </c>
      <c r="O39" s="33">
        <f>'III (3)'!$I34</f>
        <v>0</v>
      </c>
      <c r="P39" s="19">
        <f>'III (4)'!$L35</f>
        <v>-0.020527552738564384</v>
      </c>
      <c r="Q39" s="19">
        <f>'III (5)'!$H35</f>
        <v>-1.1848327166112587</v>
      </c>
      <c r="R39" s="20">
        <f>'III (6)'!$E34</f>
        <v>0</v>
      </c>
      <c r="S39" s="19">
        <f>'III (7)'!$J35</f>
        <v>0</v>
      </c>
      <c r="T39" s="20">
        <f>'IV (1)'!$E34</f>
        <v>1</v>
      </c>
      <c r="U39" s="20">
        <f>'IV (2)'!$E34</f>
        <v>0</v>
      </c>
      <c r="V39" s="39">
        <f>SUM($B39:$U39)</f>
        <v>-0.23635750184896231</v>
      </c>
      <c r="W39" s="1">
        <f t="shared" si="0"/>
        <v>35</v>
      </c>
    </row>
    <row r="40" spans="1:23" ht="15">
      <c r="A40" s="5" t="s">
        <v>304</v>
      </c>
      <c r="B40" s="19">
        <f>'I (1)'!$F20</f>
        <v>0.6277351111971186</v>
      </c>
      <c r="C40" s="19">
        <f>'I (2)'!$F20</f>
        <v>0.037059950440529614</v>
      </c>
      <c r="D40" s="19">
        <f>'I (3)'!$G20</f>
        <v>-0.05876605727876939</v>
      </c>
      <c r="E40" s="20">
        <f>'I (4)'!$E19</f>
        <v>0</v>
      </c>
      <c r="F40" s="19">
        <f>'I (5)'!$G20</f>
        <v>0</v>
      </c>
      <c r="G40" s="20">
        <f>'II (1)'!$G19</f>
        <v>0</v>
      </c>
      <c r="H40" s="19">
        <f>'II (2)'!$F19</f>
        <v>-0.5927437287479038</v>
      </c>
      <c r="I40" s="19">
        <f>'II (3)'!$F19</f>
        <v>-0.11273249414978238</v>
      </c>
      <c r="J40" s="20">
        <f>'II (4)'!$H20</f>
        <v>0</v>
      </c>
      <c r="K40" s="19">
        <f>'II (5)'!$G20</f>
        <v>-0.03932613398523563</v>
      </c>
      <c r="L40" s="19">
        <f>'II (6)'!$F20</f>
        <v>1.0593790213586416</v>
      </c>
      <c r="M40" s="33">
        <f>'III (1)'!$M20</f>
        <v>-2</v>
      </c>
      <c r="N40" s="33">
        <f>'III (2)'!$K20</f>
        <v>0</v>
      </c>
      <c r="O40" s="33">
        <f>'III (3)'!$I19</f>
        <v>0</v>
      </c>
      <c r="P40" s="19">
        <f>'III (4)'!$L20</f>
        <v>-1</v>
      </c>
      <c r="Q40" s="19">
        <f>'III (5)'!$H20</f>
        <v>0</v>
      </c>
      <c r="R40" s="20">
        <f>'III (6)'!$E19</f>
        <v>0</v>
      </c>
      <c r="S40" s="19">
        <f>'III (7)'!$J20</f>
        <v>0.2699515317121324</v>
      </c>
      <c r="T40" s="20">
        <f>'IV (1)'!$E19</f>
        <v>1</v>
      </c>
      <c r="U40" s="20">
        <f>'IV (2)'!$E19</f>
        <v>0</v>
      </c>
      <c r="V40" s="39">
        <f>SUM($B40:$U40)</f>
        <v>-0.8094427994532691</v>
      </c>
      <c r="W40" s="1">
        <f t="shared" si="0"/>
        <v>36</v>
      </c>
    </row>
    <row r="41" spans="1:23" ht="15">
      <c r="A41" s="5" t="s">
        <v>305</v>
      </c>
      <c r="B41" s="19">
        <f>'I (1)'!$F28</f>
        <v>0.8654333440391199</v>
      </c>
      <c r="C41" s="19">
        <f>'I (2)'!$F28</f>
        <v>0.22513500571221004</v>
      </c>
      <c r="D41" s="19">
        <f>'I (3)'!$G28</f>
        <v>-1</v>
      </c>
      <c r="E41" s="20">
        <f>'I (4)'!$E27</f>
        <v>0</v>
      </c>
      <c r="F41" s="19">
        <f>'I (5)'!$G28</f>
        <v>0.13175912009238203</v>
      </c>
      <c r="G41" s="20">
        <f>'II (1)'!$G27</f>
        <v>0</v>
      </c>
      <c r="H41" s="19">
        <f>'II (2)'!$F27</f>
        <v>-0.43602147156435617</v>
      </c>
      <c r="I41" s="19">
        <f>'II (3)'!$F27</f>
        <v>-0.7509031612529431</v>
      </c>
      <c r="J41" s="20">
        <f>'II (4)'!$H28</f>
        <v>0</v>
      </c>
      <c r="K41" s="19">
        <f>'II (5)'!$G28</f>
        <v>-1</v>
      </c>
      <c r="L41" s="19">
        <f>'II (6)'!$F28</f>
        <v>0</v>
      </c>
      <c r="M41" s="33">
        <f>'III (1)'!$M28</f>
        <v>0</v>
      </c>
      <c r="N41" s="33">
        <f>'III (2)'!$K28</f>
        <v>0</v>
      </c>
      <c r="O41" s="33">
        <f>'III (3)'!$I27</f>
        <v>0</v>
      </c>
      <c r="P41" s="19">
        <f>'III (4)'!$L28</f>
        <v>-0.3661282472308099</v>
      </c>
      <c r="Q41" s="19">
        <f>'III (5)'!$H28</f>
        <v>-0.18647733260983435</v>
      </c>
      <c r="R41" s="20">
        <f>'III (6)'!$E27</f>
        <v>0</v>
      </c>
      <c r="S41" s="19">
        <f>'III (7)'!$J28</f>
        <v>0.17321387912488734</v>
      </c>
      <c r="T41" s="20">
        <f>'IV (1)'!$E27</f>
        <v>1</v>
      </c>
      <c r="U41" s="20">
        <f>'IV (2)'!$E27</f>
        <v>0</v>
      </c>
      <c r="V41" s="39">
        <f>SUM($B41:$U41)</f>
        <v>-1.3439888636893444</v>
      </c>
      <c r="W41" s="1">
        <f t="shared" si="0"/>
        <v>37</v>
      </c>
    </row>
    <row r="42" ht="15">
      <c r="A42" s="6"/>
    </row>
  </sheetData>
  <sheetProtection/>
  <mergeCells count="7">
    <mergeCell ref="A1:V1"/>
    <mergeCell ref="A3:A4"/>
    <mergeCell ref="B3:F3"/>
    <mergeCell ref="G3:L3"/>
    <mergeCell ref="M3:S3"/>
    <mergeCell ref="T3:U3"/>
    <mergeCell ref="V3:V4"/>
  </mergeCells>
  <printOptions/>
  <pageMargins left="0.23" right="0.16" top="0.63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72" t="s">
        <v>125</v>
      </c>
      <c r="B1" s="72"/>
      <c r="C1" s="72"/>
      <c r="D1" s="72"/>
      <c r="E1" s="72"/>
      <c r="F1" s="72"/>
      <c r="G1" s="72"/>
    </row>
    <row r="3" spans="1:2" ht="15">
      <c r="A3" s="11" t="s">
        <v>44</v>
      </c>
      <c r="B3" s="30">
        <f>MAX($E$10:$E$46)</f>
        <v>127.46383055816511</v>
      </c>
    </row>
    <row r="4" spans="1:2" ht="15">
      <c r="A4" s="12" t="s">
        <v>63</v>
      </c>
      <c r="B4" s="31">
        <f>MIN($E$10:$E$46)</f>
        <v>0</v>
      </c>
    </row>
    <row r="5" spans="1:2" ht="15">
      <c r="A5" s="13" t="s">
        <v>64</v>
      </c>
      <c r="B5" s="14" t="s">
        <v>41</v>
      </c>
    </row>
    <row r="6" spans="1:2" ht="15">
      <c r="A6" s="29"/>
      <c r="B6" s="28"/>
    </row>
    <row r="7" spans="1:7" s="7" customFormat="1" ht="33" customHeight="1">
      <c r="A7" s="73" t="s">
        <v>38</v>
      </c>
      <c r="B7" s="73" t="s">
        <v>214</v>
      </c>
      <c r="C7" s="73"/>
      <c r="D7" s="73"/>
      <c r="E7" s="70" t="s">
        <v>68</v>
      </c>
      <c r="F7" s="70" t="s">
        <v>69</v>
      </c>
      <c r="G7" s="70" t="s">
        <v>70</v>
      </c>
    </row>
    <row r="8" spans="1:7" s="8" customFormat="1" ht="50.25" customHeight="1">
      <c r="A8" s="74"/>
      <c r="B8" s="3" t="s">
        <v>239</v>
      </c>
      <c r="C8" s="3" t="s">
        <v>240</v>
      </c>
      <c r="D8" s="3" t="s">
        <v>42</v>
      </c>
      <c r="E8" s="71"/>
      <c r="F8" s="71"/>
      <c r="G8" s="71"/>
    </row>
    <row r="9" spans="1:7" s="7" customFormat="1" ht="15">
      <c r="A9" s="9">
        <v>1</v>
      </c>
      <c r="B9" s="9">
        <v>2</v>
      </c>
      <c r="C9" s="9">
        <v>3</v>
      </c>
      <c r="D9" s="9" t="s">
        <v>222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9">
        <v>7729675500</v>
      </c>
      <c r="C10" s="39">
        <v>2720189099.76</v>
      </c>
      <c r="D10" s="39">
        <f>$C10/$B10*100</f>
        <v>35.19150447855153</v>
      </c>
      <c r="E10" s="39">
        <f>IF(ABS($D10-$D$47)&gt;5,ABS($D10-$D$47)-5,0)</f>
        <v>0</v>
      </c>
      <c r="F10" s="39">
        <f>($E10-$B$4)/($B$3-$B$4)</f>
        <v>0</v>
      </c>
      <c r="G10" s="39">
        <f>$F10*$B$5</f>
        <v>0</v>
      </c>
    </row>
    <row r="11" spans="1:7" ht="15">
      <c r="A11" s="5" t="s">
        <v>1</v>
      </c>
      <c r="B11" s="39">
        <v>3328426000</v>
      </c>
      <c r="C11" s="39">
        <v>1449241423.14</v>
      </c>
      <c r="D11" s="39">
        <f aca="true" t="shared" si="0" ref="D11:D46">$C11/$B11*100</f>
        <v>43.54134426122137</v>
      </c>
      <c r="E11" s="39">
        <f aca="true" t="shared" si="1" ref="E11:E46">IF(ABS($D11-$D$47)&gt;5,ABS($D11-$D$47)-5,0)</f>
        <v>0.0742622148384271</v>
      </c>
      <c r="F11" s="39">
        <f aca="true" t="shared" si="2" ref="F11:F46">($E11-$B$4)/($B$3-$B$4)</f>
        <v>0.0005826140208813141</v>
      </c>
      <c r="G11" s="39">
        <f aca="true" t="shared" si="3" ref="G11:G46">$F11*$B$5</f>
        <v>-0.0005826140208813141</v>
      </c>
    </row>
    <row r="12" spans="1:7" ht="15">
      <c r="A12" s="5" t="s">
        <v>2</v>
      </c>
      <c r="B12" s="39">
        <v>696077000</v>
      </c>
      <c r="C12" s="39">
        <v>261535361.78000003</v>
      </c>
      <c r="D12" s="39">
        <f t="shared" si="0"/>
        <v>37.57276303914654</v>
      </c>
      <c r="E12" s="39">
        <f t="shared" si="1"/>
        <v>0</v>
      </c>
      <c r="F12" s="39">
        <f t="shared" si="2"/>
        <v>0</v>
      </c>
      <c r="G12" s="39">
        <f t="shared" si="3"/>
        <v>0</v>
      </c>
    </row>
    <row r="13" spans="1:7" ht="15">
      <c r="A13" s="5" t="s">
        <v>3</v>
      </c>
      <c r="B13" s="39">
        <v>522610000</v>
      </c>
      <c r="C13" s="39">
        <v>215464450.28</v>
      </c>
      <c r="D13" s="39">
        <f t="shared" si="0"/>
        <v>41.228535672872695</v>
      </c>
      <c r="E13" s="39">
        <f t="shared" si="1"/>
        <v>0</v>
      </c>
      <c r="F13" s="39">
        <f t="shared" si="2"/>
        <v>0</v>
      </c>
      <c r="G13" s="39">
        <f t="shared" si="3"/>
        <v>0</v>
      </c>
    </row>
    <row r="14" spans="1:7" ht="15">
      <c r="A14" s="5" t="s">
        <v>4</v>
      </c>
      <c r="B14" s="39">
        <v>174904000</v>
      </c>
      <c r="C14" s="39">
        <v>56267406.68</v>
      </c>
      <c r="D14" s="39">
        <f t="shared" si="0"/>
        <v>32.1704516077391</v>
      </c>
      <c r="E14" s="39">
        <f t="shared" si="1"/>
        <v>1.296630438643838</v>
      </c>
      <c r="F14" s="39">
        <f t="shared" si="2"/>
        <v>0.0101725362635493</v>
      </c>
      <c r="G14" s="39">
        <f t="shared" si="3"/>
        <v>-0.0101725362635493</v>
      </c>
    </row>
    <row r="15" spans="1:7" ht="15">
      <c r="A15" s="5" t="s">
        <v>5</v>
      </c>
      <c r="B15" s="39">
        <v>182780000</v>
      </c>
      <c r="C15" s="39">
        <v>68599278.22</v>
      </c>
      <c r="D15" s="39">
        <f t="shared" si="0"/>
        <v>37.53106369405843</v>
      </c>
      <c r="E15" s="39">
        <f t="shared" si="1"/>
        <v>0</v>
      </c>
      <c r="F15" s="39">
        <f t="shared" si="2"/>
        <v>0</v>
      </c>
      <c r="G15" s="39">
        <f t="shared" si="3"/>
        <v>0</v>
      </c>
    </row>
    <row r="16" spans="1:7" ht="15">
      <c r="A16" s="5" t="s">
        <v>6</v>
      </c>
      <c r="B16" s="39">
        <v>150559000</v>
      </c>
      <c r="C16" s="39">
        <v>65381107.620000005</v>
      </c>
      <c r="D16" s="39">
        <f t="shared" si="0"/>
        <v>43.42557244668204</v>
      </c>
      <c r="E16" s="39">
        <f t="shared" si="1"/>
        <v>0</v>
      </c>
      <c r="F16" s="39">
        <f t="shared" si="2"/>
        <v>0</v>
      </c>
      <c r="G16" s="39">
        <f t="shared" si="3"/>
        <v>0</v>
      </c>
    </row>
    <row r="17" spans="1:7" ht="15">
      <c r="A17" s="5" t="s">
        <v>7</v>
      </c>
      <c r="B17" s="39">
        <v>57664100</v>
      </c>
      <c r="C17" s="39">
        <v>24899209.29</v>
      </c>
      <c r="D17" s="39">
        <f t="shared" si="0"/>
        <v>43.17974145092007</v>
      </c>
      <c r="E17" s="39">
        <f t="shared" si="1"/>
        <v>0</v>
      </c>
      <c r="F17" s="39">
        <f t="shared" si="2"/>
        <v>0</v>
      </c>
      <c r="G17" s="39">
        <f t="shared" si="3"/>
        <v>0</v>
      </c>
    </row>
    <row r="18" spans="1:7" ht="15">
      <c r="A18" s="5" t="s">
        <v>8</v>
      </c>
      <c r="B18" s="39">
        <v>147806000</v>
      </c>
      <c r="C18" s="39">
        <v>58938779.150000006</v>
      </c>
      <c r="D18" s="39">
        <f t="shared" si="0"/>
        <v>39.87576901478966</v>
      </c>
      <c r="E18" s="39">
        <f t="shared" si="1"/>
        <v>0</v>
      </c>
      <c r="F18" s="39">
        <f t="shared" si="2"/>
        <v>0</v>
      </c>
      <c r="G18" s="39">
        <f t="shared" si="3"/>
        <v>0</v>
      </c>
    </row>
    <row r="19" spans="1:7" ht="15">
      <c r="A19" s="5" t="s">
        <v>9</v>
      </c>
      <c r="B19" s="39">
        <v>91000000</v>
      </c>
      <c r="C19" s="39">
        <v>38061833.76</v>
      </c>
      <c r="D19" s="39">
        <f t="shared" si="0"/>
        <v>41.82619094505494</v>
      </c>
      <c r="E19" s="39">
        <f t="shared" si="1"/>
        <v>0</v>
      </c>
      <c r="F19" s="39">
        <f t="shared" si="2"/>
        <v>0</v>
      </c>
      <c r="G19" s="39">
        <f t="shared" si="3"/>
        <v>0</v>
      </c>
    </row>
    <row r="20" spans="1:7" ht="15">
      <c r="A20" s="5" t="s">
        <v>10</v>
      </c>
      <c r="B20" s="39">
        <v>18026000</v>
      </c>
      <c r="C20" s="39">
        <v>9185622.17</v>
      </c>
      <c r="D20" s="39">
        <f t="shared" si="0"/>
        <v>50.95762881393543</v>
      </c>
      <c r="E20" s="39">
        <f t="shared" si="1"/>
        <v>7.4905467675524875</v>
      </c>
      <c r="F20" s="39">
        <f t="shared" si="2"/>
        <v>0.05876605727876939</v>
      </c>
      <c r="G20" s="39">
        <f t="shared" si="3"/>
        <v>-0.05876605727876939</v>
      </c>
    </row>
    <row r="21" spans="1:7" ht="15">
      <c r="A21" s="5" t="s">
        <v>11</v>
      </c>
      <c r="B21" s="39">
        <v>135284589</v>
      </c>
      <c r="C21" s="39">
        <v>46197666.37</v>
      </c>
      <c r="D21" s="39">
        <f t="shared" si="0"/>
        <v>34.14850627960292</v>
      </c>
      <c r="E21" s="39">
        <f t="shared" si="1"/>
        <v>0</v>
      </c>
      <c r="F21" s="39">
        <f t="shared" si="2"/>
        <v>0</v>
      </c>
      <c r="G21" s="39">
        <f t="shared" si="3"/>
        <v>0</v>
      </c>
    </row>
    <row r="22" spans="1:7" ht="15">
      <c r="A22" s="5" t="s">
        <v>12</v>
      </c>
      <c r="B22" s="39">
        <v>51335407</v>
      </c>
      <c r="C22" s="39">
        <v>19258308.47</v>
      </c>
      <c r="D22" s="39">
        <f t="shared" si="0"/>
        <v>37.51466988466654</v>
      </c>
      <c r="E22" s="39">
        <f t="shared" si="1"/>
        <v>0</v>
      </c>
      <c r="F22" s="39">
        <f t="shared" si="2"/>
        <v>0</v>
      </c>
      <c r="G22" s="39">
        <f t="shared" si="3"/>
        <v>0</v>
      </c>
    </row>
    <row r="23" spans="1:7" ht="15">
      <c r="A23" s="5" t="s">
        <v>13</v>
      </c>
      <c r="B23" s="39">
        <v>49653662</v>
      </c>
      <c r="C23" s="39">
        <v>25781080.31</v>
      </c>
      <c r="D23" s="39">
        <f t="shared" si="0"/>
        <v>51.921810540378665</v>
      </c>
      <c r="E23" s="39">
        <f t="shared" si="1"/>
        <v>8.454728493995724</v>
      </c>
      <c r="F23" s="39">
        <f t="shared" si="2"/>
        <v>0.06633041276864504</v>
      </c>
      <c r="G23" s="39">
        <f t="shared" si="3"/>
        <v>-0.06633041276864504</v>
      </c>
    </row>
    <row r="24" spans="1:7" ht="15">
      <c r="A24" s="5" t="s">
        <v>14</v>
      </c>
      <c r="B24" s="39">
        <v>38615957.309999995</v>
      </c>
      <c r="C24" s="39">
        <v>24837460.9</v>
      </c>
      <c r="D24" s="39">
        <f t="shared" si="0"/>
        <v>64.3191639679177</v>
      </c>
      <c r="E24" s="39">
        <f t="shared" si="1"/>
        <v>20.85208192153476</v>
      </c>
      <c r="F24" s="39">
        <f t="shared" si="2"/>
        <v>0.16359214869209038</v>
      </c>
      <c r="G24" s="39">
        <f t="shared" si="3"/>
        <v>-0.16359214869209038</v>
      </c>
    </row>
    <row r="25" spans="1:7" ht="15">
      <c r="A25" s="5" t="s">
        <v>15</v>
      </c>
      <c r="B25" s="39">
        <v>38887767</v>
      </c>
      <c r="C25" s="39">
        <v>20203984.45</v>
      </c>
      <c r="D25" s="39">
        <f t="shared" si="0"/>
        <v>51.95460168746639</v>
      </c>
      <c r="E25" s="39">
        <f t="shared" si="1"/>
        <v>8.487519641083452</v>
      </c>
      <c r="F25" s="39">
        <f t="shared" si="2"/>
        <v>0.06658767121556396</v>
      </c>
      <c r="G25" s="39">
        <f t="shared" si="3"/>
        <v>-0.06658767121556396</v>
      </c>
    </row>
    <row r="26" spans="1:7" ht="15">
      <c r="A26" s="5" t="s">
        <v>16</v>
      </c>
      <c r="B26" s="39">
        <v>391717960.17</v>
      </c>
      <c r="C26" s="39">
        <v>142024655.06</v>
      </c>
      <c r="D26" s="39">
        <f t="shared" si="0"/>
        <v>36.25686578127878</v>
      </c>
      <c r="E26" s="39">
        <f t="shared" si="1"/>
        <v>0</v>
      </c>
      <c r="F26" s="39">
        <f t="shared" si="2"/>
        <v>0</v>
      </c>
      <c r="G26" s="39">
        <f t="shared" si="3"/>
        <v>0</v>
      </c>
    </row>
    <row r="27" spans="1:7" ht="15">
      <c r="A27" s="5" t="s">
        <v>17</v>
      </c>
      <c r="B27" s="39">
        <v>16322881</v>
      </c>
      <c r="C27" s="39">
        <v>9802362.64</v>
      </c>
      <c r="D27" s="39">
        <f t="shared" si="0"/>
        <v>60.052895319153535</v>
      </c>
      <c r="E27" s="39">
        <f t="shared" si="1"/>
        <v>16.585813272770594</v>
      </c>
      <c r="F27" s="39">
        <f t="shared" si="2"/>
        <v>0.13012172315974804</v>
      </c>
      <c r="G27" s="39">
        <f t="shared" si="3"/>
        <v>-0.13012172315974804</v>
      </c>
    </row>
    <row r="28" spans="1:7" ht="15">
      <c r="A28" s="5" t="s">
        <v>18</v>
      </c>
      <c r="B28" s="39">
        <v>9584469</v>
      </c>
      <c r="C28" s="39">
        <v>16382820.330000002</v>
      </c>
      <c r="D28" s="39">
        <f t="shared" si="0"/>
        <v>170.93091260454807</v>
      </c>
      <c r="E28" s="39">
        <f t="shared" si="1"/>
        <v>127.46383055816511</v>
      </c>
      <c r="F28" s="39">
        <f t="shared" si="2"/>
        <v>1</v>
      </c>
      <c r="G28" s="39">
        <f t="shared" si="3"/>
        <v>-1</v>
      </c>
    </row>
    <row r="29" spans="1:7" ht="15">
      <c r="A29" s="5" t="s">
        <v>19</v>
      </c>
      <c r="B29" s="39">
        <v>304499717.41</v>
      </c>
      <c r="C29" s="39">
        <v>52581266</v>
      </c>
      <c r="D29" s="39">
        <f t="shared" si="0"/>
        <v>17.268083677463927</v>
      </c>
      <c r="E29" s="39">
        <f t="shared" si="1"/>
        <v>16.198998368919014</v>
      </c>
      <c r="F29" s="39">
        <f t="shared" si="2"/>
        <v>0.1270870198862177</v>
      </c>
      <c r="G29" s="39">
        <f t="shared" si="3"/>
        <v>-0.1270870198862177</v>
      </c>
    </row>
    <row r="30" spans="1:7" ht="15">
      <c r="A30" s="5" t="s">
        <v>20</v>
      </c>
      <c r="B30" s="39">
        <v>118512000</v>
      </c>
      <c r="C30" s="39">
        <v>48164373.010000005</v>
      </c>
      <c r="D30" s="39">
        <f t="shared" si="0"/>
        <v>40.6409249780613</v>
      </c>
      <c r="E30" s="39">
        <f t="shared" si="1"/>
        <v>0</v>
      </c>
      <c r="F30" s="39">
        <f t="shared" si="2"/>
        <v>0</v>
      </c>
      <c r="G30" s="39">
        <f t="shared" si="3"/>
        <v>0</v>
      </c>
    </row>
    <row r="31" spans="1:7" ht="15">
      <c r="A31" s="5" t="s">
        <v>21</v>
      </c>
      <c r="B31" s="39">
        <v>29922000</v>
      </c>
      <c r="C31" s="39">
        <v>18544748.229999997</v>
      </c>
      <c r="D31" s="39">
        <f t="shared" si="0"/>
        <v>61.976967548960616</v>
      </c>
      <c r="E31" s="39">
        <f t="shared" si="1"/>
        <v>18.509885502577674</v>
      </c>
      <c r="F31" s="39">
        <f t="shared" si="2"/>
        <v>0.1452167679374042</v>
      </c>
      <c r="G31" s="39">
        <f t="shared" si="3"/>
        <v>-0.1452167679374042</v>
      </c>
    </row>
    <row r="32" spans="1:7" ht="15">
      <c r="A32" s="5" t="s">
        <v>22</v>
      </c>
      <c r="B32" s="39">
        <v>57465000</v>
      </c>
      <c r="C32" s="39">
        <v>26568563.68</v>
      </c>
      <c r="D32" s="39">
        <f t="shared" si="0"/>
        <v>46.23434034629775</v>
      </c>
      <c r="E32" s="39">
        <f t="shared" si="1"/>
        <v>2.7672582999148077</v>
      </c>
      <c r="F32" s="39">
        <f t="shared" si="2"/>
        <v>0.021710145441235854</v>
      </c>
      <c r="G32" s="39">
        <f t="shared" si="3"/>
        <v>-0.021710145441235854</v>
      </c>
    </row>
    <row r="33" spans="1:7" ht="15">
      <c r="A33" s="5" t="s">
        <v>23</v>
      </c>
      <c r="B33" s="39">
        <v>29830965.53</v>
      </c>
      <c r="C33" s="39">
        <v>17245985.169999998</v>
      </c>
      <c r="D33" s="39">
        <f t="shared" si="0"/>
        <v>57.812359954143254</v>
      </c>
      <c r="E33" s="39">
        <f t="shared" si="1"/>
        <v>14.345277907760313</v>
      </c>
      <c r="F33" s="39">
        <f t="shared" si="2"/>
        <v>0.11254391026020659</v>
      </c>
      <c r="G33" s="39">
        <f t="shared" si="3"/>
        <v>-0.11254391026020659</v>
      </c>
    </row>
    <row r="34" spans="1:7" ht="15">
      <c r="A34" s="5" t="s">
        <v>24</v>
      </c>
      <c r="B34" s="39">
        <v>157840000</v>
      </c>
      <c r="C34" s="39">
        <v>81843709.38</v>
      </c>
      <c r="D34" s="39">
        <f t="shared" si="0"/>
        <v>51.852324746578816</v>
      </c>
      <c r="E34" s="39">
        <f t="shared" si="1"/>
        <v>8.385242700195874</v>
      </c>
      <c r="F34" s="39">
        <f t="shared" si="2"/>
        <v>0.06578527150389904</v>
      </c>
      <c r="G34" s="39">
        <f t="shared" si="3"/>
        <v>-0.06578527150389904</v>
      </c>
    </row>
    <row r="35" spans="1:7" ht="15">
      <c r="A35" s="5" t="s">
        <v>25</v>
      </c>
      <c r="B35" s="39">
        <v>18825000</v>
      </c>
      <c r="C35" s="39">
        <v>9562147.18</v>
      </c>
      <c r="D35" s="39">
        <f t="shared" si="0"/>
        <v>50.79493853917663</v>
      </c>
      <c r="E35" s="39">
        <f t="shared" si="1"/>
        <v>7.327856492793686</v>
      </c>
      <c r="F35" s="39">
        <f t="shared" si="2"/>
        <v>0.05748969304237088</v>
      </c>
      <c r="G35" s="39">
        <f t="shared" si="3"/>
        <v>-0.05748969304237088</v>
      </c>
    </row>
    <row r="36" spans="1:7" ht="15">
      <c r="A36" s="5" t="s">
        <v>26</v>
      </c>
      <c r="B36" s="39">
        <v>129835923</v>
      </c>
      <c r="C36" s="39">
        <v>54426111.09</v>
      </c>
      <c r="D36" s="39">
        <f t="shared" si="0"/>
        <v>41.91914674492667</v>
      </c>
      <c r="E36" s="39">
        <f t="shared" si="1"/>
        <v>0</v>
      </c>
      <c r="F36" s="39">
        <f t="shared" si="2"/>
        <v>0</v>
      </c>
      <c r="G36" s="39">
        <f t="shared" si="3"/>
        <v>0</v>
      </c>
    </row>
    <row r="37" spans="1:7" ht="15">
      <c r="A37" s="5" t="s">
        <v>27</v>
      </c>
      <c r="B37" s="39">
        <v>47113000</v>
      </c>
      <c r="C37" s="39">
        <v>22526215.74</v>
      </c>
      <c r="D37" s="39">
        <f t="shared" si="0"/>
        <v>47.81316354297115</v>
      </c>
      <c r="E37" s="39">
        <f t="shared" si="1"/>
        <v>4.346081496588205</v>
      </c>
      <c r="F37" s="39">
        <f t="shared" si="2"/>
        <v>0.03409658628300028</v>
      </c>
      <c r="G37" s="39">
        <f t="shared" si="3"/>
        <v>-0.03409658628300028</v>
      </c>
    </row>
    <row r="38" spans="1:7" ht="15">
      <c r="A38" s="5" t="s">
        <v>28</v>
      </c>
      <c r="B38" s="39">
        <v>39739000</v>
      </c>
      <c r="C38" s="39">
        <v>20238136.98</v>
      </c>
      <c r="D38" s="39">
        <f t="shared" si="0"/>
        <v>50.92764533581621</v>
      </c>
      <c r="E38" s="39">
        <f t="shared" si="1"/>
        <v>7.460563289433267</v>
      </c>
      <c r="F38" s="39">
        <f t="shared" si="2"/>
        <v>0.058530826013649534</v>
      </c>
      <c r="G38" s="39">
        <f t="shared" si="3"/>
        <v>-0.058530826013649534</v>
      </c>
    </row>
    <row r="39" spans="1:7" ht="15">
      <c r="A39" s="5" t="s">
        <v>29</v>
      </c>
      <c r="B39" s="39">
        <v>51411000</v>
      </c>
      <c r="C39" s="39">
        <v>21634850.779999997</v>
      </c>
      <c r="D39" s="39">
        <f t="shared" si="0"/>
        <v>42.08214347124156</v>
      </c>
      <c r="E39" s="39">
        <f t="shared" si="1"/>
        <v>0</v>
      </c>
      <c r="F39" s="39">
        <f t="shared" si="2"/>
        <v>0</v>
      </c>
      <c r="G39" s="39">
        <f t="shared" si="3"/>
        <v>0</v>
      </c>
    </row>
    <row r="40" spans="1:7" ht="15">
      <c r="A40" s="5" t="s">
        <v>30</v>
      </c>
      <c r="B40" s="39">
        <v>163632031.32</v>
      </c>
      <c r="C40" s="39">
        <v>69624264.08</v>
      </c>
      <c r="D40" s="39">
        <f t="shared" si="0"/>
        <v>42.549287885965484</v>
      </c>
      <c r="E40" s="39">
        <f t="shared" si="1"/>
        <v>0</v>
      </c>
      <c r="F40" s="39">
        <f t="shared" si="2"/>
        <v>0</v>
      </c>
      <c r="G40" s="39">
        <f t="shared" si="3"/>
        <v>0</v>
      </c>
    </row>
    <row r="41" spans="1:7" ht="15">
      <c r="A41" s="5" t="s">
        <v>31</v>
      </c>
      <c r="B41" s="39">
        <v>195831800</v>
      </c>
      <c r="C41" s="39">
        <v>92083509.08</v>
      </c>
      <c r="D41" s="39">
        <f t="shared" si="0"/>
        <v>47.02173450889998</v>
      </c>
      <c r="E41" s="39">
        <f t="shared" si="1"/>
        <v>3.5546524625170406</v>
      </c>
      <c r="F41" s="39">
        <f t="shared" si="2"/>
        <v>0.027887538346770137</v>
      </c>
      <c r="G41" s="39">
        <f t="shared" si="3"/>
        <v>-0.027887538346770137</v>
      </c>
    </row>
    <row r="42" spans="1:7" ht="15">
      <c r="A42" s="5" t="s">
        <v>32</v>
      </c>
      <c r="B42" s="39">
        <v>39415000</v>
      </c>
      <c r="C42" s="39">
        <v>28571034.549999997</v>
      </c>
      <c r="D42" s="39">
        <f t="shared" si="0"/>
        <v>72.48771926931371</v>
      </c>
      <c r="E42" s="39">
        <f t="shared" si="1"/>
        <v>29.020637222930773</v>
      </c>
      <c r="F42" s="39">
        <f t="shared" si="2"/>
        <v>0.22767742892904735</v>
      </c>
      <c r="G42" s="39">
        <f t="shared" si="3"/>
        <v>-0.22767742892904735</v>
      </c>
    </row>
    <row r="43" spans="1:7" ht="15">
      <c r="A43" s="5" t="s">
        <v>33</v>
      </c>
      <c r="B43" s="39">
        <v>23684000</v>
      </c>
      <c r="C43" s="39">
        <v>13921161.379999999</v>
      </c>
      <c r="D43" s="39">
        <f t="shared" si="0"/>
        <v>58.77875941563925</v>
      </c>
      <c r="E43" s="39">
        <f t="shared" si="1"/>
        <v>15.311677369256309</v>
      </c>
      <c r="F43" s="39">
        <f t="shared" si="2"/>
        <v>0.12012566468625925</v>
      </c>
      <c r="G43" s="39">
        <f t="shared" si="3"/>
        <v>-0.12012566468625925</v>
      </c>
    </row>
    <row r="44" spans="1:7" ht="15">
      <c r="A44" s="5" t="s">
        <v>34</v>
      </c>
      <c r="B44" s="39">
        <v>35318200</v>
      </c>
      <c r="C44" s="39">
        <v>14348564</v>
      </c>
      <c r="D44" s="39">
        <f t="shared" si="0"/>
        <v>40.626543821599064</v>
      </c>
      <c r="E44" s="39">
        <f t="shared" si="1"/>
        <v>0</v>
      </c>
      <c r="F44" s="39">
        <f t="shared" si="2"/>
        <v>0</v>
      </c>
      <c r="G44" s="39">
        <f t="shared" si="3"/>
        <v>0</v>
      </c>
    </row>
    <row r="45" spans="1:7" ht="15">
      <c r="A45" s="5" t="s">
        <v>35</v>
      </c>
      <c r="B45" s="39">
        <v>28933250</v>
      </c>
      <c r="C45" s="39">
        <v>16167770.25</v>
      </c>
      <c r="D45" s="39">
        <f t="shared" si="0"/>
        <v>55.87955120838481</v>
      </c>
      <c r="E45" s="39">
        <f t="shared" si="1"/>
        <v>12.41246916200187</v>
      </c>
      <c r="F45" s="39">
        <f t="shared" si="2"/>
        <v>0.09738032434493432</v>
      </c>
      <c r="G45" s="39">
        <f t="shared" si="3"/>
        <v>-0.09738032434493432</v>
      </c>
    </row>
    <row r="46" spans="1:7" ht="15">
      <c r="A46" s="5" t="s">
        <v>36</v>
      </c>
      <c r="B46" s="39">
        <v>43093000</v>
      </c>
      <c r="C46" s="39">
        <v>22789149.650000002</v>
      </c>
      <c r="D46" s="39">
        <f t="shared" si="0"/>
        <v>52.88364618383496</v>
      </c>
      <c r="E46" s="39">
        <f t="shared" si="1"/>
        <v>9.41656413745202</v>
      </c>
      <c r="F46" s="39">
        <f t="shared" si="2"/>
        <v>0.07387636238622998</v>
      </c>
      <c r="G46" s="39">
        <f t="shared" si="3"/>
        <v>-0.07387636238622998</v>
      </c>
    </row>
    <row r="47" spans="1:7" ht="15">
      <c r="A47" s="15" t="s">
        <v>109</v>
      </c>
      <c r="B47" s="45">
        <f>AVERAGE(B$10:B$46)</f>
        <v>414752194.047027</v>
      </c>
      <c r="C47" s="45">
        <f>AVERAGE(C$10:C$46)</f>
        <v>159543066.77324325</v>
      </c>
      <c r="D47" s="16">
        <f>$C47/$B47*100</f>
        <v>38.46708204638294</v>
      </c>
      <c r="E47" s="24"/>
      <c r="F47" s="24"/>
      <c r="G47" s="24"/>
    </row>
    <row r="48" ht="15">
      <c r="A48" s="6" t="s">
        <v>39</v>
      </c>
    </row>
    <row r="49" ht="15">
      <c r="D49" s="21"/>
    </row>
    <row r="50" spans="2:4" ht="15">
      <c r="B50" s="21">
        <f>SUM(B$10:B$46)</f>
        <v>15345831179.74</v>
      </c>
      <c r="C50" s="21">
        <f>SUM(C$10:C$46)</f>
        <v>5903093470.610001</v>
      </c>
      <c r="D50" s="21">
        <f>C50/B50*100</f>
        <v>38.46708204638294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8.75" customHeight="1">
      <c r="A1" s="72" t="s">
        <v>207</v>
      </c>
      <c r="B1" s="75"/>
      <c r="C1" s="75"/>
      <c r="D1" s="75"/>
      <c r="E1" s="75"/>
    </row>
    <row r="3" spans="1:2" ht="15">
      <c r="A3" s="11" t="s">
        <v>54</v>
      </c>
      <c r="B3" s="11">
        <v>1</v>
      </c>
    </row>
    <row r="4" spans="1:2" ht="15">
      <c r="A4" s="12" t="s">
        <v>55</v>
      </c>
      <c r="B4" s="12">
        <v>0</v>
      </c>
    </row>
    <row r="5" spans="1:2" ht="15">
      <c r="A5" s="13" t="s">
        <v>56</v>
      </c>
      <c r="B5" s="14" t="s">
        <v>41</v>
      </c>
    </row>
    <row r="7" spans="1:5" s="8" customFormat="1" ht="129.75" customHeight="1">
      <c r="A7" s="3" t="s">
        <v>38</v>
      </c>
      <c r="B7" s="3" t="s">
        <v>241</v>
      </c>
      <c r="C7" s="9" t="s">
        <v>84</v>
      </c>
      <c r="D7" s="9" t="s">
        <v>85</v>
      </c>
      <c r="E7" s="9" t="s">
        <v>86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43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3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3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3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43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3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43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3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43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43" t="s">
        <v>37</v>
      </c>
      <c r="C34" s="20">
        <f t="shared" si="0"/>
        <v>1</v>
      </c>
      <c r="D34" s="20">
        <f t="shared" si="1"/>
        <v>1</v>
      </c>
      <c r="E34" s="20">
        <f t="shared" si="2"/>
        <v>-1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43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43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43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3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3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8.7109375" style="1" customWidth="1"/>
  </cols>
  <sheetData>
    <row r="1" spans="1:7" ht="18" customHeight="1">
      <c r="A1" s="76" t="s">
        <v>230</v>
      </c>
      <c r="B1" s="76"/>
      <c r="C1" s="76"/>
      <c r="D1" s="76"/>
      <c r="E1" s="76"/>
      <c r="F1" s="76"/>
      <c r="G1" s="76"/>
    </row>
    <row r="3" spans="1:2" ht="15">
      <c r="A3" s="11" t="s">
        <v>126</v>
      </c>
      <c r="B3" s="37">
        <f>MAX($E$10:$E$46)</f>
        <v>100</v>
      </c>
    </row>
    <row r="4" spans="1:2" ht="15">
      <c r="A4" s="12" t="s">
        <v>127</v>
      </c>
      <c r="B4" s="31">
        <f>MIN($E$10:$E$46)</f>
        <v>0.8538611951588502</v>
      </c>
    </row>
    <row r="5" spans="1:2" ht="15">
      <c r="A5" s="13" t="s">
        <v>128</v>
      </c>
      <c r="B5" s="14" t="s">
        <v>123</v>
      </c>
    </row>
    <row r="6" spans="1:2" ht="15">
      <c r="A6" s="29"/>
      <c r="B6" s="28"/>
    </row>
    <row r="7" spans="1:7" s="7" customFormat="1" ht="22.5" customHeight="1">
      <c r="A7" s="73" t="s">
        <v>38</v>
      </c>
      <c r="B7" s="73" t="s">
        <v>216</v>
      </c>
      <c r="C7" s="73"/>
      <c r="D7" s="73" t="s">
        <v>223</v>
      </c>
      <c r="E7" s="70" t="s">
        <v>129</v>
      </c>
      <c r="F7" s="70" t="s">
        <v>130</v>
      </c>
      <c r="G7" s="70" t="s">
        <v>131</v>
      </c>
    </row>
    <row r="8" spans="1:7" s="8" customFormat="1" ht="50.25" customHeight="1">
      <c r="A8" s="74"/>
      <c r="B8" s="3" t="s">
        <v>239</v>
      </c>
      <c r="C8" s="3" t="s">
        <v>240</v>
      </c>
      <c r="D8" s="73"/>
      <c r="E8" s="71"/>
      <c r="F8" s="71"/>
      <c r="G8" s="71"/>
    </row>
    <row r="9" spans="1:7" s="7" customFormat="1" ht="15">
      <c r="A9" s="9">
        <v>1</v>
      </c>
      <c r="B9" s="9">
        <v>2</v>
      </c>
      <c r="C9" s="9">
        <v>3</v>
      </c>
      <c r="D9" s="9" t="s">
        <v>96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9">
        <v>159475600</v>
      </c>
      <c r="C10" s="39">
        <v>36565343.56</v>
      </c>
      <c r="D10" s="39">
        <f>$C10/$B10*100</f>
        <v>22.92848784390841</v>
      </c>
      <c r="E10" s="39">
        <f>IF($D10&gt;=100,100,$C10/$B10*100)</f>
        <v>22.92848784390841</v>
      </c>
      <c r="F10" s="39">
        <f>($E10-$B$4)/($B$3-$B$4)</f>
        <v>0.22264736594736348</v>
      </c>
      <c r="G10" s="39">
        <f>$F10*$B$5</f>
        <v>0.22264736594736348</v>
      </c>
    </row>
    <row r="11" spans="1:7" ht="15">
      <c r="A11" s="5" t="s">
        <v>1</v>
      </c>
      <c r="B11" s="39">
        <v>129713000</v>
      </c>
      <c r="C11" s="39">
        <v>30826288.79</v>
      </c>
      <c r="D11" s="39">
        <f aca="true" t="shared" si="0" ref="D11:D46">$C11/$B11*100</f>
        <v>23.764995636520624</v>
      </c>
      <c r="E11" s="39">
        <f aca="true" t="shared" si="1" ref="E11:E46">IF($D11&gt;=100,100,$C11/$B11*100)</f>
        <v>23.764995636520624</v>
      </c>
      <c r="F11" s="39">
        <f aca="true" t="shared" si="2" ref="F11:F46">($E11-$B$4)/($B$3-$B$4)</f>
        <v>0.23108448516043534</v>
      </c>
      <c r="G11" s="39">
        <f aca="true" t="shared" si="3" ref="G11:G46">$F11*$B$5</f>
        <v>0.23108448516043534</v>
      </c>
    </row>
    <row r="12" spans="1:7" ht="15">
      <c r="A12" s="5" t="s">
        <v>2</v>
      </c>
      <c r="B12" s="39">
        <v>9600000</v>
      </c>
      <c r="C12" s="39">
        <v>9332213.76</v>
      </c>
      <c r="D12" s="39">
        <f t="shared" si="0"/>
        <v>97.21056</v>
      </c>
      <c r="E12" s="39">
        <f t="shared" si="1"/>
        <v>97.21056</v>
      </c>
      <c r="F12" s="39">
        <f t="shared" si="2"/>
        <v>0.9718653693061036</v>
      </c>
      <c r="G12" s="39">
        <f t="shared" si="3"/>
        <v>0.9718653693061036</v>
      </c>
    </row>
    <row r="13" spans="1:7" ht="15">
      <c r="A13" s="5" t="s">
        <v>3</v>
      </c>
      <c r="B13" s="39">
        <v>27609000</v>
      </c>
      <c r="C13" s="39">
        <v>13398725.83</v>
      </c>
      <c r="D13" s="39">
        <f t="shared" si="0"/>
        <v>48.53028298743163</v>
      </c>
      <c r="E13" s="39">
        <f t="shared" si="1"/>
        <v>48.53028298743163</v>
      </c>
      <c r="F13" s="39">
        <f t="shared" si="2"/>
        <v>0.4808701818042441</v>
      </c>
      <c r="G13" s="39">
        <f t="shared" si="3"/>
        <v>0.4808701818042441</v>
      </c>
    </row>
    <row r="14" spans="1:7" ht="15">
      <c r="A14" s="5" t="s">
        <v>4</v>
      </c>
      <c r="B14" s="39">
        <v>5700000</v>
      </c>
      <c r="C14" s="39">
        <v>4912754.8</v>
      </c>
      <c r="D14" s="39">
        <f t="shared" si="0"/>
        <v>86.18868070175438</v>
      </c>
      <c r="E14" s="39">
        <f t="shared" si="1"/>
        <v>86.18868070175438</v>
      </c>
      <c r="F14" s="39">
        <f t="shared" si="2"/>
        <v>0.8606973557948457</v>
      </c>
      <c r="G14" s="39">
        <f t="shared" si="3"/>
        <v>0.8606973557948457</v>
      </c>
    </row>
    <row r="15" spans="1:7" ht="15">
      <c r="A15" s="5" t="s">
        <v>5</v>
      </c>
      <c r="B15" s="39">
        <v>16859000</v>
      </c>
      <c r="C15" s="39">
        <v>9326760.9</v>
      </c>
      <c r="D15" s="39">
        <f t="shared" si="0"/>
        <v>55.322147814223854</v>
      </c>
      <c r="E15" s="39">
        <f t="shared" si="1"/>
        <v>55.322147814223854</v>
      </c>
      <c r="F15" s="39">
        <f t="shared" si="2"/>
        <v>0.5493737555052967</v>
      </c>
      <c r="G15" s="39">
        <f t="shared" si="3"/>
        <v>0.5493737555052967</v>
      </c>
    </row>
    <row r="16" spans="1:7" ht="15">
      <c r="A16" s="5" t="s">
        <v>6</v>
      </c>
      <c r="B16" s="39">
        <v>8694000</v>
      </c>
      <c r="C16" s="39">
        <v>2290607.42</v>
      </c>
      <c r="D16" s="39">
        <f t="shared" si="0"/>
        <v>26.34699125833908</v>
      </c>
      <c r="E16" s="39">
        <f t="shared" si="1"/>
        <v>26.34699125833908</v>
      </c>
      <c r="F16" s="39">
        <f t="shared" si="2"/>
        <v>0.25712680665619064</v>
      </c>
      <c r="G16" s="39">
        <f t="shared" si="3"/>
        <v>0.25712680665619064</v>
      </c>
    </row>
    <row r="17" spans="1:7" ht="15">
      <c r="A17" s="5" t="s">
        <v>7</v>
      </c>
      <c r="B17" s="39">
        <v>3325900</v>
      </c>
      <c r="C17" s="39">
        <v>431098.93</v>
      </c>
      <c r="D17" s="39">
        <f t="shared" si="0"/>
        <v>12.961872876514628</v>
      </c>
      <c r="E17" s="39">
        <f t="shared" si="1"/>
        <v>12.961872876514628</v>
      </c>
      <c r="F17" s="39">
        <f t="shared" si="2"/>
        <v>0.12212287666783612</v>
      </c>
      <c r="G17" s="39">
        <f t="shared" si="3"/>
        <v>0.12212287666783612</v>
      </c>
    </row>
    <row r="18" spans="1:7" ht="15">
      <c r="A18" s="5" t="s">
        <v>8</v>
      </c>
      <c r="B18" s="39">
        <v>12046000</v>
      </c>
      <c r="C18" s="39">
        <v>4632755.98</v>
      </c>
      <c r="D18" s="39">
        <f t="shared" si="0"/>
        <v>38.45887414909514</v>
      </c>
      <c r="E18" s="39">
        <f t="shared" si="1"/>
        <v>38.45887414909514</v>
      </c>
      <c r="F18" s="39">
        <f t="shared" si="2"/>
        <v>0.37928872881230247</v>
      </c>
      <c r="G18" s="39">
        <f t="shared" si="3"/>
        <v>0.37928872881230247</v>
      </c>
    </row>
    <row r="19" spans="1:7" ht="15">
      <c r="A19" s="5" t="s">
        <v>9</v>
      </c>
      <c r="B19" s="39">
        <v>0</v>
      </c>
      <c r="C19" s="39">
        <v>444559.22</v>
      </c>
      <c r="D19" s="39">
        <v>100</v>
      </c>
      <c r="E19" s="39">
        <f t="shared" si="1"/>
        <v>100</v>
      </c>
      <c r="F19" s="39">
        <f t="shared" si="2"/>
        <v>1</v>
      </c>
      <c r="G19" s="39">
        <f t="shared" si="3"/>
        <v>1</v>
      </c>
    </row>
    <row r="20" spans="1:7" ht="15">
      <c r="A20" s="5" t="s">
        <v>10</v>
      </c>
      <c r="B20" s="39">
        <v>2644000</v>
      </c>
      <c r="C20" s="39">
        <v>22576.09</v>
      </c>
      <c r="D20" s="39">
        <f t="shared" si="0"/>
        <v>0.8538611951588502</v>
      </c>
      <c r="E20" s="39">
        <f t="shared" si="1"/>
        <v>0.8538611951588502</v>
      </c>
      <c r="F20" s="39">
        <f t="shared" si="2"/>
        <v>0</v>
      </c>
      <c r="G20" s="39">
        <f t="shared" si="3"/>
        <v>0</v>
      </c>
    </row>
    <row r="21" spans="1:7" ht="15">
      <c r="A21" s="5" t="s">
        <v>11</v>
      </c>
      <c r="B21" s="39">
        <v>2641411</v>
      </c>
      <c r="C21" s="39">
        <v>743780.42</v>
      </c>
      <c r="D21" s="39">
        <f t="shared" si="0"/>
        <v>28.15845091884603</v>
      </c>
      <c r="E21" s="39">
        <f t="shared" si="1"/>
        <v>28.15845091884603</v>
      </c>
      <c r="F21" s="39">
        <f t="shared" si="2"/>
        <v>0.2753974088434591</v>
      </c>
      <c r="G21" s="39">
        <f t="shared" si="3"/>
        <v>0.2753974088434591</v>
      </c>
    </row>
    <row r="22" spans="1:7" ht="15">
      <c r="A22" s="5" t="s">
        <v>12</v>
      </c>
      <c r="B22" s="39">
        <v>309946</v>
      </c>
      <c r="C22" s="39">
        <v>344245.91</v>
      </c>
      <c r="D22" s="39">
        <f t="shared" si="0"/>
        <v>111.06641479483521</v>
      </c>
      <c r="E22" s="39">
        <f t="shared" si="1"/>
        <v>100</v>
      </c>
      <c r="F22" s="39">
        <f t="shared" si="2"/>
        <v>1</v>
      </c>
      <c r="G22" s="39">
        <f t="shared" si="3"/>
        <v>1</v>
      </c>
    </row>
    <row r="23" spans="1:7" ht="15">
      <c r="A23" s="5" t="s">
        <v>13</v>
      </c>
      <c r="B23" s="39">
        <v>380738</v>
      </c>
      <c r="C23" s="39">
        <v>380731.48</v>
      </c>
      <c r="D23" s="39">
        <f t="shared" si="0"/>
        <v>99.99828753631105</v>
      </c>
      <c r="E23" s="39">
        <f t="shared" si="1"/>
        <v>99.99828753631105</v>
      </c>
      <c r="F23" s="39">
        <f t="shared" si="2"/>
        <v>0.9999827278832076</v>
      </c>
      <c r="G23" s="39">
        <f t="shared" si="3"/>
        <v>0.9999827278832076</v>
      </c>
    </row>
    <row r="24" spans="1:7" ht="15">
      <c r="A24" s="5" t="s">
        <v>14</v>
      </c>
      <c r="B24" s="39">
        <v>16581077.13</v>
      </c>
      <c r="C24" s="39">
        <v>5173389</v>
      </c>
      <c r="D24" s="39">
        <f t="shared" si="0"/>
        <v>31.200560490969742</v>
      </c>
      <c r="E24" s="39">
        <f t="shared" si="1"/>
        <v>31.200560490969742</v>
      </c>
      <c r="F24" s="39">
        <f t="shared" si="2"/>
        <v>0.306080495535436</v>
      </c>
      <c r="G24" s="39">
        <f t="shared" si="3"/>
        <v>0.306080495535436</v>
      </c>
    </row>
    <row r="25" spans="1:7" ht="15">
      <c r="A25" s="5" t="s">
        <v>15</v>
      </c>
      <c r="B25" s="39">
        <v>3582233</v>
      </c>
      <c r="C25" s="39">
        <v>844264.43</v>
      </c>
      <c r="D25" s="39">
        <f t="shared" si="0"/>
        <v>23.56810486643387</v>
      </c>
      <c r="E25" s="39">
        <f t="shared" si="1"/>
        <v>23.56810486643387</v>
      </c>
      <c r="F25" s="39">
        <f t="shared" si="2"/>
        <v>0.22909862093556307</v>
      </c>
      <c r="G25" s="39">
        <f t="shared" si="3"/>
        <v>0.22909862093556307</v>
      </c>
    </row>
    <row r="26" spans="1:7" ht="15">
      <c r="A26" s="5" t="s">
        <v>16</v>
      </c>
      <c r="B26" s="39">
        <v>23418680</v>
      </c>
      <c r="C26" s="39">
        <v>3055408.77</v>
      </c>
      <c r="D26" s="39">
        <f t="shared" si="0"/>
        <v>13.046887228485978</v>
      </c>
      <c r="E26" s="39">
        <f t="shared" si="1"/>
        <v>13.046887228485978</v>
      </c>
      <c r="F26" s="39">
        <f t="shared" si="2"/>
        <v>0.12298034174914095</v>
      </c>
      <c r="G26" s="39">
        <f t="shared" si="3"/>
        <v>0.12298034174914095</v>
      </c>
    </row>
    <row r="27" spans="1:7" ht="15">
      <c r="A27" s="5" t="s">
        <v>17</v>
      </c>
      <c r="B27" s="39">
        <v>4677119</v>
      </c>
      <c r="C27" s="39">
        <v>217700</v>
      </c>
      <c r="D27" s="39">
        <f t="shared" si="0"/>
        <v>4.654574749968945</v>
      </c>
      <c r="E27" s="39">
        <f t="shared" si="1"/>
        <v>4.654574749968945</v>
      </c>
      <c r="F27" s="39">
        <f t="shared" si="2"/>
        <v>0.03833445861458512</v>
      </c>
      <c r="G27" s="39">
        <f t="shared" si="3"/>
        <v>0.03833445861458512</v>
      </c>
    </row>
    <row r="28" spans="1:7" ht="15">
      <c r="A28" s="5" t="s">
        <v>18</v>
      </c>
      <c r="B28" s="39">
        <v>25053331</v>
      </c>
      <c r="C28" s="39">
        <v>3486739.52</v>
      </c>
      <c r="D28" s="39">
        <f t="shared" si="0"/>
        <v>13.91726920464189</v>
      </c>
      <c r="E28" s="39">
        <f t="shared" si="1"/>
        <v>13.91726920464189</v>
      </c>
      <c r="F28" s="39">
        <f t="shared" si="2"/>
        <v>0.13175912009238203</v>
      </c>
      <c r="G28" s="39">
        <f t="shared" si="3"/>
        <v>0.13175912009238203</v>
      </c>
    </row>
    <row r="29" spans="1:7" ht="15">
      <c r="A29" s="5" t="s">
        <v>19</v>
      </c>
      <c r="B29" s="39">
        <v>33378082.59</v>
      </c>
      <c r="C29" s="39">
        <v>4211123.73</v>
      </c>
      <c r="D29" s="39">
        <f t="shared" si="0"/>
        <v>12.616433908823883</v>
      </c>
      <c r="E29" s="39">
        <f t="shared" si="1"/>
        <v>12.616433908823883</v>
      </c>
      <c r="F29" s="39">
        <f t="shared" si="2"/>
        <v>0.1186387372766824</v>
      </c>
      <c r="G29" s="39">
        <f t="shared" si="3"/>
        <v>0.1186387372766824</v>
      </c>
    </row>
    <row r="30" spans="1:7" ht="15">
      <c r="A30" s="5" t="s">
        <v>20</v>
      </c>
      <c r="B30" s="39">
        <v>1064000</v>
      </c>
      <c r="C30" s="39">
        <v>517415.26</v>
      </c>
      <c r="D30" s="39">
        <f t="shared" si="0"/>
        <v>48.6292537593985</v>
      </c>
      <c r="E30" s="39">
        <f t="shared" si="1"/>
        <v>48.6292537593985</v>
      </c>
      <c r="F30" s="39">
        <f t="shared" si="2"/>
        <v>0.4818684130330132</v>
      </c>
      <c r="G30" s="39">
        <f t="shared" si="3"/>
        <v>0.4818684130330132</v>
      </c>
    </row>
    <row r="31" spans="1:7" ht="15">
      <c r="A31" s="5" t="s">
        <v>21</v>
      </c>
      <c r="B31" s="39">
        <v>5555000</v>
      </c>
      <c r="C31" s="39">
        <v>232101.35</v>
      </c>
      <c r="D31" s="39">
        <f t="shared" si="0"/>
        <v>4.178242124212422</v>
      </c>
      <c r="E31" s="39">
        <f t="shared" si="1"/>
        <v>4.178242124212422</v>
      </c>
      <c r="F31" s="39">
        <f t="shared" si="2"/>
        <v>0.03353010988755971</v>
      </c>
      <c r="G31" s="39">
        <f t="shared" si="3"/>
        <v>0.03353010988755971</v>
      </c>
    </row>
    <row r="32" spans="1:7" ht="15">
      <c r="A32" s="5" t="s">
        <v>22</v>
      </c>
      <c r="B32" s="39">
        <v>2750000</v>
      </c>
      <c r="C32" s="39">
        <v>145393.85</v>
      </c>
      <c r="D32" s="39">
        <f t="shared" si="0"/>
        <v>5.2870490909090915</v>
      </c>
      <c r="E32" s="39">
        <f t="shared" si="1"/>
        <v>5.2870490909090915</v>
      </c>
      <c r="F32" s="39">
        <f t="shared" si="2"/>
        <v>0.04471367164864091</v>
      </c>
      <c r="G32" s="39">
        <f t="shared" si="3"/>
        <v>0.04471367164864091</v>
      </c>
    </row>
    <row r="33" spans="1:7" ht="15">
      <c r="A33" s="5" t="s">
        <v>23</v>
      </c>
      <c r="B33" s="39">
        <v>19512034.47</v>
      </c>
      <c r="C33" s="39">
        <v>342049.51</v>
      </c>
      <c r="D33" s="39">
        <f t="shared" si="0"/>
        <v>1.7530181720717308</v>
      </c>
      <c r="E33" s="39">
        <f t="shared" si="1"/>
        <v>1.7530181720717308</v>
      </c>
      <c r="F33" s="39">
        <f t="shared" si="2"/>
        <v>0.009069006496387899</v>
      </c>
      <c r="G33" s="39">
        <f t="shared" si="3"/>
        <v>0.009069006496387899</v>
      </c>
    </row>
    <row r="34" spans="1:7" ht="15">
      <c r="A34" s="5" t="s">
        <v>24</v>
      </c>
      <c r="B34" s="39">
        <v>9200000</v>
      </c>
      <c r="C34" s="39">
        <v>10874212.67</v>
      </c>
      <c r="D34" s="39">
        <f t="shared" si="0"/>
        <v>118.19796380434782</v>
      </c>
      <c r="E34" s="39">
        <f t="shared" si="1"/>
        <v>100</v>
      </c>
      <c r="F34" s="39">
        <f t="shared" si="2"/>
        <v>1</v>
      </c>
      <c r="G34" s="39">
        <f t="shared" si="3"/>
        <v>1</v>
      </c>
    </row>
    <row r="35" spans="1:7" ht="15">
      <c r="A35" s="5" t="s">
        <v>25</v>
      </c>
      <c r="B35" s="39">
        <v>120000</v>
      </c>
      <c r="C35" s="39">
        <v>115000</v>
      </c>
      <c r="D35" s="39">
        <f t="shared" si="0"/>
        <v>95.83333333333334</v>
      </c>
      <c r="E35" s="39">
        <f t="shared" si="1"/>
        <v>95.83333333333334</v>
      </c>
      <c r="F35" s="39">
        <f t="shared" si="2"/>
        <v>0.9579744938442</v>
      </c>
      <c r="G35" s="39">
        <f t="shared" si="3"/>
        <v>0.9579744938442</v>
      </c>
    </row>
    <row r="36" spans="1:7" ht="15">
      <c r="A36" s="5" t="s">
        <v>26</v>
      </c>
      <c r="B36" s="39">
        <v>1377200</v>
      </c>
      <c r="C36" s="39">
        <v>1274953.37</v>
      </c>
      <c r="D36" s="39">
        <f t="shared" si="0"/>
        <v>92.57576023816439</v>
      </c>
      <c r="E36" s="39">
        <f t="shared" si="1"/>
        <v>92.57576023816439</v>
      </c>
      <c r="F36" s="39">
        <f t="shared" si="2"/>
        <v>0.925118215884842</v>
      </c>
      <c r="G36" s="39">
        <f t="shared" si="3"/>
        <v>0.925118215884842</v>
      </c>
    </row>
    <row r="37" spans="1:7" ht="15">
      <c r="A37" s="5" t="s">
        <v>27</v>
      </c>
      <c r="B37" s="39">
        <v>1183000</v>
      </c>
      <c r="C37" s="39">
        <v>503689.34</v>
      </c>
      <c r="D37" s="39">
        <f t="shared" si="0"/>
        <v>42.57728994082841</v>
      </c>
      <c r="E37" s="39">
        <f t="shared" si="1"/>
        <v>42.57728994082841</v>
      </c>
      <c r="F37" s="39">
        <f t="shared" si="2"/>
        <v>0.4208275707821339</v>
      </c>
      <c r="G37" s="39">
        <f t="shared" si="3"/>
        <v>0.4208275707821339</v>
      </c>
    </row>
    <row r="38" spans="1:7" ht="15">
      <c r="A38" s="5" t="s">
        <v>28</v>
      </c>
      <c r="B38" s="39">
        <v>1800000</v>
      </c>
      <c r="C38" s="39">
        <v>21629.68</v>
      </c>
      <c r="D38" s="39">
        <f t="shared" si="0"/>
        <v>1.2016488888888888</v>
      </c>
      <c r="E38" s="39">
        <f t="shared" si="1"/>
        <v>1.2016488888888888</v>
      </c>
      <c r="F38" s="39">
        <f t="shared" si="2"/>
        <v>0.003507828927303185</v>
      </c>
      <c r="G38" s="39">
        <f t="shared" si="3"/>
        <v>0.003507828927303185</v>
      </c>
    </row>
    <row r="39" spans="1:7" ht="15">
      <c r="A39" s="5" t="s">
        <v>29</v>
      </c>
      <c r="B39" s="39">
        <v>400000</v>
      </c>
      <c r="C39" s="39">
        <v>318751.21</v>
      </c>
      <c r="D39" s="39">
        <f t="shared" si="0"/>
        <v>79.6878025</v>
      </c>
      <c r="E39" s="39">
        <f t="shared" si="1"/>
        <v>79.6878025</v>
      </c>
      <c r="F39" s="39">
        <f t="shared" si="2"/>
        <v>0.7951287085422213</v>
      </c>
      <c r="G39" s="39">
        <f t="shared" si="3"/>
        <v>0.7951287085422213</v>
      </c>
    </row>
    <row r="40" spans="1:7" ht="15">
      <c r="A40" s="5" t="s">
        <v>30</v>
      </c>
      <c r="B40" s="39">
        <v>22322968.68</v>
      </c>
      <c r="C40" s="39">
        <v>12239443.98</v>
      </c>
      <c r="D40" s="39">
        <f t="shared" si="0"/>
        <v>54.82892600644907</v>
      </c>
      <c r="E40" s="39">
        <f t="shared" si="1"/>
        <v>54.82892600644907</v>
      </c>
      <c r="F40" s="39">
        <f t="shared" si="2"/>
        <v>0.5443990604367813</v>
      </c>
      <c r="G40" s="39">
        <f t="shared" si="3"/>
        <v>0.5443990604367813</v>
      </c>
    </row>
    <row r="41" spans="1:7" ht="15">
      <c r="A41" s="5" t="s">
        <v>31</v>
      </c>
      <c r="B41" s="39">
        <v>17438000</v>
      </c>
      <c r="C41" s="39">
        <v>3024966.04</v>
      </c>
      <c r="D41" s="39">
        <f t="shared" si="0"/>
        <v>17.346978093818098</v>
      </c>
      <c r="E41" s="39">
        <f t="shared" si="1"/>
        <v>17.346978093818098</v>
      </c>
      <c r="F41" s="39">
        <f t="shared" si="2"/>
        <v>0.16635158058070454</v>
      </c>
      <c r="G41" s="39">
        <f t="shared" si="3"/>
        <v>0.16635158058070454</v>
      </c>
    </row>
    <row r="42" spans="1:7" ht="15">
      <c r="A42" s="5" t="s">
        <v>32</v>
      </c>
      <c r="B42" s="39">
        <v>33005200</v>
      </c>
      <c r="C42" s="39">
        <v>1792937.58</v>
      </c>
      <c r="D42" s="39">
        <f t="shared" si="0"/>
        <v>5.432288184892077</v>
      </c>
      <c r="E42" s="39">
        <f t="shared" si="1"/>
        <v>5.432288184892077</v>
      </c>
      <c r="F42" s="39">
        <f t="shared" si="2"/>
        <v>0.04617857079381966</v>
      </c>
      <c r="G42" s="39">
        <f t="shared" si="3"/>
        <v>0.04617857079381966</v>
      </c>
    </row>
    <row r="43" spans="1:7" ht="15">
      <c r="A43" s="5" t="s">
        <v>33</v>
      </c>
      <c r="B43" s="39">
        <v>7417000</v>
      </c>
      <c r="C43" s="39">
        <v>4566498.09</v>
      </c>
      <c r="D43" s="39">
        <f t="shared" si="0"/>
        <v>61.567993663206146</v>
      </c>
      <c r="E43" s="39">
        <f t="shared" si="1"/>
        <v>61.567993663206146</v>
      </c>
      <c r="F43" s="39">
        <f t="shared" si="2"/>
        <v>0.6123701154671969</v>
      </c>
      <c r="G43" s="39">
        <f t="shared" si="3"/>
        <v>0.6123701154671969</v>
      </c>
    </row>
    <row r="44" spans="1:7" ht="15">
      <c r="A44" s="5" t="s">
        <v>34</v>
      </c>
      <c r="B44" s="39">
        <v>1093800</v>
      </c>
      <c r="C44" s="39">
        <v>837674.53</v>
      </c>
      <c r="D44" s="39">
        <f t="shared" si="0"/>
        <v>76.58388462241726</v>
      </c>
      <c r="E44" s="39">
        <f t="shared" si="1"/>
        <v>76.58388462241726</v>
      </c>
      <c r="F44" s="39">
        <f t="shared" si="2"/>
        <v>0.7638222157730729</v>
      </c>
      <c r="G44" s="39">
        <f t="shared" si="3"/>
        <v>0.7638222157730729</v>
      </c>
    </row>
    <row r="45" spans="1:7" ht="15">
      <c r="A45" s="5" t="s">
        <v>35</v>
      </c>
      <c r="B45" s="39">
        <v>3757750</v>
      </c>
      <c r="C45" s="39">
        <v>51936.86</v>
      </c>
      <c r="D45" s="39">
        <f t="shared" si="0"/>
        <v>1.3821265384871266</v>
      </c>
      <c r="E45" s="39">
        <f t="shared" si="1"/>
        <v>1.3821265384871266</v>
      </c>
      <c r="F45" s="39">
        <f t="shared" si="2"/>
        <v>0.005328148425105206</v>
      </c>
      <c r="G45" s="39">
        <f t="shared" si="3"/>
        <v>0.005328148425105206</v>
      </c>
    </row>
    <row r="46" spans="1:7" ht="15">
      <c r="A46" s="5" t="s">
        <v>36</v>
      </c>
      <c r="B46" s="39">
        <v>2675000</v>
      </c>
      <c r="C46" s="39">
        <v>123484.88</v>
      </c>
      <c r="D46" s="39">
        <f t="shared" si="0"/>
        <v>4.6162571962616825</v>
      </c>
      <c r="E46" s="39">
        <f t="shared" si="1"/>
        <v>4.6162571962616825</v>
      </c>
      <c r="F46" s="39">
        <f t="shared" si="2"/>
        <v>0.03794798311317718</v>
      </c>
      <c r="G46" s="39">
        <f t="shared" si="3"/>
        <v>0.03794798311317718</v>
      </c>
    </row>
    <row r="47" spans="1:7" ht="15">
      <c r="A47" s="15" t="s">
        <v>109</v>
      </c>
      <c r="B47" s="45">
        <f>AVERAGE(B$10:B$46)</f>
        <v>16658380.29378378</v>
      </c>
      <c r="C47" s="45">
        <f>AVERAGE(C$10:C$46)</f>
        <v>4530356.93891892</v>
      </c>
      <c r="D47" s="16">
        <f>$C47/$B47*100</f>
        <v>27.19566283769775</v>
      </c>
      <c r="E47" s="16"/>
      <c r="F47" s="24"/>
      <c r="G47" s="24"/>
    </row>
    <row r="48" ht="15">
      <c r="A48" s="6" t="s">
        <v>39</v>
      </c>
    </row>
    <row r="49" ht="15">
      <c r="E49" s="21"/>
    </row>
    <row r="50" spans="2:4" ht="15">
      <c r="B50" s="21">
        <f>SUM(B$10:B$46)</f>
        <v>616360070.8699999</v>
      </c>
      <c r="C50" s="21">
        <f>SUM(C$10:C$46)</f>
        <v>167623206.74000004</v>
      </c>
      <c r="D50" s="21">
        <f>$C$50/$B$50*100</f>
        <v>27.195662837697743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8.7109375" style="1" customWidth="1"/>
  </cols>
  <sheetData>
    <row r="1" spans="1:7" ht="17.25" customHeight="1">
      <c r="A1" s="72" t="s">
        <v>133</v>
      </c>
      <c r="B1" s="72"/>
      <c r="C1" s="72"/>
      <c r="D1" s="75"/>
      <c r="E1" s="75"/>
      <c r="F1" s="75"/>
      <c r="G1" s="75"/>
    </row>
    <row r="3" spans="1:7" ht="15">
      <c r="A3" s="11" t="s">
        <v>57</v>
      </c>
      <c r="B3" s="11">
        <v>1</v>
      </c>
      <c r="C3" s="2"/>
      <c r="D3" s="2"/>
      <c r="F3" s="1"/>
      <c r="G3" s="1"/>
    </row>
    <row r="4" spans="1:7" ht="15">
      <c r="A4" s="12" t="s">
        <v>58</v>
      </c>
      <c r="B4" s="12">
        <v>0</v>
      </c>
      <c r="C4" s="2"/>
      <c r="D4" s="2"/>
      <c r="F4" s="1"/>
      <c r="G4" s="1"/>
    </row>
    <row r="5" spans="1:7" ht="15">
      <c r="A5" s="13" t="s">
        <v>59</v>
      </c>
      <c r="B5" s="14" t="s">
        <v>43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242</v>
      </c>
      <c r="C7" s="3" t="s">
        <v>243</v>
      </c>
      <c r="D7" s="3" t="s">
        <v>132</v>
      </c>
      <c r="E7" s="9" t="s">
        <v>87</v>
      </c>
      <c r="F7" s="9" t="s">
        <v>88</v>
      </c>
      <c r="G7" s="9" t="s">
        <v>89</v>
      </c>
    </row>
    <row r="8" spans="1:7" s="7" customFormat="1" ht="15">
      <c r="A8" s="9">
        <v>1</v>
      </c>
      <c r="B8" s="9">
        <v>2</v>
      </c>
      <c r="C8" s="9">
        <v>3</v>
      </c>
      <c r="D8" s="9" t="s">
        <v>134</v>
      </c>
      <c r="E8" s="9">
        <v>5</v>
      </c>
      <c r="F8" s="9">
        <v>6</v>
      </c>
      <c r="G8" s="9">
        <v>7</v>
      </c>
    </row>
    <row r="9" spans="1:7" ht="15">
      <c r="A9" s="5" t="s">
        <v>0</v>
      </c>
      <c r="B9" s="77" t="s">
        <v>211</v>
      </c>
      <c r="C9" s="78"/>
      <c r="D9" s="46">
        <v>0</v>
      </c>
      <c r="E9" s="20">
        <f>IF($D9&lt;0,1,0)</f>
        <v>0</v>
      </c>
      <c r="F9" s="20">
        <f>($E9-$B$4)/($B$3-$B$4)</f>
        <v>0</v>
      </c>
      <c r="G9" s="20">
        <f>$F9*$B$5</f>
        <v>0</v>
      </c>
    </row>
    <row r="10" spans="1:7" ht="15">
      <c r="A10" s="5" t="s">
        <v>1</v>
      </c>
      <c r="B10" s="46">
        <v>1113452380</v>
      </c>
      <c r="C10" s="46">
        <v>803341829</v>
      </c>
      <c r="D10" s="46">
        <f>$B10-$C10</f>
        <v>310110551</v>
      </c>
      <c r="E10" s="20">
        <f aca="true" t="shared" si="0" ref="E10:E45">IF($D10&lt;0,1,0)</f>
        <v>0</v>
      </c>
      <c r="F10" s="20">
        <f aca="true" t="shared" si="1" ref="F10:F45">($E10-$B$4)/($B$3-$B$4)</f>
        <v>0</v>
      </c>
      <c r="G10" s="20">
        <f aca="true" t="shared" si="2" ref="G10:G45">$F10*$B$5</f>
        <v>0</v>
      </c>
    </row>
    <row r="11" spans="1:7" ht="15">
      <c r="A11" s="5" t="s">
        <v>2</v>
      </c>
      <c r="B11" s="46">
        <v>387818828.16</v>
      </c>
      <c r="C11" s="46">
        <v>285172031.4</v>
      </c>
      <c r="D11" s="46">
        <f aca="true" t="shared" si="3" ref="D11:D45">$B11-$C11</f>
        <v>102646796.76000005</v>
      </c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15">
      <c r="A12" s="5" t="s">
        <v>3</v>
      </c>
      <c r="B12" s="46">
        <v>224106050.7</v>
      </c>
      <c r="C12" s="46">
        <v>203468000</v>
      </c>
      <c r="D12" s="46">
        <f t="shared" si="3"/>
        <v>20638050.699999988</v>
      </c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15">
      <c r="A13" s="5" t="s">
        <v>4</v>
      </c>
      <c r="B13" s="46">
        <v>158023729.8</v>
      </c>
      <c r="C13" s="46">
        <v>145597539.4</v>
      </c>
      <c r="D13" s="46">
        <f t="shared" si="3"/>
        <v>12426190.400000006</v>
      </c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15">
      <c r="A14" s="5" t="s">
        <v>5</v>
      </c>
      <c r="B14" s="46">
        <v>103789225</v>
      </c>
      <c r="C14" s="46">
        <v>70062044.2</v>
      </c>
      <c r="D14" s="46">
        <f t="shared" si="3"/>
        <v>33727180.8</v>
      </c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15">
      <c r="A15" s="5" t="s">
        <v>6</v>
      </c>
      <c r="B15" s="46">
        <v>129614398.36</v>
      </c>
      <c r="C15" s="46">
        <v>110283654.4</v>
      </c>
      <c r="D15" s="46">
        <f t="shared" si="3"/>
        <v>19330743.959999993</v>
      </c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ht="15">
      <c r="A16" s="5" t="s">
        <v>7</v>
      </c>
      <c r="B16" s="46">
        <v>70151600.64</v>
      </c>
      <c r="C16" s="46">
        <v>43990144.2</v>
      </c>
      <c r="D16" s="46">
        <f t="shared" si="3"/>
        <v>26161456.439999998</v>
      </c>
      <c r="E16" s="20">
        <f t="shared" si="0"/>
        <v>0</v>
      </c>
      <c r="F16" s="20">
        <f t="shared" si="1"/>
        <v>0</v>
      </c>
      <c r="G16" s="20">
        <f t="shared" si="2"/>
        <v>0</v>
      </c>
    </row>
    <row r="17" spans="1:7" ht="15">
      <c r="A17" s="5" t="s">
        <v>8</v>
      </c>
      <c r="B17" s="46">
        <v>117925404.3</v>
      </c>
      <c r="C17" s="46">
        <v>86882009.4</v>
      </c>
      <c r="D17" s="46">
        <f t="shared" si="3"/>
        <v>31043394.89999999</v>
      </c>
      <c r="E17" s="20">
        <f t="shared" si="0"/>
        <v>0</v>
      </c>
      <c r="F17" s="20">
        <f t="shared" si="1"/>
        <v>0</v>
      </c>
      <c r="G17" s="20">
        <f t="shared" si="2"/>
        <v>0</v>
      </c>
    </row>
    <row r="18" spans="1:7" ht="15">
      <c r="A18" s="5" t="s">
        <v>9</v>
      </c>
      <c r="B18" s="46">
        <v>75589958.6</v>
      </c>
      <c r="C18" s="46">
        <v>47159991.2</v>
      </c>
      <c r="D18" s="46">
        <f t="shared" si="3"/>
        <v>28429967.39999999</v>
      </c>
      <c r="E18" s="20">
        <f t="shared" si="0"/>
        <v>0</v>
      </c>
      <c r="F18" s="20">
        <f t="shared" si="1"/>
        <v>0</v>
      </c>
      <c r="G18" s="20">
        <f t="shared" si="2"/>
        <v>0</v>
      </c>
    </row>
    <row r="19" spans="1:7" ht="15">
      <c r="A19" s="5" t="s">
        <v>10</v>
      </c>
      <c r="B19" s="46">
        <v>28315605.21</v>
      </c>
      <c r="C19" s="46">
        <v>27930059.2</v>
      </c>
      <c r="D19" s="46">
        <f t="shared" si="3"/>
        <v>385546.01000000164</v>
      </c>
      <c r="E19" s="20">
        <f t="shared" si="0"/>
        <v>0</v>
      </c>
      <c r="F19" s="20">
        <f t="shared" si="1"/>
        <v>0</v>
      </c>
      <c r="G19" s="20">
        <f t="shared" si="2"/>
        <v>0</v>
      </c>
    </row>
    <row r="20" spans="1:7" ht="15">
      <c r="A20" s="5" t="s">
        <v>11</v>
      </c>
      <c r="B20" s="46">
        <v>93798738</v>
      </c>
      <c r="C20" s="46">
        <v>53285013.77</v>
      </c>
      <c r="D20" s="46">
        <f t="shared" si="3"/>
        <v>40513724.23</v>
      </c>
      <c r="E20" s="20">
        <f t="shared" si="0"/>
        <v>0</v>
      </c>
      <c r="F20" s="20">
        <f t="shared" si="1"/>
        <v>0</v>
      </c>
      <c r="G20" s="20">
        <f t="shared" si="2"/>
        <v>0</v>
      </c>
    </row>
    <row r="21" spans="1:7" ht="15">
      <c r="A21" s="5" t="s">
        <v>12</v>
      </c>
      <c r="B21" s="46">
        <v>38035710</v>
      </c>
      <c r="C21" s="46">
        <v>25920699.04</v>
      </c>
      <c r="D21" s="46">
        <f t="shared" si="3"/>
        <v>12115010.96</v>
      </c>
      <c r="E21" s="20">
        <f t="shared" si="0"/>
        <v>0</v>
      </c>
      <c r="F21" s="20">
        <f t="shared" si="1"/>
        <v>0</v>
      </c>
      <c r="G21" s="20">
        <f t="shared" si="2"/>
        <v>0</v>
      </c>
    </row>
    <row r="22" spans="1:7" ht="15">
      <c r="A22" s="5" t="s">
        <v>13</v>
      </c>
      <c r="B22" s="46">
        <v>59417100.63</v>
      </c>
      <c r="C22" s="46">
        <v>43838963.2</v>
      </c>
      <c r="D22" s="46">
        <f t="shared" si="3"/>
        <v>15578137.43</v>
      </c>
      <c r="E22" s="20">
        <f t="shared" si="0"/>
        <v>0</v>
      </c>
      <c r="F22" s="20">
        <f t="shared" si="1"/>
        <v>0</v>
      </c>
      <c r="G22" s="20">
        <f t="shared" si="2"/>
        <v>0</v>
      </c>
    </row>
    <row r="23" spans="1:7" ht="15">
      <c r="A23" s="5" t="s">
        <v>14</v>
      </c>
      <c r="B23" s="46">
        <v>59740584.02</v>
      </c>
      <c r="C23" s="46">
        <v>47621411.55</v>
      </c>
      <c r="D23" s="46">
        <f t="shared" si="3"/>
        <v>12119172.470000006</v>
      </c>
      <c r="E23" s="20">
        <f t="shared" si="0"/>
        <v>0</v>
      </c>
      <c r="F23" s="20">
        <f t="shared" si="1"/>
        <v>0</v>
      </c>
      <c r="G23" s="20">
        <f t="shared" si="2"/>
        <v>0</v>
      </c>
    </row>
    <row r="24" spans="1:7" ht="15">
      <c r="A24" s="5" t="s">
        <v>15</v>
      </c>
      <c r="B24" s="46">
        <v>61780987.33</v>
      </c>
      <c r="C24" s="46">
        <v>30700537.2</v>
      </c>
      <c r="D24" s="46">
        <f t="shared" si="3"/>
        <v>31080450.13</v>
      </c>
      <c r="E24" s="20">
        <f t="shared" si="0"/>
        <v>0</v>
      </c>
      <c r="F24" s="20">
        <f t="shared" si="1"/>
        <v>0</v>
      </c>
      <c r="G24" s="20">
        <f t="shared" si="2"/>
        <v>0</v>
      </c>
    </row>
    <row r="25" spans="1:7" ht="15">
      <c r="A25" s="5" t="s">
        <v>16</v>
      </c>
      <c r="B25" s="46">
        <v>131279226.23</v>
      </c>
      <c r="C25" s="46">
        <v>108996098.7</v>
      </c>
      <c r="D25" s="46">
        <f t="shared" si="3"/>
        <v>22283127.53</v>
      </c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15">
      <c r="A26" s="5" t="s">
        <v>17</v>
      </c>
      <c r="B26" s="46">
        <v>27274683.32</v>
      </c>
      <c r="C26" s="46">
        <v>16819239</v>
      </c>
      <c r="D26" s="46">
        <f t="shared" si="3"/>
        <v>10455444.32</v>
      </c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ht="15">
      <c r="A27" s="5" t="s">
        <v>18</v>
      </c>
      <c r="B27" s="46">
        <v>44800522.4</v>
      </c>
      <c r="C27" s="46">
        <v>28423260</v>
      </c>
      <c r="D27" s="46">
        <f t="shared" si="3"/>
        <v>16377262.399999999</v>
      </c>
      <c r="E27" s="20">
        <f t="shared" si="0"/>
        <v>0</v>
      </c>
      <c r="F27" s="20">
        <f t="shared" si="1"/>
        <v>0</v>
      </c>
      <c r="G27" s="20">
        <f t="shared" si="2"/>
        <v>0</v>
      </c>
    </row>
    <row r="28" spans="1:7" ht="15">
      <c r="A28" s="5" t="s">
        <v>19</v>
      </c>
      <c r="B28" s="46">
        <v>161729435.44</v>
      </c>
      <c r="C28" s="46">
        <v>72568281.2</v>
      </c>
      <c r="D28" s="46">
        <f t="shared" si="3"/>
        <v>89161154.24</v>
      </c>
      <c r="E28" s="20">
        <f t="shared" si="0"/>
        <v>0</v>
      </c>
      <c r="F28" s="20">
        <f t="shared" si="1"/>
        <v>0</v>
      </c>
      <c r="G28" s="20">
        <f t="shared" si="2"/>
        <v>0</v>
      </c>
    </row>
    <row r="29" spans="1:7" ht="15">
      <c r="A29" s="5" t="s">
        <v>20</v>
      </c>
      <c r="B29" s="46">
        <v>97235292</v>
      </c>
      <c r="C29" s="46">
        <v>72307848.6</v>
      </c>
      <c r="D29" s="46">
        <f t="shared" si="3"/>
        <v>24927443.400000006</v>
      </c>
      <c r="E29" s="20">
        <f t="shared" si="0"/>
        <v>0</v>
      </c>
      <c r="F29" s="20">
        <f t="shared" si="1"/>
        <v>0</v>
      </c>
      <c r="G29" s="20">
        <f t="shared" si="2"/>
        <v>0</v>
      </c>
    </row>
    <row r="30" spans="1:7" ht="15">
      <c r="A30" s="5" t="s">
        <v>21</v>
      </c>
      <c r="B30" s="46">
        <v>47137853</v>
      </c>
      <c r="C30" s="46">
        <v>30327384.07</v>
      </c>
      <c r="D30" s="46">
        <f t="shared" si="3"/>
        <v>16810468.93</v>
      </c>
      <c r="E30" s="20">
        <f t="shared" si="0"/>
        <v>0</v>
      </c>
      <c r="F30" s="20">
        <f t="shared" si="1"/>
        <v>0</v>
      </c>
      <c r="G30" s="20">
        <f t="shared" si="2"/>
        <v>0</v>
      </c>
    </row>
    <row r="31" spans="1:7" ht="15">
      <c r="A31" s="5" t="s">
        <v>22</v>
      </c>
      <c r="B31" s="46">
        <v>59111956</v>
      </c>
      <c r="C31" s="46">
        <v>48333248.12</v>
      </c>
      <c r="D31" s="46">
        <f t="shared" si="3"/>
        <v>10778707.880000003</v>
      </c>
      <c r="E31" s="20">
        <f t="shared" si="0"/>
        <v>0</v>
      </c>
      <c r="F31" s="20">
        <f t="shared" si="1"/>
        <v>0</v>
      </c>
      <c r="G31" s="20">
        <f t="shared" si="2"/>
        <v>0</v>
      </c>
    </row>
    <row r="32" spans="1:7" ht="15">
      <c r="A32" s="5" t="s">
        <v>23</v>
      </c>
      <c r="B32" s="46">
        <v>55888844.4</v>
      </c>
      <c r="C32" s="46">
        <v>32360420.2</v>
      </c>
      <c r="D32" s="46">
        <f t="shared" si="3"/>
        <v>23528424.2</v>
      </c>
      <c r="E32" s="20">
        <f t="shared" si="0"/>
        <v>0</v>
      </c>
      <c r="F32" s="20">
        <f t="shared" si="1"/>
        <v>0</v>
      </c>
      <c r="G32" s="20">
        <f t="shared" si="2"/>
        <v>0</v>
      </c>
    </row>
    <row r="33" spans="1:7" ht="15">
      <c r="A33" s="5" t="s">
        <v>24</v>
      </c>
      <c r="B33" s="46">
        <v>96263079.36</v>
      </c>
      <c r="C33" s="46">
        <v>81125894.4</v>
      </c>
      <c r="D33" s="46">
        <f t="shared" si="3"/>
        <v>15137184.959999993</v>
      </c>
      <c r="E33" s="20">
        <f t="shared" si="0"/>
        <v>0</v>
      </c>
      <c r="F33" s="20">
        <f t="shared" si="1"/>
        <v>0</v>
      </c>
      <c r="G33" s="20">
        <f t="shared" si="2"/>
        <v>0</v>
      </c>
    </row>
    <row r="34" spans="1:7" ht="15">
      <c r="A34" s="5" t="s">
        <v>25</v>
      </c>
      <c r="B34" s="46">
        <v>26682134.1</v>
      </c>
      <c r="C34" s="46">
        <v>26303966.2</v>
      </c>
      <c r="D34" s="46">
        <f t="shared" si="3"/>
        <v>378167.90000000224</v>
      </c>
      <c r="E34" s="20">
        <f t="shared" si="0"/>
        <v>0</v>
      </c>
      <c r="F34" s="20">
        <f t="shared" si="1"/>
        <v>0</v>
      </c>
      <c r="G34" s="20">
        <f t="shared" si="2"/>
        <v>0</v>
      </c>
    </row>
    <row r="35" spans="1:7" ht="15">
      <c r="A35" s="5" t="s">
        <v>26</v>
      </c>
      <c r="B35" s="46">
        <v>86065216.66</v>
      </c>
      <c r="C35" s="46">
        <v>65545645.13</v>
      </c>
      <c r="D35" s="46">
        <f t="shared" si="3"/>
        <v>20519571.529999994</v>
      </c>
      <c r="E35" s="20">
        <f t="shared" si="0"/>
        <v>0</v>
      </c>
      <c r="F35" s="20">
        <f t="shared" si="1"/>
        <v>0</v>
      </c>
      <c r="G35" s="20">
        <f t="shared" si="2"/>
        <v>0</v>
      </c>
    </row>
    <row r="36" spans="1:7" ht="15">
      <c r="A36" s="5" t="s">
        <v>27</v>
      </c>
      <c r="B36" s="46">
        <v>48391670.1</v>
      </c>
      <c r="C36" s="46">
        <v>34326969.2</v>
      </c>
      <c r="D36" s="46">
        <f t="shared" si="3"/>
        <v>14064700.899999999</v>
      </c>
      <c r="E36" s="20">
        <f t="shared" si="0"/>
        <v>0</v>
      </c>
      <c r="F36" s="20">
        <f t="shared" si="1"/>
        <v>0</v>
      </c>
      <c r="G36" s="20">
        <f t="shared" si="2"/>
        <v>0</v>
      </c>
    </row>
    <row r="37" spans="1:7" ht="15">
      <c r="A37" s="5" t="s">
        <v>28</v>
      </c>
      <c r="B37" s="46">
        <v>69568452</v>
      </c>
      <c r="C37" s="46">
        <v>50376072.2</v>
      </c>
      <c r="D37" s="46">
        <f t="shared" si="3"/>
        <v>19192379.799999997</v>
      </c>
      <c r="E37" s="20">
        <f t="shared" si="0"/>
        <v>0</v>
      </c>
      <c r="F37" s="20">
        <f t="shared" si="1"/>
        <v>0</v>
      </c>
      <c r="G37" s="20">
        <f t="shared" si="2"/>
        <v>0</v>
      </c>
    </row>
    <row r="38" spans="1:7" ht="15">
      <c r="A38" s="5" t="s">
        <v>29</v>
      </c>
      <c r="B38" s="46">
        <v>67001711.4</v>
      </c>
      <c r="C38" s="46">
        <v>53172183.45</v>
      </c>
      <c r="D38" s="46">
        <f t="shared" si="3"/>
        <v>13829527.949999996</v>
      </c>
      <c r="E38" s="20">
        <f t="shared" si="0"/>
        <v>0</v>
      </c>
      <c r="F38" s="20">
        <f t="shared" si="1"/>
        <v>0</v>
      </c>
      <c r="G38" s="20">
        <f t="shared" si="2"/>
        <v>0</v>
      </c>
    </row>
    <row r="39" spans="1:7" ht="15">
      <c r="A39" s="5" t="s">
        <v>30</v>
      </c>
      <c r="B39" s="46">
        <v>114258778.9</v>
      </c>
      <c r="C39" s="46">
        <v>86599498.21</v>
      </c>
      <c r="D39" s="46">
        <f t="shared" si="3"/>
        <v>27659280.690000013</v>
      </c>
      <c r="E39" s="20">
        <f t="shared" si="0"/>
        <v>0</v>
      </c>
      <c r="F39" s="20">
        <f t="shared" si="1"/>
        <v>0</v>
      </c>
      <c r="G39" s="20">
        <f t="shared" si="2"/>
        <v>0</v>
      </c>
    </row>
    <row r="40" spans="1:7" ht="15">
      <c r="A40" s="5" t="s">
        <v>31</v>
      </c>
      <c r="B40" s="46">
        <v>108160905.3</v>
      </c>
      <c r="C40" s="46">
        <v>90336409.4</v>
      </c>
      <c r="D40" s="46">
        <f t="shared" si="3"/>
        <v>17824495.89999999</v>
      </c>
      <c r="E40" s="20">
        <f t="shared" si="0"/>
        <v>0</v>
      </c>
      <c r="F40" s="20">
        <f t="shared" si="1"/>
        <v>0</v>
      </c>
      <c r="G40" s="20">
        <f t="shared" si="2"/>
        <v>0</v>
      </c>
    </row>
    <row r="41" spans="1:7" ht="15">
      <c r="A41" s="5" t="s">
        <v>32</v>
      </c>
      <c r="B41" s="46">
        <v>68084751.36</v>
      </c>
      <c r="C41" s="46">
        <v>62521464.2</v>
      </c>
      <c r="D41" s="46">
        <f t="shared" si="3"/>
        <v>5563287.159999996</v>
      </c>
      <c r="E41" s="20">
        <f t="shared" si="0"/>
        <v>0</v>
      </c>
      <c r="F41" s="20">
        <f t="shared" si="1"/>
        <v>0</v>
      </c>
      <c r="G41" s="20">
        <f t="shared" si="2"/>
        <v>0</v>
      </c>
    </row>
    <row r="42" spans="1:7" ht="15">
      <c r="A42" s="5" t="s">
        <v>33</v>
      </c>
      <c r="B42" s="46">
        <v>41274612.6</v>
      </c>
      <c r="C42" s="46">
        <v>28442572.2</v>
      </c>
      <c r="D42" s="46">
        <f t="shared" si="3"/>
        <v>12832040.400000002</v>
      </c>
      <c r="E42" s="20">
        <f t="shared" si="0"/>
        <v>0</v>
      </c>
      <c r="F42" s="20">
        <f t="shared" si="1"/>
        <v>0</v>
      </c>
      <c r="G42" s="20">
        <f t="shared" si="2"/>
        <v>0</v>
      </c>
    </row>
    <row r="43" spans="1:7" ht="15">
      <c r="A43" s="5" t="s">
        <v>34</v>
      </c>
      <c r="B43" s="46">
        <v>41389398.5</v>
      </c>
      <c r="C43" s="46">
        <v>34212698.42</v>
      </c>
      <c r="D43" s="46">
        <f t="shared" si="3"/>
        <v>7176700.079999998</v>
      </c>
      <c r="E43" s="20">
        <f t="shared" si="0"/>
        <v>0</v>
      </c>
      <c r="F43" s="20">
        <f t="shared" si="1"/>
        <v>0</v>
      </c>
      <c r="G43" s="20">
        <f t="shared" si="2"/>
        <v>0</v>
      </c>
    </row>
    <row r="44" spans="1:7" ht="15">
      <c r="A44" s="5" t="s">
        <v>35</v>
      </c>
      <c r="B44" s="46">
        <v>46325726.69</v>
      </c>
      <c r="C44" s="46">
        <v>30913366.2</v>
      </c>
      <c r="D44" s="46">
        <f t="shared" si="3"/>
        <v>15412360.489999998</v>
      </c>
      <c r="E44" s="20">
        <f t="shared" si="0"/>
        <v>0</v>
      </c>
      <c r="F44" s="20">
        <f t="shared" si="1"/>
        <v>0</v>
      </c>
      <c r="G44" s="20">
        <f t="shared" si="2"/>
        <v>0</v>
      </c>
    </row>
    <row r="45" spans="1:7" ht="15">
      <c r="A45" s="5" t="s">
        <v>36</v>
      </c>
      <c r="B45" s="46">
        <v>55648235</v>
      </c>
      <c r="C45" s="46">
        <v>36812728.6</v>
      </c>
      <c r="D45" s="46">
        <f t="shared" si="3"/>
        <v>18835506.4</v>
      </c>
      <c r="E45" s="20">
        <f t="shared" si="0"/>
        <v>0</v>
      </c>
      <c r="F45" s="20">
        <f t="shared" si="1"/>
        <v>0</v>
      </c>
      <c r="G45" s="20">
        <f t="shared" si="2"/>
        <v>0</v>
      </c>
    </row>
    <row r="46" spans="1:3" ht="15">
      <c r="A46" s="6"/>
      <c r="B46" s="6"/>
      <c r="C46" s="6"/>
    </row>
  </sheetData>
  <sheetProtection/>
  <mergeCells count="2">
    <mergeCell ref="A1:G1"/>
    <mergeCell ref="B9:C9"/>
  </mergeCells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421875" style="1" customWidth="1"/>
    <col min="2" max="2" width="20.00390625" style="1" customWidth="1"/>
    <col min="3" max="3" width="19.0039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72" t="s">
        <v>204</v>
      </c>
      <c r="B1" s="72"/>
      <c r="C1" s="72"/>
      <c r="D1" s="72"/>
      <c r="E1" s="72"/>
      <c r="F1" s="72"/>
    </row>
    <row r="3" spans="1:2" ht="15">
      <c r="A3" s="11" t="s">
        <v>135</v>
      </c>
      <c r="B3" s="30">
        <f>MAX($D$9:$D$45)</f>
        <v>0.09396923301515726</v>
      </c>
    </row>
    <row r="4" spans="1:2" ht="15">
      <c r="A4" s="12" t="s">
        <v>136</v>
      </c>
      <c r="B4" s="31">
        <f>MIN($D$9:$D$45)</f>
        <v>0</v>
      </c>
    </row>
    <row r="5" spans="1:2" ht="15">
      <c r="A5" s="13" t="s">
        <v>137</v>
      </c>
      <c r="B5" s="14" t="s">
        <v>41</v>
      </c>
    </row>
    <row r="7" spans="1:6" s="8" customFormat="1" ht="96.75" customHeight="1">
      <c r="A7" s="3" t="s">
        <v>38</v>
      </c>
      <c r="B7" s="3" t="s">
        <v>244</v>
      </c>
      <c r="C7" s="3" t="s">
        <v>245</v>
      </c>
      <c r="D7" s="9" t="s">
        <v>138</v>
      </c>
      <c r="E7" s="9" t="s">
        <v>139</v>
      </c>
      <c r="F7" s="9" t="s">
        <v>140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110</v>
      </c>
      <c r="E8" s="9">
        <v>5</v>
      </c>
      <c r="F8" s="9">
        <v>6</v>
      </c>
    </row>
    <row r="9" spans="1:6" ht="15">
      <c r="A9" s="5" t="s">
        <v>0</v>
      </c>
      <c r="B9" s="56">
        <v>20477414657.05</v>
      </c>
      <c r="C9" s="44">
        <v>273748706.769892</v>
      </c>
      <c r="D9" s="39">
        <f>$C9/$B9</f>
        <v>0.013368323655820746</v>
      </c>
      <c r="E9" s="39">
        <f>($D9-$B$4)/($B$3-$B$4)</f>
        <v>0.14226277289785297</v>
      </c>
      <c r="F9" s="39">
        <f>$E9*$B$5</f>
        <v>-0.14226277289785297</v>
      </c>
    </row>
    <row r="10" spans="1:6" ht="15">
      <c r="A10" s="5" t="s">
        <v>1</v>
      </c>
      <c r="B10" s="56">
        <v>11612584662.77</v>
      </c>
      <c r="C10" s="44">
        <v>150814947.18763018</v>
      </c>
      <c r="D10" s="39">
        <f aca="true" t="shared" si="0" ref="D10:D46">$C10/$B10</f>
        <v>0.012987198936955317</v>
      </c>
      <c r="E10" s="39">
        <f aca="true" t="shared" si="1" ref="E10:E45">($D10-$B$4)/($B$3-$B$4)</f>
        <v>0.13820692709985702</v>
      </c>
      <c r="F10" s="39">
        <f aca="true" t="shared" si="2" ref="F10:F45">$E10*$B$5</f>
        <v>-0.13820692709985702</v>
      </c>
    </row>
    <row r="11" spans="1:6" ht="15">
      <c r="A11" s="5" t="s">
        <v>2</v>
      </c>
      <c r="B11" s="56">
        <v>2505603829.87</v>
      </c>
      <c r="C11" s="44">
        <v>134053821.55469957</v>
      </c>
      <c r="D11" s="39">
        <f t="shared" si="0"/>
        <v>0.05350160306933071</v>
      </c>
      <c r="E11" s="39">
        <f t="shared" si="1"/>
        <v>0.5693523438751584</v>
      </c>
      <c r="F11" s="39">
        <f t="shared" si="2"/>
        <v>-0.5693523438751584</v>
      </c>
    </row>
    <row r="12" spans="1:6" ht="15">
      <c r="A12" s="5" t="s">
        <v>3</v>
      </c>
      <c r="B12" s="56">
        <v>2019434000</v>
      </c>
      <c r="C12" s="44">
        <v>74681503.07647039</v>
      </c>
      <c r="D12" s="39">
        <f t="shared" si="0"/>
        <v>0.036981403242923705</v>
      </c>
      <c r="E12" s="39">
        <f t="shared" si="1"/>
        <v>0.39354799498000154</v>
      </c>
      <c r="F12" s="39">
        <f t="shared" si="2"/>
        <v>-0.39354799498000154</v>
      </c>
    </row>
    <row r="13" spans="1:6" ht="15">
      <c r="A13" s="5" t="s">
        <v>4</v>
      </c>
      <c r="B13" s="56">
        <v>949466384.86</v>
      </c>
      <c r="C13" s="44">
        <v>80846037.56402516</v>
      </c>
      <c r="D13" s="39">
        <f t="shared" si="0"/>
        <v>0.0851489203337578</v>
      </c>
      <c r="E13" s="39">
        <f t="shared" si="1"/>
        <v>0.9061361639508461</v>
      </c>
      <c r="F13" s="39">
        <f t="shared" si="2"/>
        <v>-0.9061361639508461</v>
      </c>
    </row>
    <row r="14" spans="1:6" ht="15">
      <c r="A14" s="5" t="s">
        <v>5</v>
      </c>
      <c r="B14" s="56">
        <v>498018580.2</v>
      </c>
      <c r="C14" s="44">
        <v>32625612.516743958</v>
      </c>
      <c r="D14" s="39">
        <f t="shared" si="0"/>
        <v>0.06551083396053575</v>
      </c>
      <c r="E14" s="39">
        <f t="shared" si="1"/>
        <v>0.6971519491913788</v>
      </c>
      <c r="F14" s="39">
        <f t="shared" si="2"/>
        <v>-0.6971519491913788</v>
      </c>
    </row>
    <row r="15" spans="1:6" ht="15">
      <c r="A15" s="5" t="s">
        <v>6</v>
      </c>
      <c r="B15" s="56">
        <v>1000656609.52</v>
      </c>
      <c r="C15" s="44">
        <v>39310461.42851815</v>
      </c>
      <c r="D15" s="39">
        <f t="shared" si="0"/>
        <v>0.0392846667423451</v>
      </c>
      <c r="E15" s="39">
        <f t="shared" si="1"/>
        <v>0.41805882076326484</v>
      </c>
      <c r="F15" s="39">
        <f t="shared" si="2"/>
        <v>-0.41805882076326484</v>
      </c>
    </row>
    <row r="16" spans="1:6" ht="15">
      <c r="A16" s="5" t="s">
        <v>7</v>
      </c>
      <c r="B16" s="56">
        <v>398901638.91</v>
      </c>
      <c r="C16" s="44">
        <v>7779313.954833925</v>
      </c>
      <c r="D16" s="39">
        <f t="shared" si="0"/>
        <v>0.019501835029033535</v>
      </c>
      <c r="E16" s="39">
        <f t="shared" si="1"/>
        <v>0.2075342577914612</v>
      </c>
      <c r="F16" s="39">
        <f t="shared" si="2"/>
        <v>-0.2075342577914612</v>
      </c>
    </row>
    <row r="17" spans="1:6" ht="15">
      <c r="A17" s="5" t="s">
        <v>8</v>
      </c>
      <c r="B17" s="56">
        <v>675003150.15</v>
      </c>
      <c r="C17" s="44">
        <v>38246719.20793086</v>
      </c>
      <c r="D17" s="39">
        <f t="shared" si="0"/>
        <v>0.05666154180085179</v>
      </c>
      <c r="E17" s="39">
        <f t="shared" si="1"/>
        <v>0.6029797198803598</v>
      </c>
      <c r="F17" s="39">
        <f t="shared" si="2"/>
        <v>-0.6029797198803598</v>
      </c>
    </row>
    <row r="18" spans="1:6" ht="15">
      <c r="A18" s="5" t="s">
        <v>9</v>
      </c>
      <c r="B18" s="56">
        <v>828816646.26</v>
      </c>
      <c r="C18" s="44">
        <v>0</v>
      </c>
      <c r="D18" s="39">
        <f t="shared" si="0"/>
        <v>0</v>
      </c>
      <c r="E18" s="39">
        <f t="shared" si="1"/>
        <v>0</v>
      </c>
      <c r="F18" s="39">
        <f t="shared" si="2"/>
        <v>0</v>
      </c>
    </row>
    <row r="19" spans="1:6" ht="15">
      <c r="A19" s="5" t="s">
        <v>10</v>
      </c>
      <c r="B19" s="56">
        <v>211402988.21</v>
      </c>
      <c r="C19" s="44">
        <v>11775077.433959361</v>
      </c>
      <c r="D19" s="39">
        <f t="shared" si="0"/>
        <v>0.055699673564984946</v>
      </c>
      <c r="E19" s="39">
        <f t="shared" si="1"/>
        <v>0.5927437287479038</v>
      </c>
      <c r="F19" s="39">
        <f t="shared" si="2"/>
        <v>-0.5927437287479038</v>
      </c>
    </row>
    <row r="20" spans="1:6" ht="15">
      <c r="A20" s="5" t="s">
        <v>11</v>
      </c>
      <c r="B20" s="56">
        <v>572274656.87</v>
      </c>
      <c r="C20" s="44">
        <v>20180593.789731115</v>
      </c>
      <c r="D20" s="39">
        <f t="shared" si="0"/>
        <v>0.03526382576524861</v>
      </c>
      <c r="E20" s="39">
        <f t="shared" si="1"/>
        <v>0.3752699115843645</v>
      </c>
      <c r="F20" s="39">
        <f t="shared" si="2"/>
        <v>-0.3752699115843645</v>
      </c>
    </row>
    <row r="21" spans="1:6" ht="15">
      <c r="A21" s="5" t="s">
        <v>12</v>
      </c>
      <c r="B21" s="56">
        <v>245612899.9</v>
      </c>
      <c r="C21" s="44">
        <v>11564314.459908951</v>
      </c>
      <c r="D21" s="39">
        <f t="shared" si="0"/>
        <v>0.04708349791325008</v>
      </c>
      <c r="E21" s="39">
        <f t="shared" si="1"/>
        <v>0.5010522742657216</v>
      </c>
      <c r="F21" s="39">
        <f t="shared" si="2"/>
        <v>-0.5010522742657216</v>
      </c>
    </row>
    <row r="22" spans="1:6" ht="15">
      <c r="A22" s="5" t="s">
        <v>13</v>
      </c>
      <c r="B22" s="56">
        <v>342596349.19</v>
      </c>
      <c r="C22" s="44">
        <v>18319252.291927874</v>
      </c>
      <c r="D22" s="39">
        <f t="shared" si="0"/>
        <v>0.05347182576591973</v>
      </c>
      <c r="E22" s="39">
        <f t="shared" si="1"/>
        <v>0.5690354603330082</v>
      </c>
      <c r="F22" s="39">
        <f t="shared" si="2"/>
        <v>-0.5690354603330082</v>
      </c>
    </row>
    <row r="23" spans="1:6" ht="15">
      <c r="A23" s="5" t="s">
        <v>14</v>
      </c>
      <c r="B23" s="56">
        <v>427309009.37</v>
      </c>
      <c r="C23" s="44">
        <v>11785605.029160641</v>
      </c>
      <c r="D23" s="39">
        <f t="shared" si="0"/>
        <v>0.027580988864561184</v>
      </c>
      <c r="E23" s="39">
        <f t="shared" si="1"/>
        <v>0.2935108437046875</v>
      </c>
      <c r="F23" s="39">
        <f t="shared" si="2"/>
        <v>-0.2935108437046875</v>
      </c>
    </row>
    <row r="24" spans="1:6" ht="15">
      <c r="A24" s="5" t="s">
        <v>15</v>
      </c>
      <c r="B24" s="56">
        <v>415904005.4</v>
      </c>
      <c r="C24" s="44">
        <v>2463586.5673937276</v>
      </c>
      <c r="D24" s="39">
        <f t="shared" si="0"/>
        <v>0.0059234499677980924</v>
      </c>
      <c r="E24" s="39">
        <f t="shared" si="1"/>
        <v>0.06303605741724676</v>
      </c>
      <c r="F24" s="39">
        <f t="shared" si="2"/>
        <v>-0.06303605741724676</v>
      </c>
    </row>
    <row r="25" spans="1:6" ht="15">
      <c r="A25" s="5" t="s">
        <v>16</v>
      </c>
      <c r="B25" s="56">
        <v>1336602558.37</v>
      </c>
      <c r="C25" s="44">
        <v>58168603.349653214</v>
      </c>
      <c r="D25" s="39">
        <f t="shared" si="0"/>
        <v>0.04351974563073589</v>
      </c>
      <c r="E25" s="39">
        <f t="shared" si="1"/>
        <v>0.46312760287951</v>
      </c>
      <c r="F25" s="39">
        <f t="shared" si="2"/>
        <v>-0.46312760287951</v>
      </c>
    </row>
    <row r="26" spans="1:6" ht="15">
      <c r="A26" s="5" t="s">
        <v>17</v>
      </c>
      <c r="B26" s="56">
        <v>155780600.79</v>
      </c>
      <c r="C26" s="44">
        <v>6110179.472546957</v>
      </c>
      <c r="D26" s="39">
        <f t="shared" si="0"/>
        <v>0.03922298053519375</v>
      </c>
      <c r="E26" s="39">
        <f t="shared" si="1"/>
        <v>0.4174023696550452</v>
      </c>
      <c r="F26" s="39">
        <f t="shared" si="2"/>
        <v>-0.4174023696550452</v>
      </c>
    </row>
    <row r="27" spans="1:6" ht="15">
      <c r="A27" s="5" t="s">
        <v>18</v>
      </c>
      <c r="B27" s="56">
        <v>276133280.61</v>
      </c>
      <c r="C27" s="44">
        <v>11313899.35360372</v>
      </c>
      <c r="D27" s="39">
        <f t="shared" si="0"/>
        <v>0.04097260326104275</v>
      </c>
      <c r="E27" s="39">
        <f t="shared" si="1"/>
        <v>0.43602147156435617</v>
      </c>
      <c r="F27" s="39">
        <f t="shared" si="2"/>
        <v>-0.43602147156435617</v>
      </c>
    </row>
    <row r="28" spans="1:6" ht="15">
      <c r="A28" s="5" t="s">
        <v>19</v>
      </c>
      <c r="B28" s="56">
        <v>853228795.95</v>
      </c>
      <c r="C28" s="44">
        <v>9960850.945371702</v>
      </c>
      <c r="D28" s="39">
        <f t="shared" si="0"/>
        <v>0.01167430235905378</v>
      </c>
      <c r="E28" s="39">
        <f t="shared" si="1"/>
        <v>0.12423536922101633</v>
      </c>
      <c r="F28" s="39">
        <f t="shared" si="2"/>
        <v>-0.12423536922101633</v>
      </c>
    </row>
    <row r="29" spans="1:6" ht="15">
      <c r="A29" s="5" t="s">
        <v>20</v>
      </c>
      <c r="B29" s="56">
        <v>850372098.83</v>
      </c>
      <c r="C29" s="44">
        <v>8063803.172389433</v>
      </c>
      <c r="D29" s="39">
        <f t="shared" si="0"/>
        <v>0.009482676093776081</v>
      </c>
      <c r="E29" s="39">
        <f t="shared" si="1"/>
        <v>0.10091256243675548</v>
      </c>
      <c r="F29" s="39">
        <f t="shared" si="2"/>
        <v>-0.10091256243675548</v>
      </c>
    </row>
    <row r="30" spans="1:6" ht="15">
      <c r="A30" s="5" t="s">
        <v>21</v>
      </c>
      <c r="B30" s="56">
        <v>261259557.39</v>
      </c>
      <c r="C30" s="44">
        <v>9542398.097616583</v>
      </c>
      <c r="D30" s="39">
        <f t="shared" si="0"/>
        <v>0.03652458954208513</v>
      </c>
      <c r="E30" s="39">
        <f t="shared" si="1"/>
        <v>0.38868668361051434</v>
      </c>
      <c r="F30" s="39">
        <f t="shared" si="2"/>
        <v>-0.38868668361051434</v>
      </c>
    </row>
    <row r="31" spans="1:6" ht="15">
      <c r="A31" s="5" t="s">
        <v>22</v>
      </c>
      <c r="B31" s="56">
        <v>360385637.52</v>
      </c>
      <c r="C31" s="44">
        <v>23483512.3410256</v>
      </c>
      <c r="D31" s="39">
        <f t="shared" si="0"/>
        <v>0.06516217600298335</v>
      </c>
      <c r="E31" s="39">
        <f t="shared" si="1"/>
        <v>0.6934416075575787</v>
      </c>
      <c r="F31" s="39">
        <f t="shared" si="2"/>
        <v>-0.6934416075575787</v>
      </c>
    </row>
    <row r="32" spans="1:6" ht="15">
      <c r="A32" s="5" t="s">
        <v>23</v>
      </c>
      <c r="B32" s="56">
        <v>355599354.66</v>
      </c>
      <c r="C32" s="44">
        <v>6951690.166527785</v>
      </c>
      <c r="D32" s="39">
        <f t="shared" si="0"/>
        <v>0.019549220423008135</v>
      </c>
      <c r="E32" s="39">
        <f t="shared" si="1"/>
        <v>0.20803852277750143</v>
      </c>
      <c r="F32" s="39">
        <f t="shared" si="2"/>
        <v>-0.20803852277750143</v>
      </c>
    </row>
    <row r="33" spans="1:6" ht="15">
      <c r="A33" s="5" t="s">
        <v>24</v>
      </c>
      <c r="B33" s="56">
        <v>718033870.18</v>
      </c>
      <c r="C33" s="44">
        <v>45314472.1278203</v>
      </c>
      <c r="D33" s="39">
        <f t="shared" si="0"/>
        <v>0.06310910112981254</v>
      </c>
      <c r="E33" s="39">
        <f t="shared" si="1"/>
        <v>0.6715932343475978</v>
      </c>
      <c r="F33" s="39">
        <f t="shared" si="2"/>
        <v>-0.6715932343475978</v>
      </c>
    </row>
    <row r="34" spans="1:6" ht="15">
      <c r="A34" s="5" t="s">
        <v>25</v>
      </c>
      <c r="B34" s="56">
        <v>271938806.36</v>
      </c>
      <c r="C34" s="44">
        <v>683806.0545643494</v>
      </c>
      <c r="D34" s="39">
        <f t="shared" si="0"/>
        <v>0.0025145585645437755</v>
      </c>
      <c r="E34" s="39">
        <f t="shared" si="1"/>
        <v>0.026759381596082373</v>
      </c>
      <c r="F34" s="39">
        <f t="shared" si="2"/>
        <v>-0.026759381596082373</v>
      </c>
    </row>
    <row r="35" spans="1:6" ht="15">
      <c r="A35" s="5" t="s">
        <v>26</v>
      </c>
      <c r="B35" s="56">
        <v>532744488.62</v>
      </c>
      <c r="C35" s="44">
        <v>38362164.154473536</v>
      </c>
      <c r="D35" s="39">
        <f t="shared" si="0"/>
        <v>0.07200856127830689</v>
      </c>
      <c r="E35" s="39">
        <f t="shared" si="1"/>
        <v>0.766299340409556</v>
      </c>
      <c r="F35" s="39">
        <f t="shared" si="2"/>
        <v>-0.766299340409556</v>
      </c>
    </row>
    <row r="36" spans="1:6" ht="15">
      <c r="A36" s="5" t="s">
        <v>27</v>
      </c>
      <c r="B36" s="56">
        <v>385676669.91</v>
      </c>
      <c r="C36" s="44">
        <v>7848035.530486412</v>
      </c>
      <c r="D36" s="39">
        <f t="shared" si="0"/>
        <v>0.020348743242150993</v>
      </c>
      <c r="E36" s="39">
        <f t="shared" si="1"/>
        <v>0.21654686953621016</v>
      </c>
      <c r="F36" s="39">
        <f t="shared" si="2"/>
        <v>-0.21654686953621016</v>
      </c>
    </row>
    <row r="37" spans="1:6" ht="15">
      <c r="A37" s="5" t="s">
        <v>28</v>
      </c>
      <c r="B37" s="56">
        <v>626152168.5</v>
      </c>
      <c r="C37" s="44">
        <v>4631098.917735636</v>
      </c>
      <c r="D37" s="39">
        <f t="shared" si="0"/>
        <v>0.0073961237391061375</v>
      </c>
      <c r="E37" s="39">
        <f t="shared" si="1"/>
        <v>0.07870792919968965</v>
      </c>
      <c r="F37" s="39">
        <f t="shared" si="2"/>
        <v>-0.07870792919968965</v>
      </c>
    </row>
    <row r="38" spans="1:6" ht="15">
      <c r="A38" s="5" t="s">
        <v>29</v>
      </c>
      <c r="B38" s="56">
        <v>394276672.54</v>
      </c>
      <c r="C38" s="44">
        <v>23933956.901877157</v>
      </c>
      <c r="D38" s="39">
        <f t="shared" si="0"/>
        <v>0.060703456655678806</v>
      </c>
      <c r="E38" s="39">
        <f t="shared" si="1"/>
        <v>0.645992892651229</v>
      </c>
      <c r="F38" s="39">
        <f t="shared" si="2"/>
        <v>-0.645992892651229</v>
      </c>
    </row>
    <row r="39" spans="1:6" ht="15">
      <c r="A39" s="5" t="s">
        <v>30</v>
      </c>
      <c r="B39" s="56">
        <v>976335192.5</v>
      </c>
      <c r="C39" s="44">
        <v>7774833.050640404</v>
      </c>
      <c r="D39" s="39">
        <f t="shared" si="0"/>
        <v>0.007963282600448108</v>
      </c>
      <c r="E39" s="39">
        <f t="shared" si="1"/>
        <v>0.08474350960344253</v>
      </c>
      <c r="F39" s="39">
        <f t="shared" si="2"/>
        <v>-0.08474350960344253</v>
      </c>
    </row>
    <row r="40" spans="1:6" ht="15">
      <c r="A40" s="5" t="s">
        <v>31</v>
      </c>
      <c r="B40" s="56">
        <v>775666723.25</v>
      </c>
      <c r="C40" s="44">
        <v>67451810.55790302</v>
      </c>
      <c r="D40" s="39">
        <f t="shared" si="0"/>
        <v>0.08695978380416233</v>
      </c>
      <c r="E40" s="39">
        <f t="shared" si="1"/>
        <v>0.9254069764529811</v>
      </c>
      <c r="F40" s="39">
        <f t="shared" si="2"/>
        <v>-0.9254069764529811</v>
      </c>
    </row>
    <row r="41" spans="1:6" ht="15">
      <c r="A41" s="5" t="s">
        <v>32</v>
      </c>
      <c r="B41" s="56">
        <v>489275126.44</v>
      </c>
      <c r="C41" s="44">
        <v>41772543.90548521</v>
      </c>
      <c r="D41" s="39">
        <f t="shared" si="0"/>
        <v>0.08537638978180878</v>
      </c>
      <c r="E41" s="39">
        <f t="shared" si="1"/>
        <v>0.9085568440048621</v>
      </c>
      <c r="F41" s="39">
        <f t="shared" si="2"/>
        <v>-0.9085568440048621</v>
      </c>
    </row>
    <row r="42" spans="1:6" ht="15">
      <c r="A42" s="5" t="s">
        <v>33</v>
      </c>
      <c r="B42" s="56">
        <v>295680024.17</v>
      </c>
      <c r="C42" s="44">
        <v>10386430.458019383</v>
      </c>
      <c r="D42" s="39">
        <f t="shared" si="0"/>
        <v>0.03512726464080559</v>
      </c>
      <c r="E42" s="39">
        <f t="shared" si="1"/>
        <v>0.3738166580027268</v>
      </c>
      <c r="F42" s="39">
        <f t="shared" si="2"/>
        <v>-0.3738166580027268</v>
      </c>
    </row>
    <row r="43" spans="1:6" ht="15">
      <c r="A43" s="5" t="s">
        <v>34</v>
      </c>
      <c r="B43" s="56">
        <v>249878103.93</v>
      </c>
      <c r="C43" s="44">
        <v>23480853.773583855</v>
      </c>
      <c r="D43" s="39">
        <f t="shared" si="0"/>
        <v>0.09396923301515726</v>
      </c>
      <c r="E43" s="39">
        <f t="shared" si="1"/>
        <v>1</v>
      </c>
      <c r="F43" s="39">
        <f t="shared" si="2"/>
        <v>-1</v>
      </c>
    </row>
    <row r="44" spans="1:6" ht="15">
      <c r="A44" s="5" t="s">
        <v>35</v>
      </c>
      <c r="B44" s="56">
        <v>354182581.2</v>
      </c>
      <c r="C44" s="44">
        <v>6716333.266433097</v>
      </c>
      <c r="D44" s="39">
        <f t="shared" si="0"/>
        <v>0.018962912415617966</v>
      </c>
      <c r="E44" s="39">
        <f t="shared" si="1"/>
        <v>0.20179916135485795</v>
      </c>
      <c r="F44" s="39">
        <f t="shared" si="2"/>
        <v>-0.20179916135485795</v>
      </c>
    </row>
    <row r="45" spans="1:6" ht="15">
      <c r="A45" s="5" t="s">
        <v>36</v>
      </c>
      <c r="B45" s="56">
        <v>399656539.5</v>
      </c>
      <c r="C45" s="44">
        <v>17244971.557444297</v>
      </c>
      <c r="D45" s="39">
        <f t="shared" si="0"/>
        <v>0.043149479247903806</v>
      </c>
      <c r="E45" s="39">
        <f t="shared" si="1"/>
        <v>0.4591873091157803</v>
      </c>
      <c r="F45" s="39">
        <f t="shared" si="2"/>
        <v>-0.4591873091157803</v>
      </c>
    </row>
    <row r="46" spans="1:6" s="18" customFormat="1" ht="15">
      <c r="A46" s="15" t="s">
        <v>71</v>
      </c>
      <c r="B46" s="16">
        <f>SUM(B$9:B$45)</f>
        <v>54099858919.75002</v>
      </c>
      <c r="C46" s="16">
        <f>SUM(C$9:C$45)</f>
        <v>1337391799.988027</v>
      </c>
      <c r="D46" s="16">
        <f t="shared" si="0"/>
        <v>0.02472080014056729</v>
      </c>
      <c r="E46" s="17"/>
      <c r="F46" s="17"/>
    </row>
    <row r="47" ht="15">
      <c r="A47" s="6" t="s">
        <v>39</v>
      </c>
    </row>
  </sheetData>
  <sheetProtection/>
  <mergeCells count="1">
    <mergeCell ref="A1:F1"/>
  </mergeCells>
  <printOptions/>
  <pageMargins left="0.71" right="0.21" top="0.17" bottom="0.22" header="0.17" footer="0.2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2" t="s">
        <v>208</v>
      </c>
      <c r="B1" s="72"/>
      <c r="C1" s="72"/>
      <c r="D1" s="72"/>
      <c r="E1" s="72"/>
      <c r="F1" s="72"/>
    </row>
    <row r="3" spans="1:2" ht="15">
      <c r="A3" s="11" t="s">
        <v>141</v>
      </c>
      <c r="B3" s="26">
        <f>MAX($D$9:$D$45)</f>
        <v>1998.676102882306</v>
      </c>
    </row>
    <row r="4" spans="1:2" ht="15">
      <c r="A4" s="12" t="s">
        <v>142</v>
      </c>
      <c r="B4" s="58">
        <f>MIN($D$9:$D$45)</f>
        <v>32.095109840442305</v>
      </c>
    </row>
    <row r="5" spans="1:2" ht="15">
      <c r="A5" s="13" t="s">
        <v>143</v>
      </c>
      <c r="B5" s="14" t="s">
        <v>41</v>
      </c>
    </row>
    <row r="7" spans="1:6" s="8" customFormat="1" ht="79.5" customHeight="1">
      <c r="A7" s="3" t="s">
        <v>38</v>
      </c>
      <c r="B7" s="3" t="s">
        <v>246</v>
      </c>
      <c r="C7" s="3" t="s">
        <v>247</v>
      </c>
      <c r="D7" s="9" t="s">
        <v>144</v>
      </c>
      <c r="E7" s="9" t="s">
        <v>145</v>
      </c>
      <c r="F7" s="9" t="s">
        <v>146</v>
      </c>
    </row>
    <row r="8" spans="1:6" s="7" customFormat="1" ht="15">
      <c r="A8" s="9">
        <v>1</v>
      </c>
      <c r="B8" s="54">
        <v>2</v>
      </c>
      <c r="C8" s="54">
        <v>3</v>
      </c>
      <c r="D8" s="54" t="s">
        <v>111</v>
      </c>
      <c r="E8" s="54">
        <v>5</v>
      </c>
      <c r="F8" s="54">
        <v>6</v>
      </c>
    </row>
    <row r="9" spans="1:6" ht="15">
      <c r="A9" s="5" t="s">
        <v>0</v>
      </c>
      <c r="B9" s="39">
        <v>595334054.24</v>
      </c>
      <c r="C9" s="55">
        <v>1172426</v>
      </c>
      <c r="D9" s="39">
        <f>$B9/$C9</f>
        <v>507.77964173431843</v>
      </c>
      <c r="E9" s="39">
        <f>($D9-$B$4)/($B$3-$B$4)</f>
        <v>0.24188402795355907</v>
      </c>
      <c r="F9" s="39">
        <f>$E9*$B$5</f>
        <v>-0.24188402795355907</v>
      </c>
    </row>
    <row r="10" spans="1:6" ht="15">
      <c r="A10" s="5" t="s">
        <v>1</v>
      </c>
      <c r="B10" s="39">
        <v>71517461.33</v>
      </c>
      <c r="C10" s="55">
        <v>718127</v>
      </c>
      <c r="D10" s="39">
        <f aca="true" t="shared" si="0" ref="D10:D46">$B10/$C10</f>
        <v>99.58887680034312</v>
      </c>
      <c r="E10" s="39">
        <f aca="true" t="shared" si="1" ref="E10:E45">($D10-$B$4)/($B$3-$B$4)</f>
        <v>0.03432035964890668</v>
      </c>
      <c r="F10" s="39">
        <f aca="true" t="shared" si="2" ref="F10:F45">$E10*$B$5</f>
        <v>-0.03432035964890668</v>
      </c>
    </row>
    <row r="11" spans="1:6" ht="15">
      <c r="A11" s="5" t="s">
        <v>2</v>
      </c>
      <c r="B11" s="39">
        <v>48584627.37</v>
      </c>
      <c r="C11" s="55">
        <v>176853</v>
      </c>
      <c r="D11" s="39">
        <f t="shared" si="0"/>
        <v>274.7175754440128</v>
      </c>
      <c r="E11" s="39">
        <f t="shared" si="1"/>
        <v>0.1233727298606133</v>
      </c>
      <c r="F11" s="39">
        <f t="shared" si="2"/>
        <v>-0.1233727298606133</v>
      </c>
    </row>
    <row r="12" spans="1:6" ht="15">
      <c r="A12" s="5" t="s">
        <v>3</v>
      </c>
      <c r="B12" s="39">
        <v>16935097.82</v>
      </c>
      <c r="C12" s="55">
        <v>108290</v>
      </c>
      <c r="D12" s="39">
        <f t="shared" si="0"/>
        <v>156.38653449071936</v>
      </c>
      <c r="E12" s="39">
        <f t="shared" si="1"/>
        <v>0.06320178273360907</v>
      </c>
      <c r="F12" s="39">
        <f t="shared" si="2"/>
        <v>-0.06320178273360907</v>
      </c>
    </row>
    <row r="13" spans="1:6" ht="15">
      <c r="A13" s="5" t="s">
        <v>4</v>
      </c>
      <c r="B13" s="39">
        <v>30406142.32</v>
      </c>
      <c r="C13" s="55">
        <v>72410</v>
      </c>
      <c r="D13" s="39">
        <f t="shared" si="0"/>
        <v>419.91634194172076</v>
      </c>
      <c r="E13" s="39">
        <f t="shared" si="1"/>
        <v>0.19720582751153576</v>
      </c>
      <c r="F13" s="39">
        <f t="shared" si="2"/>
        <v>-0.19720582751153576</v>
      </c>
    </row>
    <row r="14" spans="1:6" ht="15">
      <c r="A14" s="5" t="s">
        <v>5</v>
      </c>
      <c r="B14" s="39">
        <v>1526732.28</v>
      </c>
      <c r="C14" s="55">
        <v>47569</v>
      </c>
      <c r="D14" s="39">
        <f t="shared" si="0"/>
        <v>32.095109840442305</v>
      </c>
      <c r="E14" s="39">
        <f t="shared" si="1"/>
        <v>0</v>
      </c>
      <c r="F14" s="39">
        <f t="shared" si="2"/>
        <v>0</v>
      </c>
    </row>
    <row r="15" spans="1:6" ht="15">
      <c r="A15" s="5" t="s">
        <v>6</v>
      </c>
      <c r="B15" s="39">
        <v>14237339.18</v>
      </c>
      <c r="C15" s="55">
        <v>60123</v>
      </c>
      <c r="D15" s="39">
        <f t="shared" si="0"/>
        <v>236.80353907822297</v>
      </c>
      <c r="E15" s="39">
        <f t="shared" si="1"/>
        <v>0.10409356642928914</v>
      </c>
      <c r="F15" s="39">
        <f t="shared" si="2"/>
        <v>-0.10409356642928914</v>
      </c>
    </row>
    <row r="16" spans="1:6" ht="15">
      <c r="A16" s="5" t="s">
        <v>7</v>
      </c>
      <c r="B16" s="39">
        <v>4229800.05</v>
      </c>
      <c r="C16" s="55">
        <v>26909</v>
      </c>
      <c r="D16" s="39">
        <f t="shared" si="0"/>
        <v>157.18904641569733</v>
      </c>
      <c r="E16" s="39">
        <f t="shared" si="1"/>
        <v>0.06360985742151536</v>
      </c>
      <c r="F16" s="39">
        <f t="shared" si="2"/>
        <v>-0.06360985742151536</v>
      </c>
    </row>
    <row r="17" spans="1:6" ht="15">
      <c r="A17" s="5" t="s">
        <v>8</v>
      </c>
      <c r="B17" s="39">
        <v>2724416.38</v>
      </c>
      <c r="C17" s="55">
        <v>56191</v>
      </c>
      <c r="D17" s="39">
        <f t="shared" si="0"/>
        <v>48.484924276129625</v>
      </c>
      <c r="E17" s="39">
        <f t="shared" si="1"/>
        <v>0.008334167010500758</v>
      </c>
      <c r="F17" s="39">
        <f t="shared" si="2"/>
        <v>-0.008334167010500758</v>
      </c>
    </row>
    <row r="18" spans="1:6" ht="15">
      <c r="A18" s="5" t="s">
        <v>9</v>
      </c>
      <c r="B18" s="39">
        <v>1140168.69</v>
      </c>
      <c r="C18" s="55">
        <v>29201</v>
      </c>
      <c r="D18" s="39">
        <f t="shared" si="0"/>
        <v>39.04553576932297</v>
      </c>
      <c r="E18" s="39">
        <f t="shared" si="1"/>
        <v>0.0035342688419508716</v>
      </c>
      <c r="F18" s="39">
        <f t="shared" si="2"/>
        <v>-0.0035342688419508716</v>
      </c>
    </row>
    <row r="19" spans="1:6" ht="15">
      <c r="A19" s="5" t="s">
        <v>10</v>
      </c>
      <c r="B19" s="39">
        <v>2963283.45</v>
      </c>
      <c r="C19" s="55">
        <v>11676</v>
      </c>
      <c r="D19" s="39">
        <f t="shared" si="0"/>
        <v>253.7926901336074</v>
      </c>
      <c r="E19" s="39">
        <f t="shared" si="1"/>
        <v>0.11273249414978238</v>
      </c>
      <c r="F19" s="39">
        <f t="shared" si="2"/>
        <v>-0.11273249414978238</v>
      </c>
    </row>
    <row r="20" spans="1:6" ht="15">
      <c r="A20" s="5" t="s">
        <v>11</v>
      </c>
      <c r="B20" s="39">
        <v>12403554.32</v>
      </c>
      <c r="C20" s="55">
        <v>40863</v>
      </c>
      <c r="D20" s="39">
        <f t="shared" si="0"/>
        <v>303.53998286958864</v>
      </c>
      <c r="E20" s="39">
        <f t="shared" si="1"/>
        <v>0.13802882972507602</v>
      </c>
      <c r="F20" s="39">
        <f t="shared" si="2"/>
        <v>-0.13802882972507602</v>
      </c>
    </row>
    <row r="21" spans="1:6" ht="15">
      <c r="A21" s="5" t="s">
        <v>12</v>
      </c>
      <c r="B21" s="39">
        <v>3891879.41</v>
      </c>
      <c r="C21" s="55">
        <v>14075</v>
      </c>
      <c r="D21" s="39">
        <f t="shared" si="0"/>
        <v>276.51008241563056</v>
      </c>
      <c r="E21" s="39">
        <f t="shared" si="1"/>
        <v>0.12428421379031668</v>
      </c>
      <c r="F21" s="39">
        <f t="shared" si="2"/>
        <v>-0.12428421379031668</v>
      </c>
    </row>
    <row r="22" spans="1:6" ht="15">
      <c r="A22" s="5" t="s">
        <v>13</v>
      </c>
      <c r="B22" s="39">
        <v>5428148.81</v>
      </c>
      <c r="C22" s="55">
        <v>19582</v>
      </c>
      <c r="D22" s="39">
        <f t="shared" si="0"/>
        <v>277.2009401491165</v>
      </c>
      <c r="E22" s="39">
        <f t="shared" si="1"/>
        <v>0.12463551268719929</v>
      </c>
      <c r="F22" s="39">
        <f t="shared" si="2"/>
        <v>-0.12463551268719929</v>
      </c>
    </row>
    <row r="23" spans="1:6" ht="15">
      <c r="A23" s="5" t="s">
        <v>14</v>
      </c>
      <c r="B23" s="39">
        <v>17065032.89</v>
      </c>
      <c r="C23" s="55">
        <v>18380</v>
      </c>
      <c r="D23" s="39">
        <f t="shared" si="0"/>
        <v>928.4566316648531</v>
      </c>
      <c r="E23" s="39">
        <f t="shared" si="1"/>
        <v>0.45579690081207325</v>
      </c>
      <c r="F23" s="39">
        <f t="shared" si="2"/>
        <v>-0.45579690081207325</v>
      </c>
    </row>
    <row r="24" spans="1:6" ht="15">
      <c r="A24" s="5" t="s">
        <v>15</v>
      </c>
      <c r="B24" s="39">
        <v>2985750.15</v>
      </c>
      <c r="C24" s="55">
        <v>24076</v>
      </c>
      <c r="D24" s="39">
        <f t="shared" si="0"/>
        <v>124.01354668549592</v>
      </c>
      <c r="E24" s="39">
        <f t="shared" si="1"/>
        <v>0.04674022436415204</v>
      </c>
      <c r="F24" s="39">
        <f t="shared" si="2"/>
        <v>-0.04674022436415204</v>
      </c>
    </row>
    <row r="25" spans="1:6" ht="15">
      <c r="A25" s="5" t="s">
        <v>16</v>
      </c>
      <c r="B25" s="39">
        <v>35557943.52</v>
      </c>
      <c r="C25" s="55">
        <v>84400</v>
      </c>
      <c r="D25" s="39">
        <f t="shared" si="0"/>
        <v>421.30264834123227</v>
      </c>
      <c r="E25" s="39">
        <f t="shared" si="1"/>
        <v>0.19791075977947514</v>
      </c>
      <c r="F25" s="39">
        <f t="shared" si="2"/>
        <v>-0.19791075977947514</v>
      </c>
    </row>
    <row r="26" spans="1:6" ht="15">
      <c r="A26" s="5" t="s">
        <v>17</v>
      </c>
      <c r="B26" s="39">
        <v>19970771.62</v>
      </c>
      <c r="C26" s="55">
        <v>9992</v>
      </c>
      <c r="D26" s="39">
        <f t="shared" si="0"/>
        <v>1998.676102882306</v>
      </c>
      <c r="E26" s="39">
        <f t="shared" si="1"/>
        <v>1</v>
      </c>
      <c r="F26" s="39">
        <f t="shared" si="2"/>
        <v>-1</v>
      </c>
    </row>
    <row r="27" spans="1:6" ht="15">
      <c r="A27" s="5" t="s">
        <v>18</v>
      </c>
      <c r="B27" s="39">
        <v>19582805.98</v>
      </c>
      <c r="C27" s="55">
        <v>12979</v>
      </c>
      <c r="D27" s="39">
        <f t="shared" si="0"/>
        <v>1508.8069943755297</v>
      </c>
      <c r="E27" s="39">
        <f t="shared" si="1"/>
        <v>0.7509031612529431</v>
      </c>
      <c r="F27" s="39">
        <f t="shared" si="2"/>
        <v>-0.7509031612529431</v>
      </c>
    </row>
    <row r="28" spans="1:6" ht="15">
      <c r="A28" s="5" t="s">
        <v>19</v>
      </c>
      <c r="B28" s="39">
        <v>5281390.45</v>
      </c>
      <c r="C28" s="55">
        <v>32442</v>
      </c>
      <c r="D28" s="39">
        <f t="shared" si="0"/>
        <v>162.7948477282535</v>
      </c>
      <c r="E28" s="39">
        <f t="shared" si="1"/>
        <v>0.06646038904588808</v>
      </c>
      <c r="F28" s="39">
        <f t="shared" si="2"/>
        <v>-0.06646038904588808</v>
      </c>
    </row>
    <row r="29" spans="1:6" ht="15">
      <c r="A29" s="5" t="s">
        <v>20</v>
      </c>
      <c r="B29" s="39">
        <v>34701178.11</v>
      </c>
      <c r="C29" s="55">
        <v>45822</v>
      </c>
      <c r="D29" s="39">
        <f t="shared" si="0"/>
        <v>757.3038739033652</v>
      </c>
      <c r="E29" s="39">
        <f t="shared" si="1"/>
        <v>0.3687662835290532</v>
      </c>
      <c r="F29" s="39">
        <f t="shared" si="2"/>
        <v>-0.3687662835290532</v>
      </c>
    </row>
    <row r="30" spans="1:6" ht="15">
      <c r="A30" s="5" t="s">
        <v>21</v>
      </c>
      <c r="B30" s="39">
        <v>1113006.6</v>
      </c>
      <c r="C30" s="55">
        <v>15247</v>
      </c>
      <c r="D30" s="39">
        <f t="shared" si="0"/>
        <v>72.99839968518398</v>
      </c>
      <c r="E30" s="39">
        <f t="shared" si="1"/>
        <v>0.020799189044064432</v>
      </c>
      <c r="F30" s="39">
        <f t="shared" si="2"/>
        <v>-0.020799189044064432</v>
      </c>
    </row>
    <row r="31" spans="1:6" ht="15">
      <c r="A31" s="5" t="s">
        <v>22</v>
      </c>
      <c r="B31" s="39">
        <v>876211.51</v>
      </c>
      <c r="C31" s="55">
        <v>23280</v>
      </c>
      <c r="D31" s="39">
        <f t="shared" si="0"/>
        <v>37.6379514604811</v>
      </c>
      <c r="E31" s="39">
        <f t="shared" si="1"/>
        <v>0.0028185168267416483</v>
      </c>
      <c r="F31" s="39">
        <f t="shared" si="2"/>
        <v>-0.0028185168267416483</v>
      </c>
    </row>
    <row r="32" spans="1:6" ht="15">
      <c r="A32" s="5" t="s">
        <v>23</v>
      </c>
      <c r="B32" s="39">
        <v>10490646.92</v>
      </c>
      <c r="C32" s="55">
        <v>17368</v>
      </c>
      <c r="D32" s="39">
        <f t="shared" si="0"/>
        <v>604.0215868263473</v>
      </c>
      <c r="E32" s="39">
        <f t="shared" si="1"/>
        <v>0.2908227421141002</v>
      </c>
      <c r="F32" s="39">
        <f t="shared" si="2"/>
        <v>-0.2908227421141002</v>
      </c>
    </row>
    <row r="33" spans="1:6" ht="15">
      <c r="A33" s="5" t="s">
        <v>24</v>
      </c>
      <c r="B33" s="39">
        <v>7607468.65</v>
      </c>
      <c r="C33" s="55">
        <v>54849</v>
      </c>
      <c r="D33" s="39">
        <f t="shared" si="0"/>
        <v>138.69840197633505</v>
      </c>
      <c r="E33" s="39">
        <f t="shared" si="1"/>
        <v>0.05420742522839151</v>
      </c>
      <c r="F33" s="39">
        <f t="shared" si="2"/>
        <v>-0.05420742522839151</v>
      </c>
    </row>
    <row r="34" spans="1:6" ht="15">
      <c r="A34" s="5" t="s">
        <v>25</v>
      </c>
      <c r="B34" s="39">
        <v>12469930.6</v>
      </c>
      <c r="C34" s="55">
        <v>11102</v>
      </c>
      <c r="D34" s="39">
        <f t="shared" si="0"/>
        <v>1123.214790127905</v>
      </c>
      <c r="E34" s="39">
        <f t="shared" si="1"/>
        <v>0.5548307871112611</v>
      </c>
      <c r="F34" s="39">
        <f t="shared" si="2"/>
        <v>-0.5548307871112611</v>
      </c>
    </row>
    <row r="35" spans="1:6" ht="15">
      <c r="A35" s="5" t="s">
        <v>26</v>
      </c>
      <c r="B35" s="39">
        <v>9559369.25</v>
      </c>
      <c r="C35" s="55">
        <v>33958</v>
      </c>
      <c r="D35" s="39">
        <f t="shared" si="0"/>
        <v>281.5056614052653</v>
      </c>
      <c r="E35" s="39">
        <f t="shared" si="1"/>
        <v>0.1268244493602271</v>
      </c>
      <c r="F35" s="39">
        <f t="shared" si="2"/>
        <v>-0.1268244493602271</v>
      </c>
    </row>
    <row r="36" spans="1:6" ht="15">
      <c r="A36" s="5" t="s">
        <v>27</v>
      </c>
      <c r="B36" s="39">
        <v>14454928.59</v>
      </c>
      <c r="C36" s="55">
        <v>17573</v>
      </c>
      <c r="D36" s="39">
        <f t="shared" si="0"/>
        <v>822.5646497467706</v>
      </c>
      <c r="E36" s="39">
        <f t="shared" si="1"/>
        <v>0.4019511745019195</v>
      </c>
      <c r="F36" s="39">
        <f t="shared" si="2"/>
        <v>-0.4019511745019195</v>
      </c>
    </row>
    <row r="37" spans="1:6" ht="15">
      <c r="A37" s="5" t="s">
        <v>28</v>
      </c>
      <c r="B37" s="39">
        <v>4494834.19</v>
      </c>
      <c r="C37" s="55">
        <v>28339</v>
      </c>
      <c r="D37" s="39">
        <f t="shared" si="0"/>
        <v>158.60948480892057</v>
      </c>
      <c r="E37" s="39">
        <f t="shared" si="1"/>
        <v>0.06433214569657192</v>
      </c>
      <c r="F37" s="39">
        <f t="shared" si="2"/>
        <v>-0.06433214569657192</v>
      </c>
    </row>
    <row r="38" spans="1:6" ht="15">
      <c r="A38" s="5" t="s">
        <v>29</v>
      </c>
      <c r="B38" s="39">
        <v>7517269.12</v>
      </c>
      <c r="C38" s="55">
        <v>23552</v>
      </c>
      <c r="D38" s="39">
        <f t="shared" si="0"/>
        <v>319.17752717391306</v>
      </c>
      <c r="E38" s="39">
        <f t="shared" si="1"/>
        <v>0.14598046983532473</v>
      </c>
      <c r="F38" s="39">
        <f t="shared" si="2"/>
        <v>-0.14598046983532473</v>
      </c>
    </row>
    <row r="39" spans="1:6" ht="15">
      <c r="A39" s="5" t="s">
        <v>30</v>
      </c>
      <c r="B39" s="39">
        <v>29183946.73</v>
      </c>
      <c r="C39" s="55">
        <v>46070</v>
      </c>
      <c r="D39" s="39">
        <f t="shared" si="0"/>
        <v>633.4696490123725</v>
      </c>
      <c r="E39" s="39">
        <f t="shared" si="1"/>
        <v>0.30579698537701083</v>
      </c>
      <c r="F39" s="39">
        <f t="shared" si="2"/>
        <v>-0.30579698537701083</v>
      </c>
    </row>
    <row r="40" spans="1:6" ht="15">
      <c r="A40" s="5" t="s">
        <v>31</v>
      </c>
      <c r="B40" s="39">
        <v>11814396.37</v>
      </c>
      <c r="C40" s="55">
        <v>63273</v>
      </c>
      <c r="D40" s="39">
        <f t="shared" si="0"/>
        <v>186.72097687797321</v>
      </c>
      <c r="E40" s="39">
        <f t="shared" si="1"/>
        <v>0.07862674742846927</v>
      </c>
      <c r="F40" s="39">
        <f t="shared" si="2"/>
        <v>-0.07862674742846927</v>
      </c>
    </row>
    <row r="41" spans="1:6" ht="15">
      <c r="A41" s="5" t="s">
        <v>32</v>
      </c>
      <c r="B41" s="39">
        <v>11124995.18</v>
      </c>
      <c r="C41" s="55">
        <v>25718</v>
      </c>
      <c r="D41" s="39">
        <f t="shared" si="0"/>
        <v>432.5762182129248</v>
      </c>
      <c r="E41" s="39">
        <f t="shared" si="1"/>
        <v>0.20364333317034009</v>
      </c>
      <c r="F41" s="39">
        <f t="shared" si="2"/>
        <v>-0.20364333317034009</v>
      </c>
    </row>
    <row r="42" spans="1:6" ht="15">
      <c r="A42" s="5" t="s">
        <v>33</v>
      </c>
      <c r="B42" s="39">
        <v>5422699.62</v>
      </c>
      <c r="C42" s="55">
        <v>15979</v>
      </c>
      <c r="D42" s="39">
        <f t="shared" si="0"/>
        <v>339.3641416859628</v>
      </c>
      <c r="E42" s="39">
        <f t="shared" si="1"/>
        <v>0.15624529726092978</v>
      </c>
      <c r="F42" s="39">
        <f t="shared" si="2"/>
        <v>-0.15624529726092978</v>
      </c>
    </row>
    <row r="43" spans="1:6" ht="15">
      <c r="A43" s="5" t="s">
        <v>34</v>
      </c>
      <c r="B43" s="39">
        <v>4156730.58</v>
      </c>
      <c r="C43" s="55">
        <v>15978</v>
      </c>
      <c r="D43" s="39">
        <f t="shared" si="0"/>
        <v>260.15337213668795</v>
      </c>
      <c r="E43" s="39">
        <f t="shared" si="1"/>
        <v>0.1159668801351986</v>
      </c>
      <c r="F43" s="39">
        <f t="shared" si="2"/>
        <v>-0.1159668801351986</v>
      </c>
    </row>
    <row r="44" spans="1:6" ht="15">
      <c r="A44" s="5" t="s">
        <v>35</v>
      </c>
      <c r="B44" s="39">
        <v>6320545.07</v>
      </c>
      <c r="C44" s="55">
        <v>16115</v>
      </c>
      <c r="D44" s="39">
        <f t="shared" si="0"/>
        <v>392.21502140862555</v>
      </c>
      <c r="E44" s="39">
        <f t="shared" si="1"/>
        <v>0.18311979666352707</v>
      </c>
      <c r="F44" s="39">
        <f t="shared" si="2"/>
        <v>-0.18311979666352707</v>
      </c>
    </row>
    <row r="45" spans="1:6" ht="15">
      <c r="A45" s="5" t="s">
        <v>36</v>
      </c>
      <c r="B45" s="39">
        <v>4847731.51</v>
      </c>
      <c r="C45" s="55">
        <v>20400</v>
      </c>
      <c r="D45" s="39">
        <f t="shared" si="0"/>
        <v>237.6338975490196</v>
      </c>
      <c r="E45" s="39">
        <f t="shared" si="1"/>
        <v>0.10451580099462594</v>
      </c>
      <c r="F45" s="39">
        <f t="shared" si="2"/>
        <v>-0.10451580099462594</v>
      </c>
    </row>
    <row r="46" spans="1:6" s="18" customFormat="1" ht="15">
      <c r="A46" s="15" t="s">
        <v>71</v>
      </c>
      <c r="B46" s="16">
        <f>SUM(B$9:B$45)</f>
        <v>1087922288.8600001</v>
      </c>
      <c r="C46" s="24">
        <f>SUM(C$9:C$45)</f>
        <v>3211187</v>
      </c>
      <c r="D46" s="16">
        <f t="shared" si="0"/>
        <v>338.79132198156015</v>
      </c>
      <c r="E46" s="16"/>
      <c r="F46" s="16"/>
    </row>
    <row r="47" ht="15">
      <c r="A47" s="6" t="s">
        <v>39</v>
      </c>
    </row>
  </sheetData>
  <sheetProtection/>
  <mergeCells count="1">
    <mergeCell ref="A1:F1"/>
  </mergeCells>
  <printOptions/>
  <pageMargins left="0.62" right="0.1968503937007874" top="0.37" bottom="0.2362204724409449" header="0.15748031496062992" footer="0.2362204724409449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72" t="s">
        <v>205</v>
      </c>
      <c r="B1" s="72"/>
      <c r="C1" s="72"/>
      <c r="D1" s="72"/>
      <c r="E1" s="72"/>
      <c r="F1" s="75"/>
      <c r="G1" s="75"/>
      <c r="H1" s="75"/>
    </row>
    <row r="3" spans="1:8" ht="15">
      <c r="A3" s="11" t="s">
        <v>147</v>
      </c>
      <c r="B3" s="11">
        <v>1</v>
      </c>
      <c r="C3" s="2"/>
      <c r="D3" s="2"/>
      <c r="E3" s="2"/>
      <c r="F3" s="1"/>
      <c r="G3" s="1"/>
      <c r="H3" s="1"/>
    </row>
    <row r="4" spans="1:8" ht="15">
      <c r="A4" s="12" t="s">
        <v>148</v>
      </c>
      <c r="B4" s="12">
        <v>0</v>
      </c>
      <c r="C4" s="2"/>
      <c r="D4" s="2"/>
      <c r="E4" s="2"/>
      <c r="F4" s="1"/>
      <c r="G4" s="1"/>
      <c r="H4" s="1"/>
    </row>
    <row r="5" spans="1:8" ht="15">
      <c r="A5" s="13" t="s">
        <v>149</v>
      </c>
      <c r="B5" s="14" t="s">
        <v>43</v>
      </c>
      <c r="C5" s="2"/>
      <c r="D5" s="2"/>
      <c r="E5" s="2"/>
      <c r="F5" s="1"/>
      <c r="G5" s="1"/>
      <c r="H5" s="1"/>
    </row>
    <row r="7" spans="1:8" s="8" customFormat="1" ht="40.5" customHeight="1">
      <c r="A7" s="73" t="s">
        <v>38</v>
      </c>
      <c r="B7" s="79" t="s">
        <v>203</v>
      </c>
      <c r="C7" s="79"/>
      <c r="D7" s="79"/>
      <c r="E7" s="79"/>
      <c r="F7" s="70" t="s">
        <v>150</v>
      </c>
      <c r="G7" s="70" t="s">
        <v>151</v>
      </c>
      <c r="H7" s="70" t="s">
        <v>152</v>
      </c>
    </row>
    <row r="8" spans="1:8" s="8" customFormat="1" ht="24" customHeight="1">
      <c r="A8" s="73"/>
      <c r="B8" s="4">
        <v>41640</v>
      </c>
      <c r="C8" s="4">
        <v>41671</v>
      </c>
      <c r="D8" s="4">
        <v>41699</v>
      </c>
      <c r="E8" s="4">
        <v>41730</v>
      </c>
      <c r="F8" s="70"/>
      <c r="G8" s="70"/>
      <c r="H8" s="70"/>
    </row>
    <row r="9" spans="1:8" s="7" customFormat="1" ht="1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">
      <c r="A10" s="5" t="s">
        <v>0</v>
      </c>
      <c r="B10" s="40"/>
      <c r="C10" s="40"/>
      <c r="D10" s="40"/>
      <c r="E10" s="40"/>
      <c r="F10" s="20">
        <f>IF(OR($B10&gt;0,$C10&gt;0,$D10&gt;0,$E10&gt;0),1,0)</f>
        <v>0</v>
      </c>
      <c r="G10" s="20">
        <f>($F10-$B$4)/($B$3-$B$4)</f>
        <v>0</v>
      </c>
      <c r="H10" s="20">
        <f>$G10*$B$5</f>
        <v>0</v>
      </c>
    </row>
    <row r="11" spans="1:8" ht="15">
      <c r="A11" s="5" t="s">
        <v>1</v>
      </c>
      <c r="B11" s="40"/>
      <c r="C11" s="40"/>
      <c r="D11" s="40"/>
      <c r="E11" s="40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">
      <c r="A12" s="5" t="s">
        <v>2</v>
      </c>
      <c r="B12" s="40"/>
      <c r="C12" s="40"/>
      <c r="D12" s="40"/>
      <c r="E12" s="40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">
      <c r="A13" s="5" t="s">
        <v>3</v>
      </c>
      <c r="B13" s="40"/>
      <c r="C13" s="40"/>
      <c r="D13" s="40"/>
      <c r="E13" s="40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">
      <c r="A14" s="5" t="s">
        <v>4</v>
      </c>
      <c r="B14" s="40"/>
      <c r="C14" s="40"/>
      <c r="D14" s="40"/>
      <c r="E14" s="40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">
      <c r="A15" s="5" t="s">
        <v>5</v>
      </c>
      <c r="B15" s="40"/>
      <c r="C15" s="40"/>
      <c r="D15" s="40"/>
      <c r="E15" s="40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">
      <c r="A16" s="5" t="s">
        <v>6</v>
      </c>
      <c r="B16" s="49"/>
      <c r="C16" s="40"/>
      <c r="D16" s="40"/>
      <c r="E16" s="49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">
      <c r="A17" s="5" t="s">
        <v>7</v>
      </c>
      <c r="B17" s="40"/>
      <c r="C17" s="40"/>
      <c r="D17" s="40"/>
      <c r="E17" s="40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">
      <c r="A18" s="5" t="s">
        <v>8</v>
      </c>
      <c r="B18" s="40"/>
      <c r="C18" s="40"/>
      <c r="D18" s="40"/>
      <c r="E18" s="40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">
      <c r="A19" s="5" t="s">
        <v>9</v>
      </c>
      <c r="B19" s="40"/>
      <c r="C19" s="40"/>
      <c r="D19" s="40"/>
      <c r="E19" s="40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">
      <c r="A20" s="5" t="s">
        <v>10</v>
      </c>
      <c r="B20" s="40"/>
      <c r="C20" s="40"/>
      <c r="D20" s="40"/>
      <c r="E20" s="40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">
      <c r="A21" s="5" t="s">
        <v>11</v>
      </c>
      <c r="B21" s="40"/>
      <c r="C21" s="40"/>
      <c r="D21" s="40"/>
      <c r="E21" s="40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">
      <c r="A22" s="5" t="s">
        <v>12</v>
      </c>
      <c r="B22" s="40"/>
      <c r="C22" s="40"/>
      <c r="D22" s="40"/>
      <c r="E22" s="40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">
      <c r="A23" s="5" t="s">
        <v>13</v>
      </c>
      <c r="B23" s="40"/>
      <c r="C23" s="40"/>
      <c r="D23" s="40"/>
      <c r="E23" s="40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">
      <c r="A24" s="5" t="s">
        <v>14</v>
      </c>
      <c r="B24" s="40"/>
      <c r="C24" s="40"/>
      <c r="D24" s="40"/>
      <c r="E24" s="40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">
      <c r="A25" s="5" t="s">
        <v>15</v>
      </c>
      <c r="B25" s="40"/>
      <c r="C25" s="40"/>
      <c r="D25" s="40"/>
      <c r="E25" s="40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">
      <c r="A26" s="5" t="s">
        <v>16</v>
      </c>
      <c r="B26" s="40"/>
      <c r="C26" s="40"/>
      <c r="D26" s="40"/>
      <c r="E26" s="40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">
      <c r="A27" s="5" t="s">
        <v>17</v>
      </c>
      <c r="B27" s="40"/>
      <c r="C27" s="40"/>
      <c r="D27" s="40"/>
      <c r="E27" s="40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">
      <c r="A28" s="5" t="s">
        <v>18</v>
      </c>
      <c r="B28" s="40"/>
      <c r="C28" s="40"/>
      <c r="D28" s="40"/>
      <c r="E28" s="40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">
      <c r="A29" s="5" t="s">
        <v>19</v>
      </c>
      <c r="B29" s="40"/>
      <c r="C29" s="40"/>
      <c r="D29" s="40"/>
      <c r="E29" s="40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">
      <c r="A30" s="5" t="s">
        <v>20</v>
      </c>
      <c r="B30" s="40"/>
      <c r="C30" s="40"/>
      <c r="D30" s="40"/>
      <c r="E30" s="40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">
      <c r="A31" s="5" t="s">
        <v>21</v>
      </c>
      <c r="B31" s="40"/>
      <c r="C31" s="40"/>
      <c r="D31" s="40"/>
      <c r="E31" s="40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">
      <c r="A32" s="5" t="s">
        <v>22</v>
      </c>
      <c r="B32" s="40"/>
      <c r="C32" s="40"/>
      <c r="D32" s="40"/>
      <c r="E32" s="40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">
      <c r="A33" s="5" t="s">
        <v>23</v>
      </c>
      <c r="B33" s="40"/>
      <c r="C33" s="40"/>
      <c r="D33" s="40"/>
      <c r="E33" s="40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">
      <c r="A34" s="5" t="s">
        <v>24</v>
      </c>
      <c r="B34" s="40"/>
      <c r="C34" s="40"/>
      <c r="D34" s="40"/>
      <c r="E34" s="40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">
      <c r="A35" s="5" t="s">
        <v>25</v>
      </c>
      <c r="B35" s="40"/>
      <c r="C35" s="40"/>
      <c r="D35" s="40"/>
      <c r="E35" s="40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">
      <c r="A36" s="5" t="s">
        <v>26</v>
      </c>
      <c r="B36" s="40"/>
      <c r="C36" s="40"/>
      <c r="D36" s="40"/>
      <c r="E36" s="40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">
      <c r="A37" s="5" t="s">
        <v>27</v>
      </c>
      <c r="B37" s="40"/>
      <c r="C37" s="40"/>
      <c r="D37" s="40"/>
      <c r="E37" s="40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">
      <c r="A38" s="5" t="s">
        <v>28</v>
      </c>
      <c r="B38" s="40"/>
      <c r="C38" s="40"/>
      <c r="D38" s="40"/>
      <c r="E38" s="40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">
      <c r="A39" s="5" t="s">
        <v>29</v>
      </c>
      <c r="B39" s="40"/>
      <c r="C39" s="40"/>
      <c r="D39" s="40"/>
      <c r="E39" s="40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">
      <c r="A40" s="5" t="s">
        <v>30</v>
      </c>
      <c r="B40" s="40"/>
      <c r="C40" s="40"/>
      <c r="D40" s="40"/>
      <c r="E40" s="40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">
      <c r="A41" s="5" t="s">
        <v>31</v>
      </c>
      <c r="B41" s="40"/>
      <c r="C41" s="40"/>
      <c r="D41" s="40"/>
      <c r="E41" s="40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">
      <c r="A42" s="5" t="s">
        <v>32</v>
      </c>
      <c r="B42" s="40"/>
      <c r="C42" s="40"/>
      <c r="D42" s="40"/>
      <c r="E42" s="40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">
      <c r="A43" s="5" t="s">
        <v>33</v>
      </c>
      <c r="B43" s="40"/>
      <c r="C43" s="40"/>
      <c r="D43" s="40"/>
      <c r="E43" s="40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">
      <c r="A44" s="5" t="s">
        <v>34</v>
      </c>
      <c r="B44" s="40"/>
      <c r="C44" s="40"/>
      <c r="D44" s="40"/>
      <c r="E44" s="40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">
      <c r="A45" s="5" t="s">
        <v>35</v>
      </c>
      <c r="B45" s="40"/>
      <c r="C45" s="40"/>
      <c r="D45" s="40"/>
      <c r="E45" s="40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">
      <c r="A46" s="5" t="s">
        <v>36</v>
      </c>
      <c r="B46" s="40"/>
      <c r="C46" s="40"/>
      <c r="D46" s="40"/>
      <c r="E46" s="40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8" ht="15">
      <c r="A47" s="6" t="s">
        <v>39</v>
      </c>
      <c r="F47" s="1"/>
      <c r="G47" s="1"/>
      <c r="H47" s="1"/>
    </row>
    <row r="48" spans="1:5" ht="1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2014-05-26T09:51:18Z</dcterms:modified>
  <cp:category/>
  <cp:version/>
  <cp:contentType/>
  <cp:contentStatus/>
</cp:coreProperties>
</file>