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72" windowHeight="10452" tabRatio="799" activeTab="19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6)" sheetId="10" r:id="rId10"/>
    <sheet name="III (1)" sheetId="11" r:id="rId11"/>
    <sheet name="III (2)" sheetId="12" r:id="rId12"/>
    <sheet name="III (3)" sheetId="13" r:id="rId13"/>
    <sheet name="III (4)" sheetId="14" r:id="rId14"/>
    <sheet name="III (5)" sheetId="15" r:id="rId15"/>
    <sheet name="III (6)" sheetId="16" r:id="rId16"/>
    <sheet name="III (7)" sheetId="17" r:id="rId17"/>
    <sheet name="IV (1)" sheetId="18" r:id="rId18"/>
    <sheet name="IV (2)" sheetId="19" r:id="rId19"/>
    <sheet name="рейтинг" sheetId="20" r:id="rId20"/>
    <sheet name="ранг" sheetId="21" r:id="rId21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6">'II (2)'!$A$1:$F$47</definedName>
    <definedName name="_xlnm.Print_Area" localSheetId="9">'II (6)'!$A$1:$F$47</definedName>
    <definedName name="_xlnm.Print_Area" localSheetId="10">'III (1)'!$A$1:$M$47</definedName>
    <definedName name="_xlnm.Print_Area" localSheetId="11">'III (2)'!$A$1:$K$47</definedName>
    <definedName name="_xlnm.Print_Area" localSheetId="12">'III (3)'!$A$1:$I$46</definedName>
    <definedName name="_xlnm.Print_Area" localSheetId="14">'III (5)'!$A$1:$H$47</definedName>
    <definedName name="_xlnm.Print_Area" localSheetId="16">'III (7)'!$A$1:$J$48</definedName>
    <definedName name="_xlnm.Print_Area" localSheetId="18">'IV (2)'!$A$1:$E$46</definedName>
    <definedName name="_xlnm.Print_Area" localSheetId="20">'ранг'!$A$1:$U$41</definedName>
    <definedName name="_xlnm.Print_Area" localSheetId="19">'рейтинг'!$A$1:$U$41</definedName>
  </definedNames>
  <calcPr fullCalcOnLoad="1"/>
</workbook>
</file>

<file path=xl/sharedStrings.xml><?xml version="1.0" encoding="utf-8"?>
<sst xmlns="http://schemas.openxmlformats.org/spreadsheetml/2006/main" count="1119" uniqueCount="294">
  <si>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</si>
  <si>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</si>
  <si>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</si>
  <si>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</si>
  <si>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</si>
  <si>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</si>
  <si>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</si>
  <si>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</si>
  <si>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</si>
  <si>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</si>
  <si>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</si>
  <si>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</si>
  <si>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</si>
  <si>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</si>
  <si>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</si>
  <si>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</si>
  <si>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</si>
  <si>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</si>
  <si>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</si>
  <si>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</si>
  <si>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</si>
  <si>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</si>
  <si>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</si>
  <si>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</si>
  <si>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</si>
  <si>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</si>
  <si>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</si>
  <si>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</si>
  <si>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</si>
  <si>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</si>
  <si>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</si>
  <si>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</si>
  <si>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</si>
  <si>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</si>
  <si>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</si>
  <si>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</si>
  <si>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</si>
  <si>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</si>
  <si>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</si>
  <si>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</si>
  <si>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</si>
  <si>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</si>
  <si>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</si>
  <si>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</si>
  <si>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</si>
  <si>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</si>
  <si>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</si>
  <si>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</si>
  <si>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</si>
  <si>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</si>
  <si>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</si>
  <si>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</si>
  <si>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</si>
  <si>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</si>
  <si>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</si>
  <si>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</si>
  <si>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</si>
  <si>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</si>
  <si>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</si>
  <si>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</si>
  <si>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</si>
  <si>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</si>
  <si>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</si>
  <si>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</si>
  <si>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</si>
  <si>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</si>
  <si>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</si>
  <si>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</si>
  <si>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</si>
  <si>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</si>
  <si>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</si>
  <si>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</si>
  <si>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</si>
  <si>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</si>
  <si>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</si>
  <si>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</si>
  <si>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</si>
  <si>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</si>
  <si>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</si>
  <si>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</si>
  <si>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</si>
  <si>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</si>
  <si>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</si>
  <si>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</si>
  <si>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</si>
  <si>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</si>
  <si>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</si>
  <si>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</si>
  <si>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</si>
  <si>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</si>
  <si>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</si>
  <si>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</si>
  <si>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</si>
  <si>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</si>
  <si>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</si>
  <si>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</si>
  <si>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</si>
  <si>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</si>
  <si>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</si>
  <si>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</si>
  <si>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</si>
  <si>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</si>
  <si>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</si>
  <si>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</si>
  <si>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</si>
  <si>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</si>
  <si>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</si>
  <si>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</si>
  <si>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</si>
  <si>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</si>
  <si>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</si>
  <si>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</si>
  <si>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</si>
  <si>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</si>
  <si>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</si>
  <si>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</si>
  <si>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</si>
  <si>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</si>
  <si>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</si>
  <si>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</si>
  <si>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</si>
  <si>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</si>
  <si>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</si>
  <si>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</si>
  <si>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</si>
  <si>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</si>
  <si>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</si>
  <si>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</si>
  <si>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</si>
  <si>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</si>
  <si>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</si>
  <si>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</si>
  <si>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</si>
  <si>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</si>
  <si>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</si>
  <si>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</si>
  <si>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</si>
  <si>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</si>
  <si>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</si>
  <si>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</si>
  <si>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</si>
  <si>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</si>
  <si>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</si>
  <si>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</si>
  <si>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</si>
  <si>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</si>
  <si>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</si>
  <si>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</si>
  <si>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</si>
  <si>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</si>
  <si>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</si>
  <si>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</si>
  <si>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</si>
  <si>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</si>
  <si>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</si>
  <si>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</si>
  <si>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</si>
  <si>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</si>
  <si>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</si>
  <si>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</si>
  <si>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</si>
  <si>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</si>
  <si>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</si>
  <si>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</si>
  <si>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</si>
  <si>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</si>
  <si>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</si>
  <si>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</si>
  <si>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</si>
  <si>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</si>
  <si>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</si>
  <si>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</si>
  <si>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</si>
  <si>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</si>
  <si>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</si>
  <si>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</si>
  <si>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</si>
  <si>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</si>
  <si>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</si>
  <si>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</si>
  <si>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</si>
  <si>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</si>
  <si>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</si>
  <si>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</si>
  <si>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</si>
  <si>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</si>
  <si>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</si>
  <si>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</si>
  <si>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П III (7) макс</t>
  </si>
  <si>
    <t>П III (7) мин</t>
  </si>
  <si>
    <t>В III (7)</t>
  </si>
  <si>
    <t>П III (7)</t>
  </si>
  <si>
    <t>О III (7)</t>
  </si>
  <si>
    <t>О III (7) х В III (7)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</si>
  <si>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</si>
  <si>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</si>
  <si>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</si>
  <si>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</si>
  <si>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</si>
  <si>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</si>
  <si>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</si>
  <si>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</si>
  <si>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Налоговые и неналоговые доходы</t>
  </si>
  <si>
    <t>Налоговые и неналоговые доходы 
(без учета доходов от продажи имущества)</t>
  </si>
  <si>
    <t>Дотации</t>
  </si>
  <si>
    <t>Доходы от продажи имущества</t>
  </si>
  <si>
    <t>Безвозмездные поступления</t>
  </si>
  <si>
    <t>Положительное значение остатков средств бюджета, 
не имеющих целевого назначения</t>
  </si>
  <si>
    <t>среднее значение</t>
  </si>
  <si>
    <t>8=5/(6+7)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</si>
  <si>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</si>
  <si>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4=3/2*100</t>
  </si>
  <si>
    <t>Процент исполнения годового плана, %</t>
  </si>
  <si>
    <t>10=(-6)/9*100</t>
  </si>
  <si>
    <t>6=2/5*100</t>
  </si>
  <si>
    <t>8=4/7*100</t>
  </si>
  <si>
    <t>Налоговые  доходы (исполнено)</t>
  </si>
  <si>
    <t>Неналоговые  доходы 
(исполнено без учета доходов от продажи активов и прочих неналоговых доходов)</t>
  </si>
  <si>
    <t>I (5) Степень исполнения плана по доходам от продажи имущества*</t>
  </si>
  <si>
    <t>II (6) Доля расходов местного бюджета, осуществляемых в рамках муниципальных программ</t>
  </si>
  <si>
    <t>III (4) Дефицит местного бюджета</t>
  </si>
  <si>
    <t>Бюджетные кредиты инвестиционного характера</t>
  </si>
  <si>
    <t>Дефицит бюджета, скорректированный на разницу полученных и погашенных бюджетных кредитов инвестиционного характера, величину поступлений от продажи акций и снижения остатков</t>
  </si>
  <si>
    <t>III (5) Уровень долговой нагрузки местного бюджета</t>
  </si>
  <si>
    <t>III (6) Соблюдение сроков возврата бюджетного кредита, 
предоставленного местному бюджету из областного бюджета</t>
  </si>
  <si>
    <t>III (7) Соотношение остатков собственных средств и доходов местного бюджета*</t>
  </si>
  <si>
    <t>Нормативное 
значение расходов 
на содержание ОМСУ (постановление Правительства СО 
от 31.10.2013 № 584)</t>
  </si>
  <si>
    <t>в т.ч. в рамках муниципальных программ</t>
  </si>
  <si>
    <t>всего</t>
  </si>
  <si>
    <t>в т.ч. по бюджетным кредитам инвестиционного характера</t>
  </si>
  <si>
    <t>6=(2-3)/(4-5)*100</t>
  </si>
  <si>
    <t>за 1 квартал 2015 года</t>
  </si>
  <si>
    <t>Численность населения на 01.01.2015</t>
  </si>
  <si>
    <t>1.Кинель-Черкасский</t>
  </si>
  <si>
    <t>2.Кошкинский</t>
  </si>
  <si>
    <t>3.Кинель</t>
  </si>
  <si>
    <t>4.Отрадный</t>
  </si>
  <si>
    <t>5.Большеглушицкий</t>
  </si>
  <si>
    <t>6.Похвистневский</t>
  </si>
  <si>
    <t>7.Борский</t>
  </si>
  <si>
    <t xml:space="preserve">8.Чапаевск </t>
  </si>
  <si>
    <t>9.Безенчукский</t>
  </si>
  <si>
    <t>10.Челно-Вершинский</t>
  </si>
  <si>
    <t>11.Похвистнево</t>
  </si>
  <si>
    <t>12.Новокуйбышевск</t>
  </si>
  <si>
    <t>14.Ставропольский</t>
  </si>
  <si>
    <t>15.Волжский</t>
  </si>
  <si>
    <t>16.Сергиевский</t>
  </si>
  <si>
    <t>17.Сызрань</t>
  </si>
  <si>
    <t>18.Алексеевский</t>
  </si>
  <si>
    <t>19.Красноярский</t>
  </si>
  <si>
    <t>20.Сызранский</t>
  </si>
  <si>
    <t>21.Красноармейский</t>
  </si>
  <si>
    <t>22.Нефтегорский</t>
  </si>
  <si>
    <t>23.Кинельский</t>
  </si>
  <si>
    <t>24.Жигулевск</t>
  </si>
  <si>
    <t>25.Шенталинский</t>
  </si>
  <si>
    <t>26.Клявлинский</t>
  </si>
  <si>
    <t>27.Самара</t>
  </si>
  <si>
    <t>28.Хворостянский</t>
  </si>
  <si>
    <t>29.Исаклинский</t>
  </si>
  <si>
    <t>30.Пестравский</t>
  </si>
  <si>
    <t>31.Большечерниговский</t>
  </si>
  <si>
    <t>32.Октябрьск</t>
  </si>
  <si>
    <t>33.Камышлинский</t>
  </si>
  <si>
    <t>34.Шигонский</t>
  </si>
  <si>
    <t>35.Тольятти</t>
  </si>
  <si>
    <t>36.Приволжский</t>
  </si>
  <si>
    <t>37.Елховский</t>
  </si>
  <si>
    <t>за 1 квартал 2016 года</t>
  </si>
  <si>
    <t>Утверждено 
на 2016 год</t>
  </si>
  <si>
    <t>Исполнено
 за 1 квартал 
2016 года</t>
  </si>
  <si>
    <t>В 1 квартале 2016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</si>
  <si>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Неэффективные расходы 
на управление на 01.04.2016</t>
  </si>
  <si>
    <t>Общий объем расходов бюджета муниципального образования 
(утверждено на 2016 год)</t>
  </si>
  <si>
    <t>Кредиторская задолженность по бюджетной деятельности 
на 01.04.2016</t>
  </si>
  <si>
    <t>Расходы бюджета на 2016 год (план)</t>
  </si>
  <si>
    <t>Дефицит бюджета (утверждено на 2016 год)</t>
  </si>
  <si>
    <t>Доходы бюджета (утверждено на 2016 год)</t>
  </si>
  <si>
    <t>В 1 квартале 2016 года не соблюдены сроки возврата бюджетного кредита, предоставленного из областного бюджета</t>
  </si>
  <si>
    <t>на 01.02.2016</t>
  </si>
  <si>
    <t>на 01.03.2016</t>
  </si>
  <si>
    <t>на 01.04.2016</t>
  </si>
  <si>
    <t xml:space="preserve">В 1 квартале 2016 года принят приказ 
МУФ СО 
о приостановлении (сокращении) МБТ бюджету МО </t>
  </si>
  <si>
    <t>Утверждено расходов на содержание ОМСУ 
(на 01.04.2016)</t>
  </si>
  <si>
    <t>Муниципальный долг (на 01.04.2016)</t>
  </si>
  <si>
    <t>Расходы бюджета на обслуживание муниципального долга 
(утверждено 
на 2016 год)</t>
  </si>
  <si>
    <t>Общий объем расходов бюджета муниципального образования (утверждено 
на 2016 год)</t>
  </si>
  <si>
    <t>Субвенции
(утверждено на 2016 год)</t>
  </si>
  <si>
    <t>Общий объем расходов бюджета муниципального образования без учёта субвенций на исполнение переданных полномочий (утверждено на 2016 год)</t>
  </si>
  <si>
    <t>Муниципальный долг на 01.04.2016</t>
  </si>
  <si>
    <t>Доходы бюджета, не имеющие целевого назначения 
(утверждено на 2016 год)</t>
  </si>
  <si>
    <t>Бюджет муниципального образования принят на 2016 год и на плановый период 2017 и 2018 годов</t>
  </si>
  <si>
    <t>Расчет рейтинга муниципальных образований Самарской области по итогам 1 квартала 2016 года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</si>
</sst>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_ ;\-#,##0\ "/>
    <numFmt numFmtId="168" formatCode="#,##0.0_ ;\-#,##0.0\ "/>
    <numFmt numFmtId="169" formatCode="#,##0.00_ ;\-#,##0.00\ "/>
    <numFmt numFmtId="170" formatCode="#,##0.0000"/>
    <numFmt numFmtId="171" formatCode="#,##0.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_ ;[Red]\-#,##0\ "/>
    <numFmt numFmtId="186" formatCode="#,##0.00_ ;[Red]\-#,##0.00\ "/>
    <numFmt numFmtId="187" formatCode="#,##0.0_ ;[Red]\-#,##0.0\ "/>
    <numFmt numFmtId="188" formatCode="#,##0.0000000000000"/>
    <numFmt numFmtId="189" formatCode="#,##0.00000000000000"/>
    <numFmt numFmtId="190" formatCode="#,##0.000000000000000"/>
    <numFmt numFmtId="191" formatCode="mmm/yyyy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_);_(* \(#,##0\);_(* &quot;-&quot;_);_(@_)"/>
    <numFmt numFmtId="198" formatCode="_(&quot;$&quot;* #,##0_);_(&quot;$&quot;* \(#,##0\);_(&quot;$&quot;* &quot;-&quot;_);_(@_)"/>
    <numFmt numFmtId="199" formatCode="_(* #,##0.00_);_(* \(#,##0.00\);_(* &quot;-&quot;??_);_(@_)"/>
    <numFmt numFmtId="200" formatCode="_(&quot;$&quot;* #,##0.00_);_(&quot;$&quot;* \(#,##0.00\);_(&quot;$&quot;* &quot;-&quot;??_);_(@_)"/>
    <numFmt numFmtId="201" formatCode="[$-10419]###\ 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169" fontId="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166" fontId="50" fillId="0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86" fontId="3" fillId="0" borderId="10" xfId="0" applyNumberFormat="1" applyFont="1" applyFill="1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0" sqref="C10:C46"/>
    </sheetView>
  </sheetViews>
  <sheetFormatPr defaultColWidth="8.7109375" defaultRowHeight="15"/>
  <cols>
    <col min="1" max="1" width="24.421875" style="1" customWidth="1"/>
    <col min="2" max="2" width="16.8515625" style="1" customWidth="1"/>
    <col min="3" max="3" width="17.42187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">
      <c r="A1" s="61" t="s">
        <v>122</v>
      </c>
      <c r="B1" s="61"/>
      <c r="C1" s="61"/>
      <c r="D1" s="61"/>
      <c r="E1" s="61"/>
      <c r="F1" s="61"/>
    </row>
    <row r="3" spans="1:2" ht="15">
      <c r="A3" s="11" t="s">
        <v>48</v>
      </c>
      <c r="B3" s="30">
        <f>MAX($D$10:$D$46)</f>
        <v>1.4642216032793025</v>
      </c>
    </row>
    <row r="4" spans="1:2" ht="15">
      <c r="A4" s="12" t="s">
        <v>49</v>
      </c>
      <c r="B4" s="31">
        <f>MIN($D$10:$D$46)</f>
        <v>0.6753932645090042</v>
      </c>
    </row>
    <row r="5" spans="1:2" ht="15">
      <c r="A5" s="13" t="s">
        <v>50</v>
      </c>
      <c r="B5" s="14" t="s">
        <v>40</v>
      </c>
    </row>
    <row r="7" spans="1:6" s="8" customFormat="1" ht="18" customHeight="1">
      <c r="A7" s="62" t="s">
        <v>38</v>
      </c>
      <c r="B7" s="64" t="s">
        <v>216</v>
      </c>
      <c r="C7" s="65"/>
      <c r="D7" s="66" t="s">
        <v>78</v>
      </c>
      <c r="E7" s="66" t="s">
        <v>79</v>
      </c>
      <c r="F7" s="66" t="s">
        <v>80</v>
      </c>
    </row>
    <row r="8" spans="1:6" s="8" customFormat="1" ht="36.75" customHeight="1">
      <c r="A8" s="63"/>
      <c r="B8" s="3" t="s">
        <v>231</v>
      </c>
      <c r="C8" s="3" t="s">
        <v>269</v>
      </c>
      <c r="D8" s="67"/>
      <c r="E8" s="67"/>
      <c r="F8" s="67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2803516819.58</v>
      </c>
      <c r="C10" s="43">
        <v>2811575801.61</v>
      </c>
      <c r="D10" s="39">
        <f>$C10/$B10</f>
        <v>1.0028745973534796</v>
      </c>
      <c r="E10" s="39">
        <f>($D10-$B$4)/($B$3-$B$4)</f>
        <v>0.41514904669244634</v>
      </c>
      <c r="F10" s="39">
        <f>$E10*$B$5</f>
        <v>0.8302980933848927</v>
      </c>
    </row>
    <row r="11" spans="1:6" ht="15">
      <c r="A11" s="5" t="s">
        <v>1</v>
      </c>
      <c r="B11" s="43">
        <v>1356740126.07</v>
      </c>
      <c r="C11" s="43">
        <v>1337098636.67</v>
      </c>
      <c r="D11" s="39">
        <f aca="true" t="shared" si="0" ref="D11:D46">$C11/$B11</f>
        <v>0.9855230275698454</v>
      </c>
      <c r="E11" s="39">
        <f aca="true" t="shared" si="1" ref="E11:E46">($D11-$B$4)/($B$3-$B$4)</f>
        <v>0.3931524107568212</v>
      </c>
      <c r="F11" s="39">
        <f aca="true" t="shared" si="2" ref="F11:F46">$E11*$B$5</f>
        <v>0.7863048215136424</v>
      </c>
    </row>
    <row r="12" spans="1:6" ht="15">
      <c r="A12" s="5" t="s">
        <v>2</v>
      </c>
      <c r="B12" s="43">
        <v>332968039.31</v>
      </c>
      <c r="C12" s="43">
        <v>284182439.32</v>
      </c>
      <c r="D12" s="39">
        <f t="shared" si="0"/>
        <v>0.8534826342759594</v>
      </c>
      <c r="E12" s="39">
        <f t="shared" si="1"/>
        <v>0.22576441668484945</v>
      </c>
      <c r="F12" s="39">
        <f t="shared" si="2"/>
        <v>0.4515288333696989</v>
      </c>
    </row>
    <row r="13" spans="1:6" ht="15">
      <c r="A13" s="5" t="s">
        <v>3</v>
      </c>
      <c r="B13" s="43">
        <v>223591781.91</v>
      </c>
      <c r="C13" s="43">
        <v>254183513.12</v>
      </c>
      <c r="D13" s="39">
        <f t="shared" si="0"/>
        <v>1.1368195688977234</v>
      </c>
      <c r="E13" s="39">
        <f t="shared" si="1"/>
        <v>0.5849514802016812</v>
      </c>
      <c r="F13" s="39">
        <f t="shared" si="2"/>
        <v>1.1699029604033624</v>
      </c>
    </row>
    <row r="14" spans="1:6" ht="15">
      <c r="A14" s="5" t="s">
        <v>4</v>
      </c>
      <c r="B14" s="43">
        <v>78292384.22</v>
      </c>
      <c r="C14" s="43">
        <v>69778843.03</v>
      </c>
      <c r="D14" s="39">
        <f t="shared" si="0"/>
        <v>0.8912596509249594</v>
      </c>
      <c r="E14" s="39">
        <f t="shared" si="1"/>
        <v>0.27365445155338686</v>
      </c>
      <c r="F14" s="39">
        <f t="shared" si="2"/>
        <v>0.5473089031067737</v>
      </c>
    </row>
    <row r="15" spans="1:6" ht="15">
      <c r="A15" s="5" t="s">
        <v>5</v>
      </c>
      <c r="B15" s="43">
        <v>92239199.32</v>
      </c>
      <c r="C15" s="43">
        <v>90353947.28</v>
      </c>
      <c r="D15" s="39">
        <f t="shared" si="0"/>
        <v>0.9795612705455129</v>
      </c>
      <c r="E15" s="39">
        <f t="shared" si="1"/>
        <v>0.3855946738813607</v>
      </c>
      <c r="F15" s="39">
        <f t="shared" si="2"/>
        <v>0.7711893477627214</v>
      </c>
    </row>
    <row r="16" spans="1:6" ht="15">
      <c r="A16" s="5" t="s">
        <v>6</v>
      </c>
      <c r="B16" s="43">
        <v>74482865.08</v>
      </c>
      <c r="C16" s="43">
        <v>85082245.39</v>
      </c>
      <c r="D16" s="39">
        <f t="shared" si="0"/>
        <v>1.142306291502287</v>
      </c>
      <c r="E16" s="39">
        <f t="shared" si="1"/>
        <v>0.5919070145491374</v>
      </c>
      <c r="F16" s="39">
        <f t="shared" si="2"/>
        <v>1.1838140290982748</v>
      </c>
    </row>
    <row r="17" spans="1:6" ht="15">
      <c r="A17" s="5" t="s">
        <v>7</v>
      </c>
      <c r="B17" s="43">
        <v>28515451.57</v>
      </c>
      <c r="C17" s="43">
        <v>25729433.41</v>
      </c>
      <c r="D17" s="39">
        <f t="shared" si="0"/>
        <v>0.9022979470214295</v>
      </c>
      <c r="E17" s="39">
        <f t="shared" si="1"/>
        <v>0.2876477319084989</v>
      </c>
      <c r="F17" s="39">
        <f t="shared" si="2"/>
        <v>0.5752954638169978</v>
      </c>
    </row>
    <row r="18" spans="1:6" ht="15">
      <c r="A18" s="5" t="s">
        <v>8</v>
      </c>
      <c r="B18" s="43">
        <v>91148086.13</v>
      </c>
      <c r="C18" s="43">
        <v>69546991.11</v>
      </c>
      <c r="D18" s="39">
        <f t="shared" si="0"/>
        <v>0.7630109864381417</v>
      </c>
      <c r="E18" s="39">
        <f t="shared" si="1"/>
        <v>0.11107324321756046</v>
      </c>
      <c r="F18" s="39">
        <f t="shared" si="2"/>
        <v>0.22214648643512092</v>
      </c>
    </row>
    <row r="19" spans="1:6" ht="15">
      <c r="A19" s="5" t="s">
        <v>9</v>
      </c>
      <c r="B19" s="43">
        <v>38183163.54</v>
      </c>
      <c r="C19" s="43">
        <v>40769745.19</v>
      </c>
      <c r="D19" s="39">
        <f t="shared" si="0"/>
        <v>1.0677414182114675</v>
      </c>
      <c r="E19" s="39">
        <f t="shared" si="1"/>
        <v>0.497380905856011</v>
      </c>
      <c r="F19" s="39">
        <f t="shared" si="2"/>
        <v>0.994761811712022</v>
      </c>
    </row>
    <row r="20" spans="1:6" ht="15">
      <c r="A20" s="5" t="s">
        <v>10</v>
      </c>
      <c r="B20" s="43">
        <v>11304599.72</v>
      </c>
      <c r="C20" s="43">
        <v>13633208.54</v>
      </c>
      <c r="D20" s="39">
        <f t="shared" si="0"/>
        <v>1.2059877286835945</v>
      </c>
      <c r="E20" s="39">
        <f t="shared" si="1"/>
        <v>0.6726361593470794</v>
      </c>
      <c r="F20" s="39">
        <f t="shared" si="2"/>
        <v>1.3452723186941589</v>
      </c>
    </row>
    <row r="21" spans="1:6" ht="15">
      <c r="A21" s="5" t="s">
        <v>11</v>
      </c>
      <c r="B21" s="43">
        <v>54226939.15</v>
      </c>
      <c r="C21" s="43">
        <v>52228345.57</v>
      </c>
      <c r="D21" s="39">
        <f t="shared" si="0"/>
        <v>0.9631438983773069</v>
      </c>
      <c r="E21" s="39">
        <f t="shared" si="1"/>
        <v>0.3647823230043638</v>
      </c>
      <c r="F21" s="39">
        <f t="shared" si="2"/>
        <v>0.7295646460087276</v>
      </c>
    </row>
    <row r="22" spans="1:6" ht="15">
      <c r="A22" s="5" t="s">
        <v>12</v>
      </c>
      <c r="B22" s="43">
        <v>23574200.58</v>
      </c>
      <c r="C22" s="43">
        <v>23160021.95</v>
      </c>
      <c r="D22" s="39">
        <f t="shared" si="0"/>
        <v>0.982430851532188</v>
      </c>
      <c r="E22" s="39">
        <f t="shared" si="1"/>
        <v>0.3892324501194057</v>
      </c>
      <c r="F22" s="39">
        <f t="shared" si="2"/>
        <v>0.7784649002388114</v>
      </c>
    </row>
    <row r="23" spans="1:6" ht="15">
      <c r="A23" s="5" t="s">
        <v>13</v>
      </c>
      <c r="B23" s="43">
        <v>30766027.53</v>
      </c>
      <c r="C23" s="43">
        <v>27873742.71</v>
      </c>
      <c r="D23" s="39">
        <f t="shared" si="0"/>
        <v>0.9059909565126752</v>
      </c>
      <c r="E23" s="39">
        <f t="shared" si="1"/>
        <v>0.29232937087826866</v>
      </c>
      <c r="F23" s="39">
        <f t="shared" si="2"/>
        <v>0.5846587417565373</v>
      </c>
    </row>
    <row r="24" spans="1:6" ht="15">
      <c r="A24" s="5" t="s">
        <v>14</v>
      </c>
      <c r="B24" s="43">
        <v>26097067.74</v>
      </c>
      <c r="C24" s="43">
        <v>26647855.14</v>
      </c>
      <c r="D24" s="39">
        <f t="shared" si="0"/>
        <v>1.0211053366411655</v>
      </c>
      <c r="E24" s="39">
        <f t="shared" si="1"/>
        <v>0.43826020838841906</v>
      </c>
      <c r="F24" s="39">
        <f t="shared" si="2"/>
        <v>0.8765204167768381</v>
      </c>
    </row>
    <row r="25" spans="1:6" ht="15">
      <c r="A25" s="5" t="s">
        <v>15</v>
      </c>
      <c r="B25" s="43">
        <v>22617575.01</v>
      </c>
      <c r="C25" s="43">
        <v>22064278.04</v>
      </c>
      <c r="D25" s="39">
        <f t="shared" si="0"/>
        <v>0.9755368570788261</v>
      </c>
      <c r="E25" s="39">
        <f t="shared" si="1"/>
        <v>0.3804929131193672</v>
      </c>
      <c r="F25" s="39">
        <f t="shared" si="2"/>
        <v>0.7609858262387345</v>
      </c>
    </row>
    <row r="26" spans="1:6" ht="15">
      <c r="A26" s="5" t="s">
        <v>16</v>
      </c>
      <c r="B26" s="43">
        <v>194291661.66</v>
      </c>
      <c r="C26" s="43">
        <v>210077129.97</v>
      </c>
      <c r="D26" s="39">
        <f t="shared" si="0"/>
        <v>1.0812462468802377</v>
      </c>
      <c r="E26" s="39">
        <f t="shared" si="1"/>
        <v>0.514501016791456</v>
      </c>
      <c r="F26" s="39">
        <f t="shared" si="2"/>
        <v>1.029002033582912</v>
      </c>
    </row>
    <row r="27" spans="1:6" ht="15">
      <c r="A27" s="5" t="s">
        <v>17</v>
      </c>
      <c r="B27" s="43">
        <v>10843739.86</v>
      </c>
      <c r="C27" s="43">
        <v>11462316.28</v>
      </c>
      <c r="D27" s="39">
        <f t="shared" si="0"/>
        <v>1.0570445646968887</v>
      </c>
      <c r="E27" s="39">
        <f t="shared" si="1"/>
        <v>0.48382047326397953</v>
      </c>
      <c r="F27" s="39">
        <f t="shared" si="2"/>
        <v>0.9676409465279591</v>
      </c>
    </row>
    <row r="28" spans="1:6" ht="15">
      <c r="A28" s="5" t="s">
        <v>18</v>
      </c>
      <c r="B28" s="43">
        <v>18864419.4</v>
      </c>
      <c r="C28" s="43">
        <v>17508806.24</v>
      </c>
      <c r="D28" s="39">
        <f t="shared" si="0"/>
        <v>0.9281391528010663</v>
      </c>
      <c r="E28" s="39">
        <f t="shared" si="1"/>
        <v>0.3204067043104293</v>
      </c>
      <c r="F28" s="39">
        <f t="shared" si="2"/>
        <v>0.6408134086208586</v>
      </c>
    </row>
    <row r="29" spans="1:6" ht="15">
      <c r="A29" s="5" t="s">
        <v>19</v>
      </c>
      <c r="B29" s="43">
        <v>94819453.31</v>
      </c>
      <c r="C29" s="43">
        <v>64040420.11</v>
      </c>
      <c r="D29" s="39">
        <f t="shared" si="0"/>
        <v>0.6753932645090042</v>
      </c>
      <c r="E29" s="39">
        <f t="shared" si="1"/>
        <v>0</v>
      </c>
      <c r="F29" s="39">
        <f t="shared" si="2"/>
        <v>0</v>
      </c>
    </row>
    <row r="30" spans="1:6" ht="15">
      <c r="A30" s="5" t="s">
        <v>20</v>
      </c>
      <c r="B30" s="43">
        <v>67415793.68</v>
      </c>
      <c r="C30" s="43">
        <v>65493729.17</v>
      </c>
      <c r="D30" s="39">
        <f t="shared" si="0"/>
        <v>0.9714894032231766</v>
      </c>
      <c r="E30" s="39">
        <f t="shared" si="1"/>
        <v>0.37536194398867007</v>
      </c>
      <c r="F30" s="39">
        <f t="shared" si="2"/>
        <v>0.7507238879773401</v>
      </c>
    </row>
    <row r="31" spans="1:6" ht="15">
      <c r="A31" s="5" t="s">
        <v>21</v>
      </c>
      <c r="B31" s="43">
        <v>23654407.14</v>
      </c>
      <c r="C31" s="43">
        <v>22128073.37</v>
      </c>
      <c r="D31" s="39">
        <f t="shared" si="0"/>
        <v>0.9354735985997745</v>
      </c>
      <c r="E31" s="39">
        <f t="shared" si="1"/>
        <v>0.3297046027735371</v>
      </c>
      <c r="F31" s="39">
        <f t="shared" si="2"/>
        <v>0.6594092055470742</v>
      </c>
    </row>
    <row r="32" spans="1:6" ht="15">
      <c r="A32" s="5" t="s">
        <v>22</v>
      </c>
      <c r="B32" s="43">
        <v>36908254.52</v>
      </c>
      <c r="C32" s="43">
        <v>29347325.72</v>
      </c>
      <c r="D32" s="39">
        <f t="shared" si="0"/>
        <v>0.795142607031095</v>
      </c>
      <c r="E32" s="39">
        <f t="shared" si="1"/>
        <v>0.1518065929385443</v>
      </c>
      <c r="F32" s="39">
        <f t="shared" si="2"/>
        <v>0.3036131858770886</v>
      </c>
    </row>
    <row r="33" spans="1:6" ht="15">
      <c r="A33" s="5" t="s">
        <v>23</v>
      </c>
      <c r="B33" s="43">
        <v>21490067.13</v>
      </c>
      <c r="C33" s="43">
        <v>31021841.05</v>
      </c>
      <c r="D33" s="39">
        <f t="shared" si="0"/>
        <v>1.4435432361536789</v>
      </c>
      <c r="E33" s="39">
        <f t="shared" si="1"/>
        <v>0.9737859733109245</v>
      </c>
      <c r="F33" s="39">
        <f t="shared" si="2"/>
        <v>1.947571946621849</v>
      </c>
    </row>
    <row r="34" spans="1:6" ht="15">
      <c r="A34" s="5" t="s">
        <v>24</v>
      </c>
      <c r="B34" s="43">
        <v>112762270.52</v>
      </c>
      <c r="C34" s="43">
        <v>101182189.99</v>
      </c>
      <c r="D34" s="39">
        <f t="shared" si="0"/>
        <v>0.8973053621872034</v>
      </c>
      <c r="E34" s="39">
        <f t="shared" si="1"/>
        <v>0.2813186174626246</v>
      </c>
      <c r="F34" s="39">
        <f t="shared" si="2"/>
        <v>0.5626372349252492</v>
      </c>
    </row>
    <row r="35" spans="1:6" ht="15">
      <c r="A35" s="5" t="s">
        <v>25</v>
      </c>
      <c r="B35" s="43">
        <v>11505291.39</v>
      </c>
      <c r="C35" s="43">
        <v>9743446.81</v>
      </c>
      <c r="D35" s="39">
        <f t="shared" si="0"/>
        <v>0.8468665833590852</v>
      </c>
      <c r="E35" s="39">
        <f t="shared" si="1"/>
        <v>0.21737722952168545</v>
      </c>
      <c r="F35" s="39">
        <f t="shared" si="2"/>
        <v>0.4347544590433709</v>
      </c>
    </row>
    <row r="36" spans="1:6" ht="15">
      <c r="A36" s="5" t="s">
        <v>26</v>
      </c>
      <c r="B36" s="43">
        <v>61491051.77</v>
      </c>
      <c r="C36" s="43">
        <v>90036526.41</v>
      </c>
      <c r="D36" s="39">
        <f t="shared" si="0"/>
        <v>1.4642216032793025</v>
      </c>
      <c r="E36" s="39">
        <f t="shared" si="1"/>
        <v>1</v>
      </c>
      <c r="F36" s="39">
        <f t="shared" si="2"/>
        <v>2</v>
      </c>
    </row>
    <row r="37" spans="1:6" ht="15">
      <c r="A37" s="5" t="s">
        <v>27</v>
      </c>
      <c r="B37" s="43">
        <v>27302728.19</v>
      </c>
      <c r="C37" s="43">
        <v>24564323.23</v>
      </c>
      <c r="D37" s="39">
        <f t="shared" si="0"/>
        <v>0.8997021491426275</v>
      </c>
      <c r="E37" s="39">
        <f t="shared" si="1"/>
        <v>0.2843570313197642</v>
      </c>
      <c r="F37" s="39">
        <f t="shared" si="2"/>
        <v>0.5687140626395284</v>
      </c>
    </row>
    <row r="38" spans="1:6" ht="15">
      <c r="A38" s="5" t="s">
        <v>28</v>
      </c>
      <c r="B38" s="43">
        <v>25649493.43</v>
      </c>
      <c r="C38" s="43">
        <v>28012805.63</v>
      </c>
      <c r="D38" s="39">
        <f t="shared" si="0"/>
        <v>1.0921387475526452</v>
      </c>
      <c r="E38" s="39">
        <f t="shared" si="1"/>
        <v>0.5283094718596242</v>
      </c>
      <c r="F38" s="39">
        <f t="shared" si="2"/>
        <v>1.0566189437192484</v>
      </c>
    </row>
    <row r="39" spans="1:6" ht="15">
      <c r="A39" s="5" t="s">
        <v>29</v>
      </c>
      <c r="B39" s="43">
        <v>26468175.04</v>
      </c>
      <c r="C39" s="43">
        <v>23798827.8</v>
      </c>
      <c r="D39" s="39">
        <f t="shared" si="0"/>
        <v>0.8991487990401321</v>
      </c>
      <c r="E39" s="39">
        <f t="shared" si="1"/>
        <v>0.28365554777093793</v>
      </c>
      <c r="F39" s="39">
        <f t="shared" si="2"/>
        <v>0.5673110955418759</v>
      </c>
    </row>
    <row r="40" spans="1:6" ht="15">
      <c r="A40" s="5" t="s">
        <v>30</v>
      </c>
      <c r="B40" s="43">
        <v>116213584.85</v>
      </c>
      <c r="C40" s="43">
        <v>88667834.35</v>
      </c>
      <c r="D40" s="39">
        <f t="shared" si="0"/>
        <v>0.7629730591689944</v>
      </c>
      <c r="E40" s="39">
        <f t="shared" si="1"/>
        <v>0.11102516270715888</v>
      </c>
      <c r="F40" s="39">
        <f t="shared" si="2"/>
        <v>0.22205032541431777</v>
      </c>
    </row>
    <row r="41" spans="1:6" ht="15">
      <c r="A41" s="5" t="s">
        <v>31</v>
      </c>
      <c r="B41" s="43">
        <v>101980740.68</v>
      </c>
      <c r="C41" s="43">
        <v>108089586.59</v>
      </c>
      <c r="D41" s="39">
        <f t="shared" si="0"/>
        <v>1.0599019566760024</v>
      </c>
      <c r="E41" s="39">
        <f t="shared" si="1"/>
        <v>0.4874427974613684</v>
      </c>
      <c r="F41" s="39">
        <f t="shared" si="2"/>
        <v>0.9748855949227369</v>
      </c>
    </row>
    <row r="42" spans="1:6" ht="15">
      <c r="A42" s="5" t="s">
        <v>32</v>
      </c>
      <c r="B42" s="43">
        <v>37387315.66</v>
      </c>
      <c r="C42" s="43">
        <v>35239682.46</v>
      </c>
      <c r="D42" s="39">
        <f t="shared" si="0"/>
        <v>0.9425571704711149</v>
      </c>
      <c r="E42" s="39">
        <f t="shared" si="1"/>
        <v>0.3386844676226916</v>
      </c>
      <c r="F42" s="39">
        <f t="shared" si="2"/>
        <v>0.6773689352453832</v>
      </c>
    </row>
    <row r="43" spans="1:6" ht="15">
      <c r="A43" s="5" t="s">
        <v>33</v>
      </c>
      <c r="B43" s="43">
        <v>24193320.04</v>
      </c>
      <c r="C43" s="43">
        <v>27621564.78</v>
      </c>
      <c r="D43" s="39">
        <f t="shared" si="0"/>
        <v>1.141702120020399</v>
      </c>
      <c r="E43" s="39">
        <f t="shared" si="1"/>
        <v>0.5911411045885115</v>
      </c>
      <c r="F43" s="39">
        <f t="shared" si="2"/>
        <v>1.182282209177023</v>
      </c>
    </row>
    <row r="44" spans="1:6" ht="15">
      <c r="A44" s="5" t="s">
        <v>34</v>
      </c>
      <c r="B44" s="43">
        <v>17159273.49</v>
      </c>
      <c r="C44" s="43">
        <v>15601195.44</v>
      </c>
      <c r="D44" s="39">
        <f t="shared" si="0"/>
        <v>0.9091990665625787</v>
      </c>
      <c r="E44" s="39">
        <f t="shared" si="1"/>
        <v>0.296396301403235</v>
      </c>
      <c r="F44" s="39">
        <f t="shared" si="2"/>
        <v>0.59279260280647</v>
      </c>
    </row>
    <row r="45" spans="1:6" ht="15">
      <c r="A45" s="5" t="s">
        <v>35</v>
      </c>
      <c r="B45" s="43">
        <v>15504878.73</v>
      </c>
      <c r="C45" s="43">
        <v>15497020.58</v>
      </c>
      <c r="D45" s="39">
        <f t="shared" si="0"/>
        <v>0.9994931821050108</v>
      </c>
      <c r="E45" s="39">
        <f t="shared" si="1"/>
        <v>0.41086241665866724</v>
      </c>
      <c r="F45" s="39">
        <f t="shared" si="2"/>
        <v>0.8217248333173345</v>
      </c>
    </row>
    <row r="46" spans="1:6" ht="15">
      <c r="A46" s="5" t="s">
        <v>36</v>
      </c>
      <c r="B46" s="43">
        <v>24626258.64</v>
      </c>
      <c r="C46" s="43">
        <v>22377672.14</v>
      </c>
      <c r="D46" s="39">
        <f t="shared" si="0"/>
        <v>0.9086915096251097</v>
      </c>
      <c r="E46" s="39">
        <f t="shared" si="1"/>
        <v>0.2957528699840999</v>
      </c>
      <c r="F46" s="39">
        <f t="shared" si="2"/>
        <v>0.5915057399681998</v>
      </c>
    </row>
    <row r="47" spans="1:6" s="18" customFormat="1" ht="15">
      <c r="A47" s="15" t="s">
        <v>71</v>
      </c>
      <c r="B47" s="16">
        <f>SUM(B$10:B$46)</f>
        <v>6358796505.590001</v>
      </c>
      <c r="C47" s="16">
        <f>SUM(C$10:C$46)</f>
        <v>6275421366.199999</v>
      </c>
      <c r="D47" s="16">
        <f>$C47/$B47</f>
        <v>0.986888220228984</v>
      </c>
      <c r="E47" s="16"/>
      <c r="F47" s="16"/>
    </row>
    <row r="48" ht="15">
      <c r="A48" s="6" t="s">
        <v>39</v>
      </c>
    </row>
  </sheetData>
  <sheetProtection/>
  <mergeCells count="6">
    <mergeCell ref="A1:F1"/>
    <mergeCell ref="A7:A8"/>
    <mergeCell ref="B7:C7"/>
    <mergeCell ref="D7:D8"/>
    <mergeCell ref="E7:E8"/>
    <mergeCell ref="F7:F8"/>
  </mergeCells>
  <printOptions/>
  <pageMargins left="0.56" right="0.15748031496062992" top="0.34" bottom="0.22" header="0.4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0" sqref="B10:C46"/>
    </sheetView>
  </sheetViews>
  <sheetFormatPr defaultColWidth="8.7109375" defaultRowHeight="15"/>
  <cols>
    <col min="1" max="1" width="24.421875" style="1" customWidth="1"/>
    <col min="2" max="2" width="18.421875" style="1" customWidth="1"/>
    <col min="3" max="3" width="18.281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6" t="s">
        <v>219</v>
      </c>
      <c r="B1" s="76"/>
      <c r="C1" s="76"/>
      <c r="D1" s="76"/>
      <c r="E1" s="76"/>
      <c r="F1" s="76"/>
    </row>
    <row r="3" spans="1:2" ht="15">
      <c r="A3" s="11" t="s">
        <v>153</v>
      </c>
      <c r="B3" s="30">
        <f>MAX($D$10:$D$46)</f>
        <v>1</v>
      </c>
    </row>
    <row r="4" spans="1:2" ht="15">
      <c r="A4" s="12" t="s">
        <v>154</v>
      </c>
      <c r="B4" s="31">
        <f>MIN($D$10:$D$46)</f>
        <v>0</v>
      </c>
    </row>
    <row r="5" spans="1:2" ht="15">
      <c r="A5" s="13" t="s">
        <v>155</v>
      </c>
      <c r="B5" s="14" t="s">
        <v>40</v>
      </c>
    </row>
    <row r="7" spans="1:6" s="8" customFormat="1" ht="30" customHeight="1">
      <c r="A7" s="62" t="s">
        <v>38</v>
      </c>
      <c r="B7" s="78" t="s">
        <v>276</v>
      </c>
      <c r="C7" s="78"/>
      <c r="D7" s="66" t="s">
        <v>156</v>
      </c>
      <c r="E7" s="66" t="s">
        <v>157</v>
      </c>
      <c r="F7" s="66" t="s">
        <v>158</v>
      </c>
    </row>
    <row r="8" spans="1:6" s="8" customFormat="1" ht="49.5" customHeight="1">
      <c r="A8" s="63"/>
      <c r="B8" s="49" t="s">
        <v>71</v>
      </c>
      <c r="C8" s="49" t="s">
        <v>227</v>
      </c>
      <c r="D8" s="67"/>
      <c r="E8" s="67"/>
      <c r="F8" s="67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39">
        <v>20593388891.59</v>
      </c>
      <c r="C10" s="39">
        <v>9952635184.87</v>
      </c>
      <c r="D10" s="39">
        <f>$C10/$B10</f>
        <v>0.48329273230665265</v>
      </c>
      <c r="E10" s="39">
        <f>($D10-$B$4)/($B$3-$B$4)</f>
        <v>0.48329273230665265</v>
      </c>
      <c r="F10" s="39">
        <f>$E10*$B$5</f>
        <v>0.9665854646133053</v>
      </c>
    </row>
    <row r="11" spans="1:6" ht="15">
      <c r="A11" s="5" t="s">
        <v>1</v>
      </c>
      <c r="B11" s="39">
        <v>11691865003.03</v>
      </c>
      <c r="C11" s="39">
        <v>10640111000</v>
      </c>
      <c r="D11" s="39">
        <f aca="true" t="shared" si="0" ref="D11:D46">$C11/$B11</f>
        <v>0.9100439491255301</v>
      </c>
      <c r="E11" s="39">
        <f aca="true" t="shared" si="1" ref="E11:E46">($D11-$B$4)/($B$3-$B$4)</f>
        <v>0.9100439491255301</v>
      </c>
      <c r="F11" s="39">
        <f aca="true" t="shared" si="2" ref="F11:F46">$E11*$B$5</f>
        <v>1.8200878982510602</v>
      </c>
    </row>
    <row r="12" spans="1:6" ht="15">
      <c r="A12" s="5" t="s">
        <v>2</v>
      </c>
      <c r="B12" s="39">
        <v>1859265779.43</v>
      </c>
      <c r="C12" s="39">
        <v>1396832080</v>
      </c>
      <c r="D12" s="39">
        <f t="shared" si="0"/>
        <v>0.7512815518113986</v>
      </c>
      <c r="E12" s="39">
        <f t="shared" si="1"/>
        <v>0.7512815518113986</v>
      </c>
      <c r="F12" s="39">
        <f t="shared" si="2"/>
        <v>1.502563103622797</v>
      </c>
    </row>
    <row r="13" spans="1:6" ht="15">
      <c r="A13" s="5" t="s">
        <v>3</v>
      </c>
      <c r="B13" s="39">
        <v>1934927155.39</v>
      </c>
      <c r="C13" s="39">
        <v>1566044250.38</v>
      </c>
      <c r="D13" s="39">
        <f t="shared" si="0"/>
        <v>0.8093556628308063</v>
      </c>
      <c r="E13" s="39">
        <f t="shared" si="1"/>
        <v>0.8093556628308063</v>
      </c>
      <c r="F13" s="39">
        <f t="shared" si="2"/>
        <v>1.6187113256616126</v>
      </c>
    </row>
    <row r="14" spans="1:6" ht="15">
      <c r="A14" s="5" t="s">
        <v>4</v>
      </c>
      <c r="B14" s="39">
        <v>919014362.68</v>
      </c>
      <c r="C14" s="39">
        <v>803783016.68</v>
      </c>
      <c r="D14" s="39">
        <f t="shared" si="0"/>
        <v>0.8746142055234414</v>
      </c>
      <c r="E14" s="39">
        <f t="shared" si="1"/>
        <v>0.8746142055234414</v>
      </c>
      <c r="F14" s="39">
        <f t="shared" si="2"/>
        <v>1.7492284110468828</v>
      </c>
    </row>
    <row r="15" spans="1:6" ht="15">
      <c r="A15" s="5" t="s">
        <v>5</v>
      </c>
      <c r="B15" s="39">
        <v>526423200</v>
      </c>
      <c r="C15" s="39">
        <v>434726200</v>
      </c>
      <c r="D15" s="39">
        <f t="shared" si="0"/>
        <v>0.8258112484404183</v>
      </c>
      <c r="E15" s="39">
        <f t="shared" si="1"/>
        <v>0.8258112484404183</v>
      </c>
      <c r="F15" s="39">
        <f t="shared" si="2"/>
        <v>1.6516224968808366</v>
      </c>
    </row>
    <row r="16" spans="1:6" ht="15">
      <c r="A16" s="5" t="s">
        <v>6</v>
      </c>
      <c r="B16" s="39">
        <v>1275371848.64</v>
      </c>
      <c r="C16" s="39">
        <v>1047884027.72</v>
      </c>
      <c r="D16" s="39">
        <f t="shared" si="0"/>
        <v>0.821630200507732</v>
      </c>
      <c r="E16" s="39">
        <f t="shared" si="1"/>
        <v>0.821630200507732</v>
      </c>
      <c r="F16" s="39">
        <f t="shared" si="2"/>
        <v>1.643260401015464</v>
      </c>
    </row>
    <row r="17" spans="1:6" ht="15">
      <c r="A17" s="5" t="s">
        <v>7</v>
      </c>
      <c r="B17" s="39">
        <v>387756628.22</v>
      </c>
      <c r="C17" s="39">
        <v>312996967.57</v>
      </c>
      <c r="D17" s="39">
        <f t="shared" si="0"/>
        <v>0.8071995287529065</v>
      </c>
      <c r="E17" s="39">
        <f t="shared" si="1"/>
        <v>0.8071995287529065</v>
      </c>
      <c r="F17" s="39">
        <f t="shared" si="2"/>
        <v>1.614399057505813</v>
      </c>
    </row>
    <row r="18" spans="1:6" ht="15">
      <c r="A18" s="5" t="s">
        <v>8</v>
      </c>
      <c r="B18" s="39">
        <v>688846173.61</v>
      </c>
      <c r="C18" s="39">
        <v>553718338.41</v>
      </c>
      <c r="D18" s="39">
        <f t="shared" si="0"/>
        <v>0.8038345273926069</v>
      </c>
      <c r="E18" s="39">
        <f t="shared" si="1"/>
        <v>0.8038345273926069</v>
      </c>
      <c r="F18" s="39">
        <f t="shared" si="2"/>
        <v>1.6076690547852137</v>
      </c>
    </row>
    <row r="19" spans="1:6" ht="15">
      <c r="A19" s="5" t="s">
        <v>9</v>
      </c>
      <c r="B19" s="39">
        <v>474666012.27</v>
      </c>
      <c r="C19" s="39">
        <v>418619192.41</v>
      </c>
      <c r="D19" s="39">
        <f t="shared" si="0"/>
        <v>0.8819236717793071</v>
      </c>
      <c r="E19" s="39">
        <f t="shared" si="1"/>
        <v>0.8819236717793071</v>
      </c>
      <c r="F19" s="39">
        <f t="shared" si="2"/>
        <v>1.7638473435586142</v>
      </c>
    </row>
    <row r="20" spans="1:6" ht="15">
      <c r="A20" s="5" t="s">
        <v>10</v>
      </c>
      <c r="B20" s="39">
        <v>116650933.34</v>
      </c>
      <c r="C20" s="39">
        <v>72597646.18</v>
      </c>
      <c r="D20" s="39">
        <f t="shared" si="0"/>
        <v>0.6223494669211191</v>
      </c>
      <c r="E20" s="39">
        <f t="shared" si="1"/>
        <v>0.6223494669211191</v>
      </c>
      <c r="F20" s="39">
        <f t="shared" si="2"/>
        <v>1.2446989338422383</v>
      </c>
    </row>
    <row r="21" spans="1:6" ht="15">
      <c r="A21" s="5" t="s">
        <v>11</v>
      </c>
      <c r="B21" s="39">
        <v>477785000.44</v>
      </c>
      <c r="C21" s="39">
        <v>400642665.01</v>
      </c>
      <c r="D21" s="39">
        <f t="shared" si="0"/>
        <v>0.8385417387340365</v>
      </c>
      <c r="E21" s="39">
        <f t="shared" si="1"/>
        <v>0.8385417387340365</v>
      </c>
      <c r="F21" s="39">
        <f t="shared" si="2"/>
        <v>1.677083477468073</v>
      </c>
    </row>
    <row r="22" spans="1:6" ht="15">
      <c r="A22" s="5" t="s">
        <v>12</v>
      </c>
      <c r="B22" s="39">
        <v>146838608.37</v>
      </c>
      <c r="C22" s="39">
        <v>140860384.54</v>
      </c>
      <c r="D22" s="39">
        <f t="shared" si="0"/>
        <v>0.9592871119090407</v>
      </c>
      <c r="E22" s="39">
        <f t="shared" si="1"/>
        <v>0.9592871119090407</v>
      </c>
      <c r="F22" s="39">
        <f t="shared" si="2"/>
        <v>1.9185742238180814</v>
      </c>
    </row>
    <row r="23" spans="1:6" ht="15">
      <c r="A23" s="5" t="s">
        <v>13</v>
      </c>
      <c r="B23" s="39">
        <v>221792967.74</v>
      </c>
      <c r="C23" s="39">
        <v>153706140.67</v>
      </c>
      <c r="D23" s="39">
        <f t="shared" si="0"/>
        <v>0.6930162945931821</v>
      </c>
      <c r="E23" s="39">
        <f t="shared" si="1"/>
        <v>0.6930162945931821</v>
      </c>
      <c r="F23" s="39">
        <f t="shared" si="2"/>
        <v>1.3860325891863643</v>
      </c>
    </row>
    <row r="24" spans="1:6" ht="15">
      <c r="A24" s="5" t="s">
        <v>14</v>
      </c>
      <c r="B24" s="39">
        <v>295183875.94</v>
      </c>
      <c r="C24" s="39">
        <v>122086818.89</v>
      </c>
      <c r="D24" s="39">
        <f t="shared" si="0"/>
        <v>0.4135958256568721</v>
      </c>
      <c r="E24" s="39">
        <f t="shared" si="1"/>
        <v>0.4135958256568721</v>
      </c>
      <c r="F24" s="39">
        <f t="shared" si="2"/>
        <v>0.8271916513137442</v>
      </c>
    </row>
    <row r="25" spans="1:6" ht="15">
      <c r="A25" s="5" t="s">
        <v>15</v>
      </c>
      <c r="B25" s="39">
        <v>428067328.63</v>
      </c>
      <c r="C25" s="39">
        <v>345514175.96</v>
      </c>
      <c r="D25" s="39">
        <f t="shared" si="0"/>
        <v>0.8071491395192301</v>
      </c>
      <c r="E25" s="39">
        <f t="shared" si="1"/>
        <v>0.8071491395192301</v>
      </c>
      <c r="F25" s="39">
        <f t="shared" si="2"/>
        <v>1.6142982790384601</v>
      </c>
    </row>
    <row r="26" spans="1:6" ht="15">
      <c r="A26" s="5" t="s">
        <v>16</v>
      </c>
      <c r="B26" s="39">
        <v>941304042.77</v>
      </c>
      <c r="C26" s="39">
        <v>305240857.61</v>
      </c>
      <c r="D26" s="39">
        <f t="shared" si="0"/>
        <v>0.3242744572856181</v>
      </c>
      <c r="E26" s="39">
        <f t="shared" si="1"/>
        <v>0.3242744572856181</v>
      </c>
      <c r="F26" s="39">
        <f t="shared" si="2"/>
        <v>0.6485489145712362</v>
      </c>
    </row>
    <row r="27" spans="1:6" ht="15">
      <c r="A27" s="5" t="s">
        <v>17</v>
      </c>
      <c r="B27" s="39">
        <v>94105684.02</v>
      </c>
      <c r="C27" s="39">
        <v>12039008</v>
      </c>
      <c r="D27" s="39">
        <f t="shared" si="0"/>
        <v>0.12793072092692495</v>
      </c>
      <c r="E27" s="39">
        <f t="shared" si="1"/>
        <v>0.12793072092692495</v>
      </c>
      <c r="F27" s="39">
        <f t="shared" si="2"/>
        <v>0.2558614418538499</v>
      </c>
    </row>
    <row r="28" spans="1:6" ht="15">
      <c r="A28" s="5" t="s">
        <v>18</v>
      </c>
      <c r="B28" s="39">
        <v>144480545.15</v>
      </c>
      <c r="C28" s="39">
        <v>120785899.15</v>
      </c>
      <c r="D28" s="39">
        <f t="shared" si="0"/>
        <v>0.8360011309799519</v>
      </c>
      <c r="E28" s="39">
        <f t="shared" si="1"/>
        <v>0.8360011309799519</v>
      </c>
      <c r="F28" s="39">
        <f t="shared" si="2"/>
        <v>1.6720022619599038</v>
      </c>
    </row>
    <row r="29" spans="1:6" ht="15">
      <c r="A29" s="5" t="s">
        <v>19</v>
      </c>
      <c r="B29" s="39">
        <v>408364229.97</v>
      </c>
      <c r="C29" s="39">
        <v>157020620.7</v>
      </c>
      <c r="D29" s="39">
        <f t="shared" si="0"/>
        <v>0.3845112014623203</v>
      </c>
      <c r="E29" s="39">
        <f t="shared" si="1"/>
        <v>0.3845112014623203</v>
      </c>
      <c r="F29" s="39">
        <f t="shared" si="2"/>
        <v>0.7690224029246406</v>
      </c>
    </row>
    <row r="30" spans="1:6" ht="15">
      <c r="A30" s="5" t="s">
        <v>20</v>
      </c>
      <c r="B30" s="39">
        <v>499629439.95</v>
      </c>
      <c r="C30" s="39">
        <v>455252197.41</v>
      </c>
      <c r="D30" s="39">
        <f t="shared" si="0"/>
        <v>0.9111796884017864</v>
      </c>
      <c r="E30" s="39">
        <f t="shared" si="1"/>
        <v>0.9111796884017864</v>
      </c>
      <c r="F30" s="39">
        <f t="shared" si="2"/>
        <v>1.8223593768035729</v>
      </c>
    </row>
    <row r="31" spans="1:6" ht="15">
      <c r="A31" s="5" t="s">
        <v>21</v>
      </c>
      <c r="B31" s="39">
        <v>180221325.02</v>
      </c>
      <c r="C31" s="39">
        <v>143104594.62</v>
      </c>
      <c r="D31" s="39">
        <f t="shared" si="0"/>
        <v>0.7940491759458489</v>
      </c>
      <c r="E31" s="39">
        <f t="shared" si="1"/>
        <v>0.7940491759458489</v>
      </c>
      <c r="F31" s="39">
        <f t="shared" si="2"/>
        <v>1.5880983518916978</v>
      </c>
    </row>
    <row r="32" spans="1:6" ht="15">
      <c r="A32" s="5" t="s">
        <v>22</v>
      </c>
      <c r="B32" s="39">
        <v>202224470.59</v>
      </c>
      <c r="C32" s="39">
        <v>200366470.59</v>
      </c>
      <c r="D32" s="39">
        <f t="shared" si="0"/>
        <v>0.9908121900649353</v>
      </c>
      <c r="E32" s="39">
        <f t="shared" si="1"/>
        <v>0.9908121900649353</v>
      </c>
      <c r="F32" s="39">
        <f t="shared" si="2"/>
        <v>1.9816243801298705</v>
      </c>
    </row>
    <row r="33" spans="1:6" ht="15">
      <c r="A33" s="5" t="s">
        <v>23</v>
      </c>
      <c r="B33" s="39">
        <v>228976706.95</v>
      </c>
      <c r="C33" s="39">
        <v>228976706.95</v>
      </c>
      <c r="D33" s="39">
        <f t="shared" si="0"/>
        <v>1</v>
      </c>
      <c r="E33" s="39">
        <f t="shared" si="1"/>
        <v>1</v>
      </c>
      <c r="F33" s="39">
        <f t="shared" si="2"/>
        <v>2</v>
      </c>
    </row>
    <row r="34" spans="1:6" ht="15">
      <c r="A34" s="5" t="s">
        <v>24</v>
      </c>
      <c r="B34" s="39">
        <v>605790577.45</v>
      </c>
      <c r="C34" s="39">
        <v>183404870.64</v>
      </c>
      <c r="D34" s="39">
        <f t="shared" si="0"/>
        <v>0.3027529272773108</v>
      </c>
      <c r="E34" s="39">
        <f t="shared" si="1"/>
        <v>0.3027529272773108</v>
      </c>
      <c r="F34" s="39">
        <f t="shared" si="2"/>
        <v>0.6055058545546216</v>
      </c>
    </row>
    <row r="35" spans="1:6" ht="15">
      <c r="A35" s="5" t="s">
        <v>25</v>
      </c>
      <c r="B35" s="39">
        <v>99015801.39</v>
      </c>
      <c r="C35" s="39">
        <v>48416660.39</v>
      </c>
      <c r="D35" s="39">
        <f t="shared" si="0"/>
        <v>0.4889791296976746</v>
      </c>
      <c r="E35" s="39">
        <f t="shared" si="1"/>
        <v>0.4889791296976746</v>
      </c>
      <c r="F35" s="39">
        <f t="shared" si="2"/>
        <v>0.9779582593953492</v>
      </c>
    </row>
    <row r="36" spans="1:6" ht="15">
      <c r="A36" s="5" t="s">
        <v>26</v>
      </c>
      <c r="B36" s="39">
        <v>300302676.63</v>
      </c>
      <c r="C36" s="39">
        <v>215265251.84</v>
      </c>
      <c r="D36" s="39">
        <f t="shared" si="0"/>
        <v>0.716827616242749</v>
      </c>
      <c r="E36" s="39">
        <f t="shared" si="1"/>
        <v>0.716827616242749</v>
      </c>
      <c r="F36" s="39">
        <f t="shared" si="2"/>
        <v>1.433655232485498</v>
      </c>
    </row>
    <row r="37" spans="1:6" ht="15">
      <c r="A37" s="5" t="s">
        <v>27</v>
      </c>
      <c r="B37" s="39">
        <v>172723833.96</v>
      </c>
      <c r="C37" s="39">
        <v>14140578</v>
      </c>
      <c r="D37" s="39">
        <f t="shared" si="0"/>
        <v>0.0818681340947696</v>
      </c>
      <c r="E37" s="39">
        <f t="shared" si="1"/>
        <v>0.0818681340947696</v>
      </c>
      <c r="F37" s="39">
        <f t="shared" si="2"/>
        <v>0.1637362681895392</v>
      </c>
    </row>
    <row r="38" spans="1:6" ht="15">
      <c r="A38" s="5" t="s">
        <v>28</v>
      </c>
      <c r="B38" s="39">
        <v>270672787</v>
      </c>
      <c r="C38" s="39">
        <v>224541221</v>
      </c>
      <c r="D38" s="39">
        <f t="shared" si="0"/>
        <v>0.8295670336449449</v>
      </c>
      <c r="E38" s="39">
        <f t="shared" si="1"/>
        <v>0.8295670336449449</v>
      </c>
      <c r="F38" s="39">
        <f t="shared" si="2"/>
        <v>1.6591340672898898</v>
      </c>
    </row>
    <row r="39" spans="1:6" ht="15">
      <c r="A39" s="5" t="s">
        <v>29</v>
      </c>
      <c r="B39" s="39">
        <v>215790132.24</v>
      </c>
      <c r="C39" s="39">
        <v>22291853.19</v>
      </c>
      <c r="D39" s="39">
        <f t="shared" si="0"/>
        <v>0.10330339463904302</v>
      </c>
      <c r="E39" s="39">
        <f t="shared" si="1"/>
        <v>0.10330339463904302</v>
      </c>
      <c r="F39" s="39">
        <f t="shared" si="2"/>
        <v>0.20660678927808604</v>
      </c>
    </row>
    <row r="40" spans="1:6" ht="15">
      <c r="A40" s="5" t="s">
        <v>30</v>
      </c>
      <c r="B40" s="39">
        <v>753439515.93</v>
      </c>
      <c r="C40" s="39">
        <v>703483623.25</v>
      </c>
      <c r="D40" s="39">
        <f t="shared" si="0"/>
        <v>0.9336962136657546</v>
      </c>
      <c r="E40" s="39">
        <f t="shared" si="1"/>
        <v>0.9336962136657546</v>
      </c>
      <c r="F40" s="39">
        <f t="shared" si="2"/>
        <v>1.8673924273315092</v>
      </c>
    </row>
    <row r="41" spans="1:6" ht="15">
      <c r="A41" s="5" t="s">
        <v>31</v>
      </c>
      <c r="B41" s="39">
        <v>660748815.6</v>
      </c>
      <c r="C41" s="39">
        <v>533865927.52</v>
      </c>
      <c r="D41" s="39">
        <f t="shared" si="0"/>
        <v>0.8079710699673632</v>
      </c>
      <c r="E41" s="39">
        <f t="shared" si="1"/>
        <v>0.8079710699673632</v>
      </c>
      <c r="F41" s="39">
        <f t="shared" si="2"/>
        <v>1.6159421399347265</v>
      </c>
    </row>
    <row r="42" spans="1:6" ht="15">
      <c r="A42" s="5" t="s">
        <v>32</v>
      </c>
      <c r="B42" s="39">
        <v>248428026.17</v>
      </c>
      <c r="C42" s="39">
        <v>37226913.17</v>
      </c>
      <c r="D42" s="39">
        <f t="shared" si="0"/>
        <v>0.14984989312166222</v>
      </c>
      <c r="E42" s="39">
        <f t="shared" si="1"/>
        <v>0.14984989312166222</v>
      </c>
      <c r="F42" s="39">
        <f t="shared" si="2"/>
        <v>0.29969978624332444</v>
      </c>
    </row>
    <row r="43" spans="1:6" ht="15">
      <c r="A43" s="5" t="s">
        <v>33</v>
      </c>
      <c r="B43" s="39">
        <v>158780300.22</v>
      </c>
      <c r="C43" s="39">
        <v>68447188</v>
      </c>
      <c r="D43" s="39">
        <f t="shared" si="0"/>
        <v>0.4310811095908129</v>
      </c>
      <c r="E43" s="39">
        <f t="shared" si="1"/>
        <v>0.4310811095908129</v>
      </c>
      <c r="F43" s="39">
        <f t="shared" si="2"/>
        <v>0.8621622191816258</v>
      </c>
    </row>
    <row r="44" spans="1:6" ht="15">
      <c r="A44" s="5" t="s">
        <v>34</v>
      </c>
      <c r="B44" s="39">
        <v>152335455.35</v>
      </c>
      <c r="C44" s="39">
        <v>138079440.64</v>
      </c>
      <c r="D44" s="39">
        <f t="shared" si="0"/>
        <v>0.9064169619787728</v>
      </c>
      <c r="E44" s="39">
        <f t="shared" si="1"/>
        <v>0.9064169619787728</v>
      </c>
      <c r="F44" s="39">
        <f t="shared" si="2"/>
        <v>1.8128339239575455</v>
      </c>
    </row>
    <row r="45" spans="1:6" ht="15">
      <c r="A45" s="5" t="s">
        <v>35</v>
      </c>
      <c r="B45" s="39">
        <v>145823108.64</v>
      </c>
      <c r="C45" s="39">
        <v>125784712</v>
      </c>
      <c r="D45" s="39">
        <f t="shared" si="0"/>
        <v>0.8625842170909299</v>
      </c>
      <c r="E45" s="39">
        <f t="shared" si="1"/>
        <v>0.8625842170909299</v>
      </c>
      <c r="F45" s="39">
        <f t="shared" si="2"/>
        <v>1.7251684341818598</v>
      </c>
    </row>
    <row r="46" spans="1:6" ht="15">
      <c r="A46" s="5" t="s">
        <v>36</v>
      </c>
      <c r="B46" s="39">
        <v>233308883.4</v>
      </c>
      <c r="C46" s="39">
        <v>0</v>
      </c>
      <c r="D46" s="39">
        <f t="shared" si="0"/>
        <v>0</v>
      </c>
      <c r="E46" s="39">
        <f t="shared" si="1"/>
        <v>0</v>
      </c>
      <c r="F46" s="39">
        <f t="shared" si="2"/>
        <v>0</v>
      </c>
    </row>
    <row r="47" spans="1:6" s="18" customFormat="1" ht="15">
      <c r="A47" s="15" t="s">
        <v>71</v>
      </c>
      <c r="B47" s="16">
        <f>SUM(B$10:B$46)</f>
        <v>48754310127.71997</v>
      </c>
      <c r="C47" s="16">
        <f>SUM(C$10:C$46)</f>
        <v>32300492683.96</v>
      </c>
      <c r="D47" s="16">
        <f>$C47/$B47</f>
        <v>0.6625156339889442</v>
      </c>
      <c r="E47" s="17"/>
      <c r="F47" s="17"/>
    </row>
    <row r="48" ht="1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="70" zoomScaleSheetLayoutView="70" zoomScalePageLayoutView="0" workbookViewId="0" topLeftCell="A1">
      <selection activeCell="G10" sqref="G10:I46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6.00390625" style="1" bestFit="1" customWidth="1"/>
    <col min="6" max="6" width="18.8515625" style="1" bestFit="1" customWidth="1"/>
    <col min="7" max="7" width="18.8515625" style="1" customWidth="1"/>
    <col min="8" max="8" width="19.00390625" style="1" bestFit="1" customWidth="1"/>
    <col min="9" max="9" width="18.57421875" style="1" customWidth="1"/>
    <col min="10" max="10" width="13.8515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8.7109375" style="1" customWidth="1"/>
  </cols>
  <sheetData>
    <row r="1" spans="1:13" ht="18.75" customHeight="1">
      <c r="A1" s="72" t="s">
        <v>186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3" spans="1:8" ht="15">
      <c r="A3" s="11" t="s">
        <v>60</v>
      </c>
      <c r="B3" s="37">
        <v>1</v>
      </c>
      <c r="C3" s="35"/>
      <c r="D3" s="35"/>
      <c r="E3" s="35"/>
      <c r="F3" s="35"/>
      <c r="G3" s="35"/>
      <c r="H3" s="35"/>
    </row>
    <row r="4" spans="1:8" ht="15">
      <c r="A4" s="12" t="s">
        <v>61</v>
      </c>
      <c r="B4" s="38">
        <v>0</v>
      </c>
      <c r="C4" s="36"/>
      <c r="D4" s="36"/>
      <c r="E4" s="36"/>
      <c r="F4" s="36"/>
      <c r="G4" s="36"/>
      <c r="H4" s="36"/>
    </row>
    <row r="5" spans="1:8" ht="15">
      <c r="A5" s="13" t="s">
        <v>62</v>
      </c>
      <c r="B5" s="14" t="s">
        <v>43</v>
      </c>
      <c r="C5" s="28"/>
      <c r="D5" s="28"/>
      <c r="E5" s="28"/>
      <c r="F5" s="28"/>
      <c r="G5" s="28"/>
      <c r="H5" s="28"/>
    </row>
    <row r="7" spans="1:13" s="8" customFormat="1" ht="24.75" customHeight="1">
      <c r="A7" s="73" t="s">
        <v>38</v>
      </c>
      <c r="B7" s="73" t="s">
        <v>277</v>
      </c>
      <c r="C7" s="73"/>
      <c r="D7" s="73"/>
      <c r="E7" s="73"/>
      <c r="F7" s="73"/>
      <c r="G7" s="73" t="s">
        <v>278</v>
      </c>
      <c r="H7" s="73"/>
      <c r="I7" s="73"/>
      <c r="J7" s="79" t="s">
        <v>121</v>
      </c>
      <c r="K7" s="70" t="s">
        <v>90</v>
      </c>
      <c r="L7" s="70" t="s">
        <v>91</v>
      </c>
      <c r="M7" s="70" t="s">
        <v>92</v>
      </c>
    </row>
    <row r="8" spans="1:13" s="8" customFormat="1" ht="193.5" customHeight="1">
      <c r="A8" s="73"/>
      <c r="B8" s="10" t="s">
        <v>114</v>
      </c>
      <c r="C8" s="10" t="s">
        <v>112</v>
      </c>
      <c r="D8" s="10" t="s">
        <v>119</v>
      </c>
      <c r="E8" s="10" t="s">
        <v>116</v>
      </c>
      <c r="F8" s="10" t="s">
        <v>201</v>
      </c>
      <c r="G8" s="10" t="s">
        <v>113</v>
      </c>
      <c r="H8" s="10" t="s">
        <v>120</v>
      </c>
      <c r="I8" s="10" t="s">
        <v>115</v>
      </c>
      <c r="J8" s="79"/>
      <c r="K8" s="70"/>
      <c r="L8" s="70"/>
      <c r="M8" s="70"/>
    </row>
    <row r="9" spans="1:13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213</v>
      </c>
      <c r="K9" s="9">
        <v>11</v>
      </c>
      <c r="L9" s="9">
        <v>12</v>
      </c>
      <c r="M9" s="9">
        <v>13</v>
      </c>
    </row>
    <row r="10" spans="1:13" ht="15">
      <c r="A10" s="5" t="s">
        <v>0</v>
      </c>
      <c r="B10" s="43">
        <v>-302817422.86</v>
      </c>
      <c r="C10" s="43">
        <v>302817422.86</v>
      </c>
      <c r="D10" s="43"/>
      <c r="E10" s="43"/>
      <c r="F10" s="43">
        <f>IF(SUM($B10:$E10)&lt;0,SUM($B10:$E10),0)</f>
        <v>0</v>
      </c>
      <c r="G10" s="39">
        <v>20290571468.73</v>
      </c>
      <c r="H10" s="39">
        <v>6331332768.73</v>
      </c>
      <c r="I10" s="34">
        <f>$G10-$H10</f>
        <v>13959238700</v>
      </c>
      <c r="J10" s="34">
        <f>-$F10/$I10*100</f>
        <v>0</v>
      </c>
      <c r="K10" s="33">
        <f>IF($J10&gt;10,1,0)</f>
        <v>0</v>
      </c>
      <c r="L10" s="33">
        <f>($K10-$B$4)/($B$3-$B$4)</f>
        <v>0</v>
      </c>
      <c r="M10" s="33">
        <f>$L10*$B$5</f>
        <v>0</v>
      </c>
    </row>
    <row r="11" spans="1:13" ht="15">
      <c r="A11" s="5" t="s">
        <v>1</v>
      </c>
      <c r="B11" s="43">
        <v>-780534995.92</v>
      </c>
      <c r="C11" s="43">
        <v>166695995.92</v>
      </c>
      <c r="D11" s="39">
        <v>1909000</v>
      </c>
      <c r="E11" s="43"/>
      <c r="F11" s="43">
        <f aca="true" t="shared" si="0" ref="F11:F46">IF(SUM($B11:$E11)&lt;0,SUM($B11:$E11),0)</f>
        <v>-611930000</v>
      </c>
      <c r="G11" s="39">
        <v>10911330007.11</v>
      </c>
      <c r="H11" s="39">
        <v>4767701007.11</v>
      </c>
      <c r="I11" s="34">
        <f aca="true" t="shared" si="1" ref="I11:I46">$G11-$H11</f>
        <v>6143629000.000001</v>
      </c>
      <c r="J11" s="34">
        <f aca="true" t="shared" si="2" ref="J11:J46">-$F11/$I11*100</f>
        <v>9.960399626995704</v>
      </c>
      <c r="K11" s="33">
        <f aca="true" t="shared" si="3" ref="K11:K46">IF($J11&gt;10,1,0)</f>
        <v>0</v>
      </c>
      <c r="L11" s="33">
        <f aca="true" t="shared" si="4" ref="L11:L46">($K11-$B$4)/($B$3-$B$4)</f>
        <v>0</v>
      </c>
      <c r="M11" s="33">
        <f aca="true" t="shared" si="5" ref="M11:M46">$L11*$B$5</f>
        <v>0</v>
      </c>
    </row>
    <row r="12" spans="1:13" ht="15">
      <c r="A12" s="5" t="s">
        <v>2</v>
      </c>
      <c r="B12" s="43">
        <v>-1492217.43</v>
      </c>
      <c r="C12" s="43">
        <v>10052717.43</v>
      </c>
      <c r="D12" s="43"/>
      <c r="E12" s="43"/>
      <c r="F12" s="43">
        <f t="shared" si="0"/>
        <v>0</v>
      </c>
      <c r="G12" s="39">
        <v>1857773562</v>
      </c>
      <c r="H12" s="39">
        <v>632301462</v>
      </c>
      <c r="I12" s="34">
        <f t="shared" si="1"/>
        <v>1225472100</v>
      </c>
      <c r="J12" s="34">
        <f t="shared" si="2"/>
        <v>0</v>
      </c>
      <c r="K12" s="33">
        <f t="shared" si="3"/>
        <v>0</v>
      </c>
      <c r="L12" s="33">
        <f t="shared" si="4"/>
        <v>0</v>
      </c>
      <c r="M12" s="33">
        <f t="shared" si="5"/>
        <v>0</v>
      </c>
    </row>
    <row r="13" spans="1:13" ht="15">
      <c r="A13" s="5" t="s">
        <v>3</v>
      </c>
      <c r="B13" s="43">
        <v>-210052000</v>
      </c>
      <c r="C13" s="43">
        <v>155052000</v>
      </c>
      <c r="D13" s="43"/>
      <c r="E13" s="43"/>
      <c r="F13" s="43">
        <f t="shared" si="0"/>
        <v>-55000000</v>
      </c>
      <c r="G13" s="39">
        <v>1724875155.39</v>
      </c>
      <c r="H13" s="39">
        <v>651878155.39</v>
      </c>
      <c r="I13" s="34">
        <f t="shared" si="1"/>
        <v>1072997000.0000001</v>
      </c>
      <c r="J13" s="34">
        <f t="shared" si="2"/>
        <v>5.125829801947256</v>
      </c>
      <c r="K13" s="33">
        <f t="shared" si="3"/>
        <v>0</v>
      </c>
      <c r="L13" s="33">
        <f t="shared" si="4"/>
        <v>0</v>
      </c>
      <c r="M13" s="33">
        <f t="shared" si="5"/>
        <v>0</v>
      </c>
    </row>
    <row r="14" spans="1:13" ht="15">
      <c r="A14" s="5" t="s">
        <v>4</v>
      </c>
      <c r="B14" s="43">
        <v>-28136962.68</v>
      </c>
      <c r="C14" s="43">
        <v>28136962.68</v>
      </c>
      <c r="D14" s="43"/>
      <c r="E14" s="43"/>
      <c r="F14" s="43">
        <f t="shared" si="0"/>
        <v>0</v>
      </c>
      <c r="G14" s="39">
        <v>890877400</v>
      </c>
      <c r="H14" s="39">
        <v>556843400</v>
      </c>
      <c r="I14" s="34">
        <f t="shared" si="1"/>
        <v>334034000</v>
      </c>
      <c r="J14" s="34">
        <f t="shared" si="2"/>
        <v>0</v>
      </c>
      <c r="K14" s="33">
        <f t="shared" si="3"/>
        <v>0</v>
      </c>
      <c r="L14" s="33">
        <f t="shared" si="4"/>
        <v>0</v>
      </c>
      <c r="M14" s="33">
        <f t="shared" si="5"/>
        <v>0</v>
      </c>
    </row>
    <row r="15" spans="1:13" ht="15">
      <c r="A15" s="5" t="s">
        <v>5</v>
      </c>
      <c r="B15" s="43">
        <v>-10054502</v>
      </c>
      <c r="C15" s="43"/>
      <c r="D15" s="43"/>
      <c r="E15" s="43">
        <v>12265000</v>
      </c>
      <c r="F15" s="43">
        <f t="shared" si="0"/>
        <v>0</v>
      </c>
      <c r="G15" s="39">
        <v>516368698</v>
      </c>
      <c r="H15" s="39">
        <v>125634698</v>
      </c>
      <c r="I15" s="34">
        <f t="shared" si="1"/>
        <v>390734000</v>
      </c>
      <c r="J15" s="34">
        <f t="shared" si="2"/>
        <v>0</v>
      </c>
      <c r="K15" s="33">
        <f t="shared" si="3"/>
        <v>0</v>
      </c>
      <c r="L15" s="33">
        <f t="shared" si="4"/>
        <v>0</v>
      </c>
      <c r="M15" s="33">
        <f t="shared" si="5"/>
        <v>0</v>
      </c>
    </row>
    <row r="16" spans="1:13" ht="15">
      <c r="A16" s="5" t="s">
        <v>6</v>
      </c>
      <c r="B16" s="43">
        <v>-41822959.8</v>
      </c>
      <c r="C16" s="43">
        <v>54322959.8</v>
      </c>
      <c r="D16" s="43"/>
      <c r="E16" s="43"/>
      <c r="F16" s="43">
        <f t="shared" si="0"/>
        <v>0</v>
      </c>
      <c r="G16" s="39">
        <v>1233548888.84</v>
      </c>
      <c r="H16" s="39">
        <v>886255135.28</v>
      </c>
      <c r="I16" s="34">
        <f t="shared" si="1"/>
        <v>347293753.55999994</v>
      </c>
      <c r="J16" s="34">
        <f t="shared" si="2"/>
        <v>0</v>
      </c>
      <c r="K16" s="33">
        <f t="shared" si="3"/>
        <v>0</v>
      </c>
      <c r="L16" s="33">
        <f t="shared" si="4"/>
        <v>0</v>
      </c>
      <c r="M16" s="33">
        <f t="shared" si="5"/>
        <v>0</v>
      </c>
    </row>
    <row r="17" spans="1:13" ht="15">
      <c r="A17" s="5" t="s">
        <v>7</v>
      </c>
      <c r="B17" s="43">
        <v>-5795842.36</v>
      </c>
      <c r="C17" s="43">
        <v>5701242.36</v>
      </c>
      <c r="D17" s="43"/>
      <c r="E17" s="43"/>
      <c r="F17" s="43">
        <f t="shared" si="0"/>
        <v>-94600</v>
      </c>
      <c r="G17" s="39">
        <v>381960785.86</v>
      </c>
      <c r="H17" s="39">
        <v>248061485.86</v>
      </c>
      <c r="I17" s="34">
        <f t="shared" si="1"/>
        <v>133899300</v>
      </c>
      <c r="J17" s="34">
        <f t="shared" si="2"/>
        <v>0.07065010795426116</v>
      </c>
      <c r="K17" s="33">
        <f t="shared" si="3"/>
        <v>0</v>
      </c>
      <c r="L17" s="33">
        <f t="shared" si="4"/>
        <v>0</v>
      </c>
      <c r="M17" s="33">
        <f t="shared" si="5"/>
        <v>0</v>
      </c>
    </row>
    <row r="18" spans="1:13" ht="15">
      <c r="A18" s="5" t="s">
        <v>8</v>
      </c>
      <c r="B18" s="43">
        <v>-94695173.61</v>
      </c>
      <c r="C18" s="43">
        <v>62695173.61</v>
      </c>
      <c r="D18" s="43"/>
      <c r="E18" s="43">
        <v>32000000</v>
      </c>
      <c r="F18" s="43">
        <f t="shared" si="0"/>
        <v>0</v>
      </c>
      <c r="G18" s="39">
        <v>594151000</v>
      </c>
      <c r="H18" s="39">
        <v>258378000</v>
      </c>
      <c r="I18" s="34">
        <f t="shared" si="1"/>
        <v>335773000</v>
      </c>
      <c r="J18" s="34">
        <f t="shared" si="2"/>
        <v>0</v>
      </c>
      <c r="K18" s="33">
        <f t="shared" si="3"/>
        <v>0</v>
      </c>
      <c r="L18" s="33">
        <f t="shared" si="4"/>
        <v>0</v>
      </c>
      <c r="M18" s="33">
        <f t="shared" si="5"/>
        <v>0</v>
      </c>
    </row>
    <row r="19" spans="1:13" ht="15">
      <c r="A19" s="5" t="s">
        <v>9</v>
      </c>
      <c r="B19" s="43">
        <v>-33981012.27</v>
      </c>
      <c r="C19" s="43">
        <v>33981012.27</v>
      </c>
      <c r="D19" s="43"/>
      <c r="E19" s="43"/>
      <c r="F19" s="43">
        <f t="shared" si="0"/>
        <v>0</v>
      </c>
      <c r="G19" s="39">
        <v>440685000</v>
      </c>
      <c r="H19" s="39">
        <v>253114000</v>
      </c>
      <c r="I19" s="34">
        <f t="shared" si="1"/>
        <v>187571000</v>
      </c>
      <c r="J19" s="34">
        <f t="shared" si="2"/>
        <v>0</v>
      </c>
      <c r="K19" s="33">
        <f t="shared" si="3"/>
        <v>0</v>
      </c>
      <c r="L19" s="33">
        <f t="shared" si="4"/>
        <v>0</v>
      </c>
      <c r="M19" s="33">
        <f t="shared" si="5"/>
        <v>0</v>
      </c>
    </row>
    <row r="20" spans="1:13" ht="15">
      <c r="A20" s="5" t="s">
        <v>10</v>
      </c>
      <c r="B20" s="43">
        <v>-4611928.18</v>
      </c>
      <c r="C20" s="43">
        <v>4611928.18</v>
      </c>
      <c r="D20" s="43"/>
      <c r="E20" s="43"/>
      <c r="F20" s="43">
        <f t="shared" si="0"/>
        <v>0</v>
      </c>
      <c r="G20" s="39">
        <v>112039005.16</v>
      </c>
      <c r="H20" s="39">
        <v>83446005.16</v>
      </c>
      <c r="I20" s="34">
        <f t="shared" si="1"/>
        <v>28593000</v>
      </c>
      <c r="J20" s="34">
        <f t="shared" si="2"/>
        <v>0</v>
      </c>
      <c r="K20" s="33">
        <f t="shared" si="3"/>
        <v>0</v>
      </c>
      <c r="L20" s="33">
        <f t="shared" si="4"/>
        <v>0</v>
      </c>
      <c r="M20" s="33">
        <f t="shared" si="5"/>
        <v>0</v>
      </c>
    </row>
    <row r="21" spans="1:13" ht="15">
      <c r="A21" s="5" t="s">
        <v>11</v>
      </c>
      <c r="B21" s="43">
        <v>-33178295.66</v>
      </c>
      <c r="C21" s="43">
        <v>33178097.75</v>
      </c>
      <c r="D21" s="43"/>
      <c r="E21" s="43"/>
      <c r="F21" s="43">
        <f t="shared" si="0"/>
        <v>-197.910000000149</v>
      </c>
      <c r="G21" s="39">
        <v>444606704.78</v>
      </c>
      <c r="H21" s="39">
        <v>296454974.78</v>
      </c>
      <c r="I21" s="34">
        <f t="shared" si="1"/>
        <v>148151730</v>
      </c>
      <c r="J21" s="34">
        <f t="shared" si="2"/>
        <v>0.0001335860202240966</v>
      </c>
      <c r="K21" s="33">
        <f t="shared" si="3"/>
        <v>0</v>
      </c>
      <c r="L21" s="33">
        <f t="shared" si="4"/>
        <v>0</v>
      </c>
      <c r="M21" s="33">
        <f t="shared" si="5"/>
        <v>0</v>
      </c>
    </row>
    <row r="22" spans="1:13" ht="15">
      <c r="A22" s="5" t="s">
        <v>12</v>
      </c>
      <c r="B22" s="43">
        <v>-703007.21</v>
      </c>
      <c r="C22" s="43">
        <v>9298007.21</v>
      </c>
      <c r="D22" s="43"/>
      <c r="E22" s="43"/>
      <c r="F22" s="43">
        <f t="shared" si="0"/>
        <v>0</v>
      </c>
      <c r="G22" s="39">
        <v>146135601.16</v>
      </c>
      <c r="H22" s="39">
        <v>87605601.16</v>
      </c>
      <c r="I22" s="34">
        <f t="shared" si="1"/>
        <v>58530000</v>
      </c>
      <c r="J22" s="34">
        <f t="shared" si="2"/>
        <v>0</v>
      </c>
      <c r="K22" s="33">
        <f t="shared" si="3"/>
        <v>0</v>
      </c>
      <c r="L22" s="33">
        <f t="shared" si="4"/>
        <v>0</v>
      </c>
      <c r="M22" s="33">
        <f t="shared" si="5"/>
        <v>0</v>
      </c>
    </row>
    <row r="23" spans="1:13" ht="15">
      <c r="A23" s="5" t="s">
        <v>13</v>
      </c>
      <c r="B23" s="43">
        <v>-14773689.74</v>
      </c>
      <c r="C23" s="43">
        <v>35073689.74</v>
      </c>
      <c r="D23" s="43"/>
      <c r="E23" s="43"/>
      <c r="F23" s="43">
        <f t="shared" si="0"/>
        <v>0</v>
      </c>
      <c r="G23" s="39">
        <v>207019278</v>
      </c>
      <c r="H23" s="39">
        <v>118006278</v>
      </c>
      <c r="I23" s="34">
        <f t="shared" si="1"/>
        <v>89013000</v>
      </c>
      <c r="J23" s="34">
        <f t="shared" si="2"/>
        <v>0</v>
      </c>
      <c r="K23" s="33">
        <f t="shared" si="3"/>
        <v>0</v>
      </c>
      <c r="L23" s="33">
        <f t="shared" si="4"/>
        <v>0</v>
      </c>
      <c r="M23" s="33">
        <f t="shared" si="5"/>
        <v>0</v>
      </c>
    </row>
    <row r="24" spans="1:13" ht="15">
      <c r="A24" s="5" t="s">
        <v>14</v>
      </c>
      <c r="B24" s="43">
        <v>-954668.47</v>
      </c>
      <c r="C24" s="43">
        <v>2941668.47</v>
      </c>
      <c r="D24" s="43"/>
      <c r="E24" s="43"/>
      <c r="F24" s="43">
        <f t="shared" si="0"/>
        <v>0</v>
      </c>
      <c r="G24" s="39">
        <v>294229207.47</v>
      </c>
      <c r="H24" s="39">
        <v>207137060.47</v>
      </c>
      <c r="I24" s="34">
        <f t="shared" si="1"/>
        <v>87092147.00000003</v>
      </c>
      <c r="J24" s="34">
        <f t="shared" si="2"/>
        <v>0</v>
      </c>
      <c r="K24" s="33">
        <f t="shared" si="3"/>
        <v>0</v>
      </c>
      <c r="L24" s="33">
        <f t="shared" si="4"/>
        <v>0</v>
      </c>
      <c r="M24" s="33">
        <f t="shared" si="5"/>
        <v>0</v>
      </c>
    </row>
    <row r="25" spans="1:13" ht="15">
      <c r="A25" s="5" t="s">
        <v>15</v>
      </c>
      <c r="B25" s="43">
        <v>-12561501.86</v>
      </c>
      <c r="C25" s="43">
        <v>12561501.86</v>
      </c>
      <c r="D25" s="43"/>
      <c r="E25" s="43"/>
      <c r="F25" s="43">
        <f t="shared" si="0"/>
        <v>0</v>
      </c>
      <c r="G25" s="39">
        <v>415505826.77</v>
      </c>
      <c r="H25" s="39">
        <v>355855826.77</v>
      </c>
      <c r="I25" s="34">
        <f t="shared" si="1"/>
        <v>59650000</v>
      </c>
      <c r="J25" s="34">
        <f t="shared" si="2"/>
        <v>0</v>
      </c>
      <c r="K25" s="33">
        <f t="shared" si="3"/>
        <v>0</v>
      </c>
      <c r="L25" s="33">
        <f t="shared" si="4"/>
        <v>0</v>
      </c>
      <c r="M25" s="33">
        <f t="shared" si="5"/>
        <v>0</v>
      </c>
    </row>
    <row r="26" spans="1:13" ht="15">
      <c r="A26" s="5" t="s">
        <v>16</v>
      </c>
      <c r="B26" s="43">
        <v>-204311465</v>
      </c>
      <c r="C26" s="43">
        <v>243211465</v>
      </c>
      <c r="D26" s="43"/>
      <c r="E26" s="43"/>
      <c r="F26" s="43">
        <f t="shared" si="0"/>
        <v>0</v>
      </c>
      <c r="G26" s="39">
        <v>736992577.77</v>
      </c>
      <c r="H26" s="39">
        <v>215878224.77</v>
      </c>
      <c r="I26" s="34">
        <f t="shared" si="1"/>
        <v>521114353</v>
      </c>
      <c r="J26" s="34">
        <f t="shared" si="2"/>
        <v>0</v>
      </c>
      <c r="K26" s="33">
        <f t="shared" si="3"/>
        <v>0</v>
      </c>
      <c r="L26" s="33">
        <f t="shared" si="4"/>
        <v>0</v>
      </c>
      <c r="M26" s="33">
        <f t="shared" si="5"/>
        <v>0</v>
      </c>
    </row>
    <row r="27" spans="1:13" ht="15">
      <c r="A27" s="5" t="s">
        <v>17</v>
      </c>
      <c r="B27" s="43">
        <v>-4396027.02</v>
      </c>
      <c r="C27" s="43">
        <v>1366285.02</v>
      </c>
      <c r="D27" s="43"/>
      <c r="E27" s="43"/>
      <c r="F27" s="43">
        <f t="shared" si="0"/>
        <v>-3029741.9999999995</v>
      </c>
      <c r="G27" s="39">
        <v>89709657</v>
      </c>
      <c r="H27" s="39">
        <v>59021962</v>
      </c>
      <c r="I27" s="34">
        <f t="shared" si="1"/>
        <v>30687695</v>
      </c>
      <c r="J27" s="34">
        <f t="shared" si="2"/>
        <v>9.872823618717533</v>
      </c>
      <c r="K27" s="33">
        <f t="shared" si="3"/>
        <v>0</v>
      </c>
      <c r="L27" s="33">
        <f t="shared" si="4"/>
        <v>0</v>
      </c>
      <c r="M27" s="33">
        <f t="shared" si="5"/>
        <v>0</v>
      </c>
    </row>
    <row r="28" spans="1:13" ht="15">
      <c r="A28" s="5" t="s">
        <v>18</v>
      </c>
      <c r="B28" s="43">
        <v>-1440422</v>
      </c>
      <c r="C28" s="43">
        <v>530422</v>
      </c>
      <c r="D28" s="43"/>
      <c r="E28" s="43">
        <v>910000</v>
      </c>
      <c r="F28" s="43">
        <f t="shared" si="0"/>
        <v>0</v>
      </c>
      <c r="G28" s="39">
        <v>143040123.15</v>
      </c>
      <c r="H28" s="39">
        <v>98523123.15</v>
      </c>
      <c r="I28" s="34">
        <f t="shared" si="1"/>
        <v>44517000</v>
      </c>
      <c r="J28" s="34">
        <f t="shared" si="2"/>
        <v>0</v>
      </c>
      <c r="K28" s="33">
        <f t="shared" si="3"/>
        <v>0</v>
      </c>
      <c r="L28" s="33">
        <f t="shared" si="4"/>
        <v>0</v>
      </c>
      <c r="M28" s="33">
        <f t="shared" si="5"/>
        <v>0</v>
      </c>
    </row>
    <row r="29" spans="1:13" ht="15">
      <c r="A29" s="5" t="s">
        <v>19</v>
      </c>
      <c r="B29" s="43">
        <v>-141395339.97</v>
      </c>
      <c r="C29" s="43">
        <v>109995339.97</v>
      </c>
      <c r="D29" s="43"/>
      <c r="E29" s="43">
        <v>30000000</v>
      </c>
      <c r="F29" s="43">
        <f t="shared" si="0"/>
        <v>-1400000</v>
      </c>
      <c r="G29" s="39">
        <v>266968890</v>
      </c>
      <c r="H29" s="39">
        <v>116827057</v>
      </c>
      <c r="I29" s="34">
        <f t="shared" si="1"/>
        <v>150141833</v>
      </c>
      <c r="J29" s="34">
        <f t="shared" si="2"/>
        <v>0.9324516505669675</v>
      </c>
      <c r="K29" s="33">
        <f t="shared" si="3"/>
        <v>0</v>
      </c>
      <c r="L29" s="33">
        <f t="shared" si="4"/>
        <v>0</v>
      </c>
      <c r="M29" s="33">
        <f t="shared" si="5"/>
        <v>0</v>
      </c>
    </row>
    <row r="30" spans="1:13" ht="15">
      <c r="A30" s="5" t="s">
        <v>20</v>
      </c>
      <c r="B30" s="43">
        <v>-71967871.54</v>
      </c>
      <c r="C30" s="43">
        <v>71967871.54</v>
      </c>
      <c r="D30" s="43"/>
      <c r="E30" s="43"/>
      <c r="F30" s="43">
        <f t="shared" si="0"/>
        <v>0</v>
      </c>
      <c r="G30" s="39">
        <v>427661568.41</v>
      </c>
      <c r="H30" s="39">
        <v>258253961.65</v>
      </c>
      <c r="I30" s="34">
        <f t="shared" si="1"/>
        <v>169407606.76000002</v>
      </c>
      <c r="J30" s="34">
        <f t="shared" si="2"/>
        <v>0</v>
      </c>
      <c r="K30" s="33">
        <f t="shared" si="3"/>
        <v>0</v>
      </c>
      <c r="L30" s="33">
        <f t="shared" si="4"/>
        <v>0</v>
      </c>
      <c r="M30" s="33">
        <f t="shared" si="5"/>
        <v>0</v>
      </c>
    </row>
    <row r="31" spans="1:13" ht="15">
      <c r="A31" s="5" t="s">
        <v>21</v>
      </c>
      <c r="B31" s="43">
        <v>-19285271.98</v>
      </c>
      <c r="C31" s="43">
        <v>19285271.98</v>
      </c>
      <c r="D31" s="43"/>
      <c r="E31" s="43"/>
      <c r="F31" s="43">
        <f t="shared" si="0"/>
        <v>0</v>
      </c>
      <c r="G31" s="39">
        <v>160936053.04</v>
      </c>
      <c r="H31" s="39">
        <v>90921744.04</v>
      </c>
      <c r="I31" s="34">
        <f t="shared" si="1"/>
        <v>70014308.99999999</v>
      </c>
      <c r="J31" s="34">
        <f t="shared" si="2"/>
        <v>0</v>
      </c>
      <c r="K31" s="33">
        <f t="shared" si="3"/>
        <v>0</v>
      </c>
      <c r="L31" s="33">
        <f t="shared" si="4"/>
        <v>0</v>
      </c>
      <c r="M31" s="33">
        <f t="shared" si="5"/>
        <v>0</v>
      </c>
    </row>
    <row r="32" spans="1:13" ht="15">
      <c r="A32" s="5" t="s">
        <v>22</v>
      </c>
      <c r="B32" s="43">
        <v>-3898519.69</v>
      </c>
      <c r="C32" s="43">
        <v>3898519.69</v>
      </c>
      <c r="D32" s="43"/>
      <c r="E32" s="43"/>
      <c r="F32" s="43">
        <f t="shared" si="0"/>
        <v>0</v>
      </c>
      <c r="G32" s="39">
        <v>198325950.9</v>
      </c>
      <c r="H32" s="39">
        <v>116373657.85</v>
      </c>
      <c r="I32" s="34">
        <f t="shared" si="1"/>
        <v>81952293.05000001</v>
      </c>
      <c r="J32" s="34">
        <f t="shared" si="2"/>
        <v>0</v>
      </c>
      <c r="K32" s="33">
        <f t="shared" si="3"/>
        <v>0</v>
      </c>
      <c r="L32" s="33">
        <f t="shared" si="4"/>
        <v>0</v>
      </c>
      <c r="M32" s="33">
        <f t="shared" si="5"/>
        <v>0</v>
      </c>
    </row>
    <row r="33" spans="1:13" ht="15">
      <c r="A33" s="5" t="s">
        <v>23</v>
      </c>
      <c r="B33" s="43">
        <v>-23719131.88</v>
      </c>
      <c r="C33" s="43">
        <v>30327131.88</v>
      </c>
      <c r="D33" s="43"/>
      <c r="E33" s="43"/>
      <c r="F33" s="43">
        <f t="shared" si="0"/>
        <v>0</v>
      </c>
      <c r="G33" s="39">
        <v>205257575.07</v>
      </c>
      <c r="H33" s="39">
        <v>126682575.07</v>
      </c>
      <c r="I33" s="34">
        <f t="shared" si="1"/>
        <v>78575000</v>
      </c>
      <c r="J33" s="34">
        <f t="shared" si="2"/>
        <v>0</v>
      </c>
      <c r="K33" s="33">
        <f t="shared" si="3"/>
        <v>0</v>
      </c>
      <c r="L33" s="33">
        <f t="shared" si="4"/>
        <v>0</v>
      </c>
      <c r="M33" s="33">
        <f t="shared" si="5"/>
        <v>0</v>
      </c>
    </row>
    <row r="34" spans="1:13" ht="15">
      <c r="A34" s="5" t="s">
        <v>24</v>
      </c>
      <c r="B34" s="43">
        <v>-32579082.84</v>
      </c>
      <c r="C34" s="43">
        <v>32579082.84</v>
      </c>
      <c r="D34" s="43"/>
      <c r="E34" s="43"/>
      <c r="F34" s="43">
        <f t="shared" si="0"/>
        <v>0</v>
      </c>
      <c r="G34" s="39">
        <v>573211494.61</v>
      </c>
      <c r="H34" s="39">
        <v>334491994.61</v>
      </c>
      <c r="I34" s="34">
        <f t="shared" si="1"/>
        <v>238719500</v>
      </c>
      <c r="J34" s="34">
        <f t="shared" si="2"/>
        <v>0</v>
      </c>
      <c r="K34" s="33">
        <f t="shared" si="3"/>
        <v>0</v>
      </c>
      <c r="L34" s="33">
        <f t="shared" si="4"/>
        <v>0</v>
      </c>
      <c r="M34" s="33">
        <f t="shared" si="5"/>
        <v>0</v>
      </c>
    </row>
    <row r="35" spans="1:13" ht="15">
      <c r="A35" s="5" t="s">
        <v>25</v>
      </c>
      <c r="B35" s="43">
        <v>1326846.11</v>
      </c>
      <c r="C35" s="43">
        <v>1168153.89</v>
      </c>
      <c r="D35" s="43"/>
      <c r="E35" s="43"/>
      <c r="F35" s="43">
        <f t="shared" si="0"/>
        <v>0</v>
      </c>
      <c r="G35" s="39">
        <v>100342647.5</v>
      </c>
      <c r="H35" s="39">
        <v>74313631</v>
      </c>
      <c r="I35" s="34">
        <f t="shared" si="1"/>
        <v>26029016.5</v>
      </c>
      <c r="J35" s="34">
        <f t="shared" si="2"/>
        <v>0</v>
      </c>
      <c r="K35" s="33">
        <f t="shared" si="3"/>
        <v>0</v>
      </c>
      <c r="L35" s="33">
        <f t="shared" si="4"/>
        <v>0</v>
      </c>
      <c r="M35" s="33">
        <f t="shared" si="5"/>
        <v>0</v>
      </c>
    </row>
    <row r="36" spans="1:13" ht="15">
      <c r="A36" s="5" t="s">
        <v>26</v>
      </c>
      <c r="B36" s="43">
        <v>-14747507.65</v>
      </c>
      <c r="C36" s="43">
        <v>17531507.65</v>
      </c>
      <c r="D36" s="43"/>
      <c r="E36" s="43"/>
      <c r="F36" s="43">
        <f t="shared" si="0"/>
        <v>0</v>
      </c>
      <c r="G36" s="39">
        <v>285555168.98</v>
      </c>
      <c r="H36" s="39">
        <v>96457168.98</v>
      </c>
      <c r="I36" s="34">
        <f t="shared" si="1"/>
        <v>189098000</v>
      </c>
      <c r="J36" s="34">
        <f t="shared" si="2"/>
        <v>0</v>
      </c>
      <c r="K36" s="33">
        <f t="shared" si="3"/>
        <v>0</v>
      </c>
      <c r="L36" s="33">
        <f t="shared" si="4"/>
        <v>0</v>
      </c>
      <c r="M36" s="33">
        <f t="shared" si="5"/>
        <v>0</v>
      </c>
    </row>
    <row r="37" spans="1:13" ht="15">
      <c r="A37" s="5" t="s">
        <v>27</v>
      </c>
      <c r="B37" s="43">
        <v>-19823465.63</v>
      </c>
      <c r="C37" s="43">
        <v>19823465.63</v>
      </c>
      <c r="D37" s="43"/>
      <c r="E37" s="43"/>
      <c r="F37" s="43">
        <f t="shared" si="0"/>
        <v>0</v>
      </c>
      <c r="G37" s="39">
        <v>152900368.33</v>
      </c>
      <c r="H37" s="39">
        <v>83844041</v>
      </c>
      <c r="I37" s="34">
        <f t="shared" si="1"/>
        <v>69056327.33000001</v>
      </c>
      <c r="J37" s="34">
        <f t="shared" si="2"/>
        <v>0</v>
      </c>
      <c r="K37" s="33">
        <f t="shared" si="3"/>
        <v>0</v>
      </c>
      <c r="L37" s="33">
        <f t="shared" si="4"/>
        <v>0</v>
      </c>
      <c r="M37" s="33">
        <f t="shared" si="5"/>
        <v>0</v>
      </c>
    </row>
    <row r="38" spans="1:13" ht="15">
      <c r="A38" s="5" t="s">
        <v>28</v>
      </c>
      <c r="B38" s="43">
        <v>-6006078</v>
      </c>
      <c r="C38" s="43">
        <v>11006078</v>
      </c>
      <c r="D38" s="43"/>
      <c r="E38" s="43"/>
      <c r="F38" s="43">
        <f t="shared" si="0"/>
        <v>0</v>
      </c>
      <c r="G38" s="39">
        <v>264666709</v>
      </c>
      <c r="H38" s="39">
        <v>204591709</v>
      </c>
      <c r="I38" s="34">
        <f t="shared" si="1"/>
        <v>60075000</v>
      </c>
      <c r="J38" s="34">
        <f t="shared" si="2"/>
        <v>0</v>
      </c>
      <c r="K38" s="33">
        <f t="shared" si="3"/>
        <v>0</v>
      </c>
      <c r="L38" s="33">
        <f t="shared" si="4"/>
        <v>0</v>
      </c>
      <c r="M38" s="33">
        <f t="shared" si="5"/>
        <v>0</v>
      </c>
    </row>
    <row r="39" spans="1:13" ht="15">
      <c r="A39" s="5" t="s">
        <v>29</v>
      </c>
      <c r="B39" s="43">
        <v>-2874547.7</v>
      </c>
      <c r="C39" s="43">
        <v>2874547.7</v>
      </c>
      <c r="D39" s="43"/>
      <c r="E39" s="43"/>
      <c r="F39" s="43">
        <f t="shared" si="0"/>
        <v>0</v>
      </c>
      <c r="G39" s="39">
        <v>212915584.54</v>
      </c>
      <c r="H39" s="39">
        <v>143338584.54</v>
      </c>
      <c r="I39" s="34">
        <f t="shared" si="1"/>
        <v>69577000</v>
      </c>
      <c r="J39" s="34">
        <f t="shared" si="2"/>
        <v>0</v>
      </c>
      <c r="K39" s="33">
        <f t="shared" si="3"/>
        <v>0</v>
      </c>
      <c r="L39" s="33">
        <f t="shared" si="4"/>
        <v>0</v>
      </c>
      <c r="M39" s="33">
        <f t="shared" si="5"/>
        <v>0</v>
      </c>
    </row>
    <row r="40" spans="1:13" ht="15">
      <c r="A40" s="5" t="s">
        <v>30</v>
      </c>
      <c r="B40" s="43">
        <v>-13036878.54</v>
      </c>
      <c r="C40" s="43">
        <v>13036878.54</v>
      </c>
      <c r="D40" s="43"/>
      <c r="E40" s="43"/>
      <c r="F40" s="43">
        <f t="shared" si="0"/>
        <v>0</v>
      </c>
      <c r="G40" s="39">
        <v>740402637.39</v>
      </c>
      <c r="H40" s="39">
        <v>470382096.86</v>
      </c>
      <c r="I40" s="34">
        <f t="shared" si="1"/>
        <v>270020540.53</v>
      </c>
      <c r="J40" s="34">
        <f t="shared" si="2"/>
        <v>0</v>
      </c>
      <c r="K40" s="33">
        <f t="shared" si="3"/>
        <v>0</v>
      </c>
      <c r="L40" s="33">
        <f t="shared" si="4"/>
        <v>0</v>
      </c>
      <c r="M40" s="33">
        <f t="shared" si="5"/>
        <v>0</v>
      </c>
    </row>
    <row r="41" spans="1:13" ht="15">
      <c r="A41" s="5" t="s">
        <v>31</v>
      </c>
      <c r="B41" s="43">
        <v>-30117769.65</v>
      </c>
      <c r="C41" s="43">
        <v>30117769.65</v>
      </c>
      <c r="D41" s="43"/>
      <c r="E41" s="43"/>
      <c r="F41" s="43">
        <f t="shared" si="0"/>
        <v>0</v>
      </c>
      <c r="G41" s="39">
        <v>630631045.95</v>
      </c>
      <c r="H41" s="39">
        <v>398732045.95</v>
      </c>
      <c r="I41" s="34">
        <f t="shared" si="1"/>
        <v>231899000.00000006</v>
      </c>
      <c r="J41" s="34">
        <f t="shared" si="2"/>
        <v>0</v>
      </c>
      <c r="K41" s="33">
        <f t="shared" si="3"/>
        <v>0</v>
      </c>
      <c r="L41" s="33">
        <f t="shared" si="4"/>
        <v>0</v>
      </c>
      <c r="M41" s="33">
        <f t="shared" si="5"/>
        <v>0</v>
      </c>
    </row>
    <row r="42" spans="1:13" ht="15">
      <c r="A42" s="5" t="s">
        <v>32</v>
      </c>
      <c r="B42" s="43">
        <v>-5627614.29</v>
      </c>
      <c r="C42" s="43">
        <v>10627614.29</v>
      </c>
      <c r="D42" s="43"/>
      <c r="E42" s="43"/>
      <c r="F42" s="43">
        <f t="shared" si="0"/>
        <v>0</v>
      </c>
      <c r="G42" s="39">
        <v>242800411.88</v>
      </c>
      <c r="H42" s="39">
        <v>143391816.7</v>
      </c>
      <c r="I42" s="34">
        <f t="shared" si="1"/>
        <v>99408595.18</v>
      </c>
      <c r="J42" s="34">
        <f t="shared" si="2"/>
        <v>0</v>
      </c>
      <c r="K42" s="33">
        <f t="shared" si="3"/>
        <v>0</v>
      </c>
      <c r="L42" s="33">
        <f t="shared" si="4"/>
        <v>0</v>
      </c>
      <c r="M42" s="33">
        <f t="shared" si="5"/>
        <v>0</v>
      </c>
    </row>
    <row r="43" spans="1:13" ht="15">
      <c r="A43" s="5" t="s">
        <v>33</v>
      </c>
      <c r="B43" s="43">
        <v>-3872711.22</v>
      </c>
      <c r="C43" s="43">
        <v>3872711.22</v>
      </c>
      <c r="D43" s="43"/>
      <c r="E43" s="43"/>
      <c r="F43" s="43">
        <f t="shared" si="0"/>
        <v>0</v>
      </c>
      <c r="G43" s="39">
        <v>154907589</v>
      </c>
      <c r="H43" s="39">
        <v>109180589</v>
      </c>
      <c r="I43" s="34">
        <f t="shared" si="1"/>
        <v>45727000</v>
      </c>
      <c r="J43" s="34">
        <f t="shared" si="2"/>
        <v>0</v>
      </c>
      <c r="K43" s="33">
        <f t="shared" si="3"/>
        <v>0</v>
      </c>
      <c r="L43" s="33">
        <f t="shared" si="4"/>
        <v>0</v>
      </c>
      <c r="M43" s="33">
        <f t="shared" si="5"/>
        <v>0</v>
      </c>
    </row>
    <row r="44" spans="1:13" ht="15">
      <c r="A44" s="5" t="s">
        <v>34</v>
      </c>
      <c r="B44" s="43">
        <v>-8119908.35</v>
      </c>
      <c r="C44" s="43">
        <v>8119908.35</v>
      </c>
      <c r="D44" s="43"/>
      <c r="E44" s="43"/>
      <c r="F44" s="43">
        <f t="shared" si="0"/>
        <v>0</v>
      </c>
      <c r="G44" s="39">
        <v>144215547</v>
      </c>
      <c r="H44" s="39">
        <v>97392547</v>
      </c>
      <c r="I44" s="34">
        <f t="shared" si="1"/>
        <v>46823000</v>
      </c>
      <c r="J44" s="34">
        <f t="shared" si="2"/>
        <v>0</v>
      </c>
      <c r="K44" s="33">
        <f t="shared" si="3"/>
        <v>0</v>
      </c>
      <c r="L44" s="33">
        <f t="shared" si="4"/>
        <v>0</v>
      </c>
      <c r="M44" s="33">
        <f t="shared" si="5"/>
        <v>0</v>
      </c>
    </row>
    <row r="45" spans="1:13" ht="15">
      <c r="A45" s="5" t="s">
        <v>35</v>
      </c>
      <c r="B45" s="43">
        <v>-6077000</v>
      </c>
      <c r="C45" s="43">
        <v>6077000</v>
      </c>
      <c r="D45" s="43"/>
      <c r="E45" s="43"/>
      <c r="F45" s="43">
        <f t="shared" si="0"/>
        <v>0</v>
      </c>
      <c r="G45" s="39">
        <v>139746108.64</v>
      </c>
      <c r="H45" s="39">
        <v>95642208.64</v>
      </c>
      <c r="I45" s="34">
        <f t="shared" si="1"/>
        <v>44103899.999999985</v>
      </c>
      <c r="J45" s="34">
        <f t="shared" si="2"/>
        <v>0</v>
      </c>
      <c r="K45" s="33">
        <f t="shared" si="3"/>
        <v>0</v>
      </c>
      <c r="L45" s="33">
        <f t="shared" si="4"/>
        <v>0</v>
      </c>
      <c r="M45" s="33">
        <f t="shared" si="5"/>
        <v>0</v>
      </c>
    </row>
    <row r="46" spans="1:13" ht="15">
      <c r="A46" s="5" t="s">
        <v>36</v>
      </c>
      <c r="B46" s="43">
        <v>2379999.78</v>
      </c>
      <c r="C46" s="43">
        <v>0.22</v>
      </c>
      <c r="D46" s="43"/>
      <c r="E46" s="43"/>
      <c r="F46" s="43">
        <f t="shared" si="0"/>
        <v>0</v>
      </c>
      <c r="G46" s="39">
        <v>235688883.18</v>
      </c>
      <c r="H46" s="39">
        <v>168666583.18</v>
      </c>
      <c r="I46" s="34">
        <f t="shared" si="1"/>
        <v>67022300</v>
      </c>
      <c r="J46" s="34">
        <f t="shared" si="2"/>
        <v>0</v>
      </c>
      <c r="K46" s="33">
        <f t="shared" si="3"/>
        <v>0</v>
      </c>
      <c r="L46" s="33">
        <f t="shared" si="4"/>
        <v>0</v>
      </c>
      <c r="M46" s="33">
        <f t="shared" si="5"/>
        <v>0</v>
      </c>
    </row>
    <row r="47" spans="1:13" s="18" customFormat="1" ht="15">
      <c r="A47" s="15" t="s">
        <v>71</v>
      </c>
      <c r="B47" s="44">
        <f>SUM(B$10:B$46)</f>
        <v>-2185755947.1099997</v>
      </c>
      <c r="C47" s="44">
        <f>SUM(C$10:C$46)</f>
        <v>1554537405.2000003</v>
      </c>
      <c r="D47" s="44">
        <f>SUM(D$10:D$46)</f>
        <v>1909000</v>
      </c>
      <c r="E47" s="44">
        <f>SUM(E$10:E$46)</f>
        <v>75175000</v>
      </c>
      <c r="F47" s="44">
        <f>SUM($F$10:$F$46)</f>
        <v>-671454539.91</v>
      </c>
      <c r="G47" s="44">
        <f>SUM(G$10:G$46)</f>
        <v>46568554180.61001</v>
      </c>
      <c r="H47" s="44">
        <f>SUM(H$10:H$46)</f>
        <v>19362913180.700005</v>
      </c>
      <c r="I47" s="44">
        <f>SUM(I$10:I$46)</f>
        <v>27205640999.91</v>
      </c>
      <c r="J47" s="16"/>
      <c r="K47" s="16"/>
      <c r="L47" s="17"/>
      <c r="M47" s="17"/>
    </row>
    <row r="49" spans="6:9" ht="15">
      <c r="F49" s="21"/>
      <c r="I49" s="21">
        <f>$G$47-$H$47-$I$47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  <colBreaks count="1" manualBreakCount="1">
    <brk id="4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="70" zoomScaleSheetLayoutView="70" zoomScalePageLayoutView="0" workbookViewId="0" topLeftCell="A4">
      <selection activeCell="B7" sqref="B7:D7"/>
    </sheetView>
  </sheetViews>
  <sheetFormatPr defaultColWidth="8.7109375" defaultRowHeight="15"/>
  <cols>
    <col min="1" max="1" width="24.421875" style="1" customWidth="1"/>
    <col min="2" max="2" width="18.140625" style="1" customWidth="1"/>
    <col min="3" max="3" width="17.28125" style="1" bestFit="1" customWidth="1"/>
    <col min="4" max="4" width="19.421875" style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8.7109375" style="1" customWidth="1"/>
  </cols>
  <sheetData>
    <row r="1" spans="1:11" ht="18.75" customHeight="1">
      <c r="A1" s="72" t="s">
        <v>187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6" ht="15">
      <c r="A3" s="11" t="s">
        <v>97</v>
      </c>
      <c r="B3" s="37">
        <v>1</v>
      </c>
      <c r="C3" s="35"/>
      <c r="D3" s="35"/>
      <c r="E3" s="35"/>
      <c r="F3" s="35"/>
    </row>
    <row r="4" spans="1:6" ht="15">
      <c r="A4" s="12" t="s">
        <v>98</v>
      </c>
      <c r="B4" s="38">
        <v>0</v>
      </c>
      <c r="C4" s="36"/>
      <c r="D4" s="36"/>
      <c r="E4" s="36"/>
      <c r="F4" s="36"/>
    </row>
    <row r="5" spans="1:6" ht="15">
      <c r="A5" s="13" t="s">
        <v>99</v>
      </c>
      <c r="B5" s="14" t="s">
        <v>43</v>
      </c>
      <c r="C5" s="28"/>
      <c r="D5" s="28"/>
      <c r="E5" s="28"/>
      <c r="F5" s="28"/>
    </row>
    <row r="7" spans="1:11" s="8" customFormat="1" ht="24.75" customHeight="1">
      <c r="A7" s="73" t="s">
        <v>38</v>
      </c>
      <c r="B7" s="73" t="s">
        <v>285</v>
      </c>
      <c r="C7" s="73"/>
      <c r="D7" s="73"/>
      <c r="E7" s="73" t="s">
        <v>278</v>
      </c>
      <c r="F7" s="73"/>
      <c r="G7" s="73"/>
      <c r="H7" s="79" t="s">
        <v>182</v>
      </c>
      <c r="I7" s="70" t="s">
        <v>100</v>
      </c>
      <c r="J7" s="70" t="s">
        <v>101</v>
      </c>
      <c r="K7" s="70" t="s">
        <v>102</v>
      </c>
    </row>
    <row r="8" spans="1:11" s="8" customFormat="1" ht="193.5" customHeight="1">
      <c r="A8" s="73"/>
      <c r="B8" s="10" t="s">
        <v>178</v>
      </c>
      <c r="C8" s="10" t="s">
        <v>179</v>
      </c>
      <c r="D8" s="10" t="s">
        <v>180</v>
      </c>
      <c r="E8" s="10" t="s">
        <v>113</v>
      </c>
      <c r="F8" s="10" t="s">
        <v>120</v>
      </c>
      <c r="G8" s="10" t="s">
        <v>115</v>
      </c>
      <c r="H8" s="79"/>
      <c r="I8" s="70"/>
      <c r="J8" s="70"/>
      <c r="K8" s="70"/>
    </row>
    <row r="9" spans="1:11" s="7" customFormat="1" ht="15">
      <c r="A9" s="9">
        <v>1</v>
      </c>
      <c r="B9" s="9">
        <v>2</v>
      </c>
      <c r="C9" s="9">
        <v>3</v>
      </c>
      <c r="D9" s="9" t="s">
        <v>134</v>
      </c>
      <c r="E9" s="9">
        <v>5</v>
      </c>
      <c r="F9" s="9">
        <v>6</v>
      </c>
      <c r="G9" s="9" t="s">
        <v>181</v>
      </c>
      <c r="H9" s="9" t="s">
        <v>215</v>
      </c>
      <c r="I9" s="9">
        <v>9</v>
      </c>
      <c r="J9" s="9">
        <v>10</v>
      </c>
      <c r="K9" s="9">
        <v>11</v>
      </c>
    </row>
    <row r="10" spans="1:11" ht="15">
      <c r="A10" s="5" t="s">
        <v>0</v>
      </c>
      <c r="B10" s="39">
        <v>6663372800</v>
      </c>
      <c r="C10" s="39">
        <v>400000000</v>
      </c>
      <c r="D10" s="43">
        <f>$B10-$C10</f>
        <v>6263372800</v>
      </c>
      <c r="E10" s="39">
        <v>20290571468.73</v>
      </c>
      <c r="F10" s="39">
        <v>6331332768.73</v>
      </c>
      <c r="G10" s="34">
        <f>$E10-$F10</f>
        <v>13959238700</v>
      </c>
      <c r="H10" s="34">
        <f>$D10/$G10*100</f>
        <v>44.869014239293726</v>
      </c>
      <c r="I10" s="33">
        <f>IF($H10&gt;100,1,0)</f>
        <v>0</v>
      </c>
      <c r="J10" s="33">
        <f>($I10-$B$4)/($B$3-$B$4)</f>
        <v>0</v>
      </c>
      <c r="K10" s="33">
        <f>$J10*$B$5</f>
        <v>0</v>
      </c>
    </row>
    <row r="11" spans="1:11" ht="15">
      <c r="A11" s="5" t="s">
        <v>1</v>
      </c>
      <c r="B11" s="39">
        <v>4916852093.99</v>
      </c>
      <c r="C11" s="39">
        <v>526290000</v>
      </c>
      <c r="D11" s="43">
        <f aca="true" t="shared" si="0" ref="D11:D46">$B11-$C11</f>
        <v>4390562093.99</v>
      </c>
      <c r="E11" s="39">
        <v>10911330007.11</v>
      </c>
      <c r="F11" s="39">
        <v>4767701007.11</v>
      </c>
      <c r="G11" s="34">
        <f aca="true" t="shared" si="1" ref="G11:G46">$E11-$F11</f>
        <v>6143629000.000001</v>
      </c>
      <c r="H11" s="34">
        <f aca="true" t="shared" si="2" ref="H11:H46">$D11/$G11*100</f>
        <v>71.4652869499444</v>
      </c>
      <c r="I11" s="33">
        <f aca="true" t="shared" si="3" ref="I11:I46">IF($H11&gt;100,1,0)</f>
        <v>0</v>
      </c>
      <c r="J11" s="33">
        <f aca="true" t="shared" si="4" ref="J11:J46">($I11-$B$4)/($B$3-$B$4)</f>
        <v>0</v>
      </c>
      <c r="K11" s="33">
        <f aca="true" t="shared" si="5" ref="K11:K46">$J11*$B$5</f>
        <v>0</v>
      </c>
    </row>
    <row r="12" spans="1:11" ht="15">
      <c r="A12" s="5" t="s">
        <v>2</v>
      </c>
      <c r="B12" s="39">
        <v>170411486.8</v>
      </c>
      <c r="C12" s="39">
        <v>16018086.8</v>
      </c>
      <c r="D12" s="43">
        <f t="shared" si="0"/>
        <v>154393400</v>
      </c>
      <c r="E12" s="39">
        <v>1857773562</v>
      </c>
      <c r="F12" s="39">
        <v>632301462</v>
      </c>
      <c r="G12" s="34">
        <f t="shared" si="1"/>
        <v>1225472100</v>
      </c>
      <c r="H12" s="34">
        <f t="shared" si="2"/>
        <v>12.598687477258764</v>
      </c>
      <c r="I12" s="33">
        <f t="shared" si="3"/>
        <v>0</v>
      </c>
      <c r="J12" s="33">
        <f t="shared" si="4"/>
        <v>0</v>
      </c>
      <c r="K12" s="33">
        <f t="shared" si="5"/>
        <v>0</v>
      </c>
    </row>
    <row r="13" spans="1:11" ht="15">
      <c r="A13" s="5" t="s">
        <v>3</v>
      </c>
      <c r="B13" s="39">
        <v>50707000</v>
      </c>
      <c r="C13" s="39">
        <v>50707000</v>
      </c>
      <c r="D13" s="43">
        <f t="shared" si="0"/>
        <v>0</v>
      </c>
      <c r="E13" s="39">
        <v>1724875155.39</v>
      </c>
      <c r="F13" s="39">
        <v>651878155.39</v>
      </c>
      <c r="G13" s="34">
        <f t="shared" si="1"/>
        <v>1072997000.0000001</v>
      </c>
      <c r="H13" s="34">
        <f t="shared" si="2"/>
        <v>0</v>
      </c>
      <c r="I13" s="33">
        <f t="shared" si="3"/>
        <v>0</v>
      </c>
      <c r="J13" s="33">
        <f t="shared" si="4"/>
        <v>0</v>
      </c>
      <c r="K13" s="33">
        <f t="shared" si="5"/>
        <v>0</v>
      </c>
    </row>
    <row r="14" spans="1:11" ht="15">
      <c r="A14" s="5" t="s">
        <v>4</v>
      </c>
      <c r="B14" s="39">
        <v>143000000</v>
      </c>
      <c r="C14" s="39">
        <v>0</v>
      </c>
      <c r="D14" s="43">
        <f t="shared" si="0"/>
        <v>143000000</v>
      </c>
      <c r="E14" s="39">
        <v>890877400</v>
      </c>
      <c r="F14" s="39">
        <v>556843400</v>
      </c>
      <c r="G14" s="34">
        <f t="shared" si="1"/>
        <v>334034000</v>
      </c>
      <c r="H14" s="34">
        <f t="shared" si="2"/>
        <v>42.81001335193423</v>
      </c>
      <c r="I14" s="33">
        <f t="shared" si="3"/>
        <v>0</v>
      </c>
      <c r="J14" s="33">
        <f t="shared" si="4"/>
        <v>0</v>
      </c>
      <c r="K14" s="33">
        <f t="shared" si="5"/>
        <v>0</v>
      </c>
    </row>
    <row r="15" spans="1:11" ht="15">
      <c r="A15" s="5" t="s">
        <v>5</v>
      </c>
      <c r="B15" s="39">
        <v>44233000</v>
      </c>
      <c r="C15" s="39">
        <v>44233000</v>
      </c>
      <c r="D15" s="43">
        <f t="shared" si="0"/>
        <v>0</v>
      </c>
      <c r="E15" s="39">
        <v>516368698</v>
      </c>
      <c r="F15" s="39">
        <v>125634698</v>
      </c>
      <c r="G15" s="34">
        <f t="shared" si="1"/>
        <v>390734000</v>
      </c>
      <c r="H15" s="34">
        <f t="shared" si="2"/>
        <v>0</v>
      </c>
      <c r="I15" s="33">
        <f t="shared" si="3"/>
        <v>0</v>
      </c>
      <c r="J15" s="33">
        <f t="shared" si="4"/>
        <v>0</v>
      </c>
      <c r="K15" s="33">
        <f t="shared" si="5"/>
        <v>0</v>
      </c>
    </row>
    <row r="16" spans="1:11" ht="15">
      <c r="A16" s="5" t="s">
        <v>6</v>
      </c>
      <c r="B16" s="39">
        <v>22500000</v>
      </c>
      <c r="C16" s="39">
        <v>22500000</v>
      </c>
      <c r="D16" s="43">
        <f t="shared" si="0"/>
        <v>0</v>
      </c>
      <c r="E16" s="39">
        <v>1233548888.84</v>
      </c>
      <c r="F16" s="39">
        <v>886255135.28</v>
      </c>
      <c r="G16" s="34">
        <f t="shared" si="1"/>
        <v>347293753.55999994</v>
      </c>
      <c r="H16" s="34">
        <f t="shared" si="2"/>
        <v>0</v>
      </c>
      <c r="I16" s="33">
        <f t="shared" si="3"/>
        <v>0</v>
      </c>
      <c r="J16" s="33">
        <f t="shared" si="4"/>
        <v>0</v>
      </c>
      <c r="K16" s="33">
        <f t="shared" si="5"/>
        <v>0</v>
      </c>
    </row>
    <row r="17" spans="1:11" ht="15">
      <c r="A17" s="5" t="s">
        <v>7</v>
      </c>
      <c r="B17" s="39">
        <v>98417900</v>
      </c>
      <c r="C17" s="39">
        <v>68270400</v>
      </c>
      <c r="D17" s="43">
        <f t="shared" si="0"/>
        <v>30147500</v>
      </c>
      <c r="E17" s="39">
        <v>381960785.86</v>
      </c>
      <c r="F17" s="39">
        <v>248061485.86</v>
      </c>
      <c r="G17" s="34">
        <f t="shared" si="1"/>
        <v>133899300</v>
      </c>
      <c r="H17" s="34">
        <f t="shared" si="2"/>
        <v>22.515054223584443</v>
      </c>
      <c r="I17" s="33">
        <f t="shared" si="3"/>
        <v>0</v>
      </c>
      <c r="J17" s="33">
        <f t="shared" si="4"/>
        <v>0</v>
      </c>
      <c r="K17" s="33">
        <f t="shared" si="5"/>
        <v>0</v>
      </c>
    </row>
    <row r="18" spans="1:11" ht="15">
      <c r="A18" s="5" t="s">
        <v>8</v>
      </c>
      <c r="B18" s="39">
        <v>0</v>
      </c>
      <c r="C18" s="39">
        <v>0</v>
      </c>
      <c r="D18" s="43">
        <f t="shared" si="0"/>
        <v>0</v>
      </c>
      <c r="E18" s="39">
        <v>594151000</v>
      </c>
      <c r="F18" s="39">
        <v>258378000</v>
      </c>
      <c r="G18" s="34">
        <f t="shared" si="1"/>
        <v>335773000</v>
      </c>
      <c r="H18" s="34">
        <f t="shared" si="2"/>
        <v>0</v>
      </c>
      <c r="I18" s="33">
        <f t="shared" si="3"/>
        <v>0</v>
      </c>
      <c r="J18" s="33">
        <f t="shared" si="4"/>
        <v>0</v>
      </c>
      <c r="K18" s="33">
        <f t="shared" si="5"/>
        <v>0</v>
      </c>
    </row>
    <row r="19" spans="1:11" ht="15">
      <c r="A19" s="5" t="s">
        <v>9</v>
      </c>
      <c r="B19" s="39">
        <v>0</v>
      </c>
      <c r="C19" s="39">
        <v>0</v>
      </c>
      <c r="D19" s="43">
        <f t="shared" si="0"/>
        <v>0</v>
      </c>
      <c r="E19" s="39">
        <v>440685000</v>
      </c>
      <c r="F19" s="39">
        <v>253114000</v>
      </c>
      <c r="G19" s="34">
        <f t="shared" si="1"/>
        <v>187571000</v>
      </c>
      <c r="H19" s="34">
        <f t="shared" si="2"/>
        <v>0</v>
      </c>
      <c r="I19" s="33">
        <f t="shared" si="3"/>
        <v>0</v>
      </c>
      <c r="J19" s="33">
        <f t="shared" si="4"/>
        <v>0</v>
      </c>
      <c r="K19" s="33">
        <f t="shared" si="5"/>
        <v>0</v>
      </c>
    </row>
    <row r="20" spans="1:11" ht="15">
      <c r="A20" s="5" t="s">
        <v>10</v>
      </c>
      <c r="B20" s="39">
        <v>0</v>
      </c>
      <c r="C20" s="39">
        <v>0</v>
      </c>
      <c r="D20" s="43">
        <f t="shared" si="0"/>
        <v>0</v>
      </c>
      <c r="E20" s="39">
        <v>112039005.16</v>
      </c>
      <c r="F20" s="39">
        <v>83446005.16</v>
      </c>
      <c r="G20" s="34">
        <f t="shared" si="1"/>
        <v>28593000</v>
      </c>
      <c r="H20" s="34">
        <f t="shared" si="2"/>
        <v>0</v>
      </c>
      <c r="I20" s="33">
        <f t="shared" si="3"/>
        <v>0</v>
      </c>
      <c r="J20" s="33">
        <f t="shared" si="4"/>
        <v>0</v>
      </c>
      <c r="K20" s="33">
        <f t="shared" si="5"/>
        <v>0</v>
      </c>
    </row>
    <row r="21" spans="1:11" ht="15">
      <c r="A21" s="5" t="s">
        <v>11</v>
      </c>
      <c r="B21" s="39">
        <v>42113802.09</v>
      </c>
      <c r="C21" s="39">
        <v>32088802.09</v>
      </c>
      <c r="D21" s="43">
        <f t="shared" si="0"/>
        <v>10025000.000000004</v>
      </c>
      <c r="E21" s="39">
        <v>444606704.78</v>
      </c>
      <c r="F21" s="39">
        <v>296454974.78</v>
      </c>
      <c r="G21" s="34">
        <f t="shared" si="1"/>
        <v>148151730</v>
      </c>
      <c r="H21" s="34">
        <f t="shared" si="2"/>
        <v>6.766711397835182</v>
      </c>
      <c r="I21" s="33">
        <f t="shared" si="3"/>
        <v>0</v>
      </c>
      <c r="J21" s="33">
        <f t="shared" si="4"/>
        <v>0</v>
      </c>
      <c r="K21" s="33">
        <f t="shared" si="5"/>
        <v>0</v>
      </c>
    </row>
    <row r="22" spans="1:11" ht="15">
      <c r="A22" s="5" t="s">
        <v>12</v>
      </c>
      <c r="B22" s="39">
        <v>18630000</v>
      </c>
      <c r="C22" s="39">
        <v>18630000</v>
      </c>
      <c r="D22" s="43">
        <f t="shared" si="0"/>
        <v>0</v>
      </c>
      <c r="E22" s="39">
        <v>146135601.16</v>
      </c>
      <c r="F22" s="39">
        <v>87605601.16</v>
      </c>
      <c r="G22" s="34">
        <f t="shared" si="1"/>
        <v>58530000</v>
      </c>
      <c r="H22" s="34">
        <f t="shared" si="2"/>
        <v>0</v>
      </c>
      <c r="I22" s="33">
        <f t="shared" si="3"/>
        <v>0</v>
      </c>
      <c r="J22" s="33">
        <f t="shared" si="4"/>
        <v>0</v>
      </c>
      <c r="K22" s="33">
        <f t="shared" si="5"/>
        <v>0</v>
      </c>
    </row>
    <row r="23" spans="1:11" ht="15">
      <c r="A23" s="5" t="s">
        <v>13</v>
      </c>
      <c r="B23" s="39">
        <v>33600000</v>
      </c>
      <c r="C23" s="39">
        <v>33600000</v>
      </c>
      <c r="D23" s="43">
        <f t="shared" si="0"/>
        <v>0</v>
      </c>
      <c r="E23" s="39">
        <v>207019278</v>
      </c>
      <c r="F23" s="39">
        <v>118006278</v>
      </c>
      <c r="G23" s="34">
        <f t="shared" si="1"/>
        <v>89013000</v>
      </c>
      <c r="H23" s="34">
        <f t="shared" si="2"/>
        <v>0</v>
      </c>
      <c r="I23" s="33">
        <f t="shared" si="3"/>
        <v>0</v>
      </c>
      <c r="J23" s="33">
        <f t="shared" si="4"/>
        <v>0</v>
      </c>
      <c r="K23" s="33">
        <f t="shared" si="5"/>
        <v>0</v>
      </c>
    </row>
    <row r="24" spans="1:11" ht="15">
      <c r="A24" s="5" t="s">
        <v>14</v>
      </c>
      <c r="B24" s="39">
        <v>0</v>
      </c>
      <c r="C24" s="39">
        <v>0</v>
      </c>
      <c r="D24" s="43">
        <f t="shared" si="0"/>
        <v>0</v>
      </c>
      <c r="E24" s="39">
        <v>294229207.47</v>
      </c>
      <c r="F24" s="39">
        <v>207137060.47</v>
      </c>
      <c r="G24" s="34">
        <f t="shared" si="1"/>
        <v>87092147.00000003</v>
      </c>
      <c r="H24" s="34">
        <f t="shared" si="2"/>
        <v>0</v>
      </c>
      <c r="I24" s="33">
        <f t="shared" si="3"/>
        <v>0</v>
      </c>
      <c r="J24" s="33">
        <f t="shared" si="4"/>
        <v>0</v>
      </c>
      <c r="K24" s="33">
        <f t="shared" si="5"/>
        <v>0</v>
      </c>
    </row>
    <row r="25" spans="1:11" ht="15">
      <c r="A25" s="5" t="s">
        <v>15</v>
      </c>
      <c r="B25" s="39">
        <v>0</v>
      </c>
      <c r="C25" s="39">
        <v>0</v>
      </c>
      <c r="D25" s="43">
        <f t="shared" si="0"/>
        <v>0</v>
      </c>
      <c r="E25" s="39">
        <v>415505826.77</v>
      </c>
      <c r="F25" s="39">
        <v>355855826.77</v>
      </c>
      <c r="G25" s="34">
        <f t="shared" si="1"/>
        <v>59650000</v>
      </c>
      <c r="H25" s="34">
        <f t="shared" si="2"/>
        <v>0</v>
      </c>
      <c r="I25" s="33">
        <f t="shared" si="3"/>
        <v>0</v>
      </c>
      <c r="J25" s="33">
        <f t="shared" si="4"/>
        <v>0</v>
      </c>
      <c r="K25" s="33">
        <f t="shared" si="5"/>
        <v>0</v>
      </c>
    </row>
    <row r="26" spans="1:11" ht="15">
      <c r="A26" s="5" t="s">
        <v>16</v>
      </c>
      <c r="B26" s="39">
        <v>85025000</v>
      </c>
      <c r="C26" s="39">
        <v>85025000</v>
      </c>
      <c r="D26" s="43">
        <f t="shared" si="0"/>
        <v>0</v>
      </c>
      <c r="E26" s="39">
        <v>736992577.77</v>
      </c>
      <c r="F26" s="39">
        <v>215878224.77</v>
      </c>
      <c r="G26" s="34">
        <f t="shared" si="1"/>
        <v>521114353</v>
      </c>
      <c r="H26" s="34">
        <f t="shared" si="2"/>
        <v>0</v>
      </c>
      <c r="I26" s="33">
        <f t="shared" si="3"/>
        <v>0</v>
      </c>
      <c r="J26" s="33">
        <f t="shared" si="4"/>
        <v>0</v>
      </c>
      <c r="K26" s="33">
        <f t="shared" si="5"/>
        <v>0</v>
      </c>
    </row>
    <row r="27" spans="1:11" ht="15">
      <c r="A27" s="5" t="s">
        <v>17</v>
      </c>
      <c r="B27" s="39">
        <v>9219000</v>
      </c>
      <c r="C27" s="39">
        <v>9219000</v>
      </c>
      <c r="D27" s="43">
        <f t="shared" si="0"/>
        <v>0</v>
      </c>
      <c r="E27" s="39">
        <v>89709657</v>
      </c>
      <c r="F27" s="39">
        <v>59021962</v>
      </c>
      <c r="G27" s="34">
        <f t="shared" si="1"/>
        <v>30687695</v>
      </c>
      <c r="H27" s="34">
        <f t="shared" si="2"/>
        <v>0</v>
      </c>
      <c r="I27" s="33">
        <f t="shared" si="3"/>
        <v>0</v>
      </c>
      <c r="J27" s="33">
        <f t="shared" si="4"/>
        <v>0</v>
      </c>
      <c r="K27" s="33">
        <f t="shared" si="5"/>
        <v>0</v>
      </c>
    </row>
    <row r="28" spans="1:11" ht="15">
      <c r="A28" s="5" t="s">
        <v>18</v>
      </c>
      <c r="B28" s="39">
        <v>12154000</v>
      </c>
      <c r="C28" s="39">
        <v>12154000</v>
      </c>
      <c r="D28" s="43">
        <f t="shared" si="0"/>
        <v>0</v>
      </c>
      <c r="E28" s="39">
        <v>143040123.15</v>
      </c>
      <c r="F28" s="39">
        <v>98523123.15</v>
      </c>
      <c r="G28" s="34">
        <f t="shared" si="1"/>
        <v>44517000</v>
      </c>
      <c r="H28" s="34">
        <f t="shared" si="2"/>
        <v>0</v>
      </c>
      <c r="I28" s="33">
        <f t="shared" si="3"/>
        <v>0</v>
      </c>
      <c r="J28" s="33">
        <f t="shared" si="4"/>
        <v>0</v>
      </c>
      <c r="K28" s="33">
        <f t="shared" si="5"/>
        <v>0</v>
      </c>
    </row>
    <row r="29" spans="1:11" ht="15">
      <c r="A29" s="5" t="s">
        <v>19</v>
      </c>
      <c r="B29" s="39">
        <v>0</v>
      </c>
      <c r="C29" s="39">
        <v>0</v>
      </c>
      <c r="D29" s="43">
        <f t="shared" si="0"/>
        <v>0</v>
      </c>
      <c r="E29" s="39">
        <v>266968890</v>
      </c>
      <c r="F29" s="39">
        <v>116827057</v>
      </c>
      <c r="G29" s="34">
        <f t="shared" si="1"/>
        <v>150141833</v>
      </c>
      <c r="H29" s="34">
        <f t="shared" si="2"/>
        <v>0</v>
      </c>
      <c r="I29" s="33">
        <f t="shared" si="3"/>
        <v>0</v>
      </c>
      <c r="J29" s="33">
        <f t="shared" si="4"/>
        <v>0</v>
      </c>
      <c r="K29" s="33">
        <f t="shared" si="5"/>
        <v>0</v>
      </c>
    </row>
    <row r="30" spans="1:11" ht="15">
      <c r="A30" s="5" t="s">
        <v>20</v>
      </c>
      <c r="B30" s="39">
        <v>0</v>
      </c>
      <c r="C30" s="39">
        <v>0</v>
      </c>
      <c r="D30" s="43">
        <f t="shared" si="0"/>
        <v>0</v>
      </c>
      <c r="E30" s="39">
        <v>427661568.41</v>
      </c>
      <c r="F30" s="39">
        <v>258253961.65</v>
      </c>
      <c r="G30" s="34">
        <f t="shared" si="1"/>
        <v>169407606.76000002</v>
      </c>
      <c r="H30" s="34">
        <f t="shared" si="2"/>
        <v>0</v>
      </c>
      <c r="I30" s="33">
        <f t="shared" si="3"/>
        <v>0</v>
      </c>
      <c r="J30" s="33">
        <f t="shared" si="4"/>
        <v>0</v>
      </c>
      <c r="K30" s="33">
        <f t="shared" si="5"/>
        <v>0</v>
      </c>
    </row>
    <row r="31" spans="1:11" ht="15">
      <c r="A31" s="5" t="s">
        <v>21</v>
      </c>
      <c r="B31" s="39">
        <v>56187999</v>
      </c>
      <c r="C31" s="39">
        <v>52438000</v>
      </c>
      <c r="D31" s="43">
        <f t="shared" si="0"/>
        <v>3749999</v>
      </c>
      <c r="E31" s="39">
        <v>160936053.04</v>
      </c>
      <c r="F31" s="39">
        <v>90921744.04</v>
      </c>
      <c r="G31" s="34">
        <f t="shared" si="1"/>
        <v>70014308.99999999</v>
      </c>
      <c r="H31" s="34">
        <f t="shared" si="2"/>
        <v>5.3560465761363165</v>
      </c>
      <c r="I31" s="33">
        <f t="shared" si="3"/>
        <v>0</v>
      </c>
      <c r="J31" s="33">
        <f t="shared" si="4"/>
        <v>0</v>
      </c>
      <c r="K31" s="33">
        <f t="shared" si="5"/>
        <v>0</v>
      </c>
    </row>
    <row r="32" spans="1:11" ht="15">
      <c r="A32" s="5" t="s">
        <v>22</v>
      </c>
      <c r="B32" s="39">
        <v>0</v>
      </c>
      <c r="C32" s="39">
        <v>0</v>
      </c>
      <c r="D32" s="43">
        <f t="shared" si="0"/>
        <v>0</v>
      </c>
      <c r="E32" s="39">
        <v>198325950.9</v>
      </c>
      <c r="F32" s="39">
        <v>116373657.85</v>
      </c>
      <c r="G32" s="34">
        <f t="shared" si="1"/>
        <v>81952293.05000001</v>
      </c>
      <c r="H32" s="34">
        <f t="shared" si="2"/>
        <v>0</v>
      </c>
      <c r="I32" s="33">
        <f t="shared" si="3"/>
        <v>0</v>
      </c>
      <c r="J32" s="33">
        <f t="shared" si="4"/>
        <v>0</v>
      </c>
      <c r="K32" s="33">
        <f t="shared" si="5"/>
        <v>0</v>
      </c>
    </row>
    <row r="33" spans="1:11" ht="15">
      <c r="A33" s="5" t="s">
        <v>23</v>
      </c>
      <c r="B33" s="39">
        <v>66484000</v>
      </c>
      <c r="C33" s="39">
        <v>66484000</v>
      </c>
      <c r="D33" s="43">
        <f t="shared" si="0"/>
        <v>0</v>
      </c>
      <c r="E33" s="39">
        <v>205257575.07</v>
      </c>
      <c r="F33" s="39">
        <v>126682575.07</v>
      </c>
      <c r="G33" s="34">
        <f t="shared" si="1"/>
        <v>78575000</v>
      </c>
      <c r="H33" s="34">
        <f t="shared" si="2"/>
        <v>0</v>
      </c>
      <c r="I33" s="33">
        <f t="shared" si="3"/>
        <v>0</v>
      </c>
      <c r="J33" s="33">
        <f t="shared" si="4"/>
        <v>0</v>
      </c>
      <c r="K33" s="33">
        <f t="shared" si="5"/>
        <v>0</v>
      </c>
    </row>
    <row r="34" spans="1:11" ht="15">
      <c r="A34" s="5" t="s">
        <v>24</v>
      </c>
      <c r="B34" s="39">
        <v>0</v>
      </c>
      <c r="C34" s="39">
        <v>0</v>
      </c>
      <c r="D34" s="43">
        <f t="shared" si="0"/>
        <v>0</v>
      </c>
      <c r="E34" s="39">
        <v>573211494.61</v>
      </c>
      <c r="F34" s="39">
        <v>334491994.61</v>
      </c>
      <c r="G34" s="34">
        <f t="shared" si="1"/>
        <v>238719500</v>
      </c>
      <c r="H34" s="34">
        <f t="shared" si="2"/>
        <v>0</v>
      </c>
      <c r="I34" s="33">
        <f t="shared" si="3"/>
        <v>0</v>
      </c>
      <c r="J34" s="33">
        <f t="shared" si="4"/>
        <v>0</v>
      </c>
      <c r="K34" s="33">
        <f t="shared" si="5"/>
        <v>0</v>
      </c>
    </row>
    <row r="35" spans="1:11" ht="15">
      <c r="A35" s="5" t="s">
        <v>25</v>
      </c>
      <c r="B35" s="39">
        <v>21216923.7</v>
      </c>
      <c r="C35" s="39">
        <v>10303000</v>
      </c>
      <c r="D35" s="43">
        <f t="shared" si="0"/>
        <v>10913923.7</v>
      </c>
      <c r="E35" s="39">
        <v>100342647.5</v>
      </c>
      <c r="F35" s="39">
        <v>74313631</v>
      </c>
      <c r="G35" s="34">
        <f t="shared" si="1"/>
        <v>26029016.5</v>
      </c>
      <c r="H35" s="34">
        <f t="shared" si="2"/>
        <v>41.92983511305546</v>
      </c>
      <c r="I35" s="33">
        <f t="shared" si="3"/>
        <v>0</v>
      </c>
      <c r="J35" s="33">
        <f t="shared" si="4"/>
        <v>0</v>
      </c>
      <c r="K35" s="33">
        <f t="shared" si="5"/>
        <v>0</v>
      </c>
    </row>
    <row r="36" spans="1:11" ht="15">
      <c r="A36" s="5" t="s">
        <v>26</v>
      </c>
      <c r="B36" s="39">
        <v>10767000</v>
      </c>
      <c r="C36" s="39">
        <v>10767000</v>
      </c>
      <c r="D36" s="43">
        <f t="shared" si="0"/>
        <v>0</v>
      </c>
      <c r="E36" s="39">
        <v>285555168.98</v>
      </c>
      <c r="F36" s="39">
        <v>96457168.98</v>
      </c>
      <c r="G36" s="34">
        <f t="shared" si="1"/>
        <v>189098000</v>
      </c>
      <c r="H36" s="34">
        <f t="shared" si="2"/>
        <v>0</v>
      </c>
      <c r="I36" s="33">
        <f t="shared" si="3"/>
        <v>0</v>
      </c>
      <c r="J36" s="33">
        <f t="shared" si="4"/>
        <v>0</v>
      </c>
      <c r="K36" s="33">
        <f t="shared" si="5"/>
        <v>0</v>
      </c>
    </row>
    <row r="37" spans="1:11" ht="15">
      <c r="A37" s="5" t="s">
        <v>27</v>
      </c>
      <c r="B37" s="39">
        <v>0</v>
      </c>
      <c r="C37" s="39">
        <v>0</v>
      </c>
      <c r="D37" s="43">
        <f t="shared" si="0"/>
        <v>0</v>
      </c>
      <c r="E37" s="39">
        <v>152900368.33</v>
      </c>
      <c r="F37" s="39">
        <v>83844041</v>
      </c>
      <c r="G37" s="34">
        <f t="shared" si="1"/>
        <v>69056327.33000001</v>
      </c>
      <c r="H37" s="34">
        <f t="shared" si="2"/>
        <v>0</v>
      </c>
      <c r="I37" s="33">
        <f t="shared" si="3"/>
        <v>0</v>
      </c>
      <c r="J37" s="33">
        <f t="shared" si="4"/>
        <v>0</v>
      </c>
      <c r="K37" s="33">
        <f t="shared" si="5"/>
        <v>0</v>
      </c>
    </row>
    <row r="38" spans="1:11" ht="15">
      <c r="A38" s="5" t="s">
        <v>28</v>
      </c>
      <c r="B38" s="39">
        <v>3500000</v>
      </c>
      <c r="C38" s="39">
        <v>3500000</v>
      </c>
      <c r="D38" s="43">
        <f t="shared" si="0"/>
        <v>0</v>
      </c>
      <c r="E38" s="39">
        <v>264666709</v>
      </c>
      <c r="F38" s="39">
        <v>204591709</v>
      </c>
      <c r="G38" s="34">
        <f t="shared" si="1"/>
        <v>60075000</v>
      </c>
      <c r="H38" s="34">
        <f t="shared" si="2"/>
        <v>0</v>
      </c>
      <c r="I38" s="33">
        <f t="shared" si="3"/>
        <v>0</v>
      </c>
      <c r="J38" s="33">
        <f t="shared" si="4"/>
        <v>0</v>
      </c>
      <c r="K38" s="33">
        <f t="shared" si="5"/>
        <v>0</v>
      </c>
    </row>
    <row r="39" spans="1:11" ht="15">
      <c r="A39" s="5" t="s">
        <v>29</v>
      </c>
      <c r="B39" s="39">
        <v>31605000</v>
      </c>
      <c r="C39" s="39">
        <v>31605000</v>
      </c>
      <c r="D39" s="43">
        <f t="shared" si="0"/>
        <v>0</v>
      </c>
      <c r="E39" s="39">
        <v>212915584.54</v>
      </c>
      <c r="F39" s="39">
        <v>143338584.54</v>
      </c>
      <c r="G39" s="34">
        <f t="shared" si="1"/>
        <v>69577000</v>
      </c>
      <c r="H39" s="34">
        <f t="shared" si="2"/>
        <v>0</v>
      </c>
      <c r="I39" s="33">
        <f t="shared" si="3"/>
        <v>0</v>
      </c>
      <c r="J39" s="33">
        <f t="shared" si="4"/>
        <v>0</v>
      </c>
      <c r="K39" s="33">
        <f t="shared" si="5"/>
        <v>0</v>
      </c>
    </row>
    <row r="40" spans="1:11" ht="15">
      <c r="A40" s="5" t="s">
        <v>30</v>
      </c>
      <c r="B40" s="39">
        <v>68994000</v>
      </c>
      <c r="C40" s="39">
        <v>68994000</v>
      </c>
      <c r="D40" s="43">
        <f t="shared" si="0"/>
        <v>0</v>
      </c>
      <c r="E40" s="39">
        <v>740402637.39</v>
      </c>
      <c r="F40" s="39">
        <v>470382096.86</v>
      </c>
      <c r="G40" s="34">
        <f t="shared" si="1"/>
        <v>270020540.53</v>
      </c>
      <c r="H40" s="34">
        <f t="shared" si="2"/>
        <v>0</v>
      </c>
      <c r="I40" s="33">
        <f t="shared" si="3"/>
        <v>0</v>
      </c>
      <c r="J40" s="33">
        <f t="shared" si="4"/>
        <v>0</v>
      </c>
      <c r="K40" s="33">
        <f t="shared" si="5"/>
        <v>0</v>
      </c>
    </row>
    <row r="41" spans="1:11" ht="15">
      <c r="A41" s="5" t="s">
        <v>31</v>
      </c>
      <c r="B41" s="39">
        <v>0</v>
      </c>
      <c r="C41" s="39">
        <v>0</v>
      </c>
      <c r="D41" s="43">
        <f t="shared" si="0"/>
        <v>0</v>
      </c>
      <c r="E41" s="39">
        <v>630631045.95</v>
      </c>
      <c r="F41" s="39">
        <v>398732045.95</v>
      </c>
      <c r="G41" s="34">
        <f t="shared" si="1"/>
        <v>231899000.00000006</v>
      </c>
      <c r="H41" s="34">
        <f t="shared" si="2"/>
        <v>0</v>
      </c>
      <c r="I41" s="33">
        <f t="shared" si="3"/>
        <v>0</v>
      </c>
      <c r="J41" s="33">
        <f t="shared" si="4"/>
        <v>0</v>
      </c>
      <c r="K41" s="33">
        <f t="shared" si="5"/>
        <v>0</v>
      </c>
    </row>
    <row r="42" spans="1:11" ht="15">
      <c r="A42" s="5" t="s">
        <v>32</v>
      </c>
      <c r="B42" s="39">
        <v>13500000</v>
      </c>
      <c r="C42" s="39">
        <v>0</v>
      </c>
      <c r="D42" s="43">
        <f t="shared" si="0"/>
        <v>13500000</v>
      </c>
      <c r="E42" s="39">
        <v>242800411.88</v>
      </c>
      <c r="F42" s="39">
        <v>143391816.7</v>
      </c>
      <c r="G42" s="34">
        <f t="shared" si="1"/>
        <v>99408595.18</v>
      </c>
      <c r="H42" s="34">
        <f t="shared" si="2"/>
        <v>13.580314635324472</v>
      </c>
      <c r="I42" s="33">
        <f t="shared" si="3"/>
        <v>0</v>
      </c>
      <c r="J42" s="33">
        <f t="shared" si="4"/>
        <v>0</v>
      </c>
      <c r="K42" s="33">
        <f t="shared" si="5"/>
        <v>0</v>
      </c>
    </row>
    <row r="43" spans="1:11" ht="15">
      <c r="A43" s="5" t="s">
        <v>33</v>
      </c>
      <c r="B43" s="39">
        <v>33713000</v>
      </c>
      <c r="C43" s="39">
        <v>33713000</v>
      </c>
      <c r="D43" s="43">
        <f t="shared" si="0"/>
        <v>0</v>
      </c>
      <c r="E43" s="39">
        <v>154907589</v>
      </c>
      <c r="F43" s="39">
        <v>109180589</v>
      </c>
      <c r="G43" s="34">
        <f t="shared" si="1"/>
        <v>45727000</v>
      </c>
      <c r="H43" s="34">
        <f t="shared" si="2"/>
        <v>0</v>
      </c>
      <c r="I43" s="33">
        <f t="shared" si="3"/>
        <v>0</v>
      </c>
      <c r="J43" s="33">
        <f t="shared" si="4"/>
        <v>0</v>
      </c>
      <c r="K43" s="33">
        <f t="shared" si="5"/>
        <v>0</v>
      </c>
    </row>
    <row r="44" spans="1:11" ht="15">
      <c r="A44" s="5" t="s">
        <v>34</v>
      </c>
      <c r="B44" s="39">
        <v>0</v>
      </c>
      <c r="C44" s="39">
        <v>0</v>
      </c>
      <c r="D44" s="43">
        <f t="shared" si="0"/>
        <v>0</v>
      </c>
      <c r="E44" s="39">
        <v>144215547</v>
      </c>
      <c r="F44" s="39">
        <v>97392547</v>
      </c>
      <c r="G44" s="34">
        <f t="shared" si="1"/>
        <v>46823000</v>
      </c>
      <c r="H44" s="34">
        <f t="shared" si="2"/>
        <v>0</v>
      </c>
      <c r="I44" s="33">
        <f t="shared" si="3"/>
        <v>0</v>
      </c>
      <c r="J44" s="33">
        <f t="shared" si="4"/>
        <v>0</v>
      </c>
      <c r="K44" s="33">
        <f t="shared" si="5"/>
        <v>0</v>
      </c>
    </row>
    <row r="45" spans="1:11" ht="15">
      <c r="A45" s="5" t="s">
        <v>35</v>
      </c>
      <c r="B45" s="39">
        <v>5087000</v>
      </c>
      <c r="C45" s="39">
        <v>5087000</v>
      </c>
      <c r="D45" s="43">
        <f t="shared" si="0"/>
        <v>0</v>
      </c>
      <c r="E45" s="39">
        <v>139746108.64</v>
      </c>
      <c r="F45" s="39">
        <v>95642208.64</v>
      </c>
      <c r="G45" s="34">
        <f t="shared" si="1"/>
        <v>44103899.999999985</v>
      </c>
      <c r="H45" s="34">
        <f t="shared" si="2"/>
        <v>0</v>
      </c>
      <c r="I45" s="33">
        <f t="shared" si="3"/>
        <v>0</v>
      </c>
      <c r="J45" s="33">
        <f t="shared" si="4"/>
        <v>0</v>
      </c>
      <c r="K45" s="33">
        <f t="shared" si="5"/>
        <v>0</v>
      </c>
    </row>
    <row r="46" spans="1:11" ht="15">
      <c r="A46" s="5" t="s">
        <v>36</v>
      </c>
      <c r="B46" s="39">
        <v>14850000</v>
      </c>
      <c r="C46" s="39">
        <v>14850000</v>
      </c>
      <c r="D46" s="43">
        <f t="shared" si="0"/>
        <v>0</v>
      </c>
      <c r="E46" s="39">
        <v>235688883.18</v>
      </c>
      <c r="F46" s="39">
        <v>168666583.18</v>
      </c>
      <c r="G46" s="34">
        <f t="shared" si="1"/>
        <v>67022300</v>
      </c>
      <c r="H46" s="34">
        <f t="shared" si="2"/>
        <v>0</v>
      </c>
      <c r="I46" s="33">
        <f t="shared" si="3"/>
        <v>0</v>
      </c>
      <c r="J46" s="33">
        <f t="shared" si="4"/>
        <v>0</v>
      </c>
      <c r="K46" s="33">
        <f t="shared" si="5"/>
        <v>0</v>
      </c>
    </row>
    <row r="47" spans="1:11" s="18" customFormat="1" ht="15">
      <c r="A47" s="15" t="s">
        <v>71</v>
      </c>
      <c r="B47" s="16">
        <f aca="true" t="shared" si="6" ref="B47:G47">SUM(B$10:B$46)</f>
        <v>12636141005.58</v>
      </c>
      <c r="C47" s="16">
        <f t="shared" si="6"/>
        <v>1616476288.8899999</v>
      </c>
      <c r="D47" s="16">
        <f t="shared" si="6"/>
        <v>11019664716.69</v>
      </c>
      <c r="E47" s="16">
        <f t="shared" si="6"/>
        <v>46568554180.61001</v>
      </c>
      <c r="F47" s="16">
        <f t="shared" si="6"/>
        <v>19362913180.700005</v>
      </c>
      <c r="G47" s="16">
        <f t="shared" si="6"/>
        <v>27205640999.91</v>
      </c>
      <c r="H47" s="46">
        <f>$D47/$G47*100</f>
        <v>40.50507288810602</v>
      </c>
      <c r="I47" s="16"/>
      <c r="J47" s="17"/>
      <c r="K47" s="17"/>
    </row>
    <row r="49" spans="4:7" ht="1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="80" zoomScaleSheetLayoutView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" sqref="E7"/>
    </sheetView>
  </sheetViews>
  <sheetFormatPr defaultColWidth="8.7109375" defaultRowHeight="15"/>
  <cols>
    <col min="1" max="1" width="24.57421875" style="1" customWidth="1"/>
    <col min="2" max="2" width="19.421875" style="1" customWidth="1"/>
    <col min="3" max="4" width="19.710937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8.7109375" style="1" customWidth="1"/>
  </cols>
  <sheetData>
    <row r="1" spans="1:9" ht="16.5" customHeight="1">
      <c r="A1" s="72" t="s">
        <v>184</v>
      </c>
      <c r="B1" s="72"/>
      <c r="C1" s="72"/>
      <c r="D1" s="72"/>
      <c r="E1" s="72"/>
      <c r="F1" s="72"/>
      <c r="G1" s="72"/>
      <c r="H1" s="72"/>
      <c r="I1" s="72"/>
    </row>
    <row r="3" spans="1:2" ht="15">
      <c r="A3" s="11" t="s">
        <v>103</v>
      </c>
      <c r="B3" s="37">
        <v>1</v>
      </c>
    </row>
    <row r="4" spans="1:2" ht="15">
      <c r="A4" s="12" t="s">
        <v>104</v>
      </c>
      <c r="B4" s="38">
        <v>0</v>
      </c>
    </row>
    <row r="5" spans="1:2" ht="15">
      <c r="A5" s="13" t="s">
        <v>105</v>
      </c>
      <c r="B5" s="14" t="s">
        <v>43</v>
      </c>
    </row>
    <row r="7" spans="1:9" s="8" customFormat="1" ht="121.5" customHeight="1">
      <c r="A7" s="3" t="s">
        <v>38</v>
      </c>
      <c r="B7" s="3" t="s">
        <v>286</v>
      </c>
      <c r="C7" s="3" t="s">
        <v>287</v>
      </c>
      <c r="D7" s="3" t="s">
        <v>288</v>
      </c>
      <c r="E7" s="3" t="s">
        <v>289</v>
      </c>
      <c r="F7" s="3" t="s">
        <v>185</v>
      </c>
      <c r="G7" s="9" t="s">
        <v>106</v>
      </c>
      <c r="H7" s="9" t="s">
        <v>107</v>
      </c>
      <c r="I7" s="9" t="s">
        <v>108</v>
      </c>
    </row>
    <row r="8" spans="1:9" s="7" customFormat="1" ht="15">
      <c r="A8" s="9">
        <v>1</v>
      </c>
      <c r="B8" s="9">
        <v>2</v>
      </c>
      <c r="C8" s="9">
        <v>3</v>
      </c>
      <c r="D8" s="9">
        <v>4</v>
      </c>
      <c r="E8" s="9" t="s">
        <v>183</v>
      </c>
      <c r="F8" s="9" t="s">
        <v>214</v>
      </c>
      <c r="G8" s="9">
        <v>7</v>
      </c>
      <c r="H8" s="9">
        <v>8</v>
      </c>
      <c r="I8" s="9">
        <v>9</v>
      </c>
    </row>
    <row r="9" spans="1:9" ht="15">
      <c r="A9" s="5" t="s">
        <v>0</v>
      </c>
      <c r="B9" s="39">
        <v>759526100</v>
      </c>
      <c r="C9" s="39">
        <v>20593388891.59</v>
      </c>
      <c r="D9" s="39">
        <v>5827764574.08</v>
      </c>
      <c r="E9" s="39">
        <f>$C9-$D9</f>
        <v>14765624317.51</v>
      </c>
      <c r="F9" s="39">
        <f>$B9/$E9*100</f>
        <v>5.1438807033665785</v>
      </c>
      <c r="G9" s="33">
        <f>IF($F9&gt;15,1,0)</f>
        <v>0</v>
      </c>
      <c r="H9" s="33">
        <f>($G9-$B$4)/($B$3-$B$4)</f>
        <v>0</v>
      </c>
      <c r="I9" s="33">
        <f>$H9*$B$5</f>
        <v>0</v>
      </c>
    </row>
    <row r="10" spans="1:9" ht="15">
      <c r="A10" s="5" t="s">
        <v>1</v>
      </c>
      <c r="B10" s="39">
        <v>570511000</v>
      </c>
      <c r="C10" s="39">
        <v>11691865003.03</v>
      </c>
      <c r="D10" s="39">
        <v>3722527419.15</v>
      </c>
      <c r="E10" s="39">
        <f aca="true" t="shared" si="0" ref="E10:E45">$C10-$D10</f>
        <v>7969337583.880001</v>
      </c>
      <c r="F10" s="39">
        <f aca="true" t="shared" si="1" ref="F10:F45">$B10/$E10*100</f>
        <v>7.158825862189635</v>
      </c>
      <c r="G10" s="33">
        <f aca="true" t="shared" si="2" ref="G10:G45">IF($F10&gt;15,1,0)</f>
        <v>0</v>
      </c>
      <c r="H10" s="33">
        <f aca="true" t="shared" si="3" ref="H10:H45">($G10-$B$4)/($B$3-$B$4)</f>
        <v>0</v>
      </c>
      <c r="I10" s="33">
        <f aca="true" t="shared" si="4" ref="I10:I45">$H10*$B$5</f>
        <v>0</v>
      </c>
    </row>
    <row r="11" spans="1:9" ht="15">
      <c r="A11" s="5" t="s">
        <v>2</v>
      </c>
      <c r="B11" s="39">
        <v>24035800</v>
      </c>
      <c r="C11" s="39">
        <v>1859265779.43</v>
      </c>
      <c r="D11" s="39">
        <v>28298962</v>
      </c>
      <c r="E11" s="39">
        <f t="shared" si="0"/>
        <v>1830966817.43</v>
      </c>
      <c r="F11" s="39">
        <f t="shared" si="1"/>
        <v>1.3127381540282292</v>
      </c>
      <c r="G11" s="33">
        <f t="shared" si="2"/>
        <v>0</v>
      </c>
      <c r="H11" s="33">
        <f t="shared" si="3"/>
        <v>0</v>
      </c>
      <c r="I11" s="33">
        <f t="shared" si="4"/>
        <v>0</v>
      </c>
    </row>
    <row r="12" spans="1:9" ht="15">
      <c r="A12" s="5" t="s">
        <v>3</v>
      </c>
      <c r="B12" s="39">
        <v>11762000</v>
      </c>
      <c r="C12" s="39">
        <v>1934927155.39</v>
      </c>
      <c r="D12" s="39">
        <v>13936818</v>
      </c>
      <c r="E12" s="39">
        <f t="shared" si="0"/>
        <v>1920990337.39</v>
      </c>
      <c r="F12" s="39">
        <f t="shared" si="1"/>
        <v>0.6122883478935519</v>
      </c>
      <c r="G12" s="33">
        <f t="shared" si="2"/>
        <v>0</v>
      </c>
      <c r="H12" s="33">
        <f t="shared" si="3"/>
        <v>0</v>
      </c>
      <c r="I12" s="33">
        <f t="shared" si="4"/>
        <v>0</v>
      </c>
    </row>
    <row r="13" spans="1:9" ht="15">
      <c r="A13" s="5" t="s">
        <v>4</v>
      </c>
      <c r="B13" s="39">
        <v>200000</v>
      </c>
      <c r="C13" s="39">
        <v>919014362.68</v>
      </c>
      <c r="D13" s="39">
        <v>10712200</v>
      </c>
      <c r="E13" s="39">
        <f t="shared" si="0"/>
        <v>908302162.68</v>
      </c>
      <c r="F13" s="39">
        <f t="shared" si="1"/>
        <v>0.022019104238383404</v>
      </c>
      <c r="G13" s="33">
        <f t="shared" si="2"/>
        <v>0</v>
      </c>
      <c r="H13" s="33">
        <f t="shared" si="3"/>
        <v>0</v>
      </c>
      <c r="I13" s="33">
        <f t="shared" si="4"/>
        <v>0</v>
      </c>
    </row>
    <row r="14" spans="1:9" ht="15">
      <c r="A14" s="5" t="s">
        <v>5</v>
      </c>
      <c r="B14" s="39">
        <v>800000</v>
      </c>
      <c r="C14" s="39">
        <v>526423200</v>
      </c>
      <c r="D14" s="39">
        <v>8612698</v>
      </c>
      <c r="E14" s="39">
        <f t="shared" si="0"/>
        <v>517810502</v>
      </c>
      <c r="F14" s="39">
        <f t="shared" si="1"/>
        <v>0.15449667337956</v>
      </c>
      <c r="G14" s="33">
        <f t="shared" si="2"/>
        <v>0</v>
      </c>
      <c r="H14" s="33">
        <f t="shared" si="3"/>
        <v>0</v>
      </c>
      <c r="I14" s="33">
        <f t="shared" si="4"/>
        <v>0</v>
      </c>
    </row>
    <row r="15" spans="1:9" ht="15">
      <c r="A15" s="5" t="s">
        <v>6</v>
      </c>
      <c r="B15" s="39">
        <v>543100</v>
      </c>
      <c r="C15" s="39">
        <v>1275371848.64</v>
      </c>
      <c r="D15" s="39">
        <v>12060814.32</v>
      </c>
      <c r="E15" s="39">
        <f t="shared" si="0"/>
        <v>1263311034.3200002</v>
      </c>
      <c r="F15" s="39">
        <f t="shared" si="1"/>
        <v>0.042990204727558115</v>
      </c>
      <c r="G15" s="33">
        <f t="shared" si="2"/>
        <v>0</v>
      </c>
      <c r="H15" s="33">
        <f t="shared" si="3"/>
        <v>0</v>
      </c>
      <c r="I15" s="33">
        <f t="shared" si="4"/>
        <v>0</v>
      </c>
    </row>
    <row r="16" spans="1:9" ht="15">
      <c r="A16" s="5" t="s">
        <v>7</v>
      </c>
      <c r="B16" s="39">
        <v>5275600</v>
      </c>
      <c r="C16" s="39">
        <v>387756628.22</v>
      </c>
      <c r="D16" s="39">
        <v>8999690.02</v>
      </c>
      <c r="E16" s="39">
        <f t="shared" si="0"/>
        <v>378756938.20000005</v>
      </c>
      <c r="F16" s="39">
        <f t="shared" si="1"/>
        <v>1.3928721741895207</v>
      </c>
      <c r="G16" s="33">
        <f t="shared" si="2"/>
        <v>0</v>
      </c>
      <c r="H16" s="33">
        <f t="shared" si="3"/>
        <v>0</v>
      </c>
      <c r="I16" s="33">
        <f t="shared" si="4"/>
        <v>0</v>
      </c>
    </row>
    <row r="17" spans="1:9" ht="15">
      <c r="A17" s="5" t="s">
        <v>8</v>
      </c>
      <c r="B17" s="39">
        <v>1243000</v>
      </c>
      <c r="C17" s="39">
        <v>688846173.61</v>
      </c>
      <c r="D17" s="39">
        <v>10871000</v>
      </c>
      <c r="E17" s="39">
        <f t="shared" si="0"/>
        <v>677975173.61</v>
      </c>
      <c r="F17" s="39">
        <f t="shared" si="1"/>
        <v>0.18334004671313026</v>
      </c>
      <c r="G17" s="33">
        <f t="shared" si="2"/>
        <v>0</v>
      </c>
      <c r="H17" s="33">
        <f t="shared" si="3"/>
        <v>0</v>
      </c>
      <c r="I17" s="33">
        <f t="shared" si="4"/>
        <v>0</v>
      </c>
    </row>
    <row r="18" spans="1:9" ht="15">
      <c r="A18" s="5" t="s">
        <v>9</v>
      </c>
      <c r="B18" s="39">
        <v>0</v>
      </c>
      <c r="C18" s="39">
        <v>474666012.27</v>
      </c>
      <c r="D18" s="39">
        <v>8178000</v>
      </c>
      <c r="E18" s="39">
        <f t="shared" si="0"/>
        <v>466488012.27</v>
      </c>
      <c r="F18" s="39">
        <f t="shared" si="1"/>
        <v>0</v>
      </c>
      <c r="G18" s="33">
        <f t="shared" si="2"/>
        <v>0</v>
      </c>
      <c r="H18" s="33">
        <f t="shared" si="3"/>
        <v>0</v>
      </c>
      <c r="I18" s="33">
        <f t="shared" si="4"/>
        <v>0</v>
      </c>
    </row>
    <row r="19" spans="1:9" ht="15">
      <c r="A19" s="5" t="s">
        <v>10</v>
      </c>
      <c r="B19" s="39">
        <v>0</v>
      </c>
      <c r="C19" s="39">
        <v>116650933.34</v>
      </c>
      <c r="D19" s="39">
        <v>13106905.16</v>
      </c>
      <c r="E19" s="39">
        <f t="shared" si="0"/>
        <v>103544028.18</v>
      </c>
      <c r="F19" s="39">
        <f t="shared" si="1"/>
        <v>0</v>
      </c>
      <c r="G19" s="33">
        <f t="shared" si="2"/>
        <v>0</v>
      </c>
      <c r="H19" s="33">
        <f t="shared" si="3"/>
        <v>0</v>
      </c>
      <c r="I19" s="33">
        <f t="shared" si="4"/>
        <v>0</v>
      </c>
    </row>
    <row r="20" spans="1:9" ht="15">
      <c r="A20" s="5" t="s">
        <v>11</v>
      </c>
      <c r="B20" s="39">
        <v>1000000</v>
      </c>
      <c r="C20" s="39">
        <v>477785000.44</v>
      </c>
      <c r="D20" s="39">
        <v>13803559.73</v>
      </c>
      <c r="E20" s="39">
        <f t="shared" si="0"/>
        <v>463981440.71</v>
      </c>
      <c r="F20" s="39">
        <f t="shared" si="1"/>
        <v>0.21552586208400198</v>
      </c>
      <c r="G20" s="33">
        <f t="shared" si="2"/>
        <v>0</v>
      </c>
      <c r="H20" s="33">
        <f t="shared" si="3"/>
        <v>0</v>
      </c>
      <c r="I20" s="33">
        <f t="shared" si="4"/>
        <v>0</v>
      </c>
    </row>
    <row r="21" spans="1:9" ht="15">
      <c r="A21" s="5" t="s">
        <v>12</v>
      </c>
      <c r="B21" s="39">
        <v>500000</v>
      </c>
      <c r="C21" s="39">
        <v>146838608.37</v>
      </c>
      <c r="D21" s="39">
        <v>11294308.16</v>
      </c>
      <c r="E21" s="39">
        <f t="shared" si="0"/>
        <v>135544300.21</v>
      </c>
      <c r="F21" s="39">
        <f t="shared" si="1"/>
        <v>0.36888308783574486</v>
      </c>
      <c r="G21" s="33">
        <f t="shared" si="2"/>
        <v>0</v>
      </c>
      <c r="H21" s="33">
        <f t="shared" si="3"/>
        <v>0</v>
      </c>
      <c r="I21" s="33">
        <f t="shared" si="4"/>
        <v>0</v>
      </c>
    </row>
    <row r="22" spans="1:9" ht="15">
      <c r="A22" s="5" t="s">
        <v>13</v>
      </c>
      <c r="B22" s="39">
        <v>585000</v>
      </c>
      <c r="C22" s="39">
        <v>221792967.74</v>
      </c>
      <c r="D22" s="39">
        <v>12534178</v>
      </c>
      <c r="E22" s="39">
        <f t="shared" si="0"/>
        <v>209258789.74</v>
      </c>
      <c r="F22" s="39">
        <f t="shared" si="1"/>
        <v>0.27955814937420365</v>
      </c>
      <c r="G22" s="33">
        <f t="shared" si="2"/>
        <v>0</v>
      </c>
      <c r="H22" s="33">
        <f t="shared" si="3"/>
        <v>0</v>
      </c>
      <c r="I22" s="33">
        <f t="shared" si="4"/>
        <v>0</v>
      </c>
    </row>
    <row r="23" spans="1:9" ht="15">
      <c r="A23" s="5" t="s">
        <v>14</v>
      </c>
      <c r="B23" s="39">
        <v>2239.45</v>
      </c>
      <c r="C23" s="39">
        <v>295183875.94</v>
      </c>
      <c r="D23" s="39">
        <v>15471760</v>
      </c>
      <c r="E23" s="39">
        <f t="shared" si="0"/>
        <v>279712115.94</v>
      </c>
      <c r="F23" s="39">
        <f t="shared" si="1"/>
        <v>0.000800626741703379</v>
      </c>
      <c r="G23" s="33">
        <f t="shared" si="2"/>
        <v>0</v>
      </c>
      <c r="H23" s="33">
        <f t="shared" si="3"/>
        <v>0</v>
      </c>
      <c r="I23" s="33">
        <f t="shared" si="4"/>
        <v>0</v>
      </c>
    </row>
    <row r="24" spans="1:9" ht="15">
      <c r="A24" s="5" t="s">
        <v>15</v>
      </c>
      <c r="B24" s="39">
        <v>0</v>
      </c>
      <c r="C24" s="39">
        <v>428067328.63</v>
      </c>
      <c r="D24" s="39">
        <v>15432443.29</v>
      </c>
      <c r="E24" s="39">
        <f t="shared" si="0"/>
        <v>412634885.34</v>
      </c>
      <c r="F24" s="39">
        <f t="shared" si="1"/>
        <v>0</v>
      </c>
      <c r="G24" s="33">
        <f t="shared" si="2"/>
        <v>0</v>
      </c>
      <c r="H24" s="33">
        <f t="shared" si="3"/>
        <v>0</v>
      </c>
      <c r="I24" s="33">
        <f t="shared" si="4"/>
        <v>0</v>
      </c>
    </row>
    <row r="25" spans="1:9" ht="15">
      <c r="A25" s="5" t="s">
        <v>16</v>
      </c>
      <c r="B25" s="39">
        <v>7912436</v>
      </c>
      <c r="C25" s="39">
        <v>941304042.77</v>
      </c>
      <c r="D25" s="39">
        <v>20945093</v>
      </c>
      <c r="E25" s="39">
        <f t="shared" si="0"/>
        <v>920358949.77</v>
      </c>
      <c r="F25" s="39">
        <f t="shared" si="1"/>
        <v>0.8597119636830106</v>
      </c>
      <c r="G25" s="33">
        <f t="shared" si="2"/>
        <v>0</v>
      </c>
      <c r="H25" s="33">
        <f t="shared" si="3"/>
        <v>0</v>
      </c>
      <c r="I25" s="33">
        <f t="shared" si="4"/>
        <v>0</v>
      </c>
    </row>
    <row r="26" spans="1:9" ht="15">
      <c r="A26" s="5" t="s">
        <v>17</v>
      </c>
      <c r="B26" s="39">
        <v>823000</v>
      </c>
      <c r="C26" s="39">
        <v>94105684.02</v>
      </c>
      <c r="D26" s="39">
        <v>15042012</v>
      </c>
      <c r="E26" s="39">
        <f t="shared" si="0"/>
        <v>79063672.02</v>
      </c>
      <c r="F26" s="39">
        <f t="shared" si="1"/>
        <v>1.0409331858401585</v>
      </c>
      <c r="G26" s="33">
        <f t="shared" si="2"/>
        <v>0</v>
      </c>
      <c r="H26" s="33">
        <f t="shared" si="3"/>
        <v>0</v>
      </c>
      <c r="I26" s="33">
        <f t="shared" si="4"/>
        <v>0</v>
      </c>
    </row>
    <row r="27" spans="1:9" ht="15">
      <c r="A27" s="5" t="s">
        <v>18</v>
      </c>
      <c r="B27" s="39">
        <v>350000</v>
      </c>
      <c r="C27" s="39">
        <v>144480545.15</v>
      </c>
      <c r="D27" s="39">
        <v>9416857</v>
      </c>
      <c r="E27" s="39">
        <f t="shared" si="0"/>
        <v>135063688.15</v>
      </c>
      <c r="F27" s="39">
        <f t="shared" si="1"/>
        <v>0.25913700772874976</v>
      </c>
      <c r="G27" s="33">
        <f t="shared" si="2"/>
        <v>0</v>
      </c>
      <c r="H27" s="33">
        <f t="shared" si="3"/>
        <v>0</v>
      </c>
      <c r="I27" s="33">
        <f t="shared" si="4"/>
        <v>0</v>
      </c>
    </row>
    <row r="28" spans="1:9" ht="15">
      <c r="A28" s="5" t="s">
        <v>19</v>
      </c>
      <c r="B28" s="39">
        <v>40000</v>
      </c>
      <c r="C28" s="39">
        <v>408364229.97</v>
      </c>
      <c r="D28" s="39">
        <v>16537091</v>
      </c>
      <c r="E28" s="39">
        <f t="shared" si="0"/>
        <v>391827138.97</v>
      </c>
      <c r="F28" s="39">
        <f t="shared" si="1"/>
        <v>0.010208583332218489</v>
      </c>
      <c r="G28" s="33">
        <f t="shared" si="2"/>
        <v>0</v>
      </c>
      <c r="H28" s="33">
        <f t="shared" si="3"/>
        <v>0</v>
      </c>
      <c r="I28" s="33">
        <f t="shared" si="4"/>
        <v>0</v>
      </c>
    </row>
    <row r="29" spans="1:9" ht="15">
      <c r="A29" s="5" t="s">
        <v>20</v>
      </c>
      <c r="B29" s="39">
        <v>0</v>
      </c>
      <c r="C29" s="39">
        <v>499629439.95</v>
      </c>
      <c r="D29" s="39">
        <v>18551687</v>
      </c>
      <c r="E29" s="39">
        <f t="shared" si="0"/>
        <v>481077752.95</v>
      </c>
      <c r="F29" s="39">
        <f t="shared" si="1"/>
        <v>0</v>
      </c>
      <c r="G29" s="33">
        <f t="shared" si="2"/>
        <v>0</v>
      </c>
      <c r="H29" s="33">
        <f t="shared" si="3"/>
        <v>0</v>
      </c>
      <c r="I29" s="33">
        <f t="shared" si="4"/>
        <v>0</v>
      </c>
    </row>
    <row r="30" spans="1:9" ht="15">
      <c r="A30" s="5" t="s">
        <v>21</v>
      </c>
      <c r="B30" s="39">
        <v>1900000</v>
      </c>
      <c r="C30" s="39">
        <v>180221325.02</v>
      </c>
      <c r="D30" s="39">
        <v>22312704</v>
      </c>
      <c r="E30" s="39">
        <f t="shared" si="0"/>
        <v>157908621.02</v>
      </c>
      <c r="F30" s="39">
        <f t="shared" si="1"/>
        <v>1.2032275297745487</v>
      </c>
      <c r="G30" s="33">
        <f t="shared" si="2"/>
        <v>0</v>
      </c>
      <c r="H30" s="33">
        <f t="shared" si="3"/>
        <v>0</v>
      </c>
      <c r="I30" s="33">
        <f t="shared" si="4"/>
        <v>0</v>
      </c>
    </row>
    <row r="31" spans="1:9" ht="15">
      <c r="A31" s="5" t="s">
        <v>22</v>
      </c>
      <c r="B31" s="39">
        <v>0</v>
      </c>
      <c r="C31" s="39">
        <v>202224470.59</v>
      </c>
      <c r="D31" s="39">
        <v>20802090.85</v>
      </c>
      <c r="E31" s="39">
        <f t="shared" si="0"/>
        <v>181422379.74</v>
      </c>
      <c r="F31" s="39">
        <f t="shared" si="1"/>
        <v>0</v>
      </c>
      <c r="G31" s="33">
        <f t="shared" si="2"/>
        <v>0</v>
      </c>
      <c r="H31" s="33">
        <f t="shared" si="3"/>
        <v>0</v>
      </c>
      <c r="I31" s="33">
        <f t="shared" si="4"/>
        <v>0</v>
      </c>
    </row>
    <row r="32" spans="1:9" ht="15">
      <c r="A32" s="5" t="s">
        <v>23</v>
      </c>
      <c r="B32" s="39">
        <v>1466000</v>
      </c>
      <c r="C32" s="39">
        <v>228976706.95</v>
      </c>
      <c r="D32" s="39">
        <v>10912119</v>
      </c>
      <c r="E32" s="39">
        <f t="shared" si="0"/>
        <v>218064587.95</v>
      </c>
      <c r="F32" s="39">
        <f t="shared" si="1"/>
        <v>0.6722778850897786</v>
      </c>
      <c r="G32" s="33">
        <f t="shared" si="2"/>
        <v>0</v>
      </c>
      <c r="H32" s="33">
        <f t="shared" si="3"/>
        <v>0</v>
      </c>
      <c r="I32" s="33">
        <f t="shared" si="4"/>
        <v>0</v>
      </c>
    </row>
    <row r="33" spans="1:9" ht="15">
      <c r="A33" s="5" t="s">
        <v>24</v>
      </c>
      <c r="B33" s="39">
        <v>0</v>
      </c>
      <c r="C33" s="39">
        <v>605790577.45</v>
      </c>
      <c r="D33" s="39">
        <v>23942249.85</v>
      </c>
      <c r="E33" s="39">
        <f t="shared" si="0"/>
        <v>581848327.6</v>
      </c>
      <c r="F33" s="39">
        <f t="shared" si="1"/>
        <v>0</v>
      </c>
      <c r="G33" s="33">
        <f t="shared" si="2"/>
        <v>0</v>
      </c>
      <c r="H33" s="33">
        <f t="shared" si="3"/>
        <v>0</v>
      </c>
      <c r="I33" s="33">
        <f t="shared" si="4"/>
        <v>0</v>
      </c>
    </row>
    <row r="34" spans="1:9" ht="15">
      <c r="A34" s="5" t="s">
        <v>25</v>
      </c>
      <c r="B34" s="39">
        <v>2080000</v>
      </c>
      <c r="C34" s="39">
        <v>99015801.39</v>
      </c>
      <c r="D34" s="39">
        <v>17979258</v>
      </c>
      <c r="E34" s="39">
        <f t="shared" si="0"/>
        <v>81036543.39</v>
      </c>
      <c r="F34" s="39">
        <f t="shared" si="1"/>
        <v>2.5667432407496715</v>
      </c>
      <c r="G34" s="33">
        <f t="shared" si="2"/>
        <v>0</v>
      </c>
      <c r="H34" s="33">
        <f t="shared" si="3"/>
        <v>0</v>
      </c>
      <c r="I34" s="33">
        <f t="shared" si="4"/>
        <v>0</v>
      </c>
    </row>
    <row r="35" spans="1:9" ht="15">
      <c r="A35" s="5" t="s">
        <v>26</v>
      </c>
      <c r="B35" s="39">
        <v>967492.65</v>
      </c>
      <c r="C35" s="39">
        <v>300302676.63</v>
      </c>
      <c r="D35" s="39">
        <v>12854610</v>
      </c>
      <c r="E35" s="39">
        <f t="shared" si="0"/>
        <v>287448066.63</v>
      </c>
      <c r="F35" s="39">
        <f t="shared" si="1"/>
        <v>0.33657998167903697</v>
      </c>
      <c r="G35" s="33">
        <f t="shared" si="2"/>
        <v>0</v>
      </c>
      <c r="H35" s="33">
        <f t="shared" si="3"/>
        <v>0</v>
      </c>
      <c r="I35" s="33">
        <f t="shared" si="4"/>
        <v>0</v>
      </c>
    </row>
    <row r="36" spans="1:9" ht="15">
      <c r="A36" s="5" t="s">
        <v>27</v>
      </c>
      <c r="B36" s="39">
        <v>0</v>
      </c>
      <c r="C36" s="39">
        <v>172723833.96</v>
      </c>
      <c r="D36" s="39">
        <v>11926516</v>
      </c>
      <c r="E36" s="39">
        <f t="shared" si="0"/>
        <v>160797317.96</v>
      </c>
      <c r="F36" s="39">
        <f t="shared" si="1"/>
        <v>0</v>
      </c>
      <c r="G36" s="33">
        <f t="shared" si="2"/>
        <v>0</v>
      </c>
      <c r="H36" s="33">
        <f t="shared" si="3"/>
        <v>0</v>
      </c>
      <c r="I36" s="33">
        <f t="shared" si="4"/>
        <v>0</v>
      </c>
    </row>
    <row r="37" spans="1:9" ht="15">
      <c r="A37" s="5" t="s">
        <v>28</v>
      </c>
      <c r="B37" s="39">
        <v>130000</v>
      </c>
      <c r="C37" s="39">
        <v>270672787</v>
      </c>
      <c r="D37" s="39">
        <v>15975308</v>
      </c>
      <c r="E37" s="39">
        <f t="shared" si="0"/>
        <v>254697479</v>
      </c>
      <c r="F37" s="39">
        <f t="shared" si="1"/>
        <v>0.05104094493216401</v>
      </c>
      <c r="G37" s="33">
        <f t="shared" si="2"/>
        <v>0</v>
      </c>
      <c r="H37" s="33">
        <f t="shared" si="3"/>
        <v>0</v>
      </c>
      <c r="I37" s="33">
        <f t="shared" si="4"/>
        <v>0</v>
      </c>
    </row>
    <row r="38" spans="1:9" ht="15">
      <c r="A38" s="5" t="s">
        <v>29</v>
      </c>
      <c r="B38" s="39">
        <v>652000</v>
      </c>
      <c r="C38" s="39">
        <v>215790132.24</v>
      </c>
      <c r="D38" s="39">
        <v>18511435</v>
      </c>
      <c r="E38" s="39">
        <f t="shared" si="0"/>
        <v>197278697.24</v>
      </c>
      <c r="F38" s="39">
        <f t="shared" si="1"/>
        <v>0.3304969107773494</v>
      </c>
      <c r="G38" s="33">
        <f t="shared" si="2"/>
        <v>0</v>
      </c>
      <c r="H38" s="33">
        <f t="shared" si="3"/>
        <v>0</v>
      </c>
      <c r="I38" s="33">
        <f t="shared" si="4"/>
        <v>0</v>
      </c>
    </row>
    <row r="39" spans="1:9" ht="15">
      <c r="A39" s="5" t="s">
        <v>30</v>
      </c>
      <c r="B39" s="39">
        <v>3126286.28</v>
      </c>
      <c r="C39" s="39">
        <v>753439515.93</v>
      </c>
      <c r="D39" s="39">
        <v>18765938.47</v>
      </c>
      <c r="E39" s="39">
        <f t="shared" si="0"/>
        <v>734673577.4599999</v>
      </c>
      <c r="F39" s="39">
        <f t="shared" si="1"/>
        <v>0.42553405701734437</v>
      </c>
      <c r="G39" s="33">
        <f t="shared" si="2"/>
        <v>0</v>
      </c>
      <c r="H39" s="33">
        <f t="shared" si="3"/>
        <v>0</v>
      </c>
      <c r="I39" s="33">
        <f t="shared" si="4"/>
        <v>0</v>
      </c>
    </row>
    <row r="40" spans="1:9" ht="15">
      <c r="A40" s="5" t="s">
        <v>31</v>
      </c>
      <c r="B40" s="39">
        <v>0</v>
      </c>
      <c r="C40" s="39">
        <v>660748815.6</v>
      </c>
      <c r="D40" s="39">
        <v>35079197</v>
      </c>
      <c r="E40" s="39">
        <f t="shared" si="0"/>
        <v>625669618.6</v>
      </c>
      <c r="F40" s="39">
        <f t="shared" si="1"/>
        <v>0</v>
      </c>
      <c r="G40" s="33">
        <f t="shared" si="2"/>
        <v>0</v>
      </c>
      <c r="H40" s="33">
        <f t="shared" si="3"/>
        <v>0</v>
      </c>
      <c r="I40" s="33">
        <f t="shared" si="4"/>
        <v>0</v>
      </c>
    </row>
    <row r="41" spans="1:9" ht="15">
      <c r="A41" s="5" t="s">
        <v>32</v>
      </c>
      <c r="B41" s="39">
        <v>2000000</v>
      </c>
      <c r="C41" s="39">
        <v>248428026.17</v>
      </c>
      <c r="D41" s="39">
        <v>19547499</v>
      </c>
      <c r="E41" s="39">
        <f t="shared" si="0"/>
        <v>228880527.17</v>
      </c>
      <c r="F41" s="39">
        <f t="shared" si="1"/>
        <v>0.8738183299073358</v>
      </c>
      <c r="G41" s="33">
        <f t="shared" si="2"/>
        <v>0</v>
      </c>
      <c r="H41" s="33">
        <f t="shared" si="3"/>
        <v>0</v>
      </c>
      <c r="I41" s="33">
        <f t="shared" si="4"/>
        <v>0</v>
      </c>
    </row>
    <row r="42" spans="1:9" ht="15">
      <c r="A42" s="5" t="s">
        <v>33</v>
      </c>
      <c r="B42" s="39">
        <v>930000</v>
      </c>
      <c r="C42" s="39">
        <v>158780300.22</v>
      </c>
      <c r="D42" s="39">
        <v>14020148</v>
      </c>
      <c r="E42" s="39">
        <f t="shared" si="0"/>
        <v>144760152.22</v>
      </c>
      <c r="F42" s="39">
        <f t="shared" si="1"/>
        <v>0.6424419881699404</v>
      </c>
      <c r="G42" s="33">
        <f t="shared" si="2"/>
        <v>0</v>
      </c>
      <c r="H42" s="33">
        <f t="shared" si="3"/>
        <v>0</v>
      </c>
      <c r="I42" s="33">
        <f t="shared" si="4"/>
        <v>0</v>
      </c>
    </row>
    <row r="43" spans="1:9" ht="15">
      <c r="A43" s="5" t="s">
        <v>34</v>
      </c>
      <c r="B43" s="39">
        <v>0</v>
      </c>
      <c r="C43" s="39">
        <v>152335455.35</v>
      </c>
      <c r="D43" s="39">
        <v>17761378.32</v>
      </c>
      <c r="E43" s="39">
        <f t="shared" si="0"/>
        <v>134574077.03</v>
      </c>
      <c r="F43" s="39">
        <f t="shared" si="1"/>
        <v>0</v>
      </c>
      <c r="G43" s="33">
        <f t="shared" si="2"/>
        <v>0</v>
      </c>
      <c r="H43" s="33">
        <f t="shared" si="3"/>
        <v>0</v>
      </c>
      <c r="I43" s="33">
        <f t="shared" si="4"/>
        <v>0</v>
      </c>
    </row>
    <row r="44" spans="1:9" ht="15">
      <c r="A44" s="5" t="s">
        <v>35</v>
      </c>
      <c r="B44" s="39">
        <v>270000</v>
      </c>
      <c r="C44" s="39">
        <v>145823108.64</v>
      </c>
      <c r="D44" s="39">
        <v>14190208.64</v>
      </c>
      <c r="E44" s="39">
        <f t="shared" si="0"/>
        <v>131632899.99999999</v>
      </c>
      <c r="F44" s="39">
        <f t="shared" si="1"/>
        <v>0.20511589427870996</v>
      </c>
      <c r="G44" s="33">
        <f t="shared" si="2"/>
        <v>0</v>
      </c>
      <c r="H44" s="33">
        <f t="shared" si="3"/>
        <v>0</v>
      </c>
      <c r="I44" s="33">
        <f t="shared" si="4"/>
        <v>0</v>
      </c>
    </row>
    <row r="45" spans="1:9" ht="15">
      <c r="A45" s="5" t="s">
        <v>36</v>
      </c>
      <c r="B45" s="39">
        <v>340000</v>
      </c>
      <c r="C45" s="39">
        <v>233308883.4</v>
      </c>
      <c r="D45" s="39">
        <v>14366113</v>
      </c>
      <c r="E45" s="39">
        <f t="shared" si="0"/>
        <v>218942770.4</v>
      </c>
      <c r="F45" s="39">
        <f t="shared" si="1"/>
        <v>0.15529172275423075</v>
      </c>
      <c r="G45" s="33">
        <f t="shared" si="2"/>
        <v>0</v>
      </c>
      <c r="H45" s="33">
        <f t="shared" si="3"/>
        <v>0</v>
      </c>
      <c r="I45" s="33">
        <f t="shared" si="4"/>
        <v>0</v>
      </c>
    </row>
    <row r="46" spans="1:9" s="18" customFormat="1" ht="15">
      <c r="A46" s="15" t="s">
        <v>71</v>
      </c>
      <c r="B46" s="16">
        <f>SUM(B$9:B$45)</f>
        <v>1398971054.38</v>
      </c>
      <c r="C46" s="16">
        <f>SUM(C$9:C$45)</f>
        <v>48754310127.71997</v>
      </c>
      <c r="D46" s="16">
        <f>SUM(D$9:D$45)</f>
        <v>10103044843.039999</v>
      </c>
      <c r="E46" s="16">
        <f>SUM(E$9:E$45)</f>
        <v>38651265284.679985</v>
      </c>
      <c r="F46" s="16">
        <f>$B46/$E46*100</f>
        <v>3.6194702659177977</v>
      </c>
      <c r="G46" s="16"/>
      <c r="H46" s="17"/>
      <c r="I46" s="17"/>
    </row>
    <row r="48" spans="5:6" ht="15">
      <c r="E48" s="21">
        <f>$C$46-$D$46-$E$46</f>
        <v>0</v>
      </c>
      <c r="F48" s="21"/>
    </row>
  </sheetData>
  <sheetProtection/>
  <mergeCells count="1">
    <mergeCell ref="A1:I1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7"/>
  <sheetViews>
    <sheetView view="pageBreakPreview" zoomScale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10" sqref="E10:E46"/>
    </sheetView>
  </sheetViews>
  <sheetFormatPr defaultColWidth="9.140625" defaultRowHeight="15"/>
  <cols>
    <col min="1" max="1" width="24.28125" style="1" customWidth="1"/>
    <col min="2" max="2" width="19.140625" style="1" customWidth="1"/>
    <col min="3" max="3" width="18.421875" style="1" customWidth="1"/>
    <col min="4" max="4" width="15.140625" style="1" customWidth="1"/>
    <col min="5" max="5" width="14.8515625" style="1" customWidth="1"/>
    <col min="6" max="6" width="22.00390625" style="2" customWidth="1"/>
    <col min="7" max="8" width="18.8515625" style="2" customWidth="1"/>
    <col min="9" max="9" width="18.7109375" style="1" customWidth="1"/>
    <col min="10" max="10" width="14.7109375" style="1" customWidth="1"/>
    <col min="11" max="11" width="9.140625" style="1" customWidth="1"/>
    <col min="12" max="12" width="19.57421875" style="1" customWidth="1"/>
    <col min="13" max="16384" width="9.140625" style="1" customWidth="1"/>
  </cols>
  <sheetData>
    <row r="1" spans="1:12" ht="16.5" customHeight="1">
      <c r="A1" s="72" t="s">
        <v>220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8" ht="15">
      <c r="A3" s="11" t="s">
        <v>72</v>
      </c>
      <c r="B3" s="26">
        <f>MAX($J$10:$J$46)</f>
        <v>20.913558448430557</v>
      </c>
      <c r="C3" s="2"/>
      <c r="D3" s="2"/>
      <c r="E3" s="2"/>
      <c r="F3" s="1"/>
      <c r="G3" s="1"/>
      <c r="H3" s="1"/>
    </row>
    <row r="4" spans="1:8" ht="15">
      <c r="A4" s="12" t="s">
        <v>73</v>
      </c>
      <c r="B4" s="53">
        <f>MIN($J$10:$J$46)</f>
        <v>0</v>
      </c>
      <c r="C4" s="2"/>
      <c r="D4" s="2"/>
      <c r="E4" s="2"/>
      <c r="F4" s="1"/>
      <c r="G4" s="1"/>
      <c r="H4" s="1"/>
    </row>
    <row r="5" spans="1:8" ht="15">
      <c r="A5" s="13" t="s">
        <v>74</v>
      </c>
      <c r="B5" s="14" t="s">
        <v>41</v>
      </c>
      <c r="C5" s="2"/>
      <c r="D5" s="2"/>
      <c r="E5" s="2"/>
      <c r="F5" s="1"/>
      <c r="G5" s="1"/>
      <c r="H5" s="1"/>
    </row>
    <row r="7" spans="1:12" s="8" customFormat="1" ht="18.75" customHeight="1">
      <c r="A7" s="73" t="s">
        <v>38</v>
      </c>
      <c r="B7" s="73" t="s">
        <v>277</v>
      </c>
      <c r="C7" s="73"/>
      <c r="D7" s="73"/>
      <c r="E7" s="73"/>
      <c r="F7" s="73"/>
      <c r="G7" s="73" t="s">
        <v>278</v>
      </c>
      <c r="H7" s="73"/>
      <c r="I7" s="73"/>
      <c r="J7" s="70" t="s">
        <v>75</v>
      </c>
      <c r="K7" s="70" t="s">
        <v>76</v>
      </c>
      <c r="L7" s="70" t="s">
        <v>77</v>
      </c>
    </row>
    <row r="8" spans="1:12" s="8" customFormat="1" ht="196.5" customHeight="1">
      <c r="A8" s="73"/>
      <c r="B8" s="10" t="s">
        <v>114</v>
      </c>
      <c r="C8" s="10" t="s">
        <v>112</v>
      </c>
      <c r="D8" s="10" t="s">
        <v>119</v>
      </c>
      <c r="E8" s="10" t="s">
        <v>221</v>
      </c>
      <c r="F8" s="10" t="s">
        <v>222</v>
      </c>
      <c r="G8" s="10" t="s">
        <v>113</v>
      </c>
      <c r="H8" s="10" t="s">
        <v>120</v>
      </c>
      <c r="I8" s="10" t="s">
        <v>115</v>
      </c>
      <c r="J8" s="70"/>
      <c r="K8" s="70"/>
      <c r="L8" s="70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213</v>
      </c>
      <c r="K9" s="9">
        <v>11</v>
      </c>
      <c r="L9" s="9">
        <v>12</v>
      </c>
    </row>
    <row r="10" spans="1:12" ht="15">
      <c r="A10" s="5" t="s">
        <v>0</v>
      </c>
      <c r="B10" s="43">
        <v>-302817422.86</v>
      </c>
      <c r="C10" s="43">
        <v>302817422.86</v>
      </c>
      <c r="D10" s="43"/>
      <c r="E10" s="89"/>
      <c r="F10" s="43">
        <f>IF(SUM($B10:$E10)&lt;0,SUM($B10:$E10),0)</f>
        <v>0</v>
      </c>
      <c r="G10" s="39">
        <v>20290571468.73</v>
      </c>
      <c r="H10" s="39">
        <v>6331332768.73</v>
      </c>
      <c r="I10" s="34">
        <v>13959238700</v>
      </c>
      <c r="J10" s="50">
        <f>-$F10/$I10*100</f>
        <v>0</v>
      </c>
      <c r="K10" s="50">
        <f>($J10-$B$4)/($B$3-$B$4)</f>
        <v>0</v>
      </c>
      <c r="L10" s="50">
        <f aca="true" t="shared" si="0" ref="L10:L46">$K10*$B$5</f>
        <v>0</v>
      </c>
    </row>
    <row r="11" spans="1:12" ht="15">
      <c r="A11" s="5" t="s">
        <v>1</v>
      </c>
      <c r="B11" s="43">
        <v>-780534995.92</v>
      </c>
      <c r="C11" s="43">
        <v>166695995.92</v>
      </c>
      <c r="D11" s="39">
        <v>1909000</v>
      </c>
      <c r="E11" s="89"/>
      <c r="F11" s="43">
        <f aca="true" t="shared" si="1" ref="F11:F46">IF(SUM($B11:$E11)&lt;0,SUM($B11:$E11),0)</f>
        <v>-611930000</v>
      </c>
      <c r="G11" s="39">
        <v>10911330007.11</v>
      </c>
      <c r="H11" s="39">
        <v>4767701007.11</v>
      </c>
      <c r="I11" s="34">
        <v>6143629000.000001</v>
      </c>
      <c r="J11" s="50">
        <f aca="true" t="shared" si="2" ref="J11:J46">-$F11/$I11*100</f>
        <v>9.960399626995704</v>
      </c>
      <c r="K11" s="50">
        <f aca="true" t="shared" si="3" ref="K11:K46">($J11-$B$4)/($B$3-$B$4)</f>
        <v>0.4762651775189973</v>
      </c>
      <c r="L11" s="50">
        <f t="shared" si="0"/>
        <v>-0.4762651775189973</v>
      </c>
    </row>
    <row r="12" spans="1:12" ht="15">
      <c r="A12" s="5" t="s">
        <v>2</v>
      </c>
      <c r="B12" s="43">
        <v>-1492217.43</v>
      </c>
      <c r="C12" s="43">
        <v>10052717.43</v>
      </c>
      <c r="D12" s="43"/>
      <c r="E12" s="89"/>
      <c r="F12" s="43">
        <f t="shared" si="1"/>
        <v>0</v>
      </c>
      <c r="G12" s="39">
        <v>1857773562</v>
      </c>
      <c r="H12" s="39">
        <v>632301462</v>
      </c>
      <c r="I12" s="34">
        <v>1225472100</v>
      </c>
      <c r="J12" s="50">
        <f t="shared" si="2"/>
        <v>0</v>
      </c>
      <c r="K12" s="50">
        <f t="shared" si="3"/>
        <v>0</v>
      </c>
      <c r="L12" s="50">
        <f t="shared" si="0"/>
        <v>0</v>
      </c>
    </row>
    <row r="13" spans="1:12" ht="15">
      <c r="A13" s="5" t="s">
        <v>3</v>
      </c>
      <c r="B13" s="43">
        <v>-210052000</v>
      </c>
      <c r="C13" s="43">
        <v>155052000</v>
      </c>
      <c r="D13" s="43"/>
      <c r="E13" s="89"/>
      <c r="F13" s="43">
        <f t="shared" si="1"/>
        <v>-55000000</v>
      </c>
      <c r="G13" s="39">
        <v>1724875155.39</v>
      </c>
      <c r="H13" s="39">
        <v>651878155.39</v>
      </c>
      <c r="I13" s="34">
        <v>1072997000.0000001</v>
      </c>
      <c r="J13" s="50">
        <f t="shared" si="2"/>
        <v>5.125829801947256</v>
      </c>
      <c r="K13" s="50">
        <f t="shared" si="3"/>
        <v>0.24509601341095158</v>
      </c>
      <c r="L13" s="50">
        <f t="shared" si="0"/>
        <v>-0.24509601341095158</v>
      </c>
    </row>
    <row r="14" spans="1:12" ht="15">
      <c r="A14" s="5" t="s">
        <v>4</v>
      </c>
      <c r="B14" s="43">
        <v>-28136962.68</v>
      </c>
      <c r="C14" s="43">
        <v>28136962.68</v>
      </c>
      <c r="D14" s="43"/>
      <c r="E14" s="89"/>
      <c r="F14" s="43">
        <f t="shared" si="1"/>
        <v>0</v>
      </c>
      <c r="G14" s="39">
        <v>890877400</v>
      </c>
      <c r="H14" s="39">
        <v>556843400</v>
      </c>
      <c r="I14" s="34">
        <v>334034000</v>
      </c>
      <c r="J14" s="50">
        <f t="shared" si="2"/>
        <v>0</v>
      </c>
      <c r="K14" s="50">
        <f t="shared" si="3"/>
        <v>0</v>
      </c>
      <c r="L14" s="50">
        <f t="shared" si="0"/>
        <v>0</v>
      </c>
    </row>
    <row r="15" spans="1:12" ht="15">
      <c r="A15" s="5" t="s">
        <v>5</v>
      </c>
      <c r="B15" s="43">
        <v>-10054502</v>
      </c>
      <c r="C15" s="43"/>
      <c r="D15" s="43"/>
      <c r="E15" s="89">
        <v>19652000</v>
      </c>
      <c r="F15" s="43">
        <f t="shared" si="1"/>
        <v>0</v>
      </c>
      <c r="G15" s="39">
        <v>516368698</v>
      </c>
      <c r="H15" s="39">
        <v>125634698</v>
      </c>
      <c r="I15" s="34">
        <v>390734000</v>
      </c>
      <c r="J15" s="50">
        <f t="shared" si="2"/>
        <v>0</v>
      </c>
      <c r="K15" s="50">
        <f t="shared" si="3"/>
        <v>0</v>
      </c>
      <c r="L15" s="50">
        <f t="shared" si="0"/>
        <v>0</v>
      </c>
    </row>
    <row r="16" spans="1:12" ht="15">
      <c r="A16" s="5" t="s">
        <v>6</v>
      </c>
      <c r="B16" s="43">
        <v>-41822959.8</v>
      </c>
      <c r="C16" s="43">
        <v>54322959.8</v>
      </c>
      <c r="D16" s="43"/>
      <c r="E16" s="89"/>
      <c r="F16" s="43">
        <f t="shared" si="1"/>
        <v>0</v>
      </c>
      <c r="G16" s="39">
        <v>1233548888.84</v>
      </c>
      <c r="H16" s="39">
        <v>886255135.28</v>
      </c>
      <c r="I16" s="34">
        <v>347293753.55999994</v>
      </c>
      <c r="J16" s="50">
        <f t="shared" si="2"/>
        <v>0</v>
      </c>
      <c r="K16" s="50">
        <f t="shared" si="3"/>
        <v>0</v>
      </c>
      <c r="L16" s="50">
        <f t="shared" si="0"/>
        <v>0</v>
      </c>
    </row>
    <row r="17" spans="1:12" ht="15">
      <c r="A17" s="5" t="s">
        <v>7</v>
      </c>
      <c r="B17" s="43">
        <v>-5795842.36</v>
      </c>
      <c r="C17" s="43">
        <v>5701242.36</v>
      </c>
      <c r="D17" s="43"/>
      <c r="E17" s="89"/>
      <c r="F17" s="43">
        <f t="shared" si="1"/>
        <v>-94600</v>
      </c>
      <c r="G17" s="39">
        <v>381960785.86</v>
      </c>
      <c r="H17" s="39">
        <v>248061485.86</v>
      </c>
      <c r="I17" s="34">
        <v>133899300</v>
      </c>
      <c r="J17" s="50">
        <f t="shared" si="2"/>
        <v>0.07065010795426116</v>
      </c>
      <c r="K17" s="50">
        <f t="shared" si="3"/>
        <v>0.003378196404426959</v>
      </c>
      <c r="L17" s="50">
        <f t="shared" si="0"/>
        <v>-0.003378196404426959</v>
      </c>
    </row>
    <row r="18" spans="1:12" ht="15">
      <c r="A18" s="5" t="s">
        <v>8</v>
      </c>
      <c r="B18" s="43">
        <v>-94695173.61</v>
      </c>
      <c r="C18" s="43">
        <v>62695173.61</v>
      </c>
      <c r="D18" s="43"/>
      <c r="E18" s="89"/>
      <c r="F18" s="43">
        <f t="shared" si="1"/>
        <v>-32000000</v>
      </c>
      <c r="G18" s="39">
        <v>594151000</v>
      </c>
      <c r="H18" s="39">
        <v>258378000</v>
      </c>
      <c r="I18" s="34">
        <v>335773000</v>
      </c>
      <c r="J18" s="50">
        <f t="shared" si="2"/>
        <v>9.530248114053244</v>
      </c>
      <c r="K18" s="50">
        <f t="shared" si="3"/>
        <v>0.4556971085314481</v>
      </c>
      <c r="L18" s="50">
        <f t="shared" si="0"/>
        <v>-0.4556971085314481</v>
      </c>
    </row>
    <row r="19" spans="1:12" ht="15">
      <c r="A19" s="5" t="s">
        <v>9</v>
      </c>
      <c r="B19" s="43">
        <v>-33981012.27</v>
      </c>
      <c r="C19" s="43">
        <v>33981012.27</v>
      </c>
      <c r="D19" s="43"/>
      <c r="E19" s="89"/>
      <c r="F19" s="43">
        <f t="shared" si="1"/>
        <v>0</v>
      </c>
      <c r="G19" s="39">
        <v>440685000</v>
      </c>
      <c r="H19" s="39">
        <v>253114000</v>
      </c>
      <c r="I19" s="34">
        <v>187571000</v>
      </c>
      <c r="J19" s="50">
        <f t="shared" si="2"/>
        <v>0</v>
      </c>
      <c r="K19" s="50">
        <f t="shared" si="3"/>
        <v>0</v>
      </c>
      <c r="L19" s="50">
        <f t="shared" si="0"/>
        <v>0</v>
      </c>
    </row>
    <row r="20" spans="1:12" ht="15">
      <c r="A20" s="5" t="s">
        <v>10</v>
      </c>
      <c r="B20" s="43">
        <v>-4611928.18</v>
      </c>
      <c r="C20" s="43">
        <v>4611928.18</v>
      </c>
      <c r="D20" s="43"/>
      <c r="E20" s="89"/>
      <c r="F20" s="43">
        <f t="shared" si="1"/>
        <v>0</v>
      </c>
      <c r="G20" s="39">
        <v>112039005.16</v>
      </c>
      <c r="H20" s="39">
        <v>83446005.16</v>
      </c>
      <c r="I20" s="34">
        <v>28593000</v>
      </c>
      <c r="J20" s="50">
        <f t="shared" si="2"/>
        <v>0</v>
      </c>
      <c r="K20" s="50">
        <f t="shared" si="3"/>
        <v>0</v>
      </c>
      <c r="L20" s="50">
        <f t="shared" si="0"/>
        <v>0</v>
      </c>
    </row>
    <row r="21" spans="1:12" ht="15">
      <c r="A21" s="5" t="s">
        <v>11</v>
      </c>
      <c r="B21" s="43">
        <v>-33178295.66</v>
      </c>
      <c r="C21" s="43">
        <v>33178097.75</v>
      </c>
      <c r="D21" s="43"/>
      <c r="E21" s="89"/>
      <c r="F21" s="43">
        <f t="shared" si="1"/>
        <v>-197.910000000149</v>
      </c>
      <c r="G21" s="39">
        <v>444606704.78</v>
      </c>
      <c r="H21" s="39">
        <v>296454974.78</v>
      </c>
      <c r="I21" s="34">
        <v>148151730</v>
      </c>
      <c r="J21" s="50">
        <f t="shared" si="2"/>
        <v>0.0001335860202240966</v>
      </c>
      <c r="K21" s="50">
        <f t="shared" si="3"/>
        <v>6.387531827904757E-06</v>
      </c>
      <c r="L21" s="50">
        <f t="shared" si="0"/>
        <v>-6.387531827904757E-06</v>
      </c>
    </row>
    <row r="22" spans="1:12" ht="15">
      <c r="A22" s="5" t="s">
        <v>12</v>
      </c>
      <c r="B22" s="43">
        <v>-703007.21</v>
      </c>
      <c r="C22" s="43">
        <v>9298007.21</v>
      </c>
      <c r="D22" s="43"/>
      <c r="E22" s="89"/>
      <c r="F22" s="43">
        <f t="shared" si="1"/>
        <v>0</v>
      </c>
      <c r="G22" s="39">
        <v>146135601.16</v>
      </c>
      <c r="H22" s="39">
        <v>87605601.16</v>
      </c>
      <c r="I22" s="34">
        <v>58530000</v>
      </c>
      <c r="J22" s="50">
        <f t="shared" si="2"/>
        <v>0</v>
      </c>
      <c r="K22" s="50">
        <f t="shared" si="3"/>
        <v>0</v>
      </c>
      <c r="L22" s="50">
        <f t="shared" si="0"/>
        <v>0</v>
      </c>
    </row>
    <row r="23" spans="1:12" ht="15">
      <c r="A23" s="5" t="s">
        <v>13</v>
      </c>
      <c r="B23" s="43">
        <v>-14773689.74</v>
      </c>
      <c r="C23" s="43">
        <v>35073689.74</v>
      </c>
      <c r="D23" s="43"/>
      <c r="E23" s="89"/>
      <c r="F23" s="43">
        <f t="shared" si="1"/>
        <v>0</v>
      </c>
      <c r="G23" s="39">
        <v>207019278</v>
      </c>
      <c r="H23" s="39">
        <v>118006278</v>
      </c>
      <c r="I23" s="34">
        <v>89013000</v>
      </c>
      <c r="J23" s="50">
        <f t="shared" si="2"/>
        <v>0</v>
      </c>
      <c r="K23" s="50">
        <f t="shared" si="3"/>
        <v>0</v>
      </c>
      <c r="L23" s="50">
        <f t="shared" si="0"/>
        <v>0</v>
      </c>
    </row>
    <row r="24" spans="1:12" ht="15">
      <c r="A24" s="5" t="s">
        <v>14</v>
      </c>
      <c r="B24" s="43">
        <v>-954668.47</v>
      </c>
      <c r="C24" s="43">
        <v>2941668.47</v>
      </c>
      <c r="D24" s="43"/>
      <c r="E24" s="89"/>
      <c r="F24" s="43">
        <f t="shared" si="1"/>
        <v>0</v>
      </c>
      <c r="G24" s="39">
        <v>294229207.47</v>
      </c>
      <c r="H24" s="39">
        <v>207137060.47</v>
      </c>
      <c r="I24" s="34">
        <v>87092147.00000003</v>
      </c>
      <c r="J24" s="50">
        <f t="shared" si="2"/>
        <v>0</v>
      </c>
      <c r="K24" s="50">
        <f t="shared" si="3"/>
        <v>0</v>
      </c>
      <c r="L24" s="50">
        <f t="shared" si="0"/>
        <v>0</v>
      </c>
    </row>
    <row r="25" spans="1:12" ht="15">
      <c r="A25" s="5" t="s">
        <v>15</v>
      </c>
      <c r="B25" s="43">
        <v>-12561501.86</v>
      </c>
      <c r="C25" s="43">
        <v>12561501.86</v>
      </c>
      <c r="D25" s="43"/>
      <c r="E25" s="89"/>
      <c r="F25" s="43">
        <f t="shared" si="1"/>
        <v>0</v>
      </c>
      <c r="G25" s="39">
        <v>415505826.77</v>
      </c>
      <c r="H25" s="39">
        <v>355855826.77</v>
      </c>
      <c r="I25" s="34">
        <v>59650000</v>
      </c>
      <c r="J25" s="50">
        <f t="shared" si="2"/>
        <v>0</v>
      </c>
      <c r="K25" s="50">
        <f t="shared" si="3"/>
        <v>0</v>
      </c>
      <c r="L25" s="50">
        <f t="shared" si="0"/>
        <v>0</v>
      </c>
    </row>
    <row r="26" spans="1:12" ht="15">
      <c r="A26" s="5" t="s">
        <v>16</v>
      </c>
      <c r="B26" s="43">
        <v>-204311465</v>
      </c>
      <c r="C26" s="43">
        <v>243211465</v>
      </c>
      <c r="D26" s="43"/>
      <c r="E26" s="89"/>
      <c r="F26" s="43">
        <f t="shared" si="1"/>
        <v>0</v>
      </c>
      <c r="G26" s="39">
        <v>736992577.77</v>
      </c>
      <c r="H26" s="39">
        <v>215878224.77</v>
      </c>
      <c r="I26" s="34">
        <v>521114353</v>
      </c>
      <c r="J26" s="50">
        <f t="shared" si="2"/>
        <v>0</v>
      </c>
      <c r="K26" s="50">
        <f t="shared" si="3"/>
        <v>0</v>
      </c>
      <c r="L26" s="50">
        <f t="shared" si="0"/>
        <v>0</v>
      </c>
    </row>
    <row r="27" spans="1:12" ht="15">
      <c r="A27" s="5" t="s">
        <v>17</v>
      </c>
      <c r="B27" s="43">
        <v>-4396027.02</v>
      </c>
      <c r="C27" s="43">
        <v>1366285.02</v>
      </c>
      <c r="D27" s="43"/>
      <c r="E27" s="89"/>
      <c r="F27" s="43">
        <f t="shared" si="1"/>
        <v>-3029741.9999999995</v>
      </c>
      <c r="G27" s="39">
        <v>89709657</v>
      </c>
      <c r="H27" s="39">
        <v>59021962</v>
      </c>
      <c r="I27" s="34">
        <v>30687695</v>
      </c>
      <c r="J27" s="50">
        <f t="shared" si="2"/>
        <v>9.872823618717533</v>
      </c>
      <c r="K27" s="50">
        <f t="shared" si="3"/>
        <v>0.47207765445858074</v>
      </c>
      <c r="L27" s="50">
        <f t="shared" si="0"/>
        <v>-0.47207765445858074</v>
      </c>
    </row>
    <row r="28" spans="1:12" ht="15">
      <c r="A28" s="5" t="s">
        <v>18</v>
      </c>
      <c r="B28" s="43">
        <v>-1440422</v>
      </c>
      <c r="C28" s="43">
        <v>530422</v>
      </c>
      <c r="D28" s="43"/>
      <c r="E28" s="89"/>
      <c r="F28" s="43">
        <f t="shared" si="1"/>
        <v>-910000</v>
      </c>
      <c r="G28" s="39">
        <v>143040123.15</v>
      </c>
      <c r="H28" s="39">
        <v>98523123.15</v>
      </c>
      <c r="I28" s="34">
        <v>44517000</v>
      </c>
      <c r="J28" s="50">
        <f t="shared" si="2"/>
        <v>2.0441629040591236</v>
      </c>
      <c r="K28" s="50">
        <f t="shared" si="3"/>
        <v>0.09774342846052228</v>
      </c>
      <c r="L28" s="50">
        <f t="shared" si="0"/>
        <v>-0.09774342846052228</v>
      </c>
    </row>
    <row r="29" spans="1:12" ht="15">
      <c r="A29" s="5" t="s">
        <v>19</v>
      </c>
      <c r="B29" s="43">
        <v>-141395339.97</v>
      </c>
      <c r="C29" s="43">
        <v>109995339.97</v>
      </c>
      <c r="D29" s="43"/>
      <c r="E29" s="89"/>
      <c r="F29" s="43">
        <f t="shared" si="1"/>
        <v>-31400000</v>
      </c>
      <c r="G29" s="39">
        <v>266968890</v>
      </c>
      <c r="H29" s="39">
        <v>116827057</v>
      </c>
      <c r="I29" s="34">
        <v>150141833</v>
      </c>
      <c r="J29" s="50">
        <f t="shared" si="2"/>
        <v>20.913558448430557</v>
      </c>
      <c r="K29" s="50">
        <f t="shared" si="3"/>
        <v>1</v>
      </c>
      <c r="L29" s="50">
        <f t="shared" si="0"/>
        <v>-1</v>
      </c>
    </row>
    <row r="30" spans="1:12" ht="15">
      <c r="A30" s="5" t="s">
        <v>20</v>
      </c>
      <c r="B30" s="43">
        <v>-71967871.54</v>
      </c>
      <c r="C30" s="43">
        <v>71967871.54</v>
      </c>
      <c r="D30" s="43"/>
      <c r="E30" s="89"/>
      <c r="F30" s="43">
        <f t="shared" si="1"/>
        <v>0</v>
      </c>
      <c r="G30" s="39">
        <v>427661568.41</v>
      </c>
      <c r="H30" s="39">
        <v>258253961.65</v>
      </c>
      <c r="I30" s="34">
        <v>169407606.76000002</v>
      </c>
      <c r="J30" s="50">
        <f t="shared" si="2"/>
        <v>0</v>
      </c>
      <c r="K30" s="50">
        <f t="shared" si="3"/>
        <v>0</v>
      </c>
      <c r="L30" s="50">
        <f t="shared" si="0"/>
        <v>0</v>
      </c>
    </row>
    <row r="31" spans="1:12" ht="15">
      <c r="A31" s="5" t="s">
        <v>21</v>
      </c>
      <c r="B31" s="43">
        <v>-19285271.98</v>
      </c>
      <c r="C31" s="43">
        <v>19285271.98</v>
      </c>
      <c r="D31" s="43"/>
      <c r="E31" s="89"/>
      <c r="F31" s="43">
        <f t="shared" si="1"/>
        <v>0</v>
      </c>
      <c r="G31" s="39">
        <v>160936053.04</v>
      </c>
      <c r="H31" s="39">
        <v>90921744.04</v>
      </c>
      <c r="I31" s="34">
        <v>70014308.99999999</v>
      </c>
      <c r="J31" s="50">
        <f t="shared" si="2"/>
        <v>0</v>
      </c>
      <c r="K31" s="50">
        <f t="shared" si="3"/>
        <v>0</v>
      </c>
      <c r="L31" s="50">
        <f t="shared" si="0"/>
        <v>0</v>
      </c>
    </row>
    <row r="32" spans="1:12" ht="15">
      <c r="A32" s="5" t="s">
        <v>22</v>
      </c>
      <c r="B32" s="43">
        <v>-3898519.69</v>
      </c>
      <c r="C32" s="43">
        <v>3898519.69</v>
      </c>
      <c r="D32" s="43"/>
      <c r="E32" s="89"/>
      <c r="F32" s="43">
        <f t="shared" si="1"/>
        <v>0</v>
      </c>
      <c r="G32" s="39">
        <v>198325950.9</v>
      </c>
      <c r="H32" s="39">
        <v>116373657.85</v>
      </c>
      <c r="I32" s="34">
        <v>81952293.05000001</v>
      </c>
      <c r="J32" s="50">
        <f t="shared" si="2"/>
        <v>0</v>
      </c>
      <c r="K32" s="50">
        <f t="shared" si="3"/>
        <v>0</v>
      </c>
      <c r="L32" s="50">
        <f t="shared" si="0"/>
        <v>0</v>
      </c>
    </row>
    <row r="33" spans="1:12" ht="15">
      <c r="A33" s="5" t="s">
        <v>23</v>
      </c>
      <c r="B33" s="43">
        <v>-23719131.88</v>
      </c>
      <c r="C33" s="43">
        <v>30327131.88</v>
      </c>
      <c r="D33" s="43"/>
      <c r="E33" s="89"/>
      <c r="F33" s="43">
        <f t="shared" si="1"/>
        <v>0</v>
      </c>
      <c r="G33" s="39">
        <v>205257575.07</v>
      </c>
      <c r="H33" s="39">
        <v>126682575.07</v>
      </c>
      <c r="I33" s="34">
        <v>78575000</v>
      </c>
      <c r="J33" s="50">
        <f t="shared" si="2"/>
        <v>0</v>
      </c>
      <c r="K33" s="50">
        <f t="shared" si="3"/>
        <v>0</v>
      </c>
      <c r="L33" s="50">
        <f t="shared" si="0"/>
        <v>0</v>
      </c>
    </row>
    <row r="34" spans="1:12" ht="15">
      <c r="A34" s="5" t="s">
        <v>24</v>
      </c>
      <c r="B34" s="43">
        <v>-32579082.84</v>
      </c>
      <c r="C34" s="43">
        <v>32579082.84</v>
      </c>
      <c r="D34" s="43"/>
      <c r="E34" s="89"/>
      <c r="F34" s="43">
        <f t="shared" si="1"/>
        <v>0</v>
      </c>
      <c r="G34" s="39">
        <v>573211494.61</v>
      </c>
      <c r="H34" s="39">
        <v>334491994.61</v>
      </c>
      <c r="I34" s="34">
        <v>238719500</v>
      </c>
      <c r="J34" s="50">
        <f t="shared" si="2"/>
        <v>0</v>
      </c>
      <c r="K34" s="50">
        <f t="shared" si="3"/>
        <v>0</v>
      </c>
      <c r="L34" s="50">
        <f t="shared" si="0"/>
        <v>0</v>
      </c>
    </row>
    <row r="35" spans="1:12" ht="15">
      <c r="A35" s="5" t="s">
        <v>25</v>
      </c>
      <c r="B35" s="43">
        <v>1326846.11</v>
      </c>
      <c r="C35" s="43">
        <v>1168153.89</v>
      </c>
      <c r="D35" s="43"/>
      <c r="E35" s="89"/>
      <c r="F35" s="43">
        <f t="shared" si="1"/>
        <v>0</v>
      </c>
      <c r="G35" s="39">
        <v>100342647.5</v>
      </c>
      <c r="H35" s="39">
        <v>74313631</v>
      </c>
      <c r="I35" s="34">
        <v>26029016.5</v>
      </c>
      <c r="J35" s="50">
        <f t="shared" si="2"/>
        <v>0</v>
      </c>
      <c r="K35" s="50">
        <f t="shared" si="3"/>
        <v>0</v>
      </c>
      <c r="L35" s="50">
        <f t="shared" si="0"/>
        <v>0</v>
      </c>
    </row>
    <row r="36" spans="1:12" ht="15">
      <c r="A36" s="5" t="s">
        <v>26</v>
      </c>
      <c r="B36" s="43">
        <v>-14747507.65</v>
      </c>
      <c r="C36" s="43">
        <v>17531507.65</v>
      </c>
      <c r="D36" s="43"/>
      <c r="E36" s="89"/>
      <c r="F36" s="43">
        <f t="shared" si="1"/>
        <v>0</v>
      </c>
      <c r="G36" s="39">
        <v>285555168.98</v>
      </c>
      <c r="H36" s="39">
        <v>96457168.98</v>
      </c>
      <c r="I36" s="34">
        <v>189098000</v>
      </c>
      <c r="J36" s="50">
        <f t="shared" si="2"/>
        <v>0</v>
      </c>
      <c r="K36" s="50">
        <f t="shared" si="3"/>
        <v>0</v>
      </c>
      <c r="L36" s="50">
        <f t="shared" si="0"/>
        <v>0</v>
      </c>
    </row>
    <row r="37" spans="1:12" ht="15">
      <c r="A37" s="5" t="s">
        <v>27</v>
      </c>
      <c r="B37" s="43">
        <v>-19823465.63</v>
      </c>
      <c r="C37" s="43">
        <v>19823465.63</v>
      </c>
      <c r="D37" s="43"/>
      <c r="E37" s="89"/>
      <c r="F37" s="43">
        <f t="shared" si="1"/>
        <v>0</v>
      </c>
      <c r="G37" s="39">
        <v>152900368.33</v>
      </c>
      <c r="H37" s="39">
        <v>83844041</v>
      </c>
      <c r="I37" s="34">
        <v>69056327.33000001</v>
      </c>
      <c r="J37" s="50">
        <f t="shared" si="2"/>
        <v>0</v>
      </c>
      <c r="K37" s="50">
        <f t="shared" si="3"/>
        <v>0</v>
      </c>
      <c r="L37" s="50">
        <f t="shared" si="0"/>
        <v>0</v>
      </c>
    </row>
    <row r="38" spans="1:12" ht="15">
      <c r="A38" s="5" t="s">
        <v>28</v>
      </c>
      <c r="B38" s="43">
        <v>-6006078</v>
      </c>
      <c r="C38" s="43">
        <v>11006078</v>
      </c>
      <c r="D38" s="43"/>
      <c r="E38" s="89"/>
      <c r="F38" s="43">
        <f t="shared" si="1"/>
        <v>0</v>
      </c>
      <c r="G38" s="39">
        <v>264666709</v>
      </c>
      <c r="H38" s="39">
        <v>204591709</v>
      </c>
      <c r="I38" s="34">
        <v>60075000</v>
      </c>
      <c r="J38" s="50">
        <f t="shared" si="2"/>
        <v>0</v>
      </c>
      <c r="K38" s="50">
        <f t="shared" si="3"/>
        <v>0</v>
      </c>
      <c r="L38" s="50">
        <f t="shared" si="0"/>
        <v>0</v>
      </c>
    </row>
    <row r="39" spans="1:12" ht="15">
      <c r="A39" s="5" t="s">
        <v>29</v>
      </c>
      <c r="B39" s="43">
        <v>-2874547.7</v>
      </c>
      <c r="C39" s="43">
        <v>2874547.7</v>
      </c>
      <c r="D39" s="43"/>
      <c r="E39" s="89"/>
      <c r="F39" s="43">
        <f t="shared" si="1"/>
        <v>0</v>
      </c>
      <c r="G39" s="39">
        <v>212915584.54</v>
      </c>
      <c r="H39" s="39">
        <v>143338584.54</v>
      </c>
      <c r="I39" s="34">
        <v>69577000</v>
      </c>
      <c r="J39" s="50">
        <f t="shared" si="2"/>
        <v>0</v>
      </c>
      <c r="K39" s="50">
        <f t="shared" si="3"/>
        <v>0</v>
      </c>
      <c r="L39" s="50">
        <f t="shared" si="0"/>
        <v>0</v>
      </c>
    </row>
    <row r="40" spans="1:12" ht="15">
      <c r="A40" s="5" t="s">
        <v>30</v>
      </c>
      <c r="B40" s="43">
        <v>-13036878.54</v>
      </c>
      <c r="C40" s="43">
        <v>13036878.54</v>
      </c>
      <c r="D40" s="43"/>
      <c r="E40" s="89"/>
      <c r="F40" s="43">
        <f t="shared" si="1"/>
        <v>0</v>
      </c>
      <c r="G40" s="39">
        <v>740402637.39</v>
      </c>
      <c r="H40" s="39">
        <v>470382096.86</v>
      </c>
      <c r="I40" s="34">
        <v>270020540.53</v>
      </c>
      <c r="J40" s="50">
        <f t="shared" si="2"/>
        <v>0</v>
      </c>
      <c r="K40" s="50">
        <f t="shared" si="3"/>
        <v>0</v>
      </c>
      <c r="L40" s="50">
        <f t="shared" si="0"/>
        <v>0</v>
      </c>
    </row>
    <row r="41" spans="1:12" ht="15">
      <c r="A41" s="5" t="s">
        <v>31</v>
      </c>
      <c r="B41" s="43">
        <v>-30117769.65</v>
      </c>
      <c r="C41" s="43">
        <v>30117769.65</v>
      </c>
      <c r="D41" s="43"/>
      <c r="E41" s="89"/>
      <c r="F41" s="43">
        <f t="shared" si="1"/>
        <v>0</v>
      </c>
      <c r="G41" s="39">
        <v>630631045.95</v>
      </c>
      <c r="H41" s="39">
        <v>398732045.95</v>
      </c>
      <c r="I41" s="34">
        <v>231899000.00000006</v>
      </c>
      <c r="J41" s="50">
        <f t="shared" si="2"/>
        <v>0</v>
      </c>
      <c r="K41" s="50">
        <f t="shared" si="3"/>
        <v>0</v>
      </c>
      <c r="L41" s="50">
        <f t="shared" si="0"/>
        <v>0</v>
      </c>
    </row>
    <row r="42" spans="1:12" ht="15">
      <c r="A42" s="5" t="s">
        <v>32</v>
      </c>
      <c r="B42" s="43">
        <v>-5627614.29</v>
      </c>
      <c r="C42" s="43">
        <v>10627614.29</v>
      </c>
      <c r="D42" s="43"/>
      <c r="E42" s="89"/>
      <c r="F42" s="43">
        <f t="shared" si="1"/>
        <v>0</v>
      </c>
      <c r="G42" s="39">
        <v>242800411.88</v>
      </c>
      <c r="H42" s="39">
        <v>143391816.7</v>
      </c>
      <c r="I42" s="34">
        <v>99408595.18</v>
      </c>
      <c r="J42" s="50">
        <f t="shared" si="2"/>
        <v>0</v>
      </c>
      <c r="K42" s="50">
        <f t="shared" si="3"/>
        <v>0</v>
      </c>
      <c r="L42" s="50">
        <f t="shared" si="0"/>
        <v>0</v>
      </c>
    </row>
    <row r="43" spans="1:12" ht="15">
      <c r="A43" s="5" t="s">
        <v>33</v>
      </c>
      <c r="B43" s="43">
        <v>-3872711.22</v>
      </c>
      <c r="C43" s="43">
        <v>3872711.22</v>
      </c>
      <c r="D43" s="43"/>
      <c r="E43" s="89"/>
      <c r="F43" s="43">
        <f t="shared" si="1"/>
        <v>0</v>
      </c>
      <c r="G43" s="39">
        <v>154907589</v>
      </c>
      <c r="H43" s="39">
        <v>109180589</v>
      </c>
      <c r="I43" s="34">
        <v>45727000</v>
      </c>
      <c r="J43" s="50">
        <f t="shared" si="2"/>
        <v>0</v>
      </c>
      <c r="K43" s="50">
        <f t="shared" si="3"/>
        <v>0</v>
      </c>
      <c r="L43" s="50">
        <f t="shared" si="0"/>
        <v>0</v>
      </c>
    </row>
    <row r="44" spans="1:12" ht="15">
      <c r="A44" s="5" t="s">
        <v>34</v>
      </c>
      <c r="B44" s="43">
        <v>-8119908.35</v>
      </c>
      <c r="C44" s="43">
        <v>8119908.35</v>
      </c>
      <c r="D44" s="43"/>
      <c r="E44" s="89"/>
      <c r="F44" s="43">
        <f t="shared" si="1"/>
        <v>0</v>
      </c>
      <c r="G44" s="39">
        <v>144215547</v>
      </c>
      <c r="H44" s="39">
        <v>97392547</v>
      </c>
      <c r="I44" s="34">
        <v>46823000</v>
      </c>
      <c r="J44" s="50">
        <f t="shared" si="2"/>
        <v>0</v>
      </c>
      <c r="K44" s="50">
        <f t="shared" si="3"/>
        <v>0</v>
      </c>
      <c r="L44" s="50">
        <f t="shared" si="0"/>
        <v>0</v>
      </c>
    </row>
    <row r="45" spans="1:12" ht="15">
      <c r="A45" s="5" t="s">
        <v>35</v>
      </c>
      <c r="B45" s="43">
        <v>-6077000</v>
      </c>
      <c r="C45" s="43">
        <v>6077000</v>
      </c>
      <c r="D45" s="43"/>
      <c r="E45" s="89"/>
      <c r="F45" s="43">
        <f t="shared" si="1"/>
        <v>0</v>
      </c>
      <c r="G45" s="39">
        <v>139746108.64</v>
      </c>
      <c r="H45" s="39">
        <v>95642208.64</v>
      </c>
      <c r="I45" s="34">
        <v>44103899.999999985</v>
      </c>
      <c r="J45" s="50">
        <f t="shared" si="2"/>
        <v>0</v>
      </c>
      <c r="K45" s="50">
        <f t="shared" si="3"/>
        <v>0</v>
      </c>
      <c r="L45" s="50">
        <f t="shared" si="0"/>
        <v>0</v>
      </c>
    </row>
    <row r="46" spans="1:12" ht="15">
      <c r="A46" s="5" t="s">
        <v>36</v>
      </c>
      <c r="B46" s="43">
        <v>2379999.78</v>
      </c>
      <c r="C46" s="43">
        <v>0.22</v>
      </c>
      <c r="D46" s="43"/>
      <c r="E46" s="89"/>
      <c r="F46" s="43">
        <f t="shared" si="1"/>
        <v>0</v>
      </c>
      <c r="G46" s="39">
        <v>235688883.18</v>
      </c>
      <c r="H46" s="39">
        <v>168666583.18</v>
      </c>
      <c r="I46" s="34">
        <v>67022300</v>
      </c>
      <c r="J46" s="50">
        <f t="shared" si="2"/>
        <v>0</v>
      </c>
      <c r="K46" s="50">
        <f t="shared" si="3"/>
        <v>0</v>
      </c>
      <c r="L46" s="50">
        <f t="shared" si="0"/>
        <v>0</v>
      </c>
    </row>
    <row r="47" spans="1:12" ht="15">
      <c r="A47" s="15" t="s">
        <v>71</v>
      </c>
      <c r="B47" s="44">
        <f>SUM(B$10:B$46)</f>
        <v>-2185755947.1099997</v>
      </c>
      <c r="C47" s="44">
        <f>SUM(C$10:C$46)</f>
        <v>1554537405.2000003</v>
      </c>
      <c r="D47" s="44">
        <f>SUM(D$10:D$46)</f>
        <v>1909000</v>
      </c>
      <c r="E47" s="44">
        <f>SUM(E$10:E$46)</f>
        <v>19652000</v>
      </c>
      <c r="F47" s="44">
        <f>SUM($F$10:$F$46)</f>
        <v>-734364539.91</v>
      </c>
      <c r="G47" s="44">
        <f>SUM(G$10:G$46)</f>
        <v>46568554180.61001</v>
      </c>
      <c r="H47" s="44">
        <f>SUM(H$10:H$46)</f>
        <v>19362913180.700005</v>
      </c>
      <c r="I47" s="44">
        <f>SUM(I$10:I$46)</f>
        <v>27205640999.91</v>
      </c>
      <c r="J47" s="16"/>
      <c r="K47" s="17"/>
      <c r="L47" s="17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printOptions horizontalCentered="1"/>
  <pageMargins left="0.23" right="0.15748031496062992" top="0.4330708661417323" bottom="0.31496062992125984" header="0.31496062992125984" footer="0.31496062992125984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43" sqref="D43"/>
    </sheetView>
  </sheetViews>
  <sheetFormatPr defaultColWidth="9.140625" defaultRowHeight="15"/>
  <cols>
    <col min="1" max="1" width="24.7109375" style="1" customWidth="1"/>
    <col min="2" max="2" width="17.7109375" style="1" customWidth="1"/>
    <col min="3" max="3" width="22.7109375" style="1" customWidth="1"/>
    <col min="4" max="4" width="18.7109375" style="1" customWidth="1"/>
    <col min="5" max="5" width="18.00390625" style="1" customWidth="1"/>
    <col min="6" max="6" width="16.71093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">
      <c r="A1" s="72" t="s">
        <v>223</v>
      </c>
      <c r="B1" s="72"/>
      <c r="C1" s="72"/>
      <c r="D1" s="72"/>
      <c r="E1" s="72"/>
      <c r="F1" s="72"/>
      <c r="G1" s="72"/>
      <c r="H1" s="72"/>
    </row>
    <row r="3" spans="1:5" ht="15">
      <c r="A3" s="11" t="s">
        <v>159</v>
      </c>
      <c r="B3" s="30">
        <f>MAX($F$10:$F$46)</f>
        <v>80.03172219530181</v>
      </c>
      <c r="C3" s="35"/>
      <c r="D3" s="25"/>
      <c r="E3" s="25"/>
    </row>
    <row r="4" spans="1:5" ht="15">
      <c r="A4" s="12" t="s">
        <v>160</v>
      </c>
      <c r="B4" s="31">
        <f>MIN($F$10:$F$46)</f>
        <v>0</v>
      </c>
      <c r="C4" s="55"/>
      <c r="D4" s="27"/>
      <c r="E4" s="27"/>
    </row>
    <row r="5" spans="1:5" ht="15">
      <c r="A5" s="13" t="s">
        <v>161</v>
      </c>
      <c r="B5" s="14" t="s">
        <v>43</v>
      </c>
      <c r="C5" s="28"/>
      <c r="D5" s="28"/>
      <c r="E5" s="28"/>
    </row>
    <row r="7" spans="1:8" s="8" customFormat="1" ht="18" customHeight="1">
      <c r="A7" s="62" t="s">
        <v>38</v>
      </c>
      <c r="B7" s="80" t="s">
        <v>290</v>
      </c>
      <c r="C7" s="81"/>
      <c r="D7" s="82" t="s">
        <v>113</v>
      </c>
      <c r="E7" s="82" t="s">
        <v>206</v>
      </c>
      <c r="F7" s="66" t="s">
        <v>162</v>
      </c>
      <c r="G7" s="66" t="s">
        <v>163</v>
      </c>
      <c r="H7" s="66" t="s">
        <v>164</v>
      </c>
    </row>
    <row r="8" spans="1:8" s="8" customFormat="1" ht="66" customHeight="1">
      <c r="A8" s="63"/>
      <c r="B8" s="54" t="s">
        <v>228</v>
      </c>
      <c r="C8" s="54" t="s">
        <v>229</v>
      </c>
      <c r="D8" s="83"/>
      <c r="E8" s="83"/>
      <c r="F8" s="67"/>
      <c r="G8" s="67"/>
      <c r="H8" s="67"/>
    </row>
    <row r="9" spans="1:8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230</v>
      </c>
      <c r="G9" s="9">
        <v>7</v>
      </c>
      <c r="H9" s="9">
        <v>8</v>
      </c>
    </row>
    <row r="10" spans="1:8" ht="15">
      <c r="A10" s="5" t="s">
        <v>0</v>
      </c>
      <c r="B10" s="39">
        <v>6663372800</v>
      </c>
      <c r="C10" s="58">
        <v>400000000</v>
      </c>
      <c r="D10" s="39">
        <v>20290571468.73</v>
      </c>
      <c r="E10" s="39">
        <v>6331332768.73</v>
      </c>
      <c r="F10" s="39">
        <f>($B10-$C10)/($D10-$E10)*100</f>
        <v>44.869014239293726</v>
      </c>
      <c r="G10" s="39">
        <f>($F10-$B$4)/($B$3-$B$4)</f>
        <v>0.5606403687002967</v>
      </c>
      <c r="H10" s="39">
        <f aca="true" t="shared" si="0" ref="H10:H46">$G10*$B$5</f>
        <v>-1.1212807374005933</v>
      </c>
    </row>
    <row r="11" spans="1:8" ht="15">
      <c r="A11" s="5" t="s">
        <v>1</v>
      </c>
      <c r="B11" s="39">
        <v>4916852093.99</v>
      </c>
      <c r="C11" s="58">
        <v>0</v>
      </c>
      <c r="D11" s="39">
        <v>10911330007.11</v>
      </c>
      <c r="E11" s="39">
        <v>4767701007.11</v>
      </c>
      <c r="F11" s="39">
        <f aca="true" t="shared" si="1" ref="F11:F46">($B11-$C11)/($D11-$E11)*100</f>
        <v>80.03172219530181</v>
      </c>
      <c r="G11" s="39">
        <f aca="true" t="shared" si="2" ref="G11:G46">($F11-$B$4)/($B$3-$B$4)</f>
        <v>1</v>
      </c>
      <c r="H11" s="39">
        <f t="shared" si="0"/>
        <v>-2</v>
      </c>
    </row>
    <row r="12" spans="1:8" ht="15">
      <c r="A12" s="5" t="s">
        <v>2</v>
      </c>
      <c r="B12" s="39">
        <v>170411486.8</v>
      </c>
      <c r="C12" s="58">
        <v>0</v>
      </c>
      <c r="D12" s="39">
        <v>1857773562</v>
      </c>
      <c r="E12" s="39">
        <v>632301462</v>
      </c>
      <c r="F12" s="39">
        <f t="shared" si="1"/>
        <v>13.905782661229091</v>
      </c>
      <c r="G12" s="39">
        <f t="shared" si="2"/>
        <v>0.17375338528008608</v>
      </c>
      <c r="H12" s="39">
        <f t="shared" si="0"/>
        <v>-0.34750677056017215</v>
      </c>
    </row>
    <row r="13" spans="1:8" ht="15">
      <c r="A13" s="5" t="s">
        <v>3</v>
      </c>
      <c r="B13" s="39">
        <v>50707000</v>
      </c>
      <c r="C13" s="58">
        <v>50707000</v>
      </c>
      <c r="D13" s="39">
        <v>1724875155.39</v>
      </c>
      <c r="E13" s="39">
        <v>651878155.39</v>
      </c>
      <c r="F13" s="39">
        <f t="shared" si="1"/>
        <v>0</v>
      </c>
      <c r="G13" s="39">
        <f t="shared" si="2"/>
        <v>0</v>
      </c>
      <c r="H13" s="39">
        <f t="shared" si="0"/>
        <v>0</v>
      </c>
    </row>
    <row r="14" spans="1:8" ht="15">
      <c r="A14" s="5" t="s">
        <v>4</v>
      </c>
      <c r="B14" s="39">
        <v>143000000</v>
      </c>
      <c r="C14" s="58">
        <v>0</v>
      </c>
      <c r="D14" s="39">
        <v>890877400</v>
      </c>
      <c r="E14" s="39">
        <v>556843400</v>
      </c>
      <c r="F14" s="39">
        <f t="shared" si="1"/>
        <v>42.81001335193423</v>
      </c>
      <c r="G14" s="39">
        <f t="shared" si="2"/>
        <v>0.534913059192513</v>
      </c>
      <c r="H14" s="39">
        <f t="shared" si="0"/>
        <v>-1.069826118385026</v>
      </c>
    </row>
    <row r="15" spans="1:8" ht="15">
      <c r="A15" s="5" t="s">
        <v>5</v>
      </c>
      <c r="B15" s="39">
        <v>44233000</v>
      </c>
      <c r="C15" s="58">
        <v>44233000</v>
      </c>
      <c r="D15" s="39">
        <v>516368698</v>
      </c>
      <c r="E15" s="39">
        <v>125634698</v>
      </c>
      <c r="F15" s="39">
        <f t="shared" si="1"/>
        <v>0</v>
      </c>
      <c r="G15" s="39">
        <f t="shared" si="2"/>
        <v>0</v>
      </c>
      <c r="H15" s="39">
        <f t="shared" si="0"/>
        <v>0</v>
      </c>
    </row>
    <row r="16" spans="1:8" ht="15">
      <c r="A16" s="5" t="s">
        <v>6</v>
      </c>
      <c r="B16" s="39">
        <v>22500000</v>
      </c>
      <c r="C16" s="58">
        <v>0</v>
      </c>
      <c r="D16" s="39">
        <v>1233548888.84</v>
      </c>
      <c r="E16" s="39">
        <v>886255135.28</v>
      </c>
      <c r="F16" s="39">
        <f t="shared" si="1"/>
        <v>6.4786653285178675</v>
      </c>
      <c r="G16" s="39">
        <f t="shared" si="2"/>
        <v>0.08095121722743824</v>
      </c>
      <c r="H16" s="39">
        <f t="shared" si="0"/>
        <v>-0.16190243445487648</v>
      </c>
    </row>
    <row r="17" spans="1:8" ht="15">
      <c r="A17" s="5" t="s">
        <v>7</v>
      </c>
      <c r="B17" s="39">
        <v>98417900</v>
      </c>
      <c r="C17" s="58">
        <v>42741600</v>
      </c>
      <c r="D17" s="39">
        <v>381960785.86</v>
      </c>
      <c r="E17" s="39">
        <v>248061485.86</v>
      </c>
      <c r="F17" s="39">
        <f t="shared" si="1"/>
        <v>41.58072521663668</v>
      </c>
      <c r="G17" s="39">
        <f t="shared" si="2"/>
        <v>0.5195530481671634</v>
      </c>
      <c r="H17" s="39">
        <f t="shared" si="0"/>
        <v>-1.0391060963343268</v>
      </c>
    </row>
    <row r="18" spans="1:8" ht="15">
      <c r="A18" s="5" t="s">
        <v>8</v>
      </c>
      <c r="B18" s="39">
        <v>0</v>
      </c>
      <c r="C18" s="58">
        <v>0</v>
      </c>
      <c r="D18" s="39">
        <v>594151000</v>
      </c>
      <c r="E18" s="39">
        <v>258378000</v>
      </c>
      <c r="F18" s="39">
        <f t="shared" si="1"/>
        <v>0</v>
      </c>
      <c r="G18" s="39">
        <f t="shared" si="2"/>
        <v>0</v>
      </c>
      <c r="H18" s="39">
        <f t="shared" si="0"/>
        <v>0</v>
      </c>
    </row>
    <row r="19" spans="1:8" ht="15">
      <c r="A19" s="5" t="s">
        <v>9</v>
      </c>
      <c r="B19" s="39">
        <v>0</v>
      </c>
      <c r="C19" s="58">
        <v>0</v>
      </c>
      <c r="D19" s="39">
        <v>440685000</v>
      </c>
      <c r="E19" s="39">
        <v>253114000</v>
      </c>
      <c r="F19" s="39">
        <f t="shared" si="1"/>
        <v>0</v>
      </c>
      <c r="G19" s="39">
        <f t="shared" si="2"/>
        <v>0</v>
      </c>
      <c r="H19" s="39">
        <f t="shared" si="0"/>
        <v>0</v>
      </c>
    </row>
    <row r="20" spans="1:8" ht="15">
      <c r="A20" s="5" t="s">
        <v>10</v>
      </c>
      <c r="B20" s="39">
        <v>0</v>
      </c>
      <c r="C20" s="58">
        <v>0</v>
      </c>
      <c r="D20" s="39">
        <v>112039005.16</v>
      </c>
      <c r="E20" s="39">
        <v>83446005.16</v>
      </c>
      <c r="F20" s="39">
        <f t="shared" si="1"/>
        <v>0</v>
      </c>
      <c r="G20" s="39">
        <f t="shared" si="2"/>
        <v>0</v>
      </c>
      <c r="H20" s="39">
        <f t="shared" si="0"/>
        <v>0</v>
      </c>
    </row>
    <row r="21" spans="1:8" ht="15">
      <c r="A21" s="5" t="s">
        <v>11</v>
      </c>
      <c r="B21" s="39">
        <v>42113802.09</v>
      </c>
      <c r="C21" s="58">
        <v>32088802.09</v>
      </c>
      <c r="D21" s="39">
        <v>444606704.78</v>
      </c>
      <c r="E21" s="39">
        <v>296454974.78</v>
      </c>
      <c r="F21" s="39">
        <f t="shared" si="1"/>
        <v>6.766711397835182</v>
      </c>
      <c r="G21" s="39">
        <f t="shared" si="2"/>
        <v>0.08455036593267783</v>
      </c>
      <c r="H21" s="39">
        <f t="shared" si="0"/>
        <v>-0.16910073186535565</v>
      </c>
    </row>
    <row r="22" spans="1:8" ht="15">
      <c r="A22" s="5" t="s">
        <v>12</v>
      </c>
      <c r="B22" s="39">
        <v>18630000</v>
      </c>
      <c r="C22" s="58">
        <v>18630000</v>
      </c>
      <c r="D22" s="39">
        <v>146135601.16</v>
      </c>
      <c r="E22" s="39">
        <v>87605601.16</v>
      </c>
      <c r="F22" s="39">
        <f t="shared" si="1"/>
        <v>0</v>
      </c>
      <c r="G22" s="39">
        <f t="shared" si="2"/>
        <v>0</v>
      </c>
      <c r="H22" s="39">
        <f t="shared" si="0"/>
        <v>0</v>
      </c>
    </row>
    <row r="23" spans="1:8" ht="15">
      <c r="A23" s="5" t="s">
        <v>13</v>
      </c>
      <c r="B23" s="39">
        <v>33600000</v>
      </c>
      <c r="C23" s="58">
        <v>33600000</v>
      </c>
      <c r="D23" s="39">
        <v>207019278</v>
      </c>
      <c r="E23" s="39">
        <v>118006278</v>
      </c>
      <c r="F23" s="39">
        <f t="shared" si="1"/>
        <v>0</v>
      </c>
      <c r="G23" s="39">
        <f t="shared" si="2"/>
        <v>0</v>
      </c>
      <c r="H23" s="39">
        <f t="shared" si="0"/>
        <v>0</v>
      </c>
    </row>
    <row r="24" spans="1:8" ht="15">
      <c r="A24" s="5" t="s">
        <v>14</v>
      </c>
      <c r="B24" s="39">
        <v>0</v>
      </c>
      <c r="C24" s="58">
        <v>0</v>
      </c>
      <c r="D24" s="39">
        <v>294229207.47</v>
      </c>
      <c r="E24" s="39">
        <v>207137060.47</v>
      </c>
      <c r="F24" s="39">
        <f t="shared" si="1"/>
        <v>0</v>
      </c>
      <c r="G24" s="39">
        <f t="shared" si="2"/>
        <v>0</v>
      </c>
      <c r="H24" s="39">
        <f t="shared" si="0"/>
        <v>0</v>
      </c>
    </row>
    <row r="25" spans="1:8" ht="15">
      <c r="A25" s="5" t="s">
        <v>15</v>
      </c>
      <c r="B25" s="39">
        <v>0</v>
      </c>
      <c r="C25" s="58">
        <v>0</v>
      </c>
      <c r="D25" s="39">
        <v>415505826.77</v>
      </c>
      <c r="E25" s="39">
        <v>355855826.77</v>
      </c>
      <c r="F25" s="39">
        <f t="shared" si="1"/>
        <v>0</v>
      </c>
      <c r="G25" s="39">
        <f t="shared" si="2"/>
        <v>0</v>
      </c>
      <c r="H25" s="39">
        <f t="shared" si="0"/>
        <v>0</v>
      </c>
    </row>
    <row r="26" spans="1:8" ht="15">
      <c r="A26" s="5" t="s">
        <v>16</v>
      </c>
      <c r="B26" s="39">
        <v>85025000</v>
      </c>
      <c r="C26" s="58">
        <v>85025000</v>
      </c>
      <c r="D26" s="39">
        <v>736992577.77</v>
      </c>
      <c r="E26" s="39">
        <v>215878224.77</v>
      </c>
      <c r="F26" s="39">
        <f t="shared" si="1"/>
        <v>0</v>
      </c>
      <c r="G26" s="39">
        <f t="shared" si="2"/>
        <v>0</v>
      </c>
      <c r="H26" s="39">
        <f t="shared" si="0"/>
        <v>0</v>
      </c>
    </row>
    <row r="27" spans="1:8" ht="15">
      <c r="A27" s="5" t="s">
        <v>17</v>
      </c>
      <c r="B27" s="39">
        <v>9219000</v>
      </c>
      <c r="C27" s="58">
        <v>0</v>
      </c>
      <c r="D27" s="39">
        <v>89709657</v>
      </c>
      <c r="E27" s="39">
        <v>59021962</v>
      </c>
      <c r="F27" s="39">
        <f t="shared" si="1"/>
        <v>30.04135696734473</v>
      </c>
      <c r="G27" s="39">
        <f t="shared" si="2"/>
        <v>0.3753681183323115</v>
      </c>
      <c r="H27" s="39">
        <f t="shared" si="0"/>
        <v>-0.750736236664623</v>
      </c>
    </row>
    <row r="28" spans="1:8" ht="15">
      <c r="A28" s="5" t="s">
        <v>18</v>
      </c>
      <c r="B28" s="39">
        <v>12154000</v>
      </c>
      <c r="C28" s="58">
        <v>12154000</v>
      </c>
      <c r="D28" s="39">
        <v>143040123.15</v>
      </c>
      <c r="E28" s="39">
        <v>98523123.15</v>
      </c>
      <c r="F28" s="39">
        <f t="shared" si="1"/>
        <v>0</v>
      </c>
      <c r="G28" s="39">
        <f t="shared" si="2"/>
        <v>0</v>
      </c>
      <c r="H28" s="39">
        <f t="shared" si="0"/>
        <v>0</v>
      </c>
    </row>
    <row r="29" spans="1:8" ht="15">
      <c r="A29" s="5" t="s">
        <v>19</v>
      </c>
      <c r="B29" s="39">
        <v>0</v>
      </c>
      <c r="C29" s="58">
        <v>0</v>
      </c>
      <c r="D29" s="39">
        <v>266968890</v>
      </c>
      <c r="E29" s="39">
        <v>116827057</v>
      </c>
      <c r="F29" s="39">
        <f t="shared" si="1"/>
        <v>0</v>
      </c>
      <c r="G29" s="39">
        <f t="shared" si="2"/>
        <v>0</v>
      </c>
      <c r="H29" s="39">
        <f t="shared" si="0"/>
        <v>0</v>
      </c>
    </row>
    <row r="30" spans="1:8" ht="15">
      <c r="A30" s="5" t="s">
        <v>20</v>
      </c>
      <c r="B30" s="39">
        <v>0</v>
      </c>
      <c r="C30" s="58">
        <v>0</v>
      </c>
      <c r="D30" s="39">
        <v>427661568.41</v>
      </c>
      <c r="E30" s="39">
        <v>258253961.65</v>
      </c>
      <c r="F30" s="39">
        <f t="shared" si="1"/>
        <v>0</v>
      </c>
      <c r="G30" s="39">
        <f t="shared" si="2"/>
        <v>0</v>
      </c>
      <c r="H30" s="39">
        <f t="shared" si="0"/>
        <v>0</v>
      </c>
    </row>
    <row r="31" spans="1:8" ht="15">
      <c r="A31" s="5" t="s">
        <v>21</v>
      </c>
      <c r="B31" s="39">
        <v>56187999</v>
      </c>
      <c r="C31" s="58">
        <v>12229000</v>
      </c>
      <c r="D31" s="39">
        <v>160936053.04</v>
      </c>
      <c r="E31" s="39">
        <v>90921744.04</v>
      </c>
      <c r="F31" s="39">
        <f t="shared" si="1"/>
        <v>62.78573569868412</v>
      </c>
      <c r="G31" s="39">
        <f t="shared" si="2"/>
        <v>0.7845106162462402</v>
      </c>
      <c r="H31" s="39">
        <f t="shared" si="0"/>
        <v>-1.5690212324924804</v>
      </c>
    </row>
    <row r="32" spans="1:8" ht="15">
      <c r="A32" s="5" t="s">
        <v>22</v>
      </c>
      <c r="B32" s="39">
        <v>0</v>
      </c>
      <c r="C32" s="58">
        <v>0</v>
      </c>
      <c r="D32" s="39">
        <v>198325950.9</v>
      </c>
      <c r="E32" s="39">
        <v>116373657.85</v>
      </c>
      <c r="F32" s="39">
        <f t="shared" si="1"/>
        <v>0</v>
      </c>
      <c r="G32" s="39">
        <f t="shared" si="2"/>
        <v>0</v>
      </c>
      <c r="H32" s="39">
        <f t="shared" si="0"/>
        <v>0</v>
      </c>
    </row>
    <row r="33" spans="1:8" ht="15">
      <c r="A33" s="5" t="s">
        <v>23</v>
      </c>
      <c r="B33" s="39">
        <v>66484000</v>
      </c>
      <c r="C33" s="58">
        <v>11054000</v>
      </c>
      <c r="D33" s="39">
        <v>205257575.07</v>
      </c>
      <c r="E33" s="39">
        <v>126682575.07</v>
      </c>
      <c r="F33" s="39">
        <f t="shared" si="1"/>
        <v>70.54406617881006</v>
      </c>
      <c r="G33" s="39">
        <f t="shared" si="2"/>
        <v>0.8814513076035153</v>
      </c>
      <c r="H33" s="39">
        <f t="shared" si="0"/>
        <v>-1.7629026152070306</v>
      </c>
    </row>
    <row r="34" spans="1:8" ht="15">
      <c r="A34" s="5" t="s">
        <v>24</v>
      </c>
      <c r="B34" s="39">
        <v>0</v>
      </c>
      <c r="C34" s="58">
        <v>0</v>
      </c>
      <c r="D34" s="39">
        <v>573211494.61</v>
      </c>
      <c r="E34" s="39">
        <v>334491994.61</v>
      </c>
      <c r="F34" s="39">
        <f t="shared" si="1"/>
        <v>0</v>
      </c>
      <c r="G34" s="39">
        <f t="shared" si="2"/>
        <v>0</v>
      </c>
      <c r="H34" s="39">
        <f t="shared" si="0"/>
        <v>0</v>
      </c>
    </row>
    <row r="35" spans="1:8" ht="15">
      <c r="A35" s="5" t="s">
        <v>25</v>
      </c>
      <c r="B35" s="39">
        <v>21216923.7</v>
      </c>
      <c r="C35" s="58">
        <v>3108000</v>
      </c>
      <c r="D35" s="39">
        <v>100342647.5</v>
      </c>
      <c r="E35" s="39">
        <v>74313631</v>
      </c>
      <c r="F35" s="39">
        <f t="shared" si="1"/>
        <v>69.57206277847648</v>
      </c>
      <c r="G35" s="39">
        <f t="shared" si="2"/>
        <v>0.8693060810149684</v>
      </c>
      <c r="H35" s="39">
        <f t="shared" si="0"/>
        <v>-1.7386121620299368</v>
      </c>
    </row>
    <row r="36" spans="1:8" ht="15">
      <c r="A36" s="5" t="s">
        <v>26</v>
      </c>
      <c r="B36" s="39">
        <v>10767000</v>
      </c>
      <c r="C36" s="58">
        <v>10767000</v>
      </c>
      <c r="D36" s="39">
        <v>285555168.98</v>
      </c>
      <c r="E36" s="39">
        <v>96457168.98</v>
      </c>
      <c r="F36" s="39">
        <f t="shared" si="1"/>
        <v>0</v>
      </c>
      <c r="G36" s="39">
        <f t="shared" si="2"/>
        <v>0</v>
      </c>
      <c r="H36" s="39">
        <f t="shared" si="0"/>
        <v>0</v>
      </c>
    </row>
    <row r="37" spans="1:8" ht="15">
      <c r="A37" s="5" t="s">
        <v>27</v>
      </c>
      <c r="B37" s="39">
        <v>0</v>
      </c>
      <c r="C37" s="58">
        <v>0</v>
      </c>
      <c r="D37" s="39">
        <v>152900368.33</v>
      </c>
      <c r="E37" s="39">
        <v>83844041</v>
      </c>
      <c r="F37" s="39">
        <f t="shared" si="1"/>
        <v>0</v>
      </c>
      <c r="G37" s="39">
        <f t="shared" si="2"/>
        <v>0</v>
      </c>
      <c r="H37" s="39">
        <f t="shared" si="0"/>
        <v>0</v>
      </c>
    </row>
    <row r="38" spans="1:8" ht="15">
      <c r="A38" s="5" t="s">
        <v>28</v>
      </c>
      <c r="B38" s="39">
        <v>3500000</v>
      </c>
      <c r="C38" s="58">
        <v>3500000</v>
      </c>
      <c r="D38" s="39">
        <v>264666709</v>
      </c>
      <c r="E38" s="39">
        <v>204591709</v>
      </c>
      <c r="F38" s="39">
        <f t="shared" si="1"/>
        <v>0</v>
      </c>
      <c r="G38" s="39">
        <f t="shared" si="2"/>
        <v>0</v>
      </c>
      <c r="H38" s="39">
        <f t="shared" si="0"/>
        <v>0</v>
      </c>
    </row>
    <row r="39" spans="1:8" ht="15">
      <c r="A39" s="5" t="s">
        <v>29</v>
      </c>
      <c r="B39" s="39">
        <v>31605000</v>
      </c>
      <c r="C39" s="58">
        <v>0</v>
      </c>
      <c r="D39" s="39">
        <v>212915584.54</v>
      </c>
      <c r="E39" s="39">
        <v>143338584.54</v>
      </c>
      <c r="F39" s="39">
        <f t="shared" si="1"/>
        <v>45.42449372637509</v>
      </c>
      <c r="G39" s="39">
        <f t="shared" si="2"/>
        <v>0.5675811100943882</v>
      </c>
      <c r="H39" s="39">
        <f t="shared" si="0"/>
        <v>-1.1351622201887763</v>
      </c>
    </row>
    <row r="40" spans="1:8" ht="15">
      <c r="A40" s="5" t="s">
        <v>30</v>
      </c>
      <c r="B40" s="39">
        <v>68994000</v>
      </c>
      <c r="C40" s="58">
        <v>25258000</v>
      </c>
      <c r="D40" s="39">
        <v>740402637.39</v>
      </c>
      <c r="E40" s="39">
        <v>470382096.86</v>
      </c>
      <c r="F40" s="39">
        <f t="shared" si="1"/>
        <v>16.19728629316658</v>
      </c>
      <c r="G40" s="39">
        <f t="shared" si="2"/>
        <v>0.2023858271304004</v>
      </c>
      <c r="H40" s="39">
        <f t="shared" si="0"/>
        <v>-0.4047716542608008</v>
      </c>
    </row>
    <row r="41" spans="1:8" ht="15">
      <c r="A41" s="5" t="s">
        <v>31</v>
      </c>
      <c r="B41" s="39">
        <v>0</v>
      </c>
      <c r="C41" s="58">
        <v>0</v>
      </c>
      <c r="D41" s="39">
        <v>630631045.95</v>
      </c>
      <c r="E41" s="39">
        <v>398732045.95</v>
      </c>
      <c r="F41" s="39">
        <f t="shared" si="1"/>
        <v>0</v>
      </c>
      <c r="G41" s="39">
        <f t="shared" si="2"/>
        <v>0</v>
      </c>
      <c r="H41" s="39">
        <f t="shared" si="0"/>
        <v>0</v>
      </c>
    </row>
    <row r="42" spans="1:8" ht="15">
      <c r="A42" s="5" t="s">
        <v>32</v>
      </c>
      <c r="B42" s="39">
        <v>13500000</v>
      </c>
      <c r="C42" s="58">
        <v>0</v>
      </c>
      <c r="D42" s="39">
        <v>242800411.88</v>
      </c>
      <c r="E42" s="39">
        <v>143391816.7</v>
      </c>
      <c r="F42" s="39">
        <f t="shared" si="1"/>
        <v>13.580314635324472</v>
      </c>
      <c r="G42" s="39">
        <f t="shared" si="2"/>
        <v>0.16968664752939294</v>
      </c>
      <c r="H42" s="39">
        <f t="shared" si="0"/>
        <v>-0.3393732950587859</v>
      </c>
    </row>
    <row r="43" spans="1:8" ht="15">
      <c r="A43" s="5" t="s">
        <v>33</v>
      </c>
      <c r="B43" s="39">
        <v>33713000</v>
      </c>
      <c r="C43" s="58">
        <v>0</v>
      </c>
      <c r="D43" s="39">
        <v>154907589</v>
      </c>
      <c r="E43" s="39">
        <v>109180589</v>
      </c>
      <c r="F43" s="39">
        <f t="shared" si="1"/>
        <v>73.72668226649463</v>
      </c>
      <c r="G43" s="39">
        <f t="shared" si="2"/>
        <v>0.9212182400196143</v>
      </c>
      <c r="H43" s="39">
        <f t="shared" si="0"/>
        <v>-1.8424364800392286</v>
      </c>
    </row>
    <row r="44" spans="1:8" ht="15">
      <c r="A44" s="5" t="s">
        <v>34</v>
      </c>
      <c r="B44" s="39">
        <v>0</v>
      </c>
      <c r="C44" s="58">
        <v>0</v>
      </c>
      <c r="D44" s="39">
        <v>144215547</v>
      </c>
      <c r="E44" s="39">
        <v>97392547</v>
      </c>
      <c r="F44" s="39">
        <f t="shared" si="1"/>
        <v>0</v>
      </c>
      <c r="G44" s="39">
        <f t="shared" si="2"/>
        <v>0</v>
      </c>
      <c r="H44" s="39">
        <f t="shared" si="0"/>
        <v>0</v>
      </c>
    </row>
    <row r="45" spans="1:8" ht="15">
      <c r="A45" s="5" t="s">
        <v>35</v>
      </c>
      <c r="B45" s="39">
        <v>5087000</v>
      </c>
      <c r="C45" s="58">
        <v>5087000</v>
      </c>
      <c r="D45" s="39">
        <v>139746108.64</v>
      </c>
      <c r="E45" s="39">
        <v>95642208.64</v>
      </c>
      <c r="F45" s="39">
        <f t="shared" si="1"/>
        <v>0</v>
      </c>
      <c r="G45" s="39">
        <f t="shared" si="2"/>
        <v>0</v>
      </c>
      <c r="H45" s="39">
        <f t="shared" si="0"/>
        <v>0</v>
      </c>
    </row>
    <row r="46" spans="1:8" ht="15">
      <c r="A46" s="5" t="s">
        <v>36</v>
      </c>
      <c r="B46" s="39">
        <v>14850000</v>
      </c>
      <c r="C46" s="58">
        <v>0</v>
      </c>
      <c r="D46" s="39">
        <v>235688883.18</v>
      </c>
      <c r="E46" s="39">
        <v>168666583.18</v>
      </c>
      <c r="F46" s="39">
        <f t="shared" si="1"/>
        <v>22.156804526254696</v>
      </c>
      <c r="G46" s="39">
        <f t="shared" si="2"/>
        <v>0.27685027784589383</v>
      </c>
      <c r="H46" s="39">
        <f t="shared" si="0"/>
        <v>-0.5537005556917877</v>
      </c>
    </row>
    <row r="47" spans="1:8" s="18" customFormat="1" ht="15">
      <c r="A47" s="15" t="s">
        <v>71</v>
      </c>
      <c r="B47" s="16">
        <f>SUM(B10:B46)</f>
        <v>12636141005.58</v>
      </c>
      <c r="C47" s="16">
        <f>SUM(C10:C46)</f>
        <v>790182402.09</v>
      </c>
      <c r="D47" s="16">
        <f>SUM(D10:D46)</f>
        <v>46568554180.61001</v>
      </c>
      <c r="E47" s="16">
        <f>SUM(E10:E46)</f>
        <v>19362913180.700005</v>
      </c>
      <c r="F47" s="16">
        <f>($B47-$C47)/($D47-$E47)*100</f>
        <v>43.542288172990254</v>
      </c>
      <c r="G47" s="16"/>
      <c r="H47" s="16"/>
    </row>
    <row r="49" ht="15">
      <c r="F49" s="21"/>
    </row>
  </sheetData>
  <sheetProtection/>
  <mergeCells count="8">
    <mergeCell ref="A1:H1"/>
    <mergeCell ref="A7:A8"/>
    <mergeCell ref="B7:C7"/>
    <mergeCell ref="D7:D8"/>
    <mergeCell ref="E7:E8"/>
    <mergeCell ref="F7:F8"/>
    <mergeCell ref="G7:G8"/>
    <mergeCell ref="H7:H8"/>
  </mergeCells>
  <printOptions/>
  <pageMargins left="0.17" right="0.15748031496062992" top="0.5" bottom="0.15748031496062992" header="0.15748031496062992" footer="0.15748031496062992"/>
  <pageSetup fitToHeight="1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39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76" t="s">
        <v>224</v>
      </c>
      <c r="B1" s="84"/>
      <c r="C1" s="84"/>
      <c r="D1" s="84"/>
      <c r="E1" s="84"/>
    </row>
    <row r="3" spans="1:2" ht="15">
      <c r="A3" s="11" t="s">
        <v>165</v>
      </c>
      <c r="B3" s="11">
        <v>1</v>
      </c>
    </row>
    <row r="4" spans="1:2" ht="15">
      <c r="A4" s="12" t="s">
        <v>166</v>
      </c>
      <c r="B4" s="12">
        <v>0</v>
      </c>
    </row>
    <row r="5" spans="1:2" ht="15">
      <c r="A5" s="13" t="s">
        <v>167</v>
      </c>
      <c r="B5" s="14" t="s">
        <v>43</v>
      </c>
    </row>
    <row r="7" spans="1:5" s="8" customFormat="1" ht="129" customHeight="1">
      <c r="A7" s="3" t="s">
        <v>38</v>
      </c>
      <c r="B7" s="3" t="s">
        <v>279</v>
      </c>
      <c r="C7" s="9" t="s">
        <v>168</v>
      </c>
      <c r="D7" s="9" t="s">
        <v>169</v>
      </c>
      <c r="E7" s="9" t="s">
        <v>170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56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56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56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56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56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56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56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56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56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56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57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56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56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56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56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56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56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56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56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56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56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56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56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56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56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56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56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56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56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56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56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56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56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56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56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56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56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7" sqref="F7:G7"/>
    </sheetView>
  </sheetViews>
  <sheetFormatPr defaultColWidth="8.710937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7.00390625" style="1" customWidth="1"/>
    <col min="5" max="5" width="16.8515625" style="1" customWidth="1"/>
    <col min="6" max="6" width="18.00390625" style="1" customWidth="1"/>
    <col min="7" max="7" width="17.14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8.7109375" style="1" customWidth="1"/>
  </cols>
  <sheetData>
    <row r="1" spans="1:10" ht="15">
      <c r="A1" s="61" t="s">
        <v>225</v>
      </c>
      <c r="B1" s="61"/>
      <c r="C1" s="61"/>
      <c r="D1" s="61"/>
      <c r="E1" s="61"/>
      <c r="F1" s="61"/>
      <c r="G1" s="61"/>
      <c r="H1" s="61"/>
      <c r="I1" s="61"/>
      <c r="J1" s="61"/>
    </row>
    <row r="3" spans="1:2" ht="15">
      <c r="A3" s="11" t="s">
        <v>188</v>
      </c>
      <c r="B3" s="30">
        <f>MAX($H$10:$H$46)</f>
        <v>0.6792012883126339</v>
      </c>
    </row>
    <row r="4" spans="1:2" ht="15">
      <c r="A4" s="12" t="s">
        <v>189</v>
      </c>
      <c r="B4" s="51">
        <f>MIN($H$10:$H$46)</f>
        <v>0.014174544379159387</v>
      </c>
    </row>
    <row r="5" spans="1:2" ht="15">
      <c r="A5" s="13" t="s">
        <v>190</v>
      </c>
      <c r="B5" s="14" t="s">
        <v>123</v>
      </c>
    </row>
    <row r="7" spans="1:10" s="8" customFormat="1" ht="52.5" customHeight="1">
      <c r="A7" s="73" t="s">
        <v>38</v>
      </c>
      <c r="B7" s="78" t="s">
        <v>207</v>
      </c>
      <c r="C7" s="78"/>
      <c r="D7" s="78"/>
      <c r="E7" s="78"/>
      <c r="F7" s="78" t="s">
        <v>291</v>
      </c>
      <c r="G7" s="78"/>
      <c r="H7" s="70" t="s">
        <v>191</v>
      </c>
      <c r="I7" s="70" t="s">
        <v>192</v>
      </c>
      <c r="J7" s="70" t="s">
        <v>193</v>
      </c>
    </row>
    <row r="8" spans="1:10" s="8" customFormat="1" ht="50.25" customHeight="1">
      <c r="A8" s="74"/>
      <c r="B8" s="59" t="s">
        <v>280</v>
      </c>
      <c r="C8" s="59" t="s">
        <v>281</v>
      </c>
      <c r="D8" s="59" t="s">
        <v>282</v>
      </c>
      <c r="E8" s="48" t="s">
        <v>208</v>
      </c>
      <c r="F8" s="48" t="s">
        <v>202</v>
      </c>
      <c r="G8" s="48" t="s">
        <v>204</v>
      </c>
      <c r="H8" s="71"/>
      <c r="I8" s="71"/>
      <c r="J8" s="85"/>
    </row>
    <row r="9" spans="1:10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209</v>
      </c>
      <c r="I9" s="9">
        <v>9</v>
      </c>
      <c r="J9" s="9">
        <v>10</v>
      </c>
    </row>
    <row r="10" spans="1:11" ht="15">
      <c r="A10" s="5" t="s">
        <v>0</v>
      </c>
      <c r="B10" s="43">
        <v>405265900</v>
      </c>
      <c r="C10" s="43">
        <v>416837800</v>
      </c>
      <c r="D10" s="43">
        <v>313294400</v>
      </c>
      <c r="E10" s="39">
        <f>AVERAGE($B10:$D10)</f>
        <v>378466033.3333333</v>
      </c>
      <c r="F10" s="39">
        <v>14374535200</v>
      </c>
      <c r="G10" s="39"/>
      <c r="H10" s="50">
        <f>$E10/($F10+$G10)</f>
        <v>0.026328923201171285</v>
      </c>
      <c r="I10" s="50">
        <f>($H10-$B$4)/($B$3-$B$4)</f>
        <v>0.01827652636963387</v>
      </c>
      <c r="J10" s="50">
        <f>$I10*$B$5</f>
        <v>0.01827652636963387</v>
      </c>
      <c r="K10" s="41"/>
    </row>
    <row r="11" spans="1:11" ht="15">
      <c r="A11" s="5" t="s">
        <v>1</v>
      </c>
      <c r="B11" s="43">
        <v>229956670</v>
      </c>
      <c r="C11" s="43">
        <v>167170240</v>
      </c>
      <c r="D11" s="43">
        <v>194993770</v>
      </c>
      <c r="E11" s="39">
        <f aca="true" t="shared" si="0" ref="E11:E46">AVERAGE($B11:$D11)</f>
        <v>197373560</v>
      </c>
      <c r="F11" s="39">
        <v>6143629000</v>
      </c>
      <c r="G11" s="39">
        <v>19621000</v>
      </c>
      <c r="H11" s="50">
        <f aca="true" t="shared" si="1" ref="H11:H46">$E11/($F11+$G11)</f>
        <v>0.03202426641788018</v>
      </c>
      <c r="I11" s="50">
        <f aca="true" t="shared" si="2" ref="I11:I46">($H11-$B$4)/($B$3-$B$4)</f>
        <v>0.026840607842541702</v>
      </c>
      <c r="J11" s="50">
        <f aca="true" t="shared" si="3" ref="J11:J46">$I11*$B$5</f>
        <v>0.026840607842541702</v>
      </c>
      <c r="K11" s="41"/>
    </row>
    <row r="12" spans="1:11" ht="15">
      <c r="A12" s="5" t="s">
        <v>2</v>
      </c>
      <c r="B12" s="43">
        <v>57562300</v>
      </c>
      <c r="C12" s="43">
        <v>33877800</v>
      </c>
      <c r="D12" s="43">
        <v>31163300</v>
      </c>
      <c r="E12" s="39">
        <f t="shared" si="0"/>
        <v>40867800</v>
      </c>
      <c r="F12" s="39">
        <v>1225472100</v>
      </c>
      <c r="G12" s="39">
        <v>151067000</v>
      </c>
      <c r="H12" s="50">
        <f t="shared" si="1"/>
        <v>0.029688804335452585</v>
      </c>
      <c r="I12" s="50">
        <f t="shared" si="2"/>
        <v>0.023328776019638026</v>
      </c>
      <c r="J12" s="50">
        <f t="shared" si="3"/>
        <v>0.023328776019638026</v>
      </c>
      <c r="K12" s="41"/>
    </row>
    <row r="13" spans="1:11" ht="15">
      <c r="A13" s="5" t="s">
        <v>3</v>
      </c>
      <c r="B13" s="43">
        <v>56404000</v>
      </c>
      <c r="C13" s="43">
        <v>51425000</v>
      </c>
      <c r="D13" s="43">
        <v>18990000</v>
      </c>
      <c r="E13" s="39">
        <f t="shared" si="0"/>
        <v>42273000</v>
      </c>
      <c r="F13" s="39">
        <v>1072997000</v>
      </c>
      <c r="G13" s="39">
        <v>2925000</v>
      </c>
      <c r="H13" s="50">
        <f t="shared" si="1"/>
        <v>0.03929002288269968</v>
      </c>
      <c r="I13" s="50">
        <f t="shared" si="2"/>
        <v>0.037766118028559614</v>
      </c>
      <c r="J13" s="50">
        <f t="shared" si="3"/>
        <v>0.037766118028559614</v>
      </c>
      <c r="K13" s="41"/>
    </row>
    <row r="14" spans="1:11" ht="15">
      <c r="A14" s="5" t="s">
        <v>4</v>
      </c>
      <c r="B14" s="43">
        <v>60881000</v>
      </c>
      <c r="C14" s="43">
        <v>56329000</v>
      </c>
      <c r="D14" s="43">
        <v>63750000</v>
      </c>
      <c r="E14" s="39">
        <f t="shared" si="0"/>
        <v>60320000</v>
      </c>
      <c r="F14" s="39">
        <v>334034000</v>
      </c>
      <c r="G14" s="39">
        <v>155236000</v>
      </c>
      <c r="H14" s="50">
        <f t="shared" si="1"/>
        <v>0.12328571136591249</v>
      </c>
      <c r="I14" s="50">
        <f t="shared" si="2"/>
        <v>0.1640703445118411</v>
      </c>
      <c r="J14" s="50">
        <f t="shared" si="3"/>
        <v>0.1640703445118411</v>
      </c>
      <c r="K14" s="41"/>
    </row>
    <row r="15" spans="1:11" ht="15">
      <c r="A15" s="5" t="s">
        <v>5</v>
      </c>
      <c r="B15" s="43">
        <v>21516000</v>
      </c>
      <c r="C15" s="43">
        <v>18925900</v>
      </c>
      <c r="D15" s="43">
        <v>15793000</v>
      </c>
      <c r="E15" s="39">
        <f t="shared" si="0"/>
        <v>18744966.666666668</v>
      </c>
      <c r="F15" s="39">
        <v>390734000</v>
      </c>
      <c r="G15" s="39">
        <v>29651000</v>
      </c>
      <c r="H15" s="50">
        <f t="shared" si="1"/>
        <v>0.04458999885026028</v>
      </c>
      <c r="I15" s="50">
        <f t="shared" si="2"/>
        <v>0.04573568619391265</v>
      </c>
      <c r="J15" s="50">
        <f t="shared" si="3"/>
        <v>0.04573568619391265</v>
      </c>
      <c r="K15" s="41"/>
    </row>
    <row r="16" spans="1:11" ht="15">
      <c r="A16" s="5" t="s">
        <v>6</v>
      </c>
      <c r="B16" s="43">
        <v>87364060</v>
      </c>
      <c r="C16" s="43">
        <v>69915020</v>
      </c>
      <c r="D16" s="43">
        <v>66315509.99999999</v>
      </c>
      <c r="E16" s="39">
        <f t="shared" si="0"/>
        <v>74531530</v>
      </c>
      <c r="F16" s="39">
        <v>347293753.56</v>
      </c>
      <c r="G16" s="39">
        <v>80599000</v>
      </c>
      <c r="H16" s="50">
        <f t="shared" si="1"/>
        <v>0.17418273476217921</v>
      </c>
      <c r="I16" s="50">
        <f t="shared" si="2"/>
        <v>0.24060414388240925</v>
      </c>
      <c r="J16" s="50">
        <f t="shared" si="3"/>
        <v>0.24060414388240925</v>
      </c>
      <c r="K16" s="41"/>
    </row>
    <row r="17" spans="1:11" ht="15">
      <c r="A17" s="5" t="s">
        <v>7</v>
      </c>
      <c r="B17" s="43">
        <v>6729600</v>
      </c>
      <c r="C17" s="43">
        <v>11150</v>
      </c>
      <c r="D17" s="43">
        <v>1225300</v>
      </c>
      <c r="E17" s="39">
        <f t="shared" si="0"/>
        <v>2655350</v>
      </c>
      <c r="F17" s="39">
        <v>133899300</v>
      </c>
      <c r="G17" s="39">
        <v>53433000</v>
      </c>
      <c r="H17" s="50">
        <f t="shared" si="1"/>
        <v>0.014174544379159387</v>
      </c>
      <c r="I17" s="50">
        <f t="shared" si="2"/>
        <v>0</v>
      </c>
      <c r="J17" s="50">
        <f t="shared" si="3"/>
        <v>0</v>
      </c>
      <c r="K17" s="41"/>
    </row>
    <row r="18" spans="1:11" ht="15">
      <c r="A18" s="5" t="s">
        <v>8</v>
      </c>
      <c r="B18" s="43">
        <v>115720580</v>
      </c>
      <c r="C18" s="43">
        <v>111246210</v>
      </c>
      <c r="D18" s="43">
        <v>112422700</v>
      </c>
      <c r="E18" s="39">
        <f t="shared" si="0"/>
        <v>113129830</v>
      </c>
      <c r="F18" s="39">
        <v>335773000</v>
      </c>
      <c r="G18" s="39">
        <v>65544000</v>
      </c>
      <c r="H18" s="50">
        <f t="shared" si="1"/>
        <v>0.2818964310009294</v>
      </c>
      <c r="I18" s="50">
        <f t="shared" si="2"/>
        <v>0.4025731131326523</v>
      </c>
      <c r="J18" s="50">
        <f t="shared" si="3"/>
        <v>0.4025731131326523</v>
      </c>
      <c r="K18" s="41"/>
    </row>
    <row r="19" spans="1:11" ht="15">
      <c r="A19" s="5" t="s">
        <v>9</v>
      </c>
      <c r="B19" s="43">
        <v>19845200</v>
      </c>
      <c r="C19" s="43">
        <v>14099300</v>
      </c>
      <c r="D19" s="43">
        <v>16733000</v>
      </c>
      <c r="E19" s="39">
        <f t="shared" si="0"/>
        <v>16892500</v>
      </c>
      <c r="F19" s="39">
        <v>187571000</v>
      </c>
      <c r="G19" s="39">
        <v>39593000</v>
      </c>
      <c r="H19" s="50">
        <f t="shared" si="1"/>
        <v>0.07436257505590675</v>
      </c>
      <c r="I19" s="50">
        <f t="shared" si="2"/>
        <v>0.09050467703110633</v>
      </c>
      <c r="J19" s="50">
        <f t="shared" si="3"/>
        <v>0.09050467703110633</v>
      </c>
      <c r="K19" s="41"/>
    </row>
    <row r="20" spans="1:11" ht="15">
      <c r="A20" s="5" t="s">
        <v>10</v>
      </c>
      <c r="B20" s="43">
        <v>17793300</v>
      </c>
      <c r="C20" s="43">
        <v>14830400</v>
      </c>
      <c r="D20" s="43">
        <v>12737599.999999998</v>
      </c>
      <c r="E20" s="39">
        <f t="shared" si="0"/>
        <v>15120433.333333334</v>
      </c>
      <c r="F20" s="39">
        <v>51972473.08</v>
      </c>
      <c r="G20" s="39">
        <v>36415000</v>
      </c>
      <c r="H20" s="50">
        <f t="shared" si="1"/>
        <v>0.1710698677814643</v>
      </c>
      <c r="I20" s="50">
        <f t="shared" si="2"/>
        <v>0.2359233291496016</v>
      </c>
      <c r="J20" s="50">
        <f t="shared" si="3"/>
        <v>0.2359233291496016</v>
      </c>
      <c r="K20" s="41"/>
    </row>
    <row r="21" spans="1:11" ht="15">
      <c r="A21" s="5" t="s">
        <v>11</v>
      </c>
      <c r="B21" s="43">
        <v>48784229.99999999</v>
      </c>
      <c r="C21" s="43">
        <v>40391880</v>
      </c>
      <c r="D21" s="43">
        <v>38225680</v>
      </c>
      <c r="E21" s="39">
        <f t="shared" si="0"/>
        <v>42467263.333333336</v>
      </c>
      <c r="F21" s="39">
        <v>252082700.59</v>
      </c>
      <c r="G21" s="39">
        <v>76388000</v>
      </c>
      <c r="H21" s="50">
        <f t="shared" si="1"/>
        <v>0.12928782767246366</v>
      </c>
      <c r="I21" s="50">
        <f t="shared" si="2"/>
        <v>0.17309572035018725</v>
      </c>
      <c r="J21" s="50">
        <f t="shared" si="3"/>
        <v>0.17309572035018725</v>
      </c>
      <c r="K21" s="41"/>
    </row>
    <row r="22" spans="1:11" ht="15">
      <c r="A22" s="5" t="s">
        <v>12</v>
      </c>
      <c r="B22" s="43">
        <v>21504930</v>
      </c>
      <c r="C22" s="43">
        <v>18885160</v>
      </c>
      <c r="D22" s="43">
        <v>17472330</v>
      </c>
      <c r="E22" s="39">
        <f t="shared" si="0"/>
        <v>19287473.333333332</v>
      </c>
      <c r="F22" s="39">
        <v>101145666</v>
      </c>
      <c r="G22" s="39">
        <v>25269000</v>
      </c>
      <c r="H22" s="50">
        <f t="shared" si="1"/>
        <v>0.152573067220961</v>
      </c>
      <c r="I22" s="50">
        <f t="shared" si="2"/>
        <v>0.20810971002941533</v>
      </c>
      <c r="J22" s="50">
        <f t="shared" si="3"/>
        <v>0.20810971002941533</v>
      </c>
      <c r="K22" s="41"/>
    </row>
    <row r="23" spans="1:11" ht="15">
      <c r="A23" s="5" t="s">
        <v>13</v>
      </c>
      <c r="B23" s="43">
        <v>20879200</v>
      </c>
      <c r="C23" s="43">
        <v>7957300</v>
      </c>
      <c r="D23" s="43">
        <v>12688200</v>
      </c>
      <c r="E23" s="39">
        <f t="shared" si="0"/>
        <v>13841566.666666666</v>
      </c>
      <c r="F23" s="39">
        <v>127134600</v>
      </c>
      <c r="G23" s="39">
        <v>40089000</v>
      </c>
      <c r="H23" s="50">
        <f t="shared" si="1"/>
        <v>0.08277280639016661</v>
      </c>
      <c r="I23" s="50">
        <f t="shared" si="2"/>
        <v>0.10315113284807897</v>
      </c>
      <c r="J23" s="50">
        <f t="shared" si="3"/>
        <v>0.10315113284807897</v>
      </c>
      <c r="K23" s="41"/>
    </row>
    <row r="24" spans="1:11" ht="15">
      <c r="A24" s="5" t="s">
        <v>14</v>
      </c>
      <c r="B24" s="43">
        <v>26626280</v>
      </c>
      <c r="C24" s="43">
        <v>24769800</v>
      </c>
      <c r="D24" s="43">
        <v>25948100</v>
      </c>
      <c r="E24" s="39">
        <f t="shared" si="0"/>
        <v>25781393.333333332</v>
      </c>
      <c r="F24" s="39">
        <v>138692857</v>
      </c>
      <c r="G24" s="39">
        <v>45868000</v>
      </c>
      <c r="H24" s="50">
        <f t="shared" si="1"/>
        <v>0.13969047257584707</v>
      </c>
      <c r="I24" s="50">
        <f t="shared" si="2"/>
        <v>0.18873816630935913</v>
      </c>
      <c r="J24" s="50">
        <f t="shared" si="3"/>
        <v>0.18873816630935913</v>
      </c>
      <c r="K24" s="41"/>
    </row>
    <row r="25" spans="1:11" ht="15">
      <c r="A25" s="5" t="s">
        <v>15</v>
      </c>
      <c r="B25" s="43">
        <v>29325699.999999996</v>
      </c>
      <c r="C25" s="43">
        <v>26960300</v>
      </c>
      <c r="D25" s="43">
        <v>26251100</v>
      </c>
      <c r="E25" s="39">
        <f t="shared" si="0"/>
        <v>27512366.666666668</v>
      </c>
      <c r="F25" s="39">
        <v>103330000</v>
      </c>
      <c r="G25" s="39">
        <v>73456000</v>
      </c>
      <c r="H25" s="50">
        <f t="shared" si="1"/>
        <v>0.1556252569019417</v>
      </c>
      <c r="I25" s="50">
        <f t="shared" si="2"/>
        <v>0.2126992843718361</v>
      </c>
      <c r="J25" s="50">
        <f t="shared" si="3"/>
        <v>0.2126992843718361</v>
      </c>
      <c r="K25" s="41"/>
    </row>
    <row r="26" spans="1:11" ht="15">
      <c r="A26" s="5" t="s">
        <v>16</v>
      </c>
      <c r="B26" s="43">
        <v>339976350</v>
      </c>
      <c r="C26" s="43">
        <v>342442950</v>
      </c>
      <c r="D26" s="43">
        <v>324339530</v>
      </c>
      <c r="E26" s="39">
        <f t="shared" si="0"/>
        <v>335586276.6666667</v>
      </c>
      <c r="F26" s="39">
        <v>971470555.79</v>
      </c>
      <c r="G26" s="39">
        <v>14370000</v>
      </c>
      <c r="H26" s="50">
        <f t="shared" si="1"/>
        <v>0.3404062398282507</v>
      </c>
      <c r="I26" s="50">
        <f t="shared" si="2"/>
        <v>0.4905542497727365</v>
      </c>
      <c r="J26" s="50">
        <f t="shared" si="3"/>
        <v>0.4905542497727365</v>
      </c>
      <c r="K26" s="41"/>
    </row>
    <row r="27" spans="1:11" ht="15">
      <c r="A27" s="5" t="s">
        <v>17</v>
      </c>
      <c r="B27" s="43">
        <v>4696400</v>
      </c>
      <c r="C27" s="43">
        <v>3557799.9999999995</v>
      </c>
      <c r="D27" s="43">
        <v>3805500</v>
      </c>
      <c r="E27" s="39">
        <f t="shared" si="0"/>
        <v>4019900</v>
      </c>
      <c r="F27" s="39">
        <v>50069225</v>
      </c>
      <c r="G27" s="39">
        <v>25456000</v>
      </c>
      <c r="H27" s="50">
        <f t="shared" si="1"/>
        <v>0.05322592551031791</v>
      </c>
      <c r="I27" s="50">
        <f t="shared" si="2"/>
        <v>0.058721519829682225</v>
      </c>
      <c r="J27" s="50">
        <f t="shared" si="3"/>
        <v>0.058721519829682225</v>
      </c>
      <c r="K27" s="41"/>
    </row>
    <row r="28" spans="1:11" ht="15">
      <c r="A28" s="5" t="s">
        <v>18</v>
      </c>
      <c r="B28" s="43">
        <v>5334400</v>
      </c>
      <c r="C28" s="43">
        <v>7626730</v>
      </c>
      <c r="D28" s="43">
        <v>7785830</v>
      </c>
      <c r="E28" s="39">
        <f t="shared" si="0"/>
        <v>6915653.333333333</v>
      </c>
      <c r="F28" s="39">
        <v>82639737.2</v>
      </c>
      <c r="G28" s="39">
        <v>29939000</v>
      </c>
      <c r="H28" s="50">
        <f t="shared" si="1"/>
        <v>0.06142948042708488</v>
      </c>
      <c r="I28" s="50">
        <f t="shared" si="2"/>
        <v>0.0710571965398321</v>
      </c>
      <c r="J28" s="50">
        <f t="shared" si="3"/>
        <v>0.0710571965398321</v>
      </c>
      <c r="K28" s="41"/>
    </row>
    <row r="29" spans="1:11" ht="15">
      <c r="A29" s="5" t="s">
        <v>19</v>
      </c>
      <c r="B29" s="43">
        <v>204458600</v>
      </c>
      <c r="C29" s="43">
        <v>189378400</v>
      </c>
      <c r="D29" s="43">
        <v>181295500</v>
      </c>
      <c r="E29" s="39">
        <f t="shared" si="0"/>
        <v>191710833.33333334</v>
      </c>
      <c r="F29" s="39">
        <v>252183231</v>
      </c>
      <c r="G29" s="39">
        <v>30076000</v>
      </c>
      <c r="H29" s="50">
        <f t="shared" si="1"/>
        <v>0.6792012883126339</v>
      </c>
      <c r="I29" s="50">
        <f t="shared" si="2"/>
        <v>1</v>
      </c>
      <c r="J29" s="50">
        <f t="shared" si="3"/>
        <v>1</v>
      </c>
      <c r="K29" s="41"/>
    </row>
    <row r="30" spans="1:11" ht="15">
      <c r="A30" s="5" t="s">
        <v>20</v>
      </c>
      <c r="B30" s="43">
        <v>103211200.00000001</v>
      </c>
      <c r="C30" s="43">
        <v>99465300</v>
      </c>
      <c r="D30" s="43">
        <v>101788500</v>
      </c>
      <c r="E30" s="39">
        <f t="shared" si="0"/>
        <v>101488333.33333333</v>
      </c>
      <c r="F30" s="39">
        <v>274056404.39</v>
      </c>
      <c r="G30" s="39">
        <v>98861000</v>
      </c>
      <c r="H30" s="50">
        <f t="shared" si="1"/>
        <v>0.2721469476581362</v>
      </c>
      <c r="I30" s="50">
        <f t="shared" si="2"/>
        <v>0.3879128255100413</v>
      </c>
      <c r="J30" s="50">
        <f t="shared" si="3"/>
        <v>0.3879128255100413</v>
      </c>
      <c r="K30" s="41"/>
    </row>
    <row r="31" spans="1:11" ht="15">
      <c r="A31" s="5" t="s">
        <v>21</v>
      </c>
      <c r="B31" s="43">
        <v>21239239.999999996</v>
      </c>
      <c r="C31" s="43">
        <v>18458360</v>
      </c>
      <c r="D31" s="43">
        <v>21527270</v>
      </c>
      <c r="E31" s="39">
        <f t="shared" si="0"/>
        <v>20408290</v>
      </c>
      <c r="F31" s="39">
        <v>96757309</v>
      </c>
      <c r="G31" s="39">
        <v>35102000</v>
      </c>
      <c r="H31" s="50">
        <f t="shared" si="1"/>
        <v>0.1547732212065513</v>
      </c>
      <c r="I31" s="50">
        <f t="shared" si="2"/>
        <v>0.2114180792125506</v>
      </c>
      <c r="J31" s="50">
        <f t="shared" si="3"/>
        <v>0.2114180792125506</v>
      </c>
      <c r="K31" s="41"/>
    </row>
    <row r="32" spans="1:11" ht="15">
      <c r="A32" s="5" t="s">
        <v>22</v>
      </c>
      <c r="B32" s="43">
        <v>12657900</v>
      </c>
      <c r="C32" s="43">
        <v>11780500</v>
      </c>
      <c r="D32" s="43">
        <v>10661500</v>
      </c>
      <c r="E32" s="39">
        <f t="shared" si="0"/>
        <v>11699966.666666666</v>
      </c>
      <c r="F32" s="39">
        <v>131627287.05</v>
      </c>
      <c r="G32" s="39">
        <v>50168000</v>
      </c>
      <c r="H32" s="50">
        <f t="shared" si="1"/>
        <v>0.06435792069487901</v>
      </c>
      <c r="I32" s="50">
        <f t="shared" si="2"/>
        <v>0.07546068902266535</v>
      </c>
      <c r="J32" s="50">
        <f t="shared" si="3"/>
        <v>0.07546068902266535</v>
      </c>
      <c r="K32" s="41"/>
    </row>
    <row r="33" spans="1:11" ht="15">
      <c r="A33" s="5" t="s">
        <v>23</v>
      </c>
      <c r="B33" s="43">
        <v>24232400</v>
      </c>
      <c r="C33" s="43">
        <v>21044600</v>
      </c>
      <c r="D33" s="43">
        <v>24937300</v>
      </c>
      <c r="E33" s="39">
        <f t="shared" si="0"/>
        <v>23404766.666666668</v>
      </c>
      <c r="F33" s="39">
        <v>117806000</v>
      </c>
      <c r="G33" s="39">
        <v>41901000</v>
      </c>
      <c r="H33" s="50">
        <f t="shared" si="1"/>
        <v>0.14654815798096932</v>
      </c>
      <c r="I33" s="50">
        <f t="shared" si="2"/>
        <v>0.19905006048155538</v>
      </c>
      <c r="J33" s="50">
        <f t="shared" si="3"/>
        <v>0.19905006048155538</v>
      </c>
      <c r="K33" s="41"/>
    </row>
    <row r="34" spans="1:11" ht="15">
      <c r="A34" s="5" t="s">
        <v>24</v>
      </c>
      <c r="B34" s="43">
        <v>117907499.99999999</v>
      </c>
      <c r="C34" s="43">
        <v>96435500</v>
      </c>
      <c r="D34" s="43">
        <v>92611100</v>
      </c>
      <c r="E34" s="39">
        <f t="shared" si="0"/>
        <v>102318033.33333333</v>
      </c>
      <c r="F34" s="39">
        <v>439265000</v>
      </c>
      <c r="G34" s="39">
        <v>45137000</v>
      </c>
      <c r="H34" s="50">
        <f t="shared" si="1"/>
        <v>0.21122545599178644</v>
      </c>
      <c r="I34" s="50">
        <f t="shared" si="2"/>
        <v>0.2963052439772842</v>
      </c>
      <c r="J34" s="50">
        <f t="shared" si="3"/>
        <v>0.2963052439772842</v>
      </c>
      <c r="K34" s="41"/>
    </row>
    <row r="35" spans="1:11" ht="15">
      <c r="A35" s="5" t="s">
        <v>25</v>
      </c>
      <c r="B35" s="43">
        <v>4374390</v>
      </c>
      <c r="C35" s="43">
        <v>3560379.9999999995</v>
      </c>
      <c r="D35" s="43">
        <v>3166000</v>
      </c>
      <c r="E35" s="39">
        <f t="shared" si="0"/>
        <v>3700256.6666666665</v>
      </c>
      <c r="F35" s="39">
        <v>47016778.5</v>
      </c>
      <c r="G35" s="39">
        <v>33851000</v>
      </c>
      <c r="H35" s="50">
        <f t="shared" si="1"/>
        <v>0.045756872951155284</v>
      </c>
      <c r="I35" s="50">
        <f t="shared" si="2"/>
        <v>0.04749031352512827</v>
      </c>
      <c r="J35" s="50">
        <f t="shared" si="3"/>
        <v>0.04749031352512827</v>
      </c>
      <c r="K35" s="41"/>
    </row>
    <row r="36" spans="1:11" ht="15">
      <c r="A36" s="5" t="s">
        <v>26</v>
      </c>
      <c r="B36" s="43">
        <v>32629510.000000004</v>
      </c>
      <c r="C36" s="43">
        <v>53581070</v>
      </c>
      <c r="D36" s="43">
        <v>53950290</v>
      </c>
      <c r="E36" s="39">
        <f t="shared" si="0"/>
        <v>46720290</v>
      </c>
      <c r="F36" s="39">
        <v>277132828.26</v>
      </c>
      <c r="G36" s="39">
        <v>38840000</v>
      </c>
      <c r="H36" s="50">
        <f t="shared" si="1"/>
        <v>0.14786173310306275</v>
      </c>
      <c r="I36" s="50">
        <f t="shared" si="2"/>
        <v>0.20102528198065472</v>
      </c>
      <c r="J36" s="50">
        <f t="shared" si="3"/>
        <v>0.20102528198065472</v>
      </c>
      <c r="K36" s="41"/>
    </row>
    <row r="37" spans="1:11" ht="15">
      <c r="A37" s="5" t="s">
        <v>27</v>
      </c>
      <c r="B37" s="43">
        <v>25033480</v>
      </c>
      <c r="C37" s="43">
        <v>20706290</v>
      </c>
      <c r="D37" s="43">
        <v>18669250</v>
      </c>
      <c r="E37" s="39">
        <f t="shared" si="0"/>
        <v>21469673.333333332</v>
      </c>
      <c r="F37" s="39">
        <v>122893271.33</v>
      </c>
      <c r="G37" s="39">
        <v>38137000</v>
      </c>
      <c r="H37" s="50">
        <f t="shared" si="1"/>
        <v>0.13332694005921064</v>
      </c>
      <c r="I37" s="50">
        <f t="shared" si="2"/>
        <v>0.17916932930440252</v>
      </c>
      <c r="J37" s="50">
        <f t="shared" si="3"/>
        <v>0.17916932930440252</v>
      </c>
      <c r="K37" s="41"/>
    </row>
    <row r="38" spans="1:11" ht="15">
      <c r="A38" s="5" t="s">
        <v>28</v>
      </c>
      <c r="B38" s="43">
        <v>35932280</v>
      </c>
      <c r="C38" s="43">
        <v>24467640</v>
      </c>
      <c r="D38" s="43">
        <v>27873130</v>
      </c>
      <c r="E38" s="39">
        <f t="shared" si="0"/>
        <v>29424350</v>
      </c>
      <c r="F38" s="39">
        <v>117620600</v>
      </c>
      <c r="G38" s="39">
        <v>92133000</v>
      </c>
      <c r="H38" s="50">
        <f t="shared" si="1"/>
        <v>0.1402805482242021</v>
      </c>
      <c r="I38" s="50">
        <f t="shared" si="2"/>
        <v>0.1896254624275045</v>
      </c>
      <c r="J38" s="50">
        <f t="shared" si="3"/>
        <v>0.1896254624275045</v>
      </c>
      <c r="K38" s="41"/>
    </row>
    <row r="39" spans="1:11" ht="15">
      <c r="A39" s="5" t="s">
        <v>29</v>
      </c>
      <c r="B39" s="43">
        <v>9751580</v>
      </c>
      <c r="C39" s="43">
        <v>8477470</v>
      </c>
      <c r="D39" s="43">
        <v>9066240</v>
      </c>
      <c r="E39" s="39">
        <f t="shared" si="0"/>
        <v>9098430</v>
      </c>
      <c r="F39" s="39">
        <v>110193000</v>
      </c>
      <c r="G39" s="39">
        <v>74581000</v>
      </c>
      <c r="H39" s="50">
        <f t="shared" si="1"/>
        <v>0.04924085639754511</v>
      </c>
      <c r="I39" s="50">
        <f t="shared" si="2"/>
        <v>0.05272917568844954</v>
      </c>
      <c r="J39" s="50">
        <f t="shared" si="3"/>
        <v>0.05272917568844954</v>
      </c>
      <c r="K39" s="41"/>
    </row>
    <row r="40" spans="1:11" ht="15">
      <c r="A40" s="5" t="s">
        <v>30</v>
      </c>
      <c r="B40" s="43">
        <v>41161780</v>
      </c>
      <c r="C40" s="43">
        <v>31155629.999999996</v>
      </c>
      <c r="D40" s="43">
        <v>24262570</v>
      </c>
      <c r="E40" s="39">
        <f t="shared" si="0"/>
        <v>32193326.666666668</v>
      </c>
      <c r="F40" s="39">
        <v>391674397.11</v>
      </c>
      <c r="G40" s="39">
        <v>60870000</v>
      </c>
      <c r="H40" s="50">
        <f t="shared" si="1"/>
        <v>0.07113849353181016</v>
      </c>
      <c r="I40" s="50">
        <f t="shared" si="2"/>
        <v>0.08565662910896275</v>
      </c>
      <c r="J40" s="50">
        <f t="shared" si="3"/>
        <v>0.08565662910896275</v>
      </c>
      <c r="K40" s="41"/>
    </row>
    <row r="41" spans="1:11" ht="15">
      <c r="A41" s="5" t="s">
        <v>31</v>
      </c>
      <c r="B41" s="43">
        <v>115101640</v>
      </c>
      <c r="C41" s="43">
        <v>94355890</v>
      </c>
      <c r="D41" s="43">
        <v>85349350</v>
      </c>
      <c r="E41" s="39">
        <f t="shared" si="0"/>
        <v>98268960</v>
      </c>
      <c r="F41" s="39">
        <v>514633014.61</v>
      </c>
      <c r="G41" s="39">
        <v>48902000</v>
      </c>
      <c r="H41" s="50">
        <f t="shared" si="1"/>
        <v>0.17437951050478737</v>
      </c>
      <c r="I41" s="50">
        <f t="shared" si="2"/>
        <v>0.2409000353550503</v>
      </c>
      <c r="J41" s="50">
        <f t="shared" si="3"/>
        <v>0.2409000353550503</v>
      </c>
      <c r="K41" s="41"/>
    </row>
    <row r="42" spans="1:11" ht="15">
      <c r="A42" s="5" t="s">
        <v>32</v>
      </c>
      <c r="B42" s="43">
        <v>32931240.000000004</v>
      </c>
      <c r="C42" s="43">
        <v>27015010.000000004</v>
      </c>
      <c r="D42" s="43">
        <v>26995600</v>
      </c>
      <c r="E42" s="39">
        <f t="shared" si="0"/>
        <v>28980616.666666668</v>
      </c>
      <c r="F42" s="39">
        <v>170864036.03</v>
      </c>
      <c r="G42" s="39">
        <v>59572000</v>
      </c>
      <c r="H42" s="50">
        <f t="shared" si="1"/>
        <v>0.1257642561725621</v>
      </c>
      <c r="I42" s="50">
        <f t="shared" si="2"/>
        <v>0.16779732967335448</v>
      </c>
      <c r="J42" s="50">
        <f t="shared" si="3"/>
        <v>0.16779732967335448</v>
      </c>
      <c r="K42" s="41"/>
    </row>
    <row r="43" spans="1:11" ht="15">
      <c r="A43" s="5" t="s">
        <v>33</v>
      </c>
      <c r="B43" s="43">
        <v>10402400</v>
      </c>
      <c r="C43" s="43">
        <v>14663700</v>
      </c>
      <c r="D43" s="43">
        <v>17193800</v>
      </c>
      <c r="E43" s="39">
        <f t="shared" si="0"/>
        <v>14086633.333333334</v>
      </c>
      <c r="F43" s="39">
        <v>104005570</v>
      </c>
      <c r="G43" s="39">
        <v>44708000</v>
      </c>
      <c r="H43" s="50">
        <f t="shared" si="1"/>
        <v>0.09472325446382152</v>
      </c>
      <c r="I43" s="50">
        <f t="shared" si="2"/>
        <v>0.12112100877061836</v>
      </c>
      <c r="J43" s="50">
        <f t="shared" si="3"/>
        <v>0.12112100877061836</v>
      </c>
      <c r="K43" s="41"/>
    </row>
    <row r="44" spans="1:11" ht="15">
      <c r="A44" s="5" t="s">
        <v>34</v>
      </c>
      <c r="B44" s="43">
        <v>8557600</v>
      </c>
      <c r="C44" s="43">
        <v>3918500</v>
      </c>
      <c r="D44" s="43">
        <v>3671000</v>
      </c>
      <c r="E44" s="39">
        <f t="shared" si="0"/>
        <v>5382366.666666667</v>
      </c>
      <c r="F44" s="39">
        <v>77548106</v>
      </c>
      <c r="G44" s="39">
        <v>42516000</v>
      </c>
      <c r="H44" s="50">
        <f t="shared" si="1"/>
        <v>0.04482910709939128</v>
      </c>
      <c r="I44" s="50">
        <f t="shared" si="2"/>
        <v>0.0460952330111079</v>
      </c>
      <c r="J44" s="50">
        <f t="shared" si="3"/>
        <v>0.0460952330111079</v>
      </c>
      <c r="K44" s="41"/>
    </row>
    <row r="45" spans="1:11" ht="15">
      <c r="A45" s="5" t="s">
        <v>35</v>
      </c>
      <c r="B45" s="43">
        <v>13475000</v>
      </c>
      <c r="C45" s="43">
        <v>12278000</v>
      </c>
      <c r="D45" s="43">
        <v>11039000</v>
      </c>
      <c r="E45" s="39">
        <f t="shared" si="0"/>
        <v>12264000</v>
      </c>
      <c r="F45" s="39">
        <v>81349940</v>
      </c>
      <c r="G45" s="39">
        <v>40114000</v>
      </c>
      <c r="H45" s="50">
        <f t="shared" si="1"/>
        <v>0.1009682379807538</v>
      </c>
      <c r="I45" s="50">
        <f t="shared" si="2"/>
        <v>0.1305115837721509</v>
      </c>
      <c r="J45" s="50">
        <f t="shared" si="3"/>
        <v>0.1305115837721509</v>
      </c>
      <c r="K45" s="41"/>
    </row>
    <row r="46" spans="1:11" ht="15">
      <c r="A46" s="5" t="s">
        <v>36</v>
      </c>
      <c r="B46" s="43">
        <v>13134700</v>
      </c>
      <c r="C46" s="43">
        <v>8415700</v>
      </c>
      <c r="D46" s="43">
        <v>10189100</v>
      </c>
      <c r="E46" s="39">
        <f t="shared" si="0"/>
        <v>10579833.333333334</v>
      </c>
      <c r="F46" s="39">
        <v>137842667.04</v>
      </c>
      <c r="G46" s="39">
        <v>57122000</v>
      </c>
      <c r="H46" s="50">
        <f t="shared" si="1"/>
        <v>0.05426538815447375</v>
      </c>
      <c r="I46" s="50">
        <f t="shared" si="2"/>
        <v>0.060284558690356704</v>
      </c>
      <c r="J46" s="50">
        <f t="shared" si="3"/>
        <v>0.060284558690356704</v>
      </c>
      <c r="K46" s="41"/>
    </row>
    <row r="47" spans="1:10" s="18" customFormat="1" ht="15">
      <c r="A47" s="15" t="s">
        <v>71</v>
      </c>
      <c r="B47" s="32">
        <f aca="true" t="shared" si="4" ref="B47:G47">SUM(B$10:B$46)</f>
        <v>2402358540</v>
      </c>
      <c r="C47" s="32">
        <f t="shared" si="4"/>
        <v>2166417680</v>
      </c>
      <c r="D47" s="32">
        <f t="shared" si="4"/>
        <v>2028181350</v>
      </c>
      <c r="E47" s="32">
        <f t="shared" si="4"/>
        <v>2198985856.666667</v>
      </c>
      <c r="F47" s="32">
        <f>SUM(F$10:F$46)</f>
        <v>29888945608.540005</v>
      </c>
      <c r="G47" s="32">
        <f t="shared" si="4"/>
        <v>1897510000</v>
      </c>
      <c r="H47" s="16"/>
      <c r="I47" s="16"/>
      <c r="J47" s="16"/>
    </row>
    <row r="48" ht="15">
      <c r="A48" s="6" t="s">
        <v>39</v>
      </c>
    </row>
    <row r="50" spans="5:8" ht="1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72" t="s">
        <v>171</v>
      </c>
      <c r="B1" s="75"/>
      <c r="C1" s="75"/>
      <c r="D1" s="75"/>
      <c r="E1" s="75"/>
    </row>
    <row r="3" spans="1:2" ht="15">
      <c r="A3" s="11" t="s">
        <v>172</v>
      </c>
      <c r="B3" s="11">
        <v>1</v>
      </c>
    </row>
    <row r="4" spans="1:2" ht="15">
      <c r="A4" s="12" t="s">
        <v>173</v>
      </c>
      <c r="B4" s="12">
        <v>0</v>
      </c>
    </row>
    <row r="5" spans="1:2" ht="15">
      <c r="A5" s="13" t="s">
        <v>174</v>
      </c>
      <c r="B5" s="14" t="s">
        <v>123</v>
      </c>
    </row>
    <row r="7" spans="1:5" s="8" customFormat="1" ht="99" customHeight="1">
      <c r="A7" s="3" t="s">
        <v>38</v>
      </c>
      <c r="B7" s="3" t="s">
        <v>292</v>
      </c>
      <c r="C7" s="9" t="s">
        <v>175</v>
      </c>
      <c r="D7" s="9" t="s">
        <v>176</v>
      </c>
      <c r="E7" s="9" t="s">
        <v>177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42" t="s">
        <v>37</v>
      </c>
      <c r="C9" s="20">
        <f>IF($B9="+",1,0)</f>
        <v>1</v>
      </c>
      <c r="D9" s="20">
        <f>($C9-$B$4)/($B$3-$B$4)</f>
        <v>1</v>
      </c>
      <c r="E9" s="20">
        <f>$D9*$B$5</f>
        <v>1</v>
      </c>
    </row>
    <row r="10" spans="1:5" ht="1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76" t="s">
        <v>210</v>
      </c>
      <c r="B1" s="84"/>
      <c r="C1" s="84"/>
      <c r="D1" s="84"/>
      <c r="E1" s="84"/>
    </row>
    <row r="3" spans="1:2" ht="15">
      <c r="A3" s="11" t="s">
        <v>45</v>
      </c>
      <c r="B3" s="11">
        <v>1</v>
      </c>
    </row>
    <row r="4" spans="1:2" ht="15">
      <c r="A4" s="12" t="s">
        <v>46</v>
      </c>
      <c r="B4" s="12">
        <v>0</v>
      </c>
    </row>
    <row r="5" spans="1:2" ht="15">
      <c r="A5" s="13" t="s">
        <v>47</v>
      </c>
      <c r="B5" s="14" t="s">
        <v>41</v>
      </c>
    </row>
    <row r="7" spans="1:5" s="8" customFormat="1" ht="96.75" customHeight="1">
      <c r="A7" s="3" t="s">
        <v>38</v>
      </c>
      <c r="B7" s="3" t="s">
        <v>283</v>
      </c>
      <c r="C7" s="9" t="s">
        <v>65</v>
      </c>
      <c r="D7" s="9" t="s">
        <v>66</v>
      </c>
      <c r="E7" s="9" t="s">
        <v>67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42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42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42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42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42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42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42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42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42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 t="s">
        <v>39</v>
      </c>
    </row>
  </sheetData>
  <sheetProtection/>
  <mergeCells count="1">
    <mergeCell ref="A1:E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54" sqref="F54"/>
    </sheetView>
  </sheetViews>
  <sheetFormatPr defaultColWidth="8.7109375" defaultRowHeight="15"/>
  <cols>
    <col min="1" max="1" width="24.421875" style="1" customWidth="1"/>
    <col min="2" max="2" width="16.00390625" style="1" customWidth="1"/>
    <col min="3" max="3" width="16.14062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">
      <c r="A1" s="61" t="s">
        <v>124</v>
      </c>
      <c r="B1" s="61"/>
      <c r="C1" s="61"/>
      <c r="D1" s="61"/>
      <c r="E1" s="61"/>
      <c r="F1" s="61"/>
    </row>
    <row r="3" spans="1:2" ht="15">
      <c r="A3" s="11" t="s">
        <v>51</v>
      </c>
      <c r="B3" s="30">
        <f>MAX($D$10:$D$46)</f>
        <v>3.001518105437876</v>
      </c>
    </row>
    <row r="4" spans="1:2" ht="15">
      <c r="A4" s="12" t="s">
        <v>52</v>
      </c>
      <c r="B4" s="31">
        <f>MIN($D$10:$D$46)</f>
        <v>0.32444178336963475</v>
      </c>
    </row>
    <row r="5" spans="1:2" ht="15">
      <c r="A5" s="13" t="s">
        <v>53</v>
      </c>
      <c r="B5" s="14" t="s">
        <v>123</v>
      </c>
    </row>
    <row r="7" spans="1:6" s="7" customFormat="1" ht="66.75" customHeight="1">
      <c r="A7" s="62" t="s">
        <v>38</v>
      </c>
      <c r="B7" s="68" t="s">
        <v>217</v>
      </c>
      <c r="C7" s="69"/>
      <c r="D7" s="66" t="s">
        <v>81</v>
      </c>
      <c r="E7" s="66" t="s">
        <v>82</v>
      </c>
      <c r="F7" s="66" t="s">
        <v>83</v>
      </c>
    </row>
    <row r="8" spans="1:6" s="8" customFormat="1" ht="35.25" customHeight="1">
      <c r="A8" s="63"/>
      <c r="B8" s="3" t="s">
        <v>231</v>
      </c>
      <c r="C8" s="3" t="s">
        <v>269</v>
      </c>
      <c r="D8" s="67"/>
      <c r="E8" s="67"/>
      <c r="F8" s="67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339128090.94</v>
      </c>
      <c r="C10" s="43">
        <v>297392332.40999997</v>
      </c>
      <c r="D10" s="39">
        <f>$C10/$B10</f>
        <v>0.8769321691567447</v>
      </c>
      <c r="E10" s="39">
        <f>($D10-$B$4)/($B$3-$B$4)</f>
        <v>0.20637827215933457</v>
      </c>
      <c r="F10" s="39">
        <f>$E10*$B$5</f>
        <v>0.20637827215933457</v>
      </c>
    </row>
    <row r="11" spans="1:6" ht="15">
      <c r="A11" s="5" t="s">
        <v>1</v>
      </c>
      <c r="B11" s="43">
        <v>136239826.01</v>
      </c>
      <c r="C11" s="43">
        <v>150347187.11999997</v>
      </c>
      <c r="D11" s="39">
        <f aca="true" t="shared" si="0" ref="D11:D46">$C11/$B11</f>
        <v>1.103547997110364</v>
      </c>
      <c r="E11" s="39">
        <f aca="true" t="shared" si="1" ref="E11:E46">($D11-$B$4)/($B$3-$B$4)</f>
        <v>0.2910287642224603</v>
      </c>
      <c r="F11" s="39">
        <f aca="true" t="shared" si="2" ref="F11:F46">$E11*$B$5</f>
        <v>0.2910287642224603</v>
      </c>
    </row>
    <row r="12" spans="1:6" ht="15">
      <c r="A12" s="5" t="s">
        <v>2</v>
      </c>
      <c r="B12" s="43">
        <v>54741185.38</v>
      </c>
      <c r="C12" s="43">
        <v>35206108.95999999</v>
      </c>
      <c r="D12" s="39">
        <f t="shared" si="0"/>
        <v>0.6431374972172733</v>
      </c>
      <c r="E12" s="39">
        <f t="shared" si="1"/>
        <v>0.1190461815453294</v>
      </c>
      <c r="F12" s="39">
        <f t="shared" si="2"/>
        <v>0.1190461815453294</v>
      </c>
    </row>
    <row r="13" spans="1:6" ht="15">
      <c r="A13" s="5" t="s">
        <v>3</v>
      </c>
      <c r="B13" s="43">
        <v>26667982.89</v>
      </c>
      <c r="C13" s="43">
        <v>77153898.23</v>
      </c>
      <c r="D13" s="39">
        <f t="shared" si="0"/>
        <v>2.8931283835093238</v>
      </c>
      <c r="E13" s="39">
        <f t="shared" si="1"/>
        <v>0.9595119044477547</v>
      </c>
      <c r="F13" s="39">
        <f t="shared" si="2"/>
        <v>0.9595119044477547</v>
      </c>
    </row>
    <row r="14" spans="1:6" ht="15">
      <c r="A14" s="5" t="s">
        <v>4</v>
      </c>
      <c r="B14" s="43">
        <v>8789609.11</v>
      </c>
      <c r="C14" s="43">
        <v>9468535.92</v>
      </c>
      <c r="D14" s="39">
        <f t="shared" si="0"/>
        <v>1.0772419798768504</v>
      </c>
      <c r="E14" s="39">
        <f t="shared" si="1"/>
        <v>0.2812023662910071</v>
      </c>
      <c r="F14" s="39">
        <f t="shared" si="2"/>
        <v>0.2812023662910071</v>
      </c>
    </row>
    <row r="15" spans="1:6" ht="15">
      <c r="A15" s="5" t="s">
        <v>5</v>
      </c>
      <c r="B15" s="43">
        <v>10544749.28</v>
      </c>
      <c r="C15" s="43">
        <v>14465731.84</v>
      </c>
      <c r="D15" s="39">
        <f t="shared" si="0"/>
        <v>1.3718421800162517</v>
      </c>
      <c r="E15" s="39">
        <f t="shared" si="1"/>
        <v>0.3912478654465189</v>
      </c>
      <c r="F15" s="39">
        <f t="shared" si="2"/>
        <v>0.3912478654465189</v>
      </c>
    </row>
    <row r="16" spans="1:6" ht="15">
      <c r="A16" s="5" t="s">
        <v>6</v>
      </c>
      <c r="B16" s="43">
        <v>10993897.649999999</v>
      </c>
      <c r="C16" s="43">
        <v>14051669.950000001</v>
      </c>
      <c r="D16" s="39">
        <f t="shared" si="0"/>
        <v>1.2781335971415018</v>
      </c>
      <c r="E16" s="39">
        <f t="shared" si="1"/>
        <v>0.3562437895065573</v>
      </c>
      <c r="F16" s="39">
        <f t="shared" si="2"/>
        <v>0.3562437895065573</v>
      </c>
    </row>
    <row r="17" spans="1:6" ht="15">
      <c r="A17" s="5" t="s">
        <v>7</v>
      </c>
      <c r="B17" s="43">
        <v>3133217.21</v>
      </c>
      <c r="C17" s="43">
        <v>1472481.31</v>
      </c>
      <c r="D17" s="39">
        <f t="shared" si="0"/>
        <v>0.4699582605701314</v>
      </c>
      <c r="E17" s="39">
        <f t="shared" si="1"/>
        <v>0.054356491819431696</v>
      </c>
      <c r="F17" s="39">
        <f t="shared" si="2"/>
        <v>0.054356491819431696</v>
      </c>
    </row>
    <row r="18" spans="1:6" ht="15">
      <c r="A18" s="5" t="s">
        <v>8</v>
      </c>
      <c r="B18" s="43">
        <v>6799109.1899999995</v>
      </c>
      <c r="C18" s="43">
        <v>6318142.87</v>
      </c>
      <c r="D18" s="39">
        <f t="shared" si="0"/>
        <v>0.9292603918308305</v>
      </c>
      <c r="E18" s="39">
        <f t="shared" si="1"/>
        <v>0.22592505244449967</v>
      </c>
      <c r="F18" s="39">
        <f t="shared" si="2"/>
        <v>0.22592505244449967</v>
      </c>
    </row>
    <row r="19" spans="1:6" ht="15">
      <c r="A19" s="5" t="s">
        <v>9</v>
      </c>
      <c r="B19" s="43">
        <v>8189862.55</v>
      </c>
      <c r="C19" s="43">
        <v>11476144.08</v>
      </c>
      <c r="D19" s="39">
        <f t="shared" si="0"/>
        <v>1.4012621103146596</v>
      </c>
      <c r="E19" s="39">
        <f t="shared" si="1"/>
        <v>0.40223744017619223</v>
      </c>
      <c r="F19" s="39">
        <f t="shared" si="2"/>
        <v>0.40223744017619223</v>
      </c>
    </row>
    <row r="20" spans="1:6" ht="15">
      <c r="A20" s="5" t="s">
        <v>10</v>
      </c>
      <c r="B20" s="43">
        <v>2147235.48</v>
      </c>
      <c r="C20" s="43">
        <v>1976950.2</v>
      </c>
      <c r="D20" s="39">
        <f t="shared" si="0"/>
        <v>0.9206955727091469</v>
      </c>
      <c r="E20" s="39">
        <f t="shared" si="1"/>
        <v>0.22272573419903902</v>
      </c>
      <c r="F20" s="39">
        <f t="shared" si="2"/>
        <v>0.22272573419903902</v>
      </c>
    </row>
    <row r="21" spans="1:6" ht="15">
      <c r="A21" s="5" t="s">
        <v>11</v>
      </c>
      <c r="B21" s="43">
        <v>4136490.0700000003</v>
      </c>
      <c r="C21" s="43">
        <v>3831693.46</v>
      </c>
      <c r="D21" s="39">
        <f t="shared" si="0"/>
        <v>0.9263151597508851</v>
      </c>
      <c r="E21" s="39">
        <f t="shared" si="1"/>
        <v>0.22482488505081474</v>
      </c>
      <c r="F21" s="39">
        <f t="shared" si="2"/>
        <v>0.22482488505081474</v>
      </c>
    </row>
    <row r="22" spans="1:6" ht="15">
      <c r="A22" s="5" t="s">
        <v>12</v>
      </c>
      <c r="B22" s="43">
        <v>1633589.46</v>
      </c>
      <c r="C22" s="43">
        <v>1199328.1</v>
      </c>
      <c r="D22" s="39">
        <f t="shared" si="0"/>
        <v>0.7341673837685021</v>
      </c>
      <c r="E22" s="39">
        <f t="shared" si="1"/>
        <v>0.15304965234697668</v>
      </c>
      <c r="F22" s="39">
        <f t="shared" si="2"/>
        <v>0.15304965234697668</v>
      </c>
    </row>
    <row r="23" spans="1:6" ht="15">
      <c r="A23" s="5" t="s">
        <v>13</v>
      </c>
      <c r="B23" s="43">
        <v>4239262.79</v>
      </c>
      <c r="C23" s="43">
        <v>1969101.58</v>
      </c>
      <c r="D23" s="39">
        <f t="shared" si="0"/>
        <v>0.46449151127052446</v>
      </c>
      <c r="E23" s="39">
        <f t="shared" si="1"/>
        <v>0.052314432258207276</v>
      </c>
      <c r="F23" s="39">
        <f t="shared" si="2"/>
        <v>0.052314432258207276</v>
      </c>
    </row>
    <row r="24" spans="1:6" ht="15">
      <c r="A24" s="5" t="s">
        <v>14</v>
      </c>
      <c r="B24" s="43">
        <v>3067630.61</v>
      </c>
      <c r="C24" s="43">
        <v>2730719.0500000003</v>
      </c>
      <c r="D24" s="39">
        <f t="shared" si="0"/>
        <v>0.8901720569283276</v>
      </c>
      <c r="E24" s="39">
        <f t="shared" si="1"/>
        <v>0.21132392412392037</v>
      </c>
      <c r="F24" s="39">
        <f t="shared" si="2"/>
        <v>0.21132392412392037</v>
      </c>
    </row>
    <row r="25" spans="1:6" ht="15">
      <c r="A25" s="5" t="s">
        <v>15</v>
      </c>
      <c r="B25" s="43">
        <v>3164469.0100000002</v>
      </c>
      <c r="C25" s="43">
        <v>2611121.67</v>
      </c>
      <c r="D25" s="39">
        <f t="shared" si="0"/>
        <v>0.8251373806311978</v>
      </c>
      <c r="E25" s="39">
        <f t="shared" si="1"/>
        <v>0.18703075184451157</v>
      </c>
      <c r="F25" s="39">
        <f t="shared" si="2"/>
        <v>0.18703075184451157</v>
      </c>
    </row>
    <row r="26" spans="1:6" ht="15">
      <c r="A26" s="5" t="s">
        <v>16</v>
      </c>
      <c r="B26" s="43">
        <v>21502042.72</v>
      </c>
      <c r="C26" s="43">
        <v>28279524.86</v>
      </c>
      <c r="D26" s="39">
        <f t="shared" si="0"/>
        <v>1.3152017800474354</v>
      </c>
      <c r="E26" s="39">
        <f t="shared" si="1"/>
        <v>0.3700903065447027</v>
      </c>
      <c r="F26" s="39">
        <f t="shared" si="2"/>
        <v>0.3700903065447027</v>
      </c>
    </row>
    <row r="27" spans="1:6" ht="15">
      <c r="A27" s="5" t="s">
        <v>17</v>
      </c>
      <c r="B27" s="43">
        <v>1600384.44</v>
      </c>
      <c r="C27" s="43">
        <v>2018108.03</v>
      </c>
      <c r="D27" s="39">
        <f t="shared" si="0"/>
        <v>1.2610145284841685</v>
      </c>
      <c r="E27" s="39">
        <f t="shared" si="1"/>
        <v>0.34984910119819124</v>
      </c>
      <c r="F27" s="39">
        <f t="shared" si="2"/>
        <v>0.34984910119819124</v>
      </c>
    </row>
    <row r="28" spans="1:6" ht="15">
      <c r="A28" s="5" t="s">
        <v>18</v>
      </c>
      <c r="B28" s="43">
        <v>3985115.19</v>
      </c>
      <c r="C28" s="43">
        <v>2400808.68</v>
      </c>
      <c r="D28" s="39">
        <f t="shared" si="0"/>
        <v>0.6024439860670627</v>
      </c>
      <c r="E28" s="39">
        <f t="shared" si="1"/>
        <v>0.10384545274475047</v>
      </c>
      <c r="F28" s="39">
        <f t="shared" si="2"/>
        <v>0.10384545274475047</v>
      </c>
    </row>
    <row r="29" spans="1:6" ht="15">
      <c r="A29" s="5" t="s">
        <v>19</v>
      </c>
      <c r="B29" s="43">
        <v>27867910.479999997</v>
      </c>
      <c r="C29" s="43">
        <v>18417837.19</v>
      </c>
      <c r="D29" s="39">
        <f t="shared" si="0"/>
        <v>0.6608976730859659</v>
      </c>
      <c r="E29" s="39">
        <f t="shared" si="1"/>
        <v>0.12568035021743193</v>
      </c>
      <c r="F29" s="39">
        <f t="shared" si="2"/>
        <v>0.12568035021743193</v>
      </c>
    </row>
    <row r="30" spans="1:6" ht="15">
      <c r="A30" s="5" t="s">
        <v>20</v>
      </c>
      <c r="B30" s="43">
        <v>20863361.520000003</v>
      </c>
      <c r="C30" s="43">
        <v>14413853.799999999</v>
      </c>
      <c r="D30" s="39">
        <f t="shared" si="0"/>
        <v>0.6908691960393157</v>
      </c>
      <c r="E30" s="39">
        <f t="shared" si="1"/>
        <v>0.13687596787923792</v>
      </c>
      <c r="F30" s="39">
        <f t="shared" si="2"/>
        <v>0.13687596787923792</v>
      </c>
    </row>
    <row r="31" spans="1:6" ht="15">
      <c r="A31" s="5" t="s">
        <v>21</v>
      </c>
      <c r="B31" s="43">
        <v>6291926.13</v>
      </c>
      <c r="C31" s="43">
        <v>6939122.85</v>
      </c>
      <c r="D31" s="39">
        <f t="shared" si="0"/>
        <v>1.1028614619161143</v>
      </c>
      <c r="E31" s="39">
        <f t="shared" si="1"/>
        <v>0.29077231460666475</v>
      </c>
      <c r="F31" s="39">
        <f t="shared" si="2"/>
        <v>0.29077231460666475</v>
      </c>
    </row>
    <row r="32" spans="1:6" ht="15">
      <c r="A32" s="5" t="s">
        <v>22</v>
      </c>
      <c r="B32" s="43">
        <v>4293768.83</v>
      </c>
      <c r="C32" s="43">
        <v>2304521.79</v>
      </c>
      <c r="D32" s="39">
        <f t="shared" si="0"/>
        <v>0.5367130558819582</v>
      </c>
      <c r="E32" s="39">
        <f t="shared" si="1"/>
        <v>0.07929220051086477</v>
      </c>
      <c r="F32" s="39">
        <f t="shared" si="2"/>
        <v>0.07929220051086477</v>
      </c>
    </row>
    <row r="33" spans="1:6" ht="15">
      <c r="A33" s="5" t="s">
        <v>23</v>
      </c>
      <c r="B33" s="43">
        <v>3203598.3</v>
      </c>
      <c r="C33" s="43">
        <v>9615658.3</v>
      </c>
      <c r="D33" s="39">
        <f t="shared" si="0"/>
        <v>3.001518105437876</v>
      </c>
      <c r="E33" s="39">
        <f t="shared" si="1"/>
        <v>1</v>
      </c>
      <c r="F33" s="39">
        <f t="shared" si="2"/>
        <v>1</v>
      </c>
    </row>
    <row r="34" spans="1:6" ht="15">
      <c r="A34" s="5" t="s">
        <v>24</v>
      </c>
      <c r="B34" s="43">
        <v>13042175.56</v>
      </c>
      <c r="C34" s="43">
        <v>10750377.15</v>
      </c>
      <c r="D34" s="39">
        <f t="shared" si="0"/>
        <v>0.8242779052116976</v>
      </c>
      <c r="E34" s="39">
        <f t="shared" si="1"/>
        <v>0.18670970181974572</v>
      </c>
      <c r="F34" s="39">
        <f t="shared" si="2"/>
        <v>0.18670970181974572</v>
      </c>
    </row>
    <row r="35" spans="1:6" ht="15">
      <c r="A35" s="5" t="s">
        <v>25</v>
      </c>
      <c r="B35" s="43">
        <v>3118639.62</v>
      </c>
      <c r="C35" s="43">
        <v>1011817</v>
      </c>
      <c r="D35" s="39">
        <f t="shared" si="0"/>
        <v>0.32444178336963475</v>
      </c>
      <c r="E35" s="39">
        <f t="shared" si="1"/>
        <v>0</v>
      </c>
      <c r="F35" s="39">
        <f t="shared" si="2"/>
        <v>0</v>
      </c>
    </row>
    <row r="36" spans="1:6" ht="15">
      <c r="A36" s="5" t="s">
        <v>26</v>
      </c>
      <c r="B36" s="43">
        <v>20938500.99</v>
      </c>
      <c r="C36" s="43">
        <v>13467317.060000002</v>
      </c>
      <c r="D36" s="39">
        <f t="shared" si="0"/>
        <v>0.6431843934975024</v>
      </c>
      <c r="E36" s="39">
        <f t="shared" si="1"/>
        <v>0.11906369926786967</v>
      </c>
      <c r="F36" s="39">
        <f t="shared" si="2"/>
        <v>0.11906369926786967</v>
      </c>
    </row>
    <row r="37" spans="1:6" ht="15">
      <c r="A37" s="5" t="s">
        <v>27</v>
      </c>
      <c r="B37" s="43">
        <v>3739639.61</v>
      </c>
      <c r="C37" s="43">
        <v>1479125.8699999999</v>
      </c>
      <c r="D37" s="39">
        <f t="shared" si="0"/>
        <v>0.3955263138310806</v>
      </c>
      <c r="E37" s="39">
        <f t="shared" si="1"/>
        <v>0.02655304590140626</v>
      </c>
      <c r="F37" s="39">
        <f t="shared" si="2"/>
        <v>0.02655304590140626</v>
      </c>
    </row>
    <row r="38" spans="1:6" ht="15">
      <c r="A38" s="5" t="s">
        <v>28</v>
      </c>
      <c r="B38" s="43">
        <v>6106136.609999999</v>
      </c>
      <c r="C38" s="43">
        <v>4986938.62</v>
      </c>
      <c r="D38" s="39">
        <f t="shared" si="0"/>
        <v>0.816709310406339</v>
      </c>
      <c r="E38" s="39">
        <f t="shared" si="1"/>
        <v>0.18388251503281416</v>
      </c>
      <c r="F38" s="39">
        <f t="shared" si="2"/>
        <v>0.18388251503281416</v>
      </c>
    </row>
    <row r="39" spans="1:6" ht="15">
      <c r="A39" s="5" t="s">
        <v>29</v>
      </c>
      <c r="B39" s="43">
        <v>2236055.64</v>
      </c>
      <c r="C39" s="43">
        <v>1829780.1</v>
      </c>
      <c r="D39" s="39">
        <f t="shared" si="0"/>
        <v>0.8183070525025039</v>
      </c>
      <c r="E39" s="39">
        <f t="shared" si="1"/>
        <v>0.18447933854620974</v>
      </c>
      <c r="F39" s="39">
        <f t="shared" si="2"/>
        <v>0.18447933854620974</v>
      </c>
    </row>
    <row r="40" spans="1:6" ht="15">
      <c r="A40" s="5" t="s">
        <v>30</v>
      </c>
      <c r="B40" s="43">
        <v>23066844.310000002</v>
      </c>
      <c r="C40" s="43">
        <v>13457959.11</v>
      </c>
      <c r="D40" s="39">
        <f t="shared" si="0"/>
        <v>0.5834330404773083</v>
      </c>
      <c r="E40" s="39">
        <f t="shared" si="1"/>
        <v>0.0967440692567119</v>
      </c>
      <c r="F40" s="39">
        <f t="shared" si="2"/>
        <v>0.0967440692567119</v>
      </c>
    </row>
    <row r="41" spans="1:6" ht="15">
      <c r="A41" s="5" t="s">
        <v>31</v>
      </c>
      <c r="B41" s="43">
        <v>6375621.58</v>
      </c>
      <c r="C41" s="43">
        <v>6386703.76</v>
      </c>
      <c r="D41" s="39">
        <f t="shared" si="0"/>
        <v>1.0017382116960587</v>
      </c>
      <c r="E41" s="39">
        <f t="shared" si="1"/>
        <v>0.25299855022555423</v>
      </c>
      <c r="F41" s="39">
        <f t="shared" si="2"/>
        <v>0.25299855022555423</v>
      </c>
    </row>
    <row r="42" spans="1:6" ht="15">
      <c r="A42" s="5" t="s">
        <v>32</v>
      </c>
      <c r="B42" s="43">
        <v>10217629.21</v>
      </c>
      <c r="C42" s="43">
        <v>8117577.3100000005</v>
      </c>
      <c r="D42" s="39">
        <f t="shared" si="0"/>
        <v>0.7944677912225785</v>
      </c>
      <c r="E42" s="39">
        <f t="shared" si="1"/>
        <v>0.17557437715851654</v>
      </c>
      <c r="F42" s="39">
        <f t="shared" si="2"/>
        <v>0.17557437715851654</v>
      </c>
    </row>
    <row r="43" spans="1:6" ht="15">
      <c r="A43" s="5" t="s">
        <v>33</v>
      </c>
      <c r="B43" s="43">
        <v>2615020.63</v>
      </c>
      <c r="C43" s="43">
        <v>3004444.99</v>
      </c>
      <c r="D43" s="39">
        <f t="shared" si="0"/>
        <v>1.1489182744994253</v>
      </c>
      <c r="E43" s="39">
        <f t="shared" si="1"/>
        <v>0.3079764608626552</v>
      </c>
      <c r="F43" s="39">
        <f t="shared" si="2"/>
        <v>0.3079764608626552</v>
      </c>
    </row>
    <row r="44" spans="1:6" ht="15">
      <c r="A44" s="5" t="s">
        <v>34</v>
      </c>
      <c r="B44" s="43">
        <v>2587828.6</v>
      </c>
      <c r="C44" s="43">
        <v>2375217.1599999997</v>
      </c>
      <c r="D44" s="39">
        <f t="shared" si="0"/>
        <v>0.9178417612356551</v>
      </c>
      <c r="E44" s="39">
        <f t="shared" si="1"/>
        <v>0.22165971622638483</v>
      </c>
      <c r="F44" s="39">
        <f t="shared" si="2"/>
        <v>0.22165971622638483</v>
      </c>
    </row>
    <row r="45" spans="1:6" ht="15">
      <c r="A45" s="5" t="s">
        <v>35</v>
      </c>
      <c r="B45" s="43">
        <v>3756027.0700000003</v>
      </c>
      <c r="C45" s="43">
        <v>2636627.35</v>
      </c>
      <c r="D45" s="39">
        <f t="shared" si="0"/>
        <v>0.7019724035162505</v>
      </c>
      <c r="E45" s="39">
        <f t="shared" si="1"/>
        <v>0.1410234803671735</v>
      </c>
      <c r="F45" s="39">
        <f t="shared" si="2"/>
        <v>0.1410234803671735</v>
      </c>
    </row>
    <row r="46" spans="1:6" ht="15">
      <c r="A46" s="5" t="s">
        <v>36</v>
      </c>
      <c r="B46" s="43">
        <v>4005739.1100000003</v>
      </c>
      <c r="C46" s="43">
        <v>3707514.86</v>
      </c>
      <c r="D46" s="39">
        <f t="shared" si="0"/>
        <v>0.925550755600756</v>
      </c>
      <c r="E46" s="39">
        <f t="shared" si="1"/>
        <v>0.22453934812240225</v>
      </c>
      <c r="F46" s="39">
        <f t="shared" si="2"/>
        <v>0.22453934812240225</v>
      </c>
    </row>
    <row r="47" spans="1:6" s="18" customFormat="1" ht="15">
      <c r="A47" s="15" t="s">
        <v>71</v>
      </c>
      <c r="B47" s="44">
        <f>SUM(B$10:B$46)</f>
        <v>815030173.7800003</v>
      </c>
      <c r="C47" s="44">
        <f>SUM(C$10:C$46)</f>
        <v>789271982.5899998</v>
      </c>
      <c r="D47" s="16">
        <f>$C47/$B47</f>
        <v>0.9683960275108129</v>
      </c>
      <c r="E47" s="16"/>
      <c r="F47" s="16"/>
    </row>
    <row r="48" ht="15">
      <c r="A48" s="6" t="s">
        <v>39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printOptions horizontalCentered="1"/>
  <pageMargins left="0.15748031496062992" right="0.15748031496062992" top="0.6299212598425197" bottom="0.15748031496062992" header="0.15748031496062992" footer="0.15748031496062992"/>
  <pageSetup fitToHeight="1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V4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2" sqref="L1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72" t="s">
        <v>293</v>
      </c>
      <c r="B1" s="75"/>
      <c r="C1" s="75"/>
      <c r="D1" s="75"/>
      <c r="E1" s="75"/>
      <c r="F1" s="75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3" spans="1:22" s="8" customFormat="1" ht="70.5" customHeight="1">
      <c r="A3" s="73" t="s">
        <v>38</v>
      </c>
      <c r="B3" s="73" t="s">
        <v>93</v>
      </c>
      <c r="C3" s="73"/>
      <c r="D3" s="73"/>
      <c r="E3" s="73"/>
      <c r="F3" s="73"/>
      <c r="G3" s="73" t="s">
        <v>94</v>
      </c>
      <c r="H3" s="73"/>
      <c r="I3" s="73"/>
      <c r="J3" s="73"/>
      <c r="K3" s="73"/>
      <c r="L3" s="73" t="s">
        <v>195</v>
      </c>
      <c r="M3" s="73"/>
      <c r="N3" s="73"/>
      <c r="O3" s="73"/>
      <c r="P3" s="73"/>
      <c r="Q3" s="73"/>
      <c r="R3" s="88"/>
      <c r="S3" s="73" t="s">
        <v>194</v>
      </c>
      <c r="T3" s="88"/>
      <c r="U3" s="73" t="s">
        <v>95</v>
      </c>
      <c r="V3" s="22"/>
    </row>
    <row r="4" spans="1:21" s="8" customFormat="1" ht="23.25" customHeight="1">
      <c r="A4" s="73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86"/>
    </row>
    <row r="5" spans="1:22" ht="15">
      <c r="A5" s="5" t="s">
        <v>0</v>
      </c>
      <c r="B5" s="19">
        <f>'I (1)'!$F10</f>
        <v>0.8302980933848927</v>
      </c>
      <c r="C5" s="19">
        <f>'I (2)'!$F10</f>
        <v>0.20637827215933457</v>
      </c>
      <c r="D5" s="19">
        <f>'I (3)'!$G10</f>
        <v>0</v>
      </c>
      <c r="E5" s="20">
        <f>'I (4)'!$E9</f>
        <v>0</v>
      </c>
      <c r="F5" s="19">
        <f>'I (5)'!$G10</f>
        <v>0.20620121198443123</v>
      </c>
      <c r="G5" s="20">
        <f>'II (1)'!$G9</f>
        <v>0</v>
      </c>
      <c r="H5" s="19">
        <f>'II (2)'!$F9</f>
        <v>-0.15148442782431568</v>
      </c>
      <c r="I5" s="19">
        <f>'II (3)'!$F9</f>
        <v>-0.7474625354162898</v>
      </c>
      <c r="J5" s="20">
        <f>'II (4)'!$H10</f>
        <v>0</v>
      </c>
      <c r="K5" s="19">
        <f>'II (6)'!$F10</f>
        <v>0.9665854646133053</v>
      </c>
      <c r="L5" s="33">
        <f>'III (1)'!$M10</f>
        <v>0</v>
      </c>
      <c r="M5" s="33">
        <f>'III (2)'!$K10</f>
        <v>0</v>
      </c>
      <c r="N5" s="33">
        <f>'III (3)'!$I9</f>
        <v>0</v>
      </c>
      <c r="O5" s="19">
        <f>'III (4)'!$L10</f>
        <v>0</v>
      </c>
      <c r="P5" s="19">
        <f>'III (5)'!$H10</f>
        <v>-1.1212807374005933</v>
      </c>
      <c r="Q5" s="20">
        <f>'III (6)'!$E9</f>
        <v>0</v>
      </c>
      <c r="R5" s="19">
        <f>'III (7)'!$J10</f>
        <v>0.01827652636963387</v>
      </c>
      <c r="S5" s="20">
        <f>'IV (1)'!$E9</f>
        <v>1</v>
      </c>
      <c r="T5" s="20">
        <f>'IV (2)'!$E9</f>
        <v>0</v>
      </c>
      <c r="U5" s="39">
        <f>SUM($B5:$T5)</f>
        <v>1.2075118678703987</v>
      </c>
      <c r="V5" s="1">
        <f>RANK(U5,$U$5:$U$41,0)</f>
        <v>30</v>
      </c>
    </row>
    <row r="6" spans="1:22" ht="15">
      <c r="A6" s="5" t="s">
        <v>1</v>
      </c>
      <c r="B6" s="19">
        <f>'I (1)'!$F11</f>
        <v>0.7863048215136424</v>
      </c>
      <c r="C6" s="19">
        <f>'I (2)'!$F11</f>
        <v>0.2910287642224603</v>
      </c>
      <c r="D6" s="19">
        <f>'I (3)'!$G11</f>
        <v>0</v>
      </c>
      <c r="E6" s="20">
        <f>'I (4)'!$E10</f>
        <v>0</v>
      </c>
      <c r="F6" s="19">
        <f>'I (5)'!$G11</f>
        <v>0.06541730084561385</v>
      </c>
      <c r="G6" s="20">
        <f>'II (1)'!$G10</f>
        <v>0</v>
      </c>
      <c r="H6" s="19">
        <f>'II (2)'!$F10</f>
        <v>-0.002187608726946727</v>
      </c>
      <c r="I6" s="19">
        <f>'II (3)'!$F10</f>
        <v>-0.12505259122889112</v>
      </c>
      <c r="J6" s="20">
        <f>'II (4)'!$H11</f>
        <v>0</v>
      </c>
      <c r="K6" s="19">
        <f>'II (6)'!$F11</f>
        <v>1.8200878982510602</v>
      </c>
      <c r="L6" s="33">
        <f>'III (1)'!$M11</f>
        <v>0</v>
      </c>
      <c r="M6" s="33">
        <f>'III (2)'!$K11</f>
        <v>0</v>
      </c>
      <c r="N6" s="33">
        <f>'III (3)'!$I10</f>
        <v>0</v>
      </c>
      <c r="O6" s="19">
        <f>'III (4)'!$L11</f>
        <v>-0.4762651775189973</v>
      </c>
      <c r="P6" s="19">
        <f>'III (5)'!$H11</f>
        <v>-2</v>
      </c>
      <c r="Q6" s="20">
        <f>'III (6)'!$E10</f>
        <v>0</v>
      </c>
      <c r="R6" s="19">
        <f>'III (7)'!$J11</f>
        <v>0.026840607842541702</v>
      </c>
      <c r="S6" s="20">
        <f>'IV (1)'!$E10</f>
        <v>1</v>
      </c>
      <c r="T6" s="20">
        <f>'IV (2)'!$E10</f>
        <v>0</v>
      </c>
      <c r="U6" s="39">
        <f aca="true" t="shared" si="0" ref="U6:U41">SUM($B6:$T6)</f>
        <v>1.3861740152004831</v>
      </c>
      <c r="V6" s="1">
        <f aca="true" t="shared" si="1" ref="V6:V41">RANK(U6,$U$5:$U$41,0)</f>
        <v>29</v>
      </c>
    </row>
    <row r="7" spans="1:22" ht="15">
      <c r="A7" s="5" t="s">
        <v>2</v>
      </c>
      <c r="B7" s="19">
        <f>'I (1)'!$F12</f>
        <v>0.4515288333696989</v>
      </c>
      <c r="C7" s="19">
        <f>'I (2)'!$F12</f>
        <v>0.1190461815453294</v>
      </c>
      <c r="D7" s="19">
        <f>'I (3)'!$G12</f>
        <v>0</v>
      </c>
      <c r="E7" s="20">
        <f>'I (4)'!$E11</f>
        <v>0</v>
      </c>
      <c r="F7" s="19">
        <f>'I (5)'!$G12</f>
        <v>0.03780489616074246</v>
      </c>
      <c r="G7" s="20">
        <f>'II (1)'!$G11</f>
        <v>0</v>
      </c>
      <c r="H7" s="19">
        <f>'II (2)'!$F11</f>
        <v>-0.5962150727223077</v>
      </c>
      <c r="I7" s="19">
        <f>'II (3)'!$F11</f>
        <v>-0.2629866317757003</v>
      </c>
      <c r="J7" s="20">
        <f>'II (4)'!$H12</f>
        <v>0</v>
      </c>
      <c r="K7" s="19">
        <f>'II (6)'!$F12</f>
        <v>1.502563103622797</v>
      </c>
      <c r="L7" s="33">
        <f>'III (1)'!$M12</f>
        <v>0</v>
      </c>
      <c r="M7" s="33">
        <f>'III (2)'!$K12</f>
        <v>0</v>
      </c>
      <c r="N7" s="33">
        <f>'III (3)'!$I11</f>
        <v>0</v>
      </c>
      <c r="O7" s="19">
        <f>'III (4)'!$L12</f>
        <v>0</v>
      </c>
      <c r="P7" s="19">
        <f>'III (5)'!$H12</f>
        <v>-0.34750677056017215</v>
      </c>
      <c r="Q7" s="20">
        <f>'III (6)'!$E11</f>
        <v>0</v>
      </c>
      <c r="R7" s="19">
        <f>'III (7)'!$J12</f>
        <v>0.023328776019638026</v>
      </c>
      <c r="S7" s="20">
        <f>'IV (1)'!$E11</f>
        <v>1</v>
      </c>
      <c r="T7" s="20">
        <f>'IV (2)'!$E11</f>
        <v>0</v>
      </c>
      <c r="U7" s="39">
        <f t="shared" si="0"/>
        <v>1.9275633156600258</v>
      </c>
      <c r="V7" s="1">
        <f t="shared" si="1"/>
        <v>25</v>
      </c>
    </row>
    <row r="8" spans="1:22" ht="15">
      <c r="A8" s="5" t="s">
        <v>3</v>
      </c>
      <c r="B8" s="19">
        <f>'I (1)'!$F13</f>
        <v>1.1699029604033624</v>
      </c>
      <c r="C8" s="19">
        <f>'I (2)'!$F13</f>
        <v>0.9595119044477547</v>
      </c>
      <c r="D8" s="19">
        <f>'I (3)'!$G13</f>
        <v>0</v>
      </c>
      <c r="E8" s="20">
        <f>'I (4)'!$E12</f>
        <v>0</v>
      </c>
      <c r="F8" s="19">
        <f>'I (5)'!$G13</f>
        <v>0.04250513329989594</v>
      </c>
      <c r="G8" s="20">
        <f>'II (1)'!$G12</f>
        <v>0</v>
      </c>
      <c r="H8" s="19">
        <f>'II (2)'!$F12</f>
        <v>-0.16851369366058763</v>
      </c>
      <c r="I8" s="19">
        <f>'II (3)'!$F12</f>
        <v>-0.11077675571318016</v>
      </c>
      <c r="J8" s="20">
        <f>'II (4)'!$H13</f>
        <v>0</v>
      </c>
      <c r="K8" s="19">
        <f>'II (6)'!$F13</f>
        <v>1.6187113256616126</v>
      </c>
      <c r="L8" s="33">
        <f>'III (1)'!$M13</f>
        <v>0</v>
      </c>
      <c r="M8" s="33">
        <f>'III (2)'!$K13</f>
        <v>0</v>
      </c>
      <c r="N8" s="33">
        <f>'III (3)'!$I12</f>
        <v>0</v>
      </c>
      <c r="O8" s="19">
        <f>'III (4)'!$L13</f>
        <v>-0.24509601341095158</v>
      </c>
      <c r="P8" s="19">
        <f>'III (5)'!$H13</f>
        <v>0</v>
      </c>
      <c r="Q8" s="20">
        <f>'III (6)'!$E12</f>
        <v>0</v>
      </c>
      <c r="R8" s="19">
        <f>'III (7)'!$J13</f>
        <v>0.037766118028559614</v>
      </c>
      <c r="S8" s="20">
        <f>'IV (1)'!$E12</f>
        <v>1</v>
      </c>
      <c r="T8" s="20">
        <f>'IV (2)'!$E12</f>
        <v>0</v>
      </c>
      <c r="U8" s="39">
        <f t="shared" si="0"/>
        <v>4.304010979056466</v>
      </c>
      <c r="V8" s="1">
        <f t="shared" si="1"/>
        <v>3</v>
      </c>
    </row>
    <row r="9" spans="1:22" ht="15">
      <c r="A9" s="5" t="s">
        <v>4</v>
      </c>
      <c r="B9" s="19">
        <f>'I (1)'!$F14</f>
        <v>0.5473089031067737</v>
      </c>
      <c r="C9" s="19">
        <f>'I (2)'!$F14</f>
        <v>0.2812023662910071</v>
      </c>
      <c r="D9" s="19">
        <f>'I (3)'!$G14</f>
        <v>0</v>
      </c>
      <c r="E9" s="20">
        <f>'I (4)'!$E13</f>
        <v>0</v>
      </c>
      <c r="F9" s="19">
        <f>'I (5)'!$G14</f>
        <v>0.25044420189404504</v>
      </c>
      <c r="G9" s="20">
        <f>'II (1)'!$G13</f>
        <v>0</v>
      </c>
      <c r="H9" s="19">
        <f>'II (2)'!$F13</f>
        <v>-0.443449631377669</v>
      </c>
      <c r="I9" s="19">
        <f>'II (3)'!$F13</f>
        <v>-0.12753822238971566</v>
      </c>
      <c r="J9" s="20">
        <f>'II (4)'!$H14</f>
        <v>0</v>
      </c>
      <c r="K9" s="19">
        <f>'II (6)'!$F14</f>
        <v>1.7492284110468828</v>
      </c>
      <c r="L9" s="33">
        <f>'III (1)'!$M14</f>
        <v>0</v>
      </c>
      <c r="M9" s="33">
        <f>'III (2)'!$K14</f>
        <v>0</v>
      </c>
      <c r="N9" s="33">
        <f>'III (3)'!$I13</f>
        <v>0</v>
      </c>
      <c r="O9" s="19">
        <f>'III (4)'!$L14</f>
        <v>0</v>
      </c>
      <c r="P9" s="19">
        <f>'III (5)'!$H14</f>
        <v>-1.069826118385026</v>
      </c>
      <c r="Q9" s="20">
        <f>'III (6)'!$E13</f>
        <v>0</v>
      </c>
      <c r="R9" s="19">
        <f>'III (7)'!$J14</f>
        <v>0.1640703445118411</v>
      </c>
      <c r="S9" s="20">
        <f>'IV (1)'!$E13</f>
        <v>1</v>
      </c>
      <c r="T9" s="20">
        <f>'IV (2)'!$E13</f>
        <v>0</v>
      </c>
      <c r="U9" s="39">
        <f t="shared" si="0"/>
        <v>2.3514402546981388</v>
      </c>
      <c r="V9" s="1">
        <f t="shared" si="1"/>
        <v>23</v>
      </c>
    </row>
    <row r="10" spans="1:22" ht="15">
      <c r="A10" s="5" t="s">
        <v>5</v>
      </c>
      <c r="B10" s="19">
        <f>'I (1)'!$F15</f>
        <v>0.7711893477627214</v>
      </c>
      <c r="C10" s="19">
        <f>'I (2)'!$F15</f>
        <v>0.3912478654465189</v>
      </c>
      <c r="D10" s="19">
        <f>'I (3)'!$G15</f>
        <v>0</v>
      </c>
      <c r="E10" s="20">
        <f>'I (4)'!$E14</f>
        <v>0</v>
      </c>
      <c r="F10" s="19">
        <f>'I (5)'!$G15</f>
        <v>0.2620350105787925</v>
      </c>
      <c r="G10" s="20">
        <f>'II (1)'!$G14</f>
        <v>0</v>
      </c>
      <c r="H10" s="19">
        <f>'II (2)'!$F14</f>
        <v>-0.38332113969718346</v>
      </c>
      <c r="I10" s="19">
        <f>'II (3)'!$F14</f>
        <v>-0.34327772985074634</v>
      </c>
      <c r="J10" s="20">
        <f>'II (4)'!$H15</f>
        <v>0</v>
      </c>
      <c r="K10" s="19">
        <f>'II (6)'!$F15</f>
        <v>1.6516224968808366</v>
      </c>
      <c r="L10" s="33">
        <f>'III (1)'!$M15</f>
        <v>0</v>
      </c>
      <c r="M10" s="33">
        <f>'III (2)'!$K15</f>
        <v>0</v>
      </c>
      <c r="N10" s="33">
        <f>'III (3)'!$I14</f>
        <v>0</v>
      </c>
      <c r="O10" s="19">
        <f>'III (4)'!$L15</f>
        <v>0</v>
      </c>
      <c r="P10" s="19">
        <f>'III (5)'!$H15</f>
        <v>0</v>
      </c>
      <c r="Q10" s="20">
        <f>'III (6)'!$E14</f>
        <v>0</v>
      </c>
      <c r="R10" s="19">
        <f>'III (7)'!$J15</f>
        <v>0.04573568619391265</v>
      </c>
      <c r="S10" s="20">
        <f>'IV (1)'!$E14</f>
        <v>1</v>
      </c>
      <c r="T10" s="20">
        <f>'IV (2)'!$E14</f>
        <v>0</v>
      </c>
      <c r="U10" s="39">
        <f t="shared" si="0"/>
        <v>3.395231537314852</v>
      </c>
      <c r="V10" s="1">
        <f t="shared" si="1"/>
        <v>15</v>
      </c>
    </row>
    <row r="11" spans="1:22" ht="15">
      <c r="A11" s="5" t="s">
        <v>6</v>
      </c>
      <c r="B11" s="19">
        <f>'I (1)'!$F16</f>
        <v>1.1838140290982748</v>
      </c>
      <c r="C11" s="19">
        <f>'I (2)'!$F16</f>
        <v>0.3562437895065573</v>
      </c>
      <c r="D11" s="19">
        <f>'I (3)'!$G16</f>
        <v>0</v>
      </c>
      <c r="E11" s="20">
        <f>'I (4)'!$E15</f>
        <v>0</v>
      </c>
      <c r="F11" s="19">
        <f>'I (5)'!$G16</f>
        <v>0.29571399662685016</v>
      </c>
      <c r="G11" s="20">
        <f>'II (1)'!$G15</f>
        <v>0</v>
      </c>
      <c r="H11" s="19">
        <f>'II (2)'!$F15</f>
        <v>-0.028734600437536315</v>
      </c>
      <c r="I11" s="19">
        <f>'II (3)'!$F15</f>
        <v>-0.25434538932328193</v>
      </c>
      <c r="J11" s="20">
        <f>'II (4)'!$H16</f>
        <v>0</v>
      </c>
      <c r="K11" s="19">
        <f>'II (6)'!$F16</f>
        <v>1.643260401015464</v>
      </c>
      <c r="L11" s="33">
        <f>'III (1)'!$M16</f>
        <v>0</v>
      </c>
      <c r="M11" s="33">
        <f>'III (2)'!$K16</f>
        <v>0</v>
      </c>
      <c r="N11" s="33">
        <f>'III (3)'!$I15</f>
        <v>0</v>
      </c>
      <c r="O11" s="19">
        <f>'III (4)'!$L16</f>
        <v>0</v>
      </c>
      <c r="P11" s="19">
        <f>'III (5)'!$H16</f>
        <v>-0.16190243445487648</v>
      </c>
      <c r="Q11" s="20">
        <f>'III (6)'!$E15</f>
        <v>0</v>
      </c>
      <c r="R11" s="19">
        <f>'III (7)'!$J16</f>
        <v>0.24060414388240925</v>
      </c>
      <c r="S11" s="20">
        <f>'IV (1)'!$E15</f>
        <v>1</v>
      </c>
      <c r="T11" s="20">
        <f>'IV (2)'!$E15</f>
        <v>0</v>
      </c>
      <c r="U11" s="39">
        <f t="shared" si="0"/>
        <v>4.274653935913861</v>
      </c>
      <c r="V11" s="1">
        <f t="shared" si="1"/>
        <v>4</v>
      </c>
    </row>
    <row r="12" spans="1:22" ht="15">
      <c r="A12" s="5" t="s">
        <v>7</v>
      </c>
      <c r="B12" s="19">
        <f>'I (1)'!$F17</f>
        <v>0.5752954638169978</v>
      </c>
      <c r="C12" s="19">
        <f>'I (2)'!$F17</f>
        <v>0.054356491819431696</v>
      </c>
      <c r="D12" s="19">
        <f>'I (3)'!$G17</f>
        <v>0</v>
      </c>
      <c r="E12" s="20">
        <f>'I (4)'!$E16</f>
        <v>0</v>
      </c>
      <c r="F12" s="19">
        <f>'I (5)'!$G17</f>
        <v>0</v>
      </c>
      <c r="G12" s="20">
        <f>'II (1)'!$G16</f>
        <v>0</v>
      </c>
      <c r="H12" s="19">
        <f>'II (2)'!$F16</f>
        <v>-0.18681132014037333</v>
      </c>
      <c r="I12" s="19">
        <f>'II (3)'!$F16</f>
        <v>-1</v>
      </c>
      <c r="J12" s="20">
        <f>'II (4)'!$H17</f>
        <v>0</v>
      </c>
      <c r="K12" s="19">
        <f>'II (6)'!$F17</f>
        <v>1.614399057505813</v>
      </c>
      <c r="L12" s="33">
        <f>'III (1)'!$M17</f>
        <v>0</v>
      </c>
      <c r="M12" s="33">
        <f>'III (2)'!$K17</f>
        <v>0</v>
      </c>
      <c r="N12" s="33">
        <f>'III (3)'!$I16</f>
        <v>0</v>
      </c>
      <c r="O12" s="19">
        <f>'III (4)'!$L17</f>
        <v>-0.003378196404426959</v>
      </c>
      <c r="P12" s="19">
        <f>'III (5)'!$H17</f>
        <v>-1.0391060963343268</v>
      </c>
      <c r="Q12" s="20">
        <f>'III (6)'!$E16</f>
        <v>0</v>
      </c>
      <c r="R12" s="19">
        <f>'III (7)'!$J17</f>
        <v>0</v>
      </c>
      <c r="S12" s="20">
        <f>'IV (1)'!$E16</f>
        <v>1</v>
      </c>
      <c r="T12" s="20">
        <f>'IV (2)'!$E16</f>
        <v>0</v>
      </c>
      <c r="U12" s="39">
        <f t="shared" si="0"/>
        <v>1.0147554002631152</v>
      </c>
      <c r="V12" s="1">
        <f t="shared" si="1"/>
        <v>31</v>
      </c>
    </row>
    <row r="13" spans="1:22" ht="15">
      <c r="A13" s="5" t="s">
        <v>8</v>
      </c>
      <c r="B13" s="19">
        <f>'I (1)'!$F18</f>
        <v>0.22214648643512092</v>
      </c>
      <c r="C13" s="19">
        <f>'I (2)'!$F18</f>
        <v>0.22592505244449967</v>
      </c>
      <c r="D13" s="19">
        <f>'I (3)'!$G18</f>
        <v>0</v>
      </c>
      <c r="E13" s="20">
        <f>'I (4)'!$E17</f>
        <v>0</v>
      </c>
      <c r="F13" s="19">
        <f>'I (5)'!$G18</f>
        <v>0.152089077777793</v>
      </c>
      <c r="G13" s="20">
        <f>'II (1)'!$G17</f>
        <v>0</v>
      </c>
      <c r="H13" s="19">
        <f>'II (2)'!$F17</f>
        <v>-0.33374956071318673</v>
      </c>
      <c r="I13" s="19">
        <f>'II (3)'!$F17</f>
        <v>-0.04980416170680688</v>
      </c>
      <c r="J13" s="20">
        <f>'II (4)'!$H18</f>
        <v>0</v>
      </c>
      <c r="K13" s="19">
        <f>'II (6)'!$F18</f>
        <v>1.6076690547852137</v>
      </c>
      <c r="L13" s="33">
        <f>'III (1)'!$M18</f>
        <v>0</v>
      </c>
      <c r="M13" s="33">
        <f>'III (2)'!$K18</f>
        <v>0</v>
      </c>
      <c r="N13" s="33">
        <f>'III (3)'!$I17</f>
        <v>0</v>
      </c>
      <c r="O13" s="19">
        <f>'III (4)'!$L18</f>
        <v>-0.4556971085314481</v>
      </c>
      <c r="P13" s="19">
        <f>'III (5)'!$H18</f>
        <v>0</v>
      </c>
      <c r="Q13" s="20">
        <f>'III (6)'!$E17</f>
        <v>0</v>
      </c>
      <c r="R13" s="19">
        <f>'III (7)'!$J18</f>
        <v>0.4025731131326523</v>
      </c>
      <c r="S13" s="20">
        <f>'IV (1)'!$E17</f>
        <v>1</v>
      </c>
      <c r="T13" s="20">
        <f>'IV (2)'!$E17</f>
        <v>0</v>
      </c>
      <c r="U13" s="39">
        <f t="shared" si="0"/>
        <v>2.771151953623838</v>
      </c>
      <c r="V13" s="1">
        <f t="shared" si="1"/>
        <v>21</v>
      </c>
    </row>
    <row r="14" spans="1:22" ht="15">
      <c r="A14" s="5" t="s">
        <v>9</v>
      </c>
      <c r="B14" s="19">
        <f>'I (1)'!$F19</f>
        <v>0.994761811712022</v>
      </c>
      <c r="C14" s="19">
        <f>'I (2)'!$F19</f>
        <v>0.40223744017619223</v>
      </c>
      <c r="D14" s="19">
        <f>'I (3)'!$G19</f>
        <v>0</v>
      </c>
      <c r="E14" s="20">
        <f>'I (4)'!$E18</f>
        <v>0</v>
      </c>
      <c r="F14" s="19">
        <f>'I (5)'!$G19</f>
        <v>0.575397665234122</v>
      </c>
      <c r="G14" s="20">
        <f>'II (1)'!$G18</f>
        <v>0</v>
      </c>
      <c r="H14" s="19">
        <f>'II (2)'!$F18</f>
        <v>-0.10783112383116371</v>
      </c>
      <c r="I14" s="19">
        <f>'II (3)'!$F18</f>
        <v>-0.0018225457806110572</v>
      </c>
      <c r="J14" s="20">
        <f>'II (4)'!$H19</f>
        <v>0</v>
      </c>
      <c r="K14" s="19">
        <f>'II (6)'!$F19</f>
        <v>1.7638473435586142</v>
      </c>
      <c r="L14" s="33">
        <f>'III (1)'!$M19</f>
        <v>0</v>
      </c>
      <c r="M14" s="33">
        <f>'III (2)'!$K19</f>
        <v>0</v>
      </c>
      <c r="N14" s="33">
        <f>'III (3)'!$I18</f>
        <v>0</v>
      </c>
      <c r="O14" s="19">
        <f>'III (4)'!$L19</f>
        <v>0</v>
      </c>
      <c r="P14" s="19">
        <f>'III (5)'!$H19</f>
        <v>0</v>
      </c>
      <c r="Q14" s="20">
        <f>'III (6)'!$E18</f>
        <v>0</v>
      </c>
      <c r="R14" s="19">
        <f>'III (7)'!$J19</f>
        <v>0.09050467703110633</v>
      </c>
      <c r="S14" s="20">
        <f>'IV (1)'!$E18</f>
        <v>1</v>
      </c>
      <c r="T14" s="20">
        <f>'IV (2)'!$E18</f>
        <v>0</v>
      </c>
      <c r="U14" s="39">
        <f t="shared" si="0"/>
        <v>4.717095268100282</v>
      </c>
      <c r="V14" s="1">
        <f t="shared" si="1"/>
        <v>2</v>
      </c>
    </row>
    <row r="15" spans="1:22" ht="15">
      <c r="A15" s="5" t="s">
        <v>10</v>
      </c>
      <c r="B15" s="19">
        <f>'I (1)'!$F20</f>
        <v>1.3452723186941589</v>
      </c>
      <c r="C15" s="19">
        <f>'I (2)'!$F20</f>
        <v>0.22272573419903902</v>
      </c>
      <c r="D15" s="19">
        <f>'I (3)'!$G20</f>
        <v>0</v>
      </c>
      <c r="E15" s="20">
        <f>'I (4)'!$E19</f>
        <v>0</v>
      </c>
      <c r="F15" s="19">
        <f>'I (5)'!$G20</f>
        <v>0.7646739804435455</v>
      </c>
      <c r="G15" s="20">
        <f>'II (1)'!$G19</f>
        <v>0</v>
      </c>
      <c r="H15" s="19">
        <f>'II (2)'!$F19</f>
        <v>-0.6598396653962039</v>
      </c>
      <c r="I15" s="19">
        <f>'II (3)'!$F19</f>
        <v>-0.2161643173413967</v>
      </c>
      <c r="J15" s="20">
        <f>'II (4)'!$H20</f>
        <v>0</v>
      </c>
      <c r="K15" s="19">
        <f>'II (6)'!$F20</f>
        <v>1.2446989338422383</v>
      </c>
      <c r="L15" s="33">
        <f>'III (1)'!$M20</f>
        <v>0</v>
      </c>
      <c r="M15" s="33">
        <f>'III (2)'!$K20</f>
        <v>0</v>
      </c>
      <c r="N15" s="33">
        <f>'III (3)'!$I19</f>
        <v>0</v>
      </c>
      <c r="O15" s="19">
        <f>'III (4)'!$L20</f>
        <v>0</v>
      </c>
      <c r="P15" s="19">
        <f>'III (5)'!$H20</f>
        <v>0</v>
      </c>
      <c r="Q15" s="20">
        <f>'III (6)'!$E19</f>
        <v>0</v>
      </c>
      <c r="R15" s="19">
        <f>'III (7)'!$J20</f>
        <v>0.2359233291496016</v>
      </c>
      <c r="S15" s="20">
        <f>'IV (1)'!$E19</f>
        <v>1</v>
      </c>
      <c r="T15" s="20">
        <f>'IV (2)'!$E19</f>
        <v>0</v>
      </c>
      <c r="U15" s="39">
        <f t="shared" si="0"/>
        <v>3.9372903135909825</v>
      </c>
      <c r="V15" s="1">
        <f t="shared" si="1"/>
        <v>9</v>
      </c>
    </row>
    <row r="16" spans="1:22" ht="15">
      <c r="A16" s="5" t="s">
        <v>11</v>
      </c>
      <c r="B16" s="19">
        <f>'I (1)'!$F21</f>
        <v>0.7295646460087276</v>
      </c>
      <c r="C16" s="19">
        <f>'I (2)'!$F21</f>
        <v>0.22482488505081474</v>
      </c>
      <c r="D16" s="19">
        <f>'I (3)'!$G21</f>
        <v>0</v>
      </c>
      <c r="E16" s="20">
        <f>'I (4)'!$E20</f>
        <v>0</v>
      </c>
      <c r="F16" s="19">
        <f>'I (5)'!$G21</f>
        <v>0.37741234616496355</v>
      </c>
      <c r="G16" s="20">
        <f>'II (1)'!$G20</f>
        <v>0</v>
      </c>
      <c r="H16" s="19">
        <f>'II (2)'!$F20</f>
        <v>-0.16959236525484056</v>
      </c>
      <c r="I16" s="19">
        <f>'II (3)'!$F20</f>
        <v>-0.14819419857921698</v>
      </c>
      <c r="J16" s="20">
        <f>'II (4)'!$H21</f>
        <v>0</v>
      </c>
      <c r="K16" s="19">
        <f>'II (6)'!$F21</f>
        <v>1.677083477468073</v>
      </c>
      <c r="L16" s="33">
        <f>'III (1)'!$M21</f>
        <v>0</v>
      </c>
      <c r="M16" s="33">
        <f>'III (2)'!$K21</f>
        <v>0</v>
      </c>
      <c r="N16" s="33">
        <f>'III (3)'!$I20</f>
        <v>0</v>
      </c>
      <c r="O16" s="19">
        <f>'III (4)'!$L21</f>
        <v>-6.387531827904757E-06</v>
      </c>
      <c r="P16" s="19">
        <f>'III (5)'!$H21</f>
        <v>-0.16910073186535565</v>
      </c>
      <c r="Q16" s="20">
        <f>'III (6)'!$E20</f>
        <v>0</v>
      </c>
      <c r="R16" s="19">
        <f>'III (7)'!$J21</f>
        <v>0.17309572035018725</v>
      </c>
      <c r="S16" s="20">
        <f>'IV (1)'!$E20</f>
        <v>1</v>
      </c>
      <c r="T16" s="20">
        <f>'IV (2)'!$E20</f>
        <v>0</v>
      </c>
      <c r="U16" s="39">
        <f t="shared" si="0"/>
        <v>3.6950873918115246</v>
      </c>
      <c r="V16" s="1">
        <f t="shared" si="1"/>
        <v>11</v>
      </c>
    </row>
    <row r="17" spans="1:22" ht="15">
      <c r="A17" s="5" t="s">
        <v>12</v>
      </c>
      <c r="B17" s="19">
        <f>'I (1)'!$F22</f>
        <v>0.7784649002388114</v>
      </c>
      <c r="C17" s="19">
        <f>'I (2)'!$F22</f>
        <v>0.15304965234697668</v>
      </c>
      <c r="D17" s="19">
        <f>'I (3)'!$G22</f>
        <v>0</v>
      </c>
      <c r="E17" s="20">
        <f>'I (4)'!$E21</f>
        <v>0</v>
      </c>
      <c r="F17" s="19">
        <f>'I (5)'!$G22</f>
        <v>1</v>
      </c>
      <c r="G17" s="20">
        <f>'II (1)'!$G21</f>
        <v>0</v>
      </c>
      <c r="H17" s="19">
        <f>'II (2)'!$F21</f>
        <v>-0.7434971965291168</v>
      </c>
      <c r="I17" s="19">
        <f>'II (3)'!$F21</f>
        <v>-0.13243280020873632</v>
      </c>
      <c r="J17" s="20">
        <f>'II (4)'!$H22</f>
        <v>0</v>
      </c>
      <c r="K17" s="19">
        <f>'II (6)'!$F22</f>
        <v>1.9185742238180814</v>
      </c>
      <c r="L17" s="33">
        <f>'III (1)'!$M22</f>
        <v>0</v>
      </c>
      <c r="M17" s="33">
        <f>'III (2)'!$K22</f>
        <v>0</v>
      </c>
      <c r="N17" s="33">
        <f>'III (3)'!$I21</f>
        <v>0</v>
      </c>
      <c r="O17" s="19">
        <f>'III (4)'!$L22</f>
        <v>0</v>
      </c>
      <c r="P17" s="19">
        <f>'III (5)'!$H22</f>
        <v>0</v>
      </c>
      <c r="Q17" s="20">
        <f>'III (6)'!$E21</f>
        <v>0</v>
      </c>
      <c r="R17" s="19">
        <f>'III (7)'!$J22</f>
        <v>0.20810971002941533</v>
      </c>
      <c r="S17" s="20">
        <f>'IV (1)'!$E21</f>
        <v>1</v>
      </c>
      <c r="T17" s="20">
        <f>'IV (2)'!$E21</f>
        <v>0</v>
      </c>
      <c r="U17" s="39">
        <f t="shared" si="0"/>
        <v>4.182268489695431</v>
      </c>
      <c r="V17" s="1">
        <f t="shared" si="1"/>
        <v>5</v>
      </c>
    </row>
    <row r="18" spans="1:22" ht="15">
      <c r="A18" s="5" t="s">
        <v>13</v>
      </c>
      <c r="B18" s="19">
        <f>'I (1)'!$F23</f>
        <v>0.5846587417565373</v>
      </c>
      <c r="C18" s="19">
        <f>'I (2)'!$F23</f>
        <v>0.052314432258207276</v>
      </c>
      <c r="D18" s="19">
        <f>'I (3)'!$G23</f>
        <v>0</v>
      </c>
      <c r="E18" s="20">
        <f>'I (4)'!$E22</f>
        <v>0</v>
      </c>
      <c r="F18" s="19">
        <f>'I (5)'!$G23</f>
        <v>1</v>
      </c>
      <c r="G18" s="20">
        <f>'II (1)'!$G22</f>
        <v>0</v>
      </c>
      <c r="H18" s="19">
        <f>'II (2)'!$F22</f>
        <v>-0.5591960052151004</v>
      </c>
      <c r="I18" s="19">
        <f>'II (3)'!$F22</f>
        <v>0</v>
      </c>
      <c r="J18" s="20">
        <f>'II (4)'!$H23</f>
        <v>0</v>
      </c>
      <c r="K18" s="19">
        <f>'II (6)'!$F23</f>
        <v>1.3860325891863643</v>
      </c>
      <c r="L18" s="33">
        <f>'III (1)'!$M23</f>
        <v>0</v>
      </c>
      <c r="M18" s="33">
        <f>'III (2)'!$K23</f>
        <v>0</v>
      </c>
      <c r="N18" s="33">
        <f>'III (3)'!$I22</f>
        <v>0</v>
      </c>
      <c r="O18" s="19">
        <f>'III (4)'!$L23</f>
        <v>0</v>
      </c>
      <c r="P18" s="19">
        <f>'III (5)'!$H23</f>
        <v>0</v>
      </c>
      <c r="Q18" s="20">
        <f>'III (6)'!$E22</f>
        <v>0</v>
      </c>
      <c r="R18" s="19">
        <f>'III (7)'!$J23</f>
        <v>0.10315113284807897</v>
      </c>
      <c r="S18" s="20">
        <f>'IV (1)'!$E22</f>
        <v>1</v>
      </c>
      <c r="T18" s="20">
        <f>'IV (2)'!$E22</f>
        <v>0</v>
      </c>
      <c r="U18" s="39">
        <f t="shared" si="0"/>
        <v>3.5669608908340873</v>
      </c>
      <c r="V18" s="1">
        <f t="shared" si="1"/>
        <v>14</v>
      </c>
    </row>
    <row r="19" spans="1:22" ht="15">
      <c r="A19" s="5" t="s">
        <v>14</v>
      </c>
      <c r="B19" s="19">
        <f>'I (1)'!$F24</f>
        <v>0.8765204167768381</v>
      </c>
      <c r="C19" s="19">
        <f>'I (2)'!$F24</f>
        <v>0.21132392412392037</v>
      </c>
      <c r="D19" s="19">
        <f>'I (3)'!$G24</f>
        <v>0</v>
      </c>
      <c r="E19" s="20">
        <f>'I (4)'!$E23</f>
        <v>0</v>
      </c>
      <c r="F19" s="19">
        <f>'I (5)'!$G24</f>
        <v>0.015584569457638777</v>
      </c>
      <c r="G19" s="20">
        <f>'II (1)'!$G23</f>
        <v>0</v>
      </c>
      <c r="H19" s="19">
        <f>'II (2)'!$F23</f>
        <v>-0.08790110822699944</v>
      </c>
      <c r="I19" s="19">
        <f>'II (3)'!$F23</f>
        <v>-0.1105966461791568</v>
      </c>
      <c r="J19" s="20">
        <f>'II (4)'!$H24</f>
        <v>0</v>
      </c>
      <c r="K19" s="19">
        <f>'II (6)'!$F24</f>
        <v>0.8271916513137442</v>
      </c>
      <c r="L19" s="33">
        <f>'III (1)'!$M24</f>
        <v>0</v>
      </c>
      <c r="M19" s="33">
        <f>'III (2)'!$K24</f>
        <v>0</v>
      </c>
      <c r="N19" s="33">
        <f>'III (3)'!$I23</f>
        <v>0</v>
      </c>
      <c r="O19" s="19">
        <f>'III (4)'!$L24</f>
        <v>0</v>
      </c>
      <c r="P19" s="19">
        <f>'III (5)'!$H24</f>
        <v>0</v>
      </c>
      <c r="Q19" s="20">
        <f>'III (6)'!$E23</f>
        <v>0</v>
      </c>
      <c r="R19" s="19">
        <f>'III (7)'!$J24</f>
        <v>0.18873816630935913</v>
      </c>
      <c r="S19" s="20">
        <f>'IV (1)'!$E23</f>
        <v>1</v>
      </c>
      <c r="T19" s="20">
        <f>'IV (2)'!$E23</f>
        <v>0</v>
      </c>
      <c r="U19" s="39">
        <f t="shared" si="0"/>
        <v>2.9208609735753446</v>
      </c>
      <c r="V19" s="1">
        <f t="shared" si="1"/>
        <v>19</v>
      </c>
    </row>
    <row r="20" spans="1:22" ht="15">
      <c r="A20" s="5" t="s">
        <v>15</v>
      </c>
      <c r="B20" s="19">
        <f>'I (1)'!$F25</f>
        <v>0.7609858262387345</v>
      </c>
      <c r="C20" s="19">
        <f>'I (2)'!$F25</f>
        <v>0.18703075184451157</v>
      </c>
      <c r="D20" s="19">
        <f>'I (3)'!$G25</f>
        <v>0</v>
      </c>
      <c r="E20" s="20">
        <f>'I (4)'!$E24</f>
        <v>0</v>
      </c>
      <c r="F20" s="19">
        <f>'I (5)'!$G25</f>
        <v>0.25823199418014614</v>
      </c>
      <c r="G20" s="20">
        <f>'II (1)'!$G24</f>
        <v>0</v>
      </c>
      <c r="H20" s="19">
        <f>'II (2)'!$F24</f>
        <v>0</v>
      </c>
      <c r="I20" s="19">
        <f>'II (3)'!$F24</f>
        <v>-0.07583878082981325</v>
      </c>
      <c r="J20" s="20">
        <f>'II (4)'!$H25</f>
        <v>0</v>
      </c>
      <c r="K20" s="19">
        <f>'II (6)'!$F25</f>
        <v>1.6142982790384601</v>
      </c>
      <c r="L20" s="33">
        <f>'III (1)'!$M25</f>
        <v>0</v>
      </c>
      <c r="M20" s="33">
        <f>'III (2)'!$K25</f>
        <v>0</v>
      </c>
      <c r="N20" s="33">
        <f>'III (3)'!$I24</f>
        <v>0</v>
      </c>
      <c r="O20" s="19">
        <f>'III (4)'!$L25</f>
        <v>0</v>
      </c>
      <c r="P20" s="19">
        <f>'III (5)'!$H25</f>
        <v>0</v>
      </c>
      <c r="Q20" s="20">
        <f>'III (6)'!$E24</f>
        <v>0</v>
      </c>
      <c r="R20" s="19">
        <f>'III (7)'!$J25</f>
        <v>0.2126992843718361</v>
      </c>
      <c r="S20" s="20">
        <f>'IV (1)'!$E24</f>
        <v>1</v>
      </c>
      <c r="T20" s="20">
        <f>'IV (2)'!$E24</f>
        <v>0</v>
      </c>
      <c r="U20" s="39">
        <f t="shared" si="0"/>
        <v>3.957407354843875</v>
      </c>
      <c r="V20" s="1">
        <f t="shared" si="1"/>
        <v>8</v>
      </c>
    </row>
    <row r="21" spans="1:22" ht="15">
      <c r="A21" s="5" t="s">
        <v>16</v>
      </c>
      <c r="B21" s="19">
        <f>'I (1)'!$F26</f>
        <v>1.029002033582912</v>
      </c>
      <c r="C21" s="19">
        <f>'I (2)'!$F26</f>
        <v>0.3700903065447027</v>
      </c>
      <c r="D21" s="19">
        <f>'I (3)'!$G26</f>
        <v>0</v>
      </c>
      <c r="E21" s="20">
        <f>'I (4)'!$E25</f>
        <v>0</v>
      </c>
      <c r="F21" s="19">
        <f>'I (5)'!$G26</f>
        <v>0.20904047412510432</v>
      </c>
      <c r="G21" s="20">
        <f>'II (1)'!$G25</f>
        <v>0</v>
      </c>
      <c r="H21" s="19">
        <f>'II (2)'!$F25</f>
        <v>0</v>
      </c>
      <c r="I21" s="19">
        <f>'II (3)'!$F25</f>
        <v>-0.1294155505635048</v>
      </c>
      <c r="J21" s="20">
        <f>'II (4)'!$H26</f>
        <v>0</v>
      </c>
      <c r="K21" s="19">
        <f>'II (6)'!$F26</f>
        <v>0.6485489145712362</v>
      </c>
      <c r="L21" s="33">
        <f>'III (1)'!$M26</f>
        <v>0</v>
      </c>
      <c r="M21" s="33">
        <f>'III (2)'!$K26</f>
        <v>0</v>
      </c>
      <c r="N21" s="33">
        <f>'III (3)'!$I25</f>
        <v>0</v>
      </c>
      <c r="O21" s="19">
        <f>'III (4)'!$L26</f>
        <v>0</v>
      </c>
      <c r="P21" s="19">
        <f>'III (5)'!$H26</f>
        <v>0</v>
      </c>
      <c r="Q21" s="20">
        <f>'III (6)'!$E25</f>
        <v>0</v>
      </c>
      <c r="R21" s="19">
        <f>'III (7)'!$J26</f>
        <v>0.4905542497727365</v>
      </c>
      <c r="S21" s="20">
        <f>'IV (1)'!$E25</f>
        <v>1</v>
      </c>
      <c r="T21" s="20">
        <f>'IV (2)'!$E25</f>
        <v>0</v>
      </c>
      <c r="U21" s="39">
        <f t="shared" si="0"/>
        <v>3.617820428033187</v>
      </c>
      <c r="V21" s="1">
        <f t="shared" si="1"/>
        <v>12</v>
      </c>
    </row>
    <row r="22" spans="1:22" ht="15">
      <c r="A22" s="5" t="s">
        <v>17</v>
      </c>
      <c r="B22" s="19">
        <f>'I (1)'!$F27</f>
        <v>0.9676409465279591</v>
      </c>
      <c r="C22" s="19">
        <f>'I (2)'!$F27</f>
        <v>0.34984910119819124</v>
      </c>
      <c r="D22" s="19">
        <f>'I (3)'!$G27</f>
        <v>0</v>
      </c>
      <c r="E22" s="20">
        <f>'I (4)'!$E26</f>
        <v>0</v>
      </c>
      <c r="F22" s="19">
        <f>'I (5)'!$G27</f>
        <v>0.06110966626233311</v>
      </c>
      <c r="G22" s="20">
        <f>'II (1)'!$G26</f>
        <v>0</v>
      </c>
      <c r="H22" s="19">
        <f>'II (2)'!$F26</f>
        <v>-0.6896165182987044</v>
      </c>
      <c r="I22" s="19">
        <f>'II (3)'!$F26</f>
        <v>-0.4545942046370266</v>
      </c>
      <c r="J22" s="20">
        <f>'II (4)'!$H27</f>
        <v>0</v>
      </c>
      <c r="K22" s="19">
        <f>'II (6)'!$F27</f>
        <v>0.2558614418538499</v>
      </c>
      <c r="L22" s="33">
        <f>'III (1)'!$M27</f>
        <v>0</v>
      </c>
      <c r="M22" s="33">
        <f>'III (2)'!$K27</f>
        <v>0</v>
      </c>
      <c r="N22" s="33">
        <f>'III (3)'!$I26</f>
        <v>0</v>
      </c>
      <c r="O22" s="19">
        <f>'III (4)'!$L27</f>
        <v>-0.47207765445858074</v>
      </c>
      <c r="P22" s="19">
        <f>'III (5)'!$H27</f>
        <v>-0.750736236664623</v>
      </c>
      <c r="Q22" s="20">
        <f>'III (6)'!$E26</f>
        <v>0</v>
      </c>
      <c r="R22" s="19">
        <f>'III (7)'!$J27</f>
        <v>0.058721519829682225</v>
      </c>
      <c r="S22" s="20">
        <f>'IV (1)'!$E26</f>
        <v>1</v>
      </c>
      <c r="T22" s="20">
        <f>'IV (2)'!$E26</f>
        <v>0</v>
      </c>
      <c r="U22" s="39">
        <f t="shared" si="0"/>
        <v>0.32615806161308103</v>
      </c>
      <c r="V22" s="1">
        <f t="shared" si="1"/>
        <v>36</v>
      </c>
    </row>
    <row r="23" spans="1:22" ht="15">
      <c r="A23" s="5" t="s">
        <v>18</v>
      </c>
      <c r="B23" s="19">
        <f>'I (1)'!$F28</f>
        <v>0.6408134086208586</v>
      </c>
      <c r="C23" s="19">
        <f>'I (2)'!$F28</f>
        <v>0.10384545274475047</v>
      </c>
      <c r="D23" s="19">
        <f>'I (3)'!$G28</f>
        <v>0</v>
      </c>
      <c r="E23" s="20">
        <f>'I (4)'!$E27</f>
        <v>0</v>
      </c>
      <c r="F23" s="19">
        <f>'I (5)'!$G28</f>
        <v>0.25122336812597734</v>
      </c>
      <c r="G23" s="20">
        <f>'II (1)'!$G27</f>
        <v>0</v>
      </c>
      <c r="H23" s="19">
        <f>'II (2)'!$F27</f>
        <v>-0.7423965842441732</v>
      </c>
      <c r="I23" s="19">
        <f>'II (3)'!$F27</f>
        <v>-0.6318866318315058</v>
      </c>
      <c r="J23" s="20">
        <f>'II (4)'!$H28</f>
        <v>0</v>
      </c>
      <c r="K23" s="19">
        <f>'II (6)'!$F28</f>
        <v>1.6720022619599038</v>
      </c>
      <c r="L23" s="33">
        <f>'III (1)'!$M28</f>
        <v>0</v>
      </c>
      <c r="M23" s="33">
        <f>'III (2)'!$K28</f>
        <v>0</v>
      </c>
      <c r="N23" s="33">
        <f>'III (3)'!$I27</f>
        <v>0</v>
      </c>
      <c r="O23" s="19">
        <f>'III (4)'!$L28</f>
        <v>-0.09774342846052228</v>
      </c>
      <c r="P23" s="19">
        <f>'III (5)'!$H28</f>
        <v>0</v>
      </c>
      <c r="Q23" s="20">
        <f>'III (6)'!$E27</f>
        <v>0</v>
      </c>
      <c r="R23" s="19">
        <f>'III (7)'!$J28</f>
        <v>0.0710571965398321</v>
      </c>
      <c r="S23" s="20">
        <f>'IV (1)'!$E27</f>
        <v>1</v>
      </c>
      <c r="T23" s="20">
        <f>'IV (2)'!$E27</f>
        <v>0</v>
      </c>
      <c r="U23" s="39">
        <f t="shared" si="0"/>
        <v>2.266915043455121</v>
      </c>
      <c r="V23" s="1">
        <f t="shared" si="1"/>
        <v>24</v>
      </c>
    </row>
    <row r="24" spans="1:22" ht="15">
      <c r="A24" s="5" t="s">
        <v>19</v>
      </c>
      <c r="B24" s="19">
        <f>'I (1)'!$F29</f>
        <v>0</v>
      </c>
      <c r="C24" s="19">
        <f>'I (2)'!$F29</f>
        <v>0.12568035021743193</v>
      </c>
      <c r="D24" s="19">
        <f>'I (3)'!$G29</f>
        <v>0</v>
      </c>
      <c r="E24" s="20">
        <f>'I (4)'!$E28</f>
        <v>0</v>
      </c>
      <c r="F24" s="19">
        <f>'I (5)'!$G29</f>
        <v>0.23190880598250893</v>
      </c>
      <c r="G24" s="20">
        <f>'II (1)'!$G28</f>
        <v>0</v>
      </c>
      <c r="H24" s="19">
        <f>'II (2)'!$F28</f>
        <v>-0.27763752971736444</v>
      </c>
      <c r="I24" s="19">
        <f>'II (3)'!$F28</f>
        <v>-0.04160487633754452</v>
      </c>
      <c r="J24" s="20">
        <f>'II (4)'!$H29</f>
        <v>0</v>
      </c>
      <c r="K24" s="19">
        <f>'II (6)'!$F29</f>
        <v>0.7690224029246406</v>
      </c>
      <c r="L24" s="33">
        <f>'III (1)'!$M29</f>
        <v>0</v>
      </c>
      <c r="M24" s="33">
        <f>'III (2)'!$K29</f>
        <v>0</v>
      </c>
      <c r="N24" s="33">
        <f>'III (3)'!$I28</f>
        <v>0</v>
      </c>
      <c r="O24" s="19">
        <f>'III (4)'!$L29</f>
        <v>-1</v>
      </c>
      <c r="P24" s="19">
        <f>'III (5)'!$H29</f>
        <v>0</v>
      </c>
      <c r="Q24" s="20">
        <f>'III (6)'!$E28</f>
        <v>0</v>
      </c>
      <c r="R24" s="19">
        <f>'III (7)'!$J29</f>
        <v>1</v>
      </c>
      <c r="S24" s="20">
        <f>'IV (1)'!$E28</f>
        <v>1</v>
      </c>
      <c r="T24" s="20">
        <f>'IV (2)'!$E28</f>
        <v>0</v>
      </c>
      <c r="U24" s="39">
        <f t="shared" si="0"/>
        <v>1.8073691530696725</v>
      </c>
      <c r="V24" s="1">
        <f t="shared" si="1"/>
        <v>26</v>
      </c>
    </row>
    <row r="25" spans="1:22" ht="15">
      <c r="A25" s="5" t="s">
        <v>20</v>
      </c>
      <c r="B25" s="19">
        <f>'I (1)'!$F30</f>
        <v>0.7507238879773401</v>
      </c>
      <c r="C25" s="19">
        <f>'I (2)'!$F30</f>
        <v>0.13687596787923792</v>
      </c>
      <c r="D25" s="19">
        <f>'I (3)'!$G30</f>
        <v>0</v>
      </c>
      <c r="E25" s="20">
        <f>'I (4)'!$E29</f>
        <v>0</v>
      </c>
      <c r="F25" s="19">
        <f>'I (5)'!$G30</f>
        <v>0.26718515373854357</v>
      </c>
      <c r="G25" s="20">
        <f>'II (1)'!$G29</f>
        <v>0</v>
      </c>
      <c r="H25" s="19">
        <f>'II (2)'!$F29</f>
        <v>-0.15639794097073692</v>
      </c>
      <c r="I25" s="19">
        <f>'II (3)'!$F29</f>
        <v>-0.2077704911499507</v>
      </c>
      <c r="J25" s="20">
        <f>'II (4)'!$H30</f>
        <v>0</v>
      </c>
      <c r="K25" s="19">
        <f>'II (6)'!$F30</f>
        <v>1.8223593768035729</v>
      </c>
      <c r="L25" s="33">
        <f>'III (1)'!$M30</f>
        <v>0</v>
      </c>
      <c r="M25" s="33">
        <f>'III (2)'!$K30</f>
        <v>0</v>
      </c>
      <c r="N25" s="33">
        <f>'III (3)'!$I29</f>
        <v>0</v>
      </c>
      <c r="O25" s="19">
        <f>'III (4)'!$L30</f>
        <v>0</v>
      </c>
      <c r="P25" s="19">
        <f>'III (5)'!$H30</f>
        <v>0</v>
      </c>
      <c r="Q25" s="20">
        <f>'III (6)'!$E29</f>
        <v>0</v>
      </c>
      <c r="R25" s="19">
        <f>'III (7)'!$J30</f>
        <v>0.3879128255100413</v>
      </c>
      <c r="S25" s="20">
        <f>'IV (1)'!$E29</f>
        <v>1</v>
      </c>
      <c r="T25" s="20">
        <f>'IV (2)'!$E29</f>
        <v>0</v>
      </c>
      <c r="U25" s="39">
        <f t="shared" si="0"/>
        <v>4.000888779788048</v>
      </c>
      <c r="V25" s="1">
        <f t="shared" si="1"/>
        <v>7</v>
      </c>
    </row>
    <row r="26" spans="1:22" ht="15">
      <c r="A26" s="5" t="s">
        <v>21</v>
      </c>
      <c r="B26" s="19">
        <f>'I (1)'!$F31</f>
        <v>0.6594092055470742</v>
      </c>
      <c r="C26" s="19">
        <f>'I (2)'!$F31</f>
        <v>0.29077231460666475</v>
      </c>
      <c r="D26" s="19">
        <f>'I (3)'!$G31</f>
        <v>0</v>
      </c>
      <c r="E26" s="20">
        <f>'I (4)'!$E30</f>
        <v>0</v>
      </c>
      <c r="F26" s="19">
        <f>'I (5)'!$G31</f>
        <v>0.06156690478168558</v>
      </c>
      <c r="G26" s="20">
        <f>'II (1)'!$G30</f>
        <v>0</v>
      </c>
      <c r="H26" s="19">
        <f>'II (2)'!$F30</f>
        <v>-0.4067552044467626</v>
      </c>
      <c r="I26" s="19">
        <f>'II (3)'!$F30</f>
        <v>-0.1709080050338006</v>
      </c>
      <c r="J26" s="20">
        <f>'II (4)'!$H31</f>
        <v>0</v>
      </c>
      <c r="K26" s="19">
        <f>'II (6)'!$F31</f>
        <v>1.5880983518916978</v>
      </c>
      <c r="L26" s="33">
        <f>'III (1)'!$M31</f>
        <v>0</v>
      </c>
      <c r="M26" s="33">
        <f>'III (2)'!$K31</f>
        <v>0</v>
      </c>
      <c r="N26" s="33">
        <f>'III (3)'!$I30</f>
        <v>0</v>
      </c>
      <c r="O26" s="19">
        <f>'III (4)'!$L31</f>
        <v>0</v>
      </c>
      <c r="P26" s="19">
        <f>'III (5)'!$H31</f>
        <v>-1.5690212324924804</v>
      </c>
      <c r="Q26" s="20">
        <f>'III (6)'!$E30</f>
        <v>0</v>
      </c>
      <c r="R26" s="19">
        <f>'III (7)'!$J31</f>
        <v>0.2114180792125506</v>
      </c>
      <c r="S26" s="20">
        <f>'IV (1)'!$E30</f>
        <v>1</v>
      </c>
      <c r="T26" s="20">
        <f>'IV (2)'!$E30</f>
        <v>0</v>
      </c>
      <c r="U26" s="39">
        <f t="shared" si="0"/>
        <v>1.6645804140666294</v>
      </c>
      <c r="V26" s="1">
        <f t="shared" si="1"/>
        <v>27</v>
      </c>
    </row>
    <row r="27" spans="1:22" ht="15">
      <c r="A27" s="5" t="s">
        <v>22</v>
      </c>
      <c r="B27" s="19">
        <f>'I (1)'!$F32</f>
        <v>0.3036131858770886</v>
      </c>
      <c r="C27" s="19">
        <f>'I (2)'!$F32</f>
        <v>0.07929220051086477</v>
      </c>
      <c r="D27" s="19">
        <f>'I (3)'!$G32</f>
        <v>0</v>
      </c>
      <c r="E27" s="20">
        <f>'I (4)'!$E31</f>
        <v>0</v>
      </c>
      <c r="F27" s="19">
        <f>'I (5)'!$G32</f>
        <v>0.5954649522288883</v>
      </c>
      <c r="G27" s="20">
        <f>'II (1)'!$G31</f>
        <v>0</v>
      </c>
      <c r="H27" s="19">
        <f>'II (2)'!$F31</f>
        <v>-0.37354784320956347</v>
      </c>
      <c r="I27" s="19">
        <f>'II (3)'!$F31</f>
        <v>-0.05124862869171274</v>
      </c>
      <c r="J27" s="20">
        <f>'II (4)'!$H32</f>
        <v>0</v>
      </c>
      <c r="K27" s="19">
        <f>'II (6)'!$F32</f>
        <v>1.9816243801298705</v>
      </c>
      <c r="L27" s="33">
        <f>'III (1)'!$M32</f>
        <v>0</v>
      </c>
      <c r="M27" s="33">
        <f>'III (2)'!$K32</f>
        <v>0</v>
      </c>
      <c r="N27" s="33">
        <f>'III (3)'!$I31</f>
        <v>0</v>
      </c>
      <c r="O27" s="19">
        <f>'III (4)'!$L32</f>
        <v>0</v>
      </c>
      <c r="P27" s="19">
        <f>'III (5)'!$H32</f>
        <v>0</v>
      </c>
      <c r="Q27" s="20">
        <f>'III (6)'!$E31</f>
        <v>0</v>
      </c>
      <c r="R27" s="19">
        <f>'III (7)'!$J32</f>
        <v>0.07546068902266535</v>
      </c>
      <c r="S27" s="20">
        <f>'IV (1)'!$E31</f>
        <v>1</v>
      </c>
      <c r="T27" s="20">
        <f>'IV (2)'!$E31</f>
        <v>0</v>
      </c>
      <c r="U27" s="39">
        <f t="shared" si="0"/>
        <v>3.610658935868101</v>
      </c>
      <c r="V27" s="1">
        <f t="shared" si="1"/>
        <v>13</v>
      </c>
    </row>
    <row r="28" spans="1:22" ht="15">
      <c r="A28" s="5" t="s">
        <v>23</v>
      </c>
      <c r="B28" s="19">
        <f>'I (1)'!$F33</f>
        <v>1.947571946621849</v>
      </c>
      <c r="C28" s="19">
        <f>'I (2)'!$F33</f>
        <v>1</v>
      </c>
      <c r="D28" s="19">
        <f>'I (3)'!$G33</f>
        <v>-1</v>
      </c>
      <c r="E28" s="20">
        <f>'I (4)'!$E32</f>
        <v>0</v>
      </c>
      <c r="F28" s="19">
        <f>'I (5)'!$G33</f>
        <v>0.011913671956469798</v>
      </c>
      <c r="G28" s="20">
        <f>'II (1)'!$G32</f>
        <v>0</v>
      </c>
      <c r="H28" s="19">
        <f>'II (2)'!$F32</f>
        <v>-0.5043469179658912</v>
      </c>
      <c r="I28" s="19">
        <f>'II (3)'!$F32</f>
        <v>-0.4314763816634211</v>
      </c>
      <c r="J28" s="20">
        <f>'II (4)'!$H33</f>
        <v>0</v>
      </c>
      <c r="K28" s="19">
        <f>'II (6)'!$F33</f>
        <v>2</v>
      </c>
      <c r="L28" s="33">
        <f>'III (1)'!$M33</f>
        <v>0</v>
      </c>
      <c r="M28" s="33">
        <f>'III (2)'!$K33</f>
        <v>0</v>
      </c>
      <c r="N28" s="33">
        <f>'III (3)'!$I32</f>
        <v>0</v>
      </c>
      <c r="O28" s="19">
        <f>'III (4)'!$L33</f>
        <v>0</v>
      </c>
      <c r="P28" s="19">
        <f>'III (5)'!$H33</f>
        <v>-1.7629026152070306</v>
      </c>
      <c r="Q28" s="20">
        <f>'III (6)'!$E32</f>
        <v>0</v>
      </c>
      <c r="R28" s="19">
        <f>'III (7)'!$J33</f>
        <v>0.19905006048155538</v>
      </c>
      <c r="S28" s="20">
        <f>'IV (1)'!$E32</f>
        <v>1</v>
      </c>
      <c r="T28" s="20">
        <f>'IV (2)'!$E32</f>
        <v>0</v>
      </c>
      <c r="U28" s="39">
        <f t="shared" si="0"/>
        <v>2.4598097642235315</v>
      </c>
      <c r="V28" s="1">
        <f t="shared" si="1"/>
        <v>22</v>
      </c>
    </row>
    <row r="29" spans="1:22" ht="15">
      <c r="A29" s="5" t="s">
        <v>24</v>
      </c>
      <c r="B29" s="19">
        <f>'I (1)'!$F34</f>
        <v>0.5626372349252492</v>
      </c>
      <c r="C29" s="19">
        <f>'I (2)'!$F34</f>
        <v>0.18670970181974572</v>
      </c>
      <c r="D29" s="19">
        <f>'I (3)'!$G34</f>
        <v>0</v>
      </c>
      <c r="E29" s="20">
        <f>'I (4)'!$E33</f>
        <v>0</v>
      </c>
      <c r="F29" s="19">
        <f>'I (5)'!$G34</f>
        <v>0.9701553231471239</v>
      </c>
      <c r="G29" s="20">
        <f>'II (1)'!$G33</f>
        <v>0</v>
      </c>
      <c r="H29" s="19">
        <f>'II (2)'!$F33</f>
        <v>-0.22667252966641674</v>
      </c>
      <c r="I29" s="19">
        <f>'II (3)'!$F33</f>
        <v>-0.16665126719765372</v>
      </c>
      <c r="J29" s="20">
        <f>'II (4)'!$H34</f>
        <v>0</v>
      </c>
      <c r="K29" s="19">
        <f>'II (6)'!$F34</f>
        <v>0.6055058545546216</v>
      </c>
      <c r="L29" s="33">
        <f>'III (1)'!$M34</f>
        <v>0</v>
      </c>
      <c r="M29" s="33">
        <f>'III (2)'!$K34</f>
        <v>0</v>
      </c>
      <c r="N29" s="33">
        <f>'III (3)'!$I33</f>
        <v>0</v>
      </c>
      <c r="O29" s="19">
        <f>'III (4)'!$L34</f>
        <v>0</v>
      </c>
      <c r="P29" s="19">
        <f>'III (5)'!$H34</f>
        <v>0</v>
      </c>
      <c r="Q29" s="20">
        <f>'III (6)'!$E33</f>
        <v>0</v>
      </c>
      <c r="R29" s="19">
        <f>'III (7)'!$J34</f>
        <v>0.2963052439772842</v>
      </c>
      <c r="S29" s="20">
        <f>'IV (1)'!$E33</f>
        <v>1</v>
      </c>
      <c r="T29" s="20">
        <f>'IV (2)'!$E33</f>
        <v>0</v>
      </c>
      <c r="U29" s="39">
        <f t="shared" si="0"/>
        <v>3.227989561559954</v>
      </c>
      <c r="V29" s="1">
        <f t="shared" si="1"/>
        <v>16</v>
      </c>
    </row>
    <row r="30" spans="1:22" ht="15">
      <c r="A30" s="5" t="s">
        <v>25</v>
      </c>
      <c r="B30" s="19">
        <f>'I (1)'!$F35</f>
        <v>0.4347544590433709</v>
      </c>
      <c r="C30" s="19">
        <f>'I (2)'!$F35</f>
        <v>0</v>
      </c>
      <c r="D30" s="19">
        <f>'I (3)'!$G35</f>
        <v>0</v>
      </c>
      <c r="E30" s="20">
        <f>'I (4)'!$E34</f>
        <v>0</v>
      </c>
      <c r="F30" s="19">
        <f>'I (5)'!$G35</f>
        <v>0.03967959707292118</v>
      </c>
      <c r="G30" s="20">
        <f>'II (1)'!$G34</f>
        <v>0</v>
      </c>
      <c r="H30" s="19">
        <f>'II (2)'!$F34</f>
        <v>-0.8669909796079819</v>
      </c>
      <c r="I30" s="19">
        <f>'II (3)'!$F34</f>
        <v>-0.34031331572919343</v>
      </c>
      <c r="J30" s="20">
        <f>'II (4)'!$H35</f>
        <v>0</v>
      </c>
      <c r="K30" s="19">
        <f>'II (6)'!$F35</f>
        <v>0.9779582593953492</v>
      </c>
      <c r="L30" s="33">
        <f>'III (1)'!$M35</f>
        <v>0</v>
      </c>
      <c r="M30" s="33">
        <f>'III (2)'!$K35</f>
        <v>0</v>
      </c>
      <c r="N30" s="33">
        <f>'III (3)'!$I34</f>
        <v>0</v>
      </c>
      <c r="O30" s="19">
        <f>'III (4)'!$L35</f>
        <v>0</v>
      </c>
      <c r="P30" s="19">
        <f>'III (5)'!$H35</f>
        <v>-1.7386121620299368</v>
      </c>
      <c r="Q30" s="20">
        <f>'III (6)'!$E34</f>
        <v>0</v>
      </c>
      <c r="R30" s="19">
        <f>'III (7)'!$J35</f>
        <v>0.04749031352512827</v>
      </c>
      <c r="S30" s="20">
        <f>'IV (1)'!$E34</f>
        <v>1</v>
      </c>
      <c r="T30" s="20">
        <f>'IV (2)'!$E34</f>
        <v>0</v>
      </c>
      <c r="U30" s="39">
        <f t="shared" si="0"/>
        <v>-0.44603382833034244</v>
      </c>
      <c r="V30" s="1">
        <f t="shared" si="1"/>
        <v>37</v>
      </c>
    </row>
    <row r="31" spans="1:22" ht="15">
      <c r="A31" s="5" t="s">
        <v>26</v>
      </c>
      <c r="B31" s="19">
        <f>'I (1)'!$F36</f>
        <v>2</v>
      </c>
      <c r="C31" s="19">
        <f>'I (2)'!$F36</f>
        <v>0.11906369926786967</v>
      </c>
      <c r="D31" s="19">
        <f>'I (3)'!$G36</f>
        <v>0</v>
      </c>
      <c r="E31" s="20">
        <f>'I (4)'!$E35</f>
        <v>0</v>
      </c>
      <c r="F31" s="19">
        <f>'I (5)'!$G36</f>
        <v>1</v>
      </c>
      <c r="G31" s="20">
        <f>'II (1)'!$G35</f>
        <v>0</v>
      </c>
      <c r="H31" s="19">
        <f>'II (2)'!$F35</f>
        <v>-0.8009376950704505</v>
      </c>
      <c r="I31" s="19">
        <f>'II (3)'!$F35</f>
        <v>-0.17499779536097645</v>
      </c>
      <c r="J31" s="20">
        <f>'II (4)'!$H36</f>
        <v>0</v>
      </c>
      <c r="K31" s="19">
        <f>'II (6)'!$F36</f>
        <v>1.433655232485498</v>
      </c>
      <c r="L31" s="33">
        <f>'III (1)'!$M36</f>
        <v>0</v>
      </c>
      <c r="M31" s="33">
        <f>'III (2)'!$K36</f>
        <v>0</v>
      </c>
      <c r="N31" s="33">
        <f>'III (3)'!$I35</f>
        <v>0</v>
      </c>
      <c r="O31" s="19">
        <f>'III (4)'!$L36</f>
        <v>0</v>
      </c>
      <c r="P31" s="19">
        <f>'III (5)'!$H36</f>
        <v>0</v>
      </c>
      <c r="Q31" s="20">
        <f>'III (6)'!$E35</f>
        <v>0</v>
      </c>
      <c r="R31" s="19">
        <f>'III (7)'!$J36</f>
        <v>0.20102528198065472</v>
      </c>
      <c r="S31" s="20">
        <f>'IV (1)'!$E35</f>
        <v>1</v>
      </c>
      <c r="T31" s="20">
        <f>'IV (2)'!$E35</f>
        <v>0</v>
      </c>
      <c r="U31" s="39">
        <f t="shared" si="0"/>
        <v>4.777808723302595</v>
      </c>
      <c r="V31" s="1">
        <f t="shared" si="1"/>
        <v>1</v>
      </c>
    </row>
    <row r="32" spans="1:22" ht="15">
      <c r="A32" s="5" t="s">
        <v>27</v>
      </c>
      <c r="B32" s="19">
        <f>'I (1)'!$F37</f>
        <v>0.5687140626395284</v>
      </c>
      <c r="C32" s="19">
        <f>'I (2)'!$F37</f>
        <v>0.02655304590140626</v>
      </c>
      <c r="D32" s="19">
        <f>'I (3)'!$G37</f>
        <v>0</v>
      </c>
      <c r="E32" s="20">
        <f>'I (4)'!$E36</f>
        <v>0</v>
      </c>
      <c r="F32" s="19">
        <f>'I (5)'!$G37</f>
        <v>0.03768966551876048</v>
      </c>
      <c r="G32" s="20">
        <f>'II (1)'!$G36</f>
        <v>0</v>
      </c>
      <c r="H32" s="19">
        <f>'II (2)'!$F36</f>
        <v>-0.43781546865254023</v>
      </c>
      <c r="I32" s="19">
        <f>'II (3)'!$F36</f>
        <v>-0.0318389812872956</v>
      </c>
      <c r="J32" s="20">
        <f>'II (4)'!$H37</f>
        <v>0</v>
      </c>
      <c r="K32" s="19">
        <f>'II (6)'!$F37</f>
        <v>0.1637362681895392</v>
      </c>
      <c r="L32" s="33">
        <f>'III (1)'!$M37</f>
        <v>0</v>
      </c>
      <c r="M32" s="33">
        <f>'III (2)'!$K37</f>
        <v>0</v>
      </c>
      <c r="N32" s="33">
        <f>'III (3)'!$I36</f>
        <v>0</v>
      </c>
      <c r="O32" s="19">
        <f>'III (4)'!$L37</f>
        <v>0</v>
      </c>
      <c r="P32" s="19">
        <f>'III (5)'!$H37</f>
        <v>0</v>
      </c>
      <c r="Q32" s="20">
        <f>'III (6)'!$E36</f>
        <v>0</v>
      </c>
      <c r="R32" s="19">
        <f>'III (7)'!$J37</f>
        <v>0.17916932930440252</v>
      </c>
      <c r="S32" s="20">
        <f>'IV (1)'!$E36</f>
        <v>1</v>
      </c>
      <c r="T32" s="20">
        <f>'IV (2)'!$E36</f>
        <v>0</v>
      </c>
      <c r="U32" s="39">
        <f t="shared" si="0"/>
        <v>1.5062079216138011</v>
      </c>
      <c r="V32" s="1">
        <f t="shared" si="1"/>
        <v>28</v>
      </c>
    </row>
    <row r="33" spans="1:22" ht="15">
      <c r="A33" s="5" t="s">
        <v>28</v>
      </c>
      <c r="B33" s="19">
        <f>'I (1)'!$F38</f>
        <v>1.0566189437192484</v>
      </c>
      <c r="C33" s="19">
        <f>'I (2)'!$F38</f>
        <v>0.18388251503281416</v>
      </c>
      <c r="D33" s="19">
        <f>'I (3)'!$G38</f>
        <v>0</v>
      </c>
      <c r="E33" s="20">
        <f>'I (4)'!$E37</f>
        <v>0</v>
      </c>
      <c r="F33" s="19">
        <f>'I (5)'!$G38</f>
        <v>0.3628101562355535</v>
      </c>
      <c r="G33" s="20">
        <f>'II (1)'!$G37</f>
        <v>0</v>
      </c>
      <c r="H33" s="19">
        <f>'II (2)'!$F37</f>
        <v>-0.4011868665035816</v>
      </c>
      <c r="I33" s="19">
        <f>'II (3)'!$F37</f>
        <v>-0.027617925969158803</v>
      </c>
      <c r="J33" s="20">
        <f>'II (4)'!$H38</f>
        <v>0</v>
      </c>
      <c r="K33" s="19">
        <f>'II (6)'!$F38</f>
        <v>1.6591340672898898</v>
      </c>
      <c r="L33" s="33">
        <f>'III (1)'!$M38</f>
        <v>0</v>
      </c>
      <c r="M33" s="33">
        <f>'III (2)'!$K38</f>
        <v>0</v>
      </c>
      <c r="N33" s="33">
        <f>'III (3)'!$I37</f>
        <v>0</v>
      </c>
      <c r="O33" s="19">
        <f>'III (4)'!$L38</f>
        <v>0</v>
      </c>
      <c r="P33" s="19">
        <f>'III (5)'!$H38</f>
        <v>0</v>
      </c>
      <c r="Q33" s="20">
        <f>'III (6)'!$E37</f>
        <v>0</v>
      </c>
      <c r="R33" s="19">
        <f>'III (7)'!$J38</f>
        <v>0.1896254624275045</v>
      </c>
      <c r="S33" s="20">
        <f>'IV (1)'!$E37</f>
        <v>1</v>
      </c>
      <c r="T33" s="20">
        <f>'IV (2)'!$E37</f>
        <v>0</v>
      </c>
      <c r="U33" s="39">
        <f t="shared" si="0"/>
        <v>4.02326635223227</v>
      </c>
      <c r="V33" s="1">
        <f t="shared" si="1"/>
        <v>6</v>
      </c>
    </row>
    <row r="34" spans="1:22" ht="15">
      <c r="A34" s="5" t="s">
        <v>29</v>
      </c>
      <c r="B34" s="19">
        <f>'I (1)'!$F39</f>
        <v>0.5673110955418759</v>
      </c>
      <c r="C34" s="19">
        <f>'I (2)'!$F39</f>
        <v>0.18447933854620974</v>
      </c>
      <c r="D34" s="19">
        <f>'I (3)'!$G39</f>
        <v>0</v>
      </c>
      <c r="E34" s="20">
        <f>'I (4)'!$E38</f>
        <v>0</v>
      </c>
      <c r="F34" s="19">
        <f>'I (5)'!$G39</f>
        <v>0.13861700341019068</v>
      </c>
      <c r="G34" s="20">
        <f>'II (1)'!$G38</f>
        <v>0</v>
      </c>
      <c r="H34" s="19">
        <f>'II (2)'!$F38</f>
        <v>-0.4781046030524434</v>
      </c>
      <c r="I34" s="19">
        <f>'II (3)'!$F38</f>
        <v>-0.16589293200501287</v>
      </c>
      <c r="J34" s="20">
        <f>'II (4)'!$H39</f>
        <v>0</v>
      </c>
      <c r="K34" s="19">
        <f>'II (6)'!$F39</f>
        <v>0.20660678927808604</v>
      </c>
      <c r="L34" s="33">
        <f>'III (1)'!$M39</f>
        <v>0</v>
      </c>
      <c r="M34" s="33">
        <f>'III (2)'!$K39</f>
        <v>0</v>
      </c>
      <c r="N34" s="33">
        <f>'III (3)'!$I38</f>
        <v>0</v>
      </c>
      <c r="O34" s="19">
        <f>'III (4)'!$L39</f>
        <v>0</v>
      </c>
      <c r="P34" s="19">
        <f>'III (5)'!$H39</f>
        <v>-1.1351622201887763</v>
      </c>
      <c r="Q34" s="20">
        <f>'III (6)'!$E38</f>
        <v>0</v>
      </c>
      <c r="R34" s="19">
        <f>'III (7)'!$J39</f>
        <v>0.05272917568844954</v>
      </c>
      <c r="S34" s="20">
        <f>'IV (1)'!$E38</f>
        <v>1</v>
      </c>
      <c r="T34" s="20">
        <f>'IV (2)'!$E38</f>
        <v>0</v>
      </c>
      <c r="U34" s="39">
        <f t="shared" si="0"/>
        <v>0.3705836472185793</v>
      </c>
      <c r="V34" s="1">
        <f t="shared" si="1"/>
        <v>35</v>
      </c>
    </row>
    <row r="35" spans="1:22" ht="15">
      <c r="A35" s="5" t="s">
        <v>30</v>
      </c>
      <c r="B35" s="19">
        <f>'I (1)'!$F40</f>
        <v>0.22205032541431777</v>
      </c>
      <c r="C35" s="19">
        <f>'I (2)'!$F40</f>
        <v>0.0967440692567119</v>
      </c>
      <c r="D35" s="19">
        <f>'I (3)'!$G40</f>
        <v>0</v>
      </c>
      <c r="E35" s="20">
        <f>'I (4)'!$E39</f>
        <v>0</v>
      </c>
      <c r="F35" s="19">
        <f>'I (5)'!$G40</f>
        <v>0.018395637454987235</v>
      </c>
      <c r="G35" s="20">
        <f>'II (1)'!$G39</f>
        <v>0</v>
      </c>
      <c r="H35" s="19">
        <f>'II (2)'!$F39</f>
        <v>-0.04915237765360749</v>
      </c>
      <c r="I35" s="19">
        <f>'II (3)'!$F39</f>
        <v>-0.016413055145046738</v>
      </c>
      <c r="J35" s="20">
        <f>'II (4)'!$H40</f>
        <v>0</v>
      </c>
      <c r="K35" s="19">
        <f>'II (6)'!$F40</f>
        <v>1.8673924273315092</v>
      </c>
      <c r="L35" s="33">
        <f>'III (1)'!$M40</f>
        <v>0</v>
      </c>
      <c r="M35" s="33">
        <f>'III (2)'!$K40</f>
        <v>0</v>
      </c>
      <c r="N35" s="33">
        <f>'III (3)'!$I39</f>
        <v>0</v>
      </c>
      <c r="O35" s="19">
        <f>'III (4)'!$L40</f>
        <v>0</v>
      </c>
      <c r="P35" s="19">
        <f>'III (5)'!$H40</f>
        <v>-0.4047716542608008</v>
      </c>
      <c r="Q35" s="20">
        <f>'III (6)'!$E39</f>
        <v>0</v>
      </c>
      <c r="R35" s="19">
        <f>'III (7)'!$J40</f>
        <v>0.08565662910896275</v>
      </c>
      <c r="S35" s="20">
        <f>'IV (1)'!$E39</f>
        <v>1</v>
      </c>
      <c r="T35" s="20">
        <f>'IV (2)'!$E39</f>
        <v>0</v>
      </c>
      <c r="U35" s="39">
        <f t="shared" si="0"/>
        <v>2.8199020015070335</v>
      </c>
      <c r="V35" s="1">
        <f t="shared" si="1"/>
        <v>20</v>
      </c>
    </row>
    <row r="36" spans="1:22" ht="15">
      <c r="A36" s="5" t="s">
        <v>31</v>
      </c>
      <c r="B36" s="19">
        <f>'I (1)'!$F41</f>
        <v>0.9748855949227369</v>
      </c>
      <c r="C36" s="19">
        <f>'I (2)'!$F41</f>
        <v>0.25299855022555423</v>
      </c>
      <c r="D36" s="19">
        <f>'I (3)'!$G41</f>
        <v>0</v>
      </c>
      <c r="E36" s="20">
        <f>'I (4)'!$E40</f>
        <v>0</v>
      </c>
      <c r="F36" s="19">
        <f>'I (5)'!$G41</f>
        <v>0.24738391352036646</v>
      </c>
      <c r="G36" s="20">
        <f>'II (1)'!$G40</f>
        <v>0</v>
      </c>
      <c r="H36" s="19">
        <f>'II (2)'!$F40</f>
        <v>-0.46787871779626006</v>
      </c>
      <c r="I36" s="19">
        <f>'II (3)'!$F40</f>
        <v>-0.030247643852893653</v>
      </c>
      <c r="J36" s="20">
        <f>'II (4)'!$H41</f>
        <v>0</v>
      </c>
      <c r="K36" s="19">
        <f>'II (6)'!$F41</f>
        <v>1.6159421399347265</v>
      </c>
      <c r="L36" s="33">
        <f>'III (1)'!$M41</f>
        <v>0</v>
      </c>
      <c r="M36" s="33">
        <f>'III (2)'!$K41</f>
        <v>0</v>
      </c>
      <c r="N36" s="33">
        <f>'III (3)'!$I40</f>
        <v>0</v>
      </c>
      <c r="O36" s="19">
        <f>'III (4)'!$L41</f>
        <v>0</v>
      </c>
      <c r="P36" s="19">
        <f>'III (5)'!$H41</f>
        <v>0</v>
      </c>
      <c r="Q36" s="20">
        <f>'III (6)'!$E40</f>
        <v>0</v>
      </c>
      <c r="R36" s="19">
        <f>'III (7)'!$J41</f>
        <v>0.2409000353550503</v>
      </c>
      <c r="S36" s="20">
        <f>'IV (1)'!$E40</f>
        <v>1</v>
      </c>
      <c r="T36" s="20">
        <f>'IV (2)'!$E40</f>
        <v>0</v>
      </c>
      <c r="U36" s="39">
        <f t="shared" si="0"/>
        <v>3.8339838723092807</v>
      </c>
      <c r="V36" s="1">
        <f t="shared" si="1"/>
        <v>10</v>
      </c>
    </row>
    <row r="37" spans="1:22" ht="15">
      <c r="A37" s="5" t="s">
        <v>32</v>
      </c>
      <c r="B37" s="19">
        <f>'I (1)'!$F42</f>
        <v>0.6773689352453832</v>
      </c>
      <c r="C37" s="19">
        <f>'I (2)'!$F42</f>
        <v>0.17557437715851654</v>
      </c>
      <c r="D37" s="19">
        <f>'I (3)'!$G42</f>
        <v>0</v>
      </c>
      <c r="E37" s="20">
        <f>'I (4)'!$E41</f>
        <v>0</v>
      </c>
      <c r="F37" s="19">
        <f>'I (5)'!$G42</f>
        <v>0.04415277295331761</v>
      </c>
      <c r="G37" s="20">
        <f>'II (1)'!$G41</f>
        <v>0</v>
      </c>
      <c r="H37" s="19">
        <f>'II (2)'!$F41</f>
        <v>-1</v>
      </c>
      <c r="I37" s="19">
        <f>'II (3)'!$F41</f>
        <v>-0.18666168259157262</v>
      </c>
      <c r="J37" s="20">
        <f>'II (4)'!$H42</f>
        <v>0</v>
      </c>
      <c r="K37" s="19">
        <f>'II (6)'!$F42</f>
        <v>0.29969978624332444</v>
      </c>
      <c r="L37" s="33">
        <f>'III (1)'!$M42</f>
        <v>0</v>
      </c>
      <c r="M37" s="33">
        <f>'III (2)'!$K42</f>
        <v>0</v>
      </c>
      <c r="N37" s="33">
        <f>'III (3)'!$I41</f>
        <v>0</v>
      </c>
      <c r="O37" s="19">
        <f>'III (4)'!$L42</f>
        <v>0</v>
      </c>
      <c r="P37" s="19">
        <f>'III (5)'!$H42</f>
        <v>-0.3393732950587859</v>
      </c>
      <c r="Q37" s="20">
        <f>'III (6)'!$E41</f>
        <v>0</v>
      </c>
      <c r="R37" s="19">
        <f>'III (7)'!$J42</f>
        <v>0.16779732967335448</v>
      </c>
      <c r="S37" s="20">
        <f>'IV (1)'!$E41</f>
        <v>1</v>
      </c>
      <c r="T37" s="20">
        <f>'IV (2)'!$E41</f>
        <v>0</v>
      </c>
      <c r="U37" s="39">
        <f t="shared" si="0"/>
        <v>0.8385582236235378</v>
      </c>
      <c r="V37" s="1">
        <f t="shared" si="1"/>
        <v>32</v>
      </c>
    </row>
    <row r="38" spans="1:22" ht="15">
      <c r="A38" s="5" t="s">
        <v>33</v>
      </c>
      <c r="B38" s="19">
        <f>'I (1)'!$F43</f>
        <v>1.182282209177023</v>
      </c>
      <c r="C38" s="19">
        <f>'I (2)'!$F43</f>
        <v>0.3079764608626552</v>
      </c>
      <c r="D38" s="19">
        <f>'I (3)'!$G43</f>
        <v>-0.15900004385894564</v>
      </c>
      <c r="E38" s="20">
        <f>'I (4)'!$E42</f>
        <v>0</v>
      </c>
      <c r="F38" s="19">
        <f>'I (5)'!$G43</f>
        <v>0.21963302668443363</v>
      </c>
      <c r="G38" s="20">
        <f>'II (1)'!$G42</f>
        <v>0</v>
      </c>
      <c r="H38" s="19">
        <f>'II (2)'!$F42</f>
        <v>-0.6133045277402229</v>
      </c>
      <c r="I38" s="19">
        <f>'II (3)'!$F42</f>
        <v>-0.2610454712000457</v>
      </c>
      <c r="J38" s="20">
        <f>'II (4)'!$H43</f>
        <v>0</v>
      </c>
      <c r="K38" s="19">
        <f>'II (6)'!$F43</f>
        <v>0.8621622191816258</v>
      </c>
      <c r="L38" s="33">
        <f>'III (1)'!$M43</f>
        <v>0</v>
      </c>
      <c r="M38" s="33">
        <f>'III (2)'!$K43</f>
        <v>0</v>
      </c>
      <c r="N38" s="33">
        <f>'III (3)'!$I42</f>
        <v>0</v>
      </c>
      <c r="O38" s="19">
        <f>'III (4)'!$L43</f>
        <v>0</v>
      </c>
      <c r="P38" s="19">
        <f>'III (5)'!$H43</f>
        <v>-1.8424364800392286</v>
      </c>
      <c r="Q38" s="20">
        <f>'III (6)'!$E42</f>
        <v>0</v>
      </c>
      <c r="R38" s="19">
        <f>'III (7)'!$J43</f>
        <v>0.12112100877061836</v>
      </c>
      <c r="S38" s="20">
        <f>'IV (1)'!$E42</f>
        <v>1</v>
      </c>
      <c r="T38" s="20">
        <f>'IV (2)'!$E42</f>
        <v>0</v>
      </c>
      <c r="U38" s="39">
        <f t="shared" si="0"/>
        <v>0.8173884018379135</v>
      </c>
      <c r="V38" s="1">
        <f t="shared" si="1"/>
        <v>33</v>
      </c>
    </row>
    <row r="39" spans="1:22" ht="15">
      <c r="A39" s="5" t="s">
        <v>34</v>
      </c>
      <c r="B39" s="19">
        <f>'I (1)'!$F44</f>
        <v>0.59279260280647</v>
      </c>
      <c r="C39" s="19">
        <f>'I (2)'!$F44</f>
        <v>0.22165971622638483</v>
      </c>
      <c r="D39" s="19">
        <f>'I (3)'!$G44</f>
        <v>0</v>
      </c>
      <c r="E39" s="20">
        <f>'I (4)'!$E43</f>
        <v>0</v>
      </c>
      <c r="F39" s="19">
        <f>'I (5)'!$G44</f>
        <v>0.36631151800866124</v>
      </c>
      <c r="G39" s="20">
        <f>'II (1)'!$G43</f>
        <v>0</v>
      </c>
      <c r="H39" s="19">
        <f>'II (2)'!$F43</f>
        <v>-0.858831456041198</v>
      </c>
      <c r="I39" s="19">
        <f>'II (3)'!$F43</f>
        <v>-0.146168268681879</v>
      </c>
      <c r="J39" s="20">
        <f>'II (4)'!$H44</f>
        <v>0</v>
      </c>
      <c r="K39" s="19">
        <f>'II (6)'!$F44</f>
        <v>1.8128339239575455</v>
      </c>
      <c r="L39" s="33">
        <f>'III (1)'!$M44</f>
        <v>0</v>
      </c>
      <c r="M39" s="33">
        <f>'III (2)'!$K44</f>
        <v>0</v>
      </c>
      <c r="N39" s="33">
        <f>'III (3)'!$I43</f>
        <v>0</v>
      </c>
      <c r="O39" s="19">
        <f>'III (4)'!$L44</f>
        <v>0</v>
      </c>
      <c r="P39" s="19">
        <f>'III (5)'!$H44</f>
        <v>0</v>
      </c>
      <c r="Q39" s="20">
        <f>'III (6)'!$E43</f>
        <v>0</v>
      </c>
      <c r="R39" s="19">
        <f>'III (7)'!$J44</f>
        <v>0.0460952330111079</v>
      </c>
      <c r="S39" s="20">
        <f>'IV (1)'!$E43</f>
        <v>1</v>
      </c>
      <c r="T39" s="20">
        <f>'IV (2)'!$E43</f>
        <v>0</v>
      </c>
      <c r="U39" s="39">
        <f t="shared" si="0"/>
        <v>3.034693269287092</v>
      </c>
      <c r="V39" s="1">
        <f t="shared" si="1"/>
        <v>17</v>
      </c>
    </row>
    <row r="40" spans="1:22" ht="15">
      <c r="A40" s="5" t="s">
        <v>35</v>
      </c>
      <c r="B40" s="19">
        <f>'I (1)'!$F45</f>
        <v>0.8217248333173345</v>
      </c>
      <c r="C40" s="19">
        <f>'I (2)'!$F45</f>
        <v>0.1410234803671735</v>
      </c>
      <c r="D40" s="19">
        <f>'I (3)'!$G45</f>
        <v>0</v>
      </c>
      <c r="E40" s="20">
        <f>'I (4)'!$E44</f>
        <v>0</v>
      </c>
      <c r="F40" s="19">
        <f>'I (5)'!$G45</f>
        <v>0.009772713920813504</v>
      </c>
      <c r="G40" s="20">
        <f>'II (1)'!$G44</f>
        <v>0</v>
      </c>
      <c r="H40" s="19">
        <f>'II (2)'!$F44</f>
        <v>-0.6489871787284291</v>
      </c>
      <c r="I40" s="19">
        <f>'II (3)'!$F44</f>
        <v>-0.23235752927284145</v>
      </c>
      <c r="J40" s="20">
        <f>'II (4)'!$H45</f>
        <v>0</v>
      </c>
      <c r="K40" s="19">
        <f>'II (6)'!$F45</f>
        <v>1.7251684341818598</v>
      </c>
      <c r="L40" s="33">
        <f>'III (1)'!$M45</f>
        <v>0</v>
      </c>
      <c r="M40" s="33">
        <f>'III (2)'!$K45</f>
        <v>0</v>
      </c>
      <c r="N40" s="33">
        <f>'III (3)'!$I44</f>
        <v>0</v>
      </c>
      <c r="O40" s="19">
        <f>'III (4)'!$L45</f>
        <v>0</v>
      </c>
      <c r="P40" s="19">
        <f>'III (5)'!$H45</f>
        <v>0</v>
      </c>
      <c r="Q40" s="20">
        <f>'III (6)'!$E44</f>
        <v>0</v>
      </c>
      <c r="R40" s="19">
        <f>'III (7)'!$J45</f>
        <v>0.1305115837721509</v>
      </c>
      <c r="S40" s="20">
        <f>'IV (1)'!$E44</f>
        <v>1</v>
      </c>
      <c r="T40" s="20">
        <f>'IV (2)'!$E44</f>
        <v>0</v>
      </c>
      <c r="U40" s="39">
        <f t="shared" si="0"/>
        <v>2.946856337558062</v>
      </c>
      <c r="V40" s="1">
        <f t="shared" si="1"/>
        <v>18</v>
      </c>
    </row>
    <row r="41" spans="1:22" ht="15">
      <c r="A41" s="5" t="s">
        <v>36</v>
      </c>
      <c r="B41" s="19">
        <f>'I (1)'!$F46</f>
        <v>0.5915057399681998</v>
      </c>
      <c r="C41" s="19">
        <f>'I (2)'!$F46</f>
        <v>0.22453934812240225</v>
      </c>
      <c r="D41" s="19">
        <f>'I (3)'!$G46</f>
        <v>0</v>
      </c>
      <c r="E41" s="20">
        <f>'I (4)'!$E45</f>
        <v>0</v>
      </c>
      <c r="F41" s="19">
        <f>'I (5)'!$G46</f>
        <v>0.01603667626008305</v>
      </c>
      <c r="G41" s="20">
        <f>'II (1)'!$G45</f>
        <v>0</v>
      </c>
      <c r="H41" s="19">
        <f>'II (2)'!$F45</f>
        <v>-0.6989371148830765</v>
      </c>
      <c r="I41" s="19">
        <f>'II (3)'!$F45</f>
        <v>-0.08856642947564763</v>
      </c>
      <c r="J41" s="20">
        <f>'II (4)'!$H46</f>
        <v>0</v>
      </c>
      <c r="K41" s="19">
        <f>'II (6)'!$F46</f>
        <v>0</v>
      </c>
      <c r="L41" s="33">
        <f>'III (1)'!$M46</f>
        <v>0</v>
      </c>
      <c r="M41" s="33">
        <f>'III (2)'!$K46</f>
        <v>0</v>
      </c>
      <c r="N41" s="33">
        <f>'III (3)'!$I45</f>
        <v>0</v>
      </c>
      <c r="O41" s="19">
        <f>'III (4)'!$L46</f>
        <v>0</v>
      </c>
      <c r="P41" s="19">
        <f>'III (5)'!$H46</f>
        <v>-0.5537005556917877</v>
      </c>
      <c r="Q41" s="20">
        <f>'III (6)'!$E45</f>
        <v>0</v>
      </c>
      <c r="R41" s="19">
        <f>'III (7)'!$J46</f>
        <v>0.060284558690356704</v>
      </c>
      <c r="S41" s="20">
        <f>'IV (1)'!$E45</f>
        <v>1</v>
      </c>
      <c r="T41" s="20">
        <f>'IV (2)'!$E45</f>
        <v>0</v>
      </c>
      <c r="U41" s="39">
        <f t="shared" si="0"/>
        <v>0.55116222299053</v>
      </c>
      <c r="V41" s="1">
        <f t="shared" si="1"/>
        <v>34</v>
      </c>
    </row>
    <row r="42" ht="15">
      <c r="A42" s="6"/>
    </row>
  </sheetData>
  <sheetProtection/>
  <mergeCells count="7">
    <mergeCell ref="U3:U4"/>
    <mergeCell ref="A1:U1"/>
    <mergeCell ref="A3:A4"/>
    <mergeCell ref="L3:R3"/>
    <mergeCell ref="S3:T3"/>
    <mergeCell ref="B3:F3"/>
    <mergeCell ref="G3:K3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3" sqref="G13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72" t="s">
        <v>293</v>
      </c>
      <c r="B1" s="75"/>
      <c r="C1" s="75"/>
      <c r="D1" s="75"/>
      <c r="E1" s="75"/>
      <c r="F1" s="75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3" spans="1:22" s="8" customFormat="1" ht="70.5" customHeight="1">
      <c r="A3" s="73" t="s">
        <v>38</v>
      </c>
      <c r="B3" s="73" t="s">
        <v>93</v>
      </c>
      <c r="C3" s="73"/>
      <c r="D3" s="73"/>
      <c r="E3" s="73"/>
      <c r="F3" s="73"/>
      <c r="G3" s="73" t="s">
        <v>94</v>
      </c>
      <c r="H3" s="73"/>
      <c r="I3" s="73"/>
      <c r="J3" s="73"/>
      <c r="K3" s="73"/>
      <c r="L3" s="73" t="s">
        <v>195</v>
      </c>
      <c r="M3" s="73"/>
      <c r="N3" s="73"/>
      <c r="O3" s="73"/>
      <c r="P3" s="73"/>
      <c r="Q3" s="73"/>
      <c r="R3" s="88"/>
      <c r="S3" s="73" t="s">
        <v>194</v>
      </c>
      <c r="T3" s="88"/>
      <c r="U3" s="73" t="s">
        <v>95</v>
      </c>
      <c r="V3" s="22"/>
    </row>
    <row r="4" spans="1:21" s="8" customFormat="1" ht="23.25" customHeight="1">
      <c r="A4" s="73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86"/>
    </row>
    <row r="5" spans="1:22" ht="15">
      <c r="A5" s="5" t="s">
        <v>233</v>
      </c>
      <c r="B5" s="19">
        <f>'I (1)'!$F30</f>
        <v>0.7507238879773401</v>
      </c>
      <c r="C5" s="19">
        <f>'I (2)'!$F30</f>
        <v>0.13687596787923792</v>
      </c>
      <c r="D5" s="19">
        <f>'I (3)'!$G30</f>
        <v>0</v>
      </c>
      <c r="E5" s="20">
        <f>'I (4)'!$E29</f>
        <v>0</v>
      </c>
      <c r="F5" s="19">
        <f>'I (5)'!$G30</f>
        <v>0.26718515373854357</v>
      </c>
      <c r="G5" s="20">
        <f>'II (1)'!$G29</f>
        <v>0</v>
      </c>
      <c r="H5" s="19">
        <f>'II (2)'!$F29</f>
        <v>-0.15639794097073692</v>
      </c>
      <c r="I5" s="19">
        <f>'II (3)'!$F29</f>
        <v>-0.2077704911499507</v>
      </c>
      <c r="J5" s="20">
        <f>'II (4)'!$H30</f>
        <v>0</v>
      </c>
      <c r="K5" s="19">
        <f>'II (6)'!$F30</f>
        <v>1.8223593768035729</v>
      </c>
      <c r="L5" s="33">
        <f>'III (1)'!$M30</f>
        <v>0</v>
      </c>
      <c r="M5" s="33">
        <f>'III (2)'!$K30</f>
        <v>0</v>
      </c>
      <c r="N5" s="33">
        <f>'III (3)'!$I29</f>
        <v>0</v>
      </c>
      <c r="O5" s="19">
        <f>'III (4)'!$L30</f>
        <v>0</v>
      </c>
      <c r="P5" s="19">
        <f>'III (5)'!$H30</f>
        <v>0</v>
      </c>
      <c r="Q5" s="20">
        <f>'III (6)'!$E29</f>
        <v>0</v>
      </c>
      <c r="R5" s="19">
        <f>'III (7)'!$J30</f>
        <v>0.3879128255100413</v>
      </c>
      <c r="S5" s="20">
        <f>'IV (1)'!$E29</f>
        <v>1</v>
      </c>
      <c r="T5" s="20">
        <f>'IV (2)'!$E29</f>
        <v>0</v>
      </c>
      <c r="U5" s="39">
        <f aca="true" t="shared" si="0" ref="U5:U41">SUM($B5:$T5)</f>
        <v>4.000888779788048</v>
      </c>
      <c r="V5" s="1">
        <f>RANK(U5,$U$5:$U$41,0)</f>
        <v>7</v>
      </c>
    </row>
    <row r="6" spans="1:22" ht="15">
      <c r="A6" s="5" t="s">
        <v>234</v>
      </c>
      <c r="B6" s="19">
        <f>'I (1)'!$F32</f>
        <v>0.3036131858770886</v>
      </c>
      <c r="C6" s="19">
        <f>'I (2)'!$F32</f>
        <v>0.07929220051086477</v>
      </c>
      <c r="D6" s="19">
        <f>'I (3)'!$G32</f>
        <v>0</v>
      </c>
      <c r="E6" s="20">
        <f>'I (4)'!$E31</f>
        <v>0</v>
      </c>
      <c r="F6" s="19">
        <f>'I (5)'!$G32</f>
        <v>0.5954649522288883</v>
      </c>
      <c r="G6" s="20">
        <f>'II (1)'!$G31</f>
        <v>0</v>
      </c>
      <c r="H6" s="19">
        <f>'II (2)'!$F31</f>
        <v>-0.37354784320956347</v>
      </c>
      <c r="I6" s="19">
        <f>'II (3)'!$F31</f>
        <v>-0.05124862869171274</v>
      </c>
      <c r="J6" s="20">
        <f>'II (4)'!$H32</f>
        <v>0</v>
      </c>
      <c r="K6" s="19">
        <f>'II (6)'!$F32</f>
        <v>1.9816243801298705</v>
      </c>
      <c r="L6" s="33">
        <f>'III (1)'!$M32</f>
        <v>0</v>
      </c>
      <c r="M6" s="33">
        <f>'III (2)'!$K32</f>
        <v>0</v>
      </c>
      <c r="N6" s="33">
        <f>'III (3)'!$I31</f>
        <v>0</v>
      </c>
      <c r="O6" s="19">
        <f>'III (4)'!$L32</f>
        <v>0</v>
      </c>
      <c r="P6" s="19">
        <f>'III (5)'!$H32</f>
        <v>0</v>
      </c>
      <c r="Q6" s="20">
        <f>'III (6)'!$E31</f>
        <v>0</v>
      </c>
      <c r="R6" s="19">
        <f>'III (7)'!$J32</f>
        <v>0.07546068902266535</v>
      </c>
      <c r="S6" s="20">
        <f>'IV (1)'!$E31</f>
        <v>1</v>
      </c>
      <c r="T6" s="20">
        <f>'IV (2)'!$E31</f>
        <v>0</v>
      </c>
      <c r="U6" s="39">
        <f t="shared" si="0"/>
        <v>3.610658935868101</v>
      </c>
      <c r="V6" s="1">
        <f aca="true" t="shared" si="1" ref="V6:V41">RANK(U6,$U$5:$U$41,0)</f>
        <v>13</v>
      </c>
    </row>
    <row r="7" spans="1:22" ht="15">
      <c r="A7" s="5" t="s">
        <v>235</v>
      </c>
      <c r="B7" s="19">
        <f>'I (1)'!$F18</f>
        <v>0.22214648643512092</v>
      </c>
      <c r="C7" s="19">
        <f>'I (2)'!$F18</f>
        <v>0.22592505244449967</v>
      </c>
      <c r="D7" s="19">
        <f>'I (3)'!$G18</f>
        <v>0</v>
      </c>
      <c r="E7" s="20">
        <f>'I (4)'!$E17</f>
        <v>0</v>
      </c>
      <c r="F7" s="19">
        <f>'I (5)'!$G18</f>
        <v>0.152089077777793</v>
      </c>
      <c r="G7" s="20">
        <f>'II (1)'!$G17</f>
        <v>0</v>
      </c>
      <c r="H7" s="19">
        <f>'II (2)'!$F17</f>
        <v>-0.33374956071318673</v>
      </c>
      <c r="I7" s="19">
        <f>'II (3)'!$F17</f>
        <v>-0.04980416170680688</v>
      </c>
      <c r="J7" s="20">
        <f>'II (4)'!$H18</f>
        <v>0</v>
      </c>
      <c r="K7" s="19">
        <f>'II (6)'!$F18</f>
        <v>1.6076690547852137</v>
      </c>
      <c r="L7" s="33">
        <f>'III (1)'!$M18</f>
        <v>0</v>
      </c>
      <c r="M7" s="33">
        <f>'III (2)'!$K18</f>
        <v>0</v>
      </c>
      <c r="N7" s="33">
        <f>'III (3)'!$I17</f>
        <v>0</v>
      </c>
      <c r="O7" s="19">
        <f>'III (4)'!$L18</f>
        <v>-0.4556971085314481</v>
      </c>
      <c r="P7" s="19">
        <f>'III (5)'!$H18</f>
        <v>0</v>
      </c>
      <c r="Q7" s="20">
        <f>'III (6)'!$E17</f>
        <v>0</v>
      </c>
      <c r="R7" s="19">
        <f>'III (7)'!$J18</f>
        <v>0.4025731131326523</v>
      </c>
      <c r="S7" s="20">
        <f>'IV (1)'!$E17</f>
        <v>1</v>
      </c>
      <c r="T7" s="20">
        <f>'IV (2)'!$E17</f>
        <v>0</v>
      </c>
      <c r="U7" s="39">
        <f t="shared" si="0"/>
        <v>2.771151953623838</v>
      </c>
      <c r="V7" s="1">
        <f t="shared" si="1"/>
        <v>21</v>
      </c>
    </row>
    <row r="8" spans="1:22" ht="15">
      <c r="A8" s="5" t="s">
        <v>236</v>
      </c>
      <c r="B8" s="19">
        <f>'I (1)'!$F15</f>
        <v>0.7711893477627214</v>
      </c>
      <c r="C8" s="19">
        <f>'I (2)'!$F15</f>
        <v>0.3912478654465189</v>
      </c>
      <c r="D8" s="19">
        <f>'I (3)'!$G15</f>
        <v>0</v>
      </c>
      <c r="E8" s="20">
        <f>'I (4)'!$E14</f>
        <v>0</v>
      </c>
      <c r="F8" s="19">
        <f>'I (5)'!$G15</f>
        <v>0.2620350105787925</v>
      </c>
      <c r="G8" s="20">
        <f>'II (1)'!$G14</f>
        <v>0</v>
      </c>
      <c r="H8" s="19">
        <f>'II (2)'!$F14</f>
        <v>-0.38332113969718346</v>
      </c>
      <c r="I8" s="19">
        <f>'II (3)'!$F14</f>
        <v>-0.34327772985074634</v>
      </c>
      <c r="J8" s="20">
        <f>'II (4)'!$H15</f>
        <v>0</v>
      </c>
      <c r="K8" s="19">
        <f>'II (6)'!$F15</f>
        <v>1.6516224968808366</v>
      </c>
      <c r="L8" s="33">
        <f>'III (1)'!$M15</f>
        <v>0</v>
      </c>
      <c r="M8" s="33">
        <f>'III (2)'!$K15</f>
        <v>0</v>
      </c>
      <c r="N8" s="33">
        <f>'III (3)'!$I14</f>
        <v>0</v>
      </c>
      <c r="O8" s="19">
        <f>'III (4)'!$L15</f>
        <v>0</v>
      </c>
      <c r="P8" s="19">
        <f>'III (5)'!$H15</f>
        <v>0</v>
      </c>
      <c r="Q8" s="20">
        <f>'III (6)'!$E14</f>
        <v>0</v>
      </c>
      <c r="R8" s="19">
        <f>'III (7)'!$J15</f>
        <v>0.04573568619391265</v>
      </c>
      <c r="S8" s="20">
        <f>'IV (1)'!$E14</f>
        <v>1</v>
      </c>
      <c r="T8" s="20">
        <f>'IV (2)'!$E14</f>
        <v>0</v>
      </c>
      <c r="U8" s="39">
        <f t="shared" si="0"/>
        <v>3.395231537314852</v>
      </c>
      <c r="V8" s="1">
        <f t="shared" si="1"/>
        <v>15</v>
      </c>
    </row>
    <row r="9" spans="1:22" ht="15">
      <c r="A9" s="5" t="s">
        <v>237</v>
      </c>
      <c r="B9" s="19">
        <f>'I (1)'!$F23</f>
        <v>0.5846587417565373</v>
      </c>
      <c r="C9" s="19">
        <f>'I (2)'!$F23</f>
        <v>0.052314432258207276</v>
      </c>
      <c r="D9" s="19">
        <f>'I (3)'!$G23</f>
        <v>0</v>
      </c>
      <c r="E9" s="20">
        <f>'I (4)'!$E22</f>
        <v>0</v>
      </c>
      <c r="F9" s="19">
        <f>'I (5)'!$G23</f>
        <v>1</v>
      </c>
      <c r="G9" s="20">
        <f>'II (1)'!$G22</f>
        <v>0</v>
      </c>
      <c r="H9" s="19">
        <f>'II (2)'!$F22</f>
        <v>-0.5591960052151004</v>
      </c>
      <c r="I9" s="19">
        <f>'II (3)'!$F22</f>
        <v>0</v>
      </c>
      <c r="J9" s="20">
        <f>'II (4)'!$H23</f>
        <v>0</v>
      </c>
      <c r="K9" s="19">
        <f>'II (6)'!$F23</f>
        <v>1.3860325891863643</v>
      </c>
      <c r="L9" s="33">
        <f>'III (1)'!$M23</f>
        <v>0</v>
      </c>
      <c r="M9" s="33">
        <f>'III (2)'!$K23</f>
        <v>0</v>
      </c>
      <c r="N9" s="33">
        <f>'III (3)'!$I22</f>
        <v>0</v>
      </c>
      <c r="O9" s="19">
        <f>'III (4)'!$L23</f>
        <v>0</v>
      </c>
      <c r="P9" s="19">
        <f>'III (5)'!$H23</f>
        <v>0</v>
      </c>
      <c r="Q9" s="20">
        <f>'III (6)'!$E22</f>
        <v>0</v>
      </c>
      <c r="R9" s="19">
        <f>'III (7)'!$J23</f>
        <v>0.10315113284807897</v>
      </c>
      <c r="S9" s="20">
        <f>'IV (1)'!$E22</f>
        <v>1</v>
      </c>
      <c r="T9" s="20">
        <f>'IV (2)'!$E22</f>
        <v>0</v>
      </c>
      <c r="U9" s="39">
        <f t="shared" si="0"/>
        <v>3.5669608908340873</v>
      </c>
      <c r="V9" s="1">
        <f t="shared" si="1"/>
        <v>14</v>
      </c>
    </row>
    <row r="10" spans="1:22" ht="15">
      <c r="A10" s="5" t="s">
        <v>238</v>
      </c>
      <c r="B10" s="19">
        <f>'I (1)'!$F38</f>
        <v>1.0566189437192484</v>
      </c>
      <c r="C10" s="19">
        <f>'I (2)'!$F38</f>
        <v>0.18388251503281416</v>
      </c>
      <c r="D10" s="19">
        <f>'I (3)'!$G38</f>
        <v>0</v>
      </c>
      <c r="E10" s="20">
        <f>'I (4)'!$E37</f>
        <v>0</v>
      </c>
      <c r="F10" s="19">
        <f>'I (5)'!$G38</f>
        <v>0.3628101562355535</v>
      </c>
      <c r="G10" s="20">
        <f>'II (1)'!$G37</f>
        <v>0</v>
      </c>
      <c r="H10" s="19">
        <f>'II (2)'!$F37</f>
        <v>-0.4011868665035816</v>
      </c>
      <c r="I10" s="19">
        <f>'II (3)'!$F37</f>
        <v>-0.027617925969158803</v>
      </c>
      <c r="J10" s="20">
        <f>'II (4)'!$H38</f>
        <v>0</v>
      </c>
      <c r="K10" s="19">
        <f>'II (6)'!$F38</f>
        <v>1.6591340672898898</v>
      </c>
      <c r="L10" s="33">
        <f>'III (1)'!$M38</f>
        <v>0</v>
      </c>
      <c r="M10" s="33">
        <f>'III (2)'!$K38</f>
        <v>0</v>
      </c>
      <c r="N10" s="33">
        <f>'III (3)'!$I37</f>
        <v>0</v>
      </c>
      <c r="O10" s="19">
        <f>'III (4)'!$L38</f>
        <v>0</v>
      </c>
      <c r="P10" s="19">
        <f>'III (5)'!$H38</f>
        <v>0</v>
      </c>
      <c r="Q10" s="20">
        <f>'III (6)'!$E37</f>
        <v>0</v>
      </c>
      <c r="R10" s="19">
        <f>'III (7)'!$J38</f>
        <v>0.1896254624275045</v>
      </c>
      <c r="S10" s="20">
        <f>'IV (1)'!$E37</f>
        <v>1</v>
      </c>
      <c r="T10" s="20">
        <f>'IV (2)'!$E37</f>
        <v>0</v>
      </c>
      <c r="U10" s="39">
        <f t="shared" si="0"/>
        <v>4.02326635223227</v>
      </c>
      <c r="V10" s="1">
        <f t="shared" si="1"/>
        <v>6</v>
      </c>
    </row>
    <row r="11" spans="1:22" ht="15">
      <c r="A11" s="5" t="s">
        <v>239</v>
      </c>
      <c r="B11" s="19">
        <f>'I (1)'!$F25</f>
        <v>0.7609858262387345</v>
      </c>
      <c r="C11" s="19">
        <f>'I (2)'!$F25</f>
        <v>0.18703075184451157</v>
      </c>
      <c r="D11" s="19">
        <f>'I (3)'!$G25</f>
        <v>0</v>
      </c>
      <c r="E11" s="20">
        <f>'I (4)'!$E24</f>
        <v>0</v>
      </c>
      <c r="F11" s="19">
        <f>'I (5)'!$G25</f>
        <v>0.25823199418014614</v>
      </c>
      <c r="G11" s="20">
        <f>'II (1)'!$G24</f>
        <v>0</v>
      </c>
      <c r="H11" s="19">
        <f>'II (2)'!$F24</f>
        <v>0</v>
      </c>
      <c r="I11" s="19">
        <f>'II (3)'!$F24</f>
        <v>-0.07583878082981325</v>
      </c>
      <c r="J11" s="20">
        <f>'II (4)'!$H25</f>
        <v>0</v>
      </c>
      <c r="K11" s="19">
        <f>'II (6)'!$F25</f>
        <v>1.6142982790384601</v>
      </c>
      <c r="L11" s="33">
        <f>'III (1)'!$M25</f>
        <v>0</v>
      </c>
      <c r="M11" s="33">
        <f>'III (2)'!$K25</f>
        <v>0</v>
      </c>
      <c r="N11" s="33">
        <f>'III (3)'!$I24</f>
        <v>0</v>
      </c>
      <c r="O11" s="19">
        <f>'III (4)'!$L25</f>
        <v>0</v>
      </c>
      <c r="P11" s="19">
        <f>'III (5)'!$H25</f>
        <v>0</v>
      </c>
      <c r="Q11" s="20">
        <f>'III (6)'!$E24</f>
        <v>0</v>
      </c>
      <c r="R11" s="19">
        <f>'III (7)'!$J25</f>
        <v>0.2126992843718361</v>
      </c>
      <c r="S11" s="20">
        <f>'IV (1)'!$E24</f>
        <v>1</v>
      </c>
      <c r="T11" s="20">
        <f>'IV (2)'!$E24</f>
        <v>0</v>
      </c>
      <c r="U11" s="39">
        <f t="shared" si="0"/>
        <v>3.957407354843875</v>
      </c>
      <c r="V11" s="1">
        <f t="shared" si="1"/>
        <v>8</v>
      </c>
    </row>
    <row r="12" spans="1:22" ht="15">
      <c r="A12" s="5" t="s">
        <v>240</v>
      </c>
      <c r="B12" s="19">
        <f>'I (1)'!$F14</f>
        <v>0.5473089031067737</v>
      </c>
      <c r="C12" s="19">
        <f>'I (2)'!$F14</f>
        <v>0.2812023662910071</v>
      </c>
      <c r="D12" s="19">
        <f>'I (3)'!$G14</f>
        <v>0</v>
      </c>
      <c r="E12" s="20">
        <f>'I (4)'!$E13</f>
        <v>0</v>
      </c>
      <c r="F12" s="19">
        <f>'I (5)'!$G14</f>
        <v>0.25044420189404504</v>
      </c>
      <c r="G12" s="20">
        <f>'II (1)'!$G13</f>
        <v>0</v>
      </c>
      <c r="H12" s="19">
        <f>'II (2)'!$F13</f>
        <v>-0.443449631377669</v>
      </c>
      <c r="I12" s="19">
        <f>'II (3)'!$F13</f>
        <v>-0.12753822238971566</v>
      </c>
      <c r="J12" s="20">
        <f>'II (4)'!$H14</f>
        <v>0</v>
      </c>
      <c r="K12" s="19">
        <f>'II (6)'!$F14</f>
        <v>1.7492284110468828</v>
      </c>
      <c r="L12" s="33">
        <f>'III (1)'!$M14</f>
        <v>0</v>
      </c>
      <c r="M12" s="33">
        <f>'III (2)'!$K14</f>
        <v>0</v>
      </c>
      <c r="N12" s="33">
        <f>'III (3)'!$I13</f>
        <v>0</v>
      </c>
      <c r="O12" s="19">
        <f>'III (4)'!$L14</f>
        <v>0</v>
      </c>
      <c r="P12" s="19">
        <f>'III (5)'!$H14</f>
        <v>-1.069826118385026</v>
      </c>
      <c r="Q12" s="20">
        <f>'III (6)'!$E13</f>
        <v>0</v>
      </c>
      <c r="R12" s="19">
        <f>'III (7)'!$J14</f>
        <v>0.1640703445118411</v>
      </c>
      <c r="S12" s="20">
        <f>'IV (1)'!$E13</f>
        <v>1</v>
      </c>
      <c r="T12" s="20">
        <f>'IV (2)'!$E13</f>
        <v>0</v>
      </c>
      <c r="U12" s="39">
        <f t="shared" si="0"/>
        <v>2.3514402546981388</v>
      </c>
      <c r="V12" s="1">
        <f t="shared" si="1"/>
        <v>23</v>
      </c>
    </row>
    <row r="13" spans="1:22" ht="15">
      <c r="A13" s="5" t="s">
        <v>241</v>
      </c>
      <c r="B13" s="19">
        <f>'I (1)'!$F21</f>
        <v>0.7295646460087276</v>
      </c>
      <c r="C13" s="19">
        <f>'I (2)'!$F21</f>
        <v>0.22482488505081474</v>
      </c>
      <c r="D13" s="19">
        <f>'I (3)'!$G21</f>
        <v>0</v>
      </c>
      <c r="E13" s="20">
        <f>'I (4)'!$E20</f>
        <v>0</v>
      </c>
      <c r="F13" s="19">
        <f>'I (5)'!$G21</f>
        <v>0.37741234616496355</v>
      </c>
      <c r="G13" s="20">
        <f>'II (1)'!$G20</f>
        <v>0</v>
      </c>
      <c r="H13" s="19">
        <f>'II (2)'!$F20</f>
        <v>-0.16959236525484056</v>
      </c>
      <c r="I13" s="19">
        <f>'II (3)'!$F20</f>
        <v>-0.14819419857921698</v>
      </c>
      <c r="J13" s="20">
        <f>'II (4)'!$H21</f>
        <v>0</v>
      </c>
      <c r="K13" s="19">
        <f>'II (6)'!$F21</f>
        <v>1.677083477468073</v>
      </c>
      <c r="L13" s="33">
        <f>'III (1)'!$M21</f>
        <v>0</v>
      </c>
      <c r="M13" s="33">
        <f>'III (2)'!$K21</f>
        <v>0</v>
      </c>
      <c r="N13" s="33">
        <f>'III (3)'!$I20</f>
        <v>0</v>
      </c>
      <c r="O13" s="19">
        <f>'III (4)'!$L21</f>
        <v>-6.387531827904757E-06</v>
      </c>
      <c r="P13" s="19">
        <f>'III (5)'!$H21</f>
        <v>-0.16910073186535565</v>
      </c>
      <c r="Q13" s="20">
        <f>'III (6)'!$E20</f>
        <v>0</v>
      </c>
      <c r="R13" s="19">
        <f>'III (7)'!$J21</f>
        <v>0.17309572035018725</v>
      </c>
      <c r="S13" s="20">
        <f>'IV (1)'!$E20</f>
        <v>1</v>
      </c>
      <c r="T13" s="20">
        <f>'IV (2)'!$E20</f>
        <v>0</v>
      </c>
      <c r="U13" s="39">
        <f t="shared" si="0"/>
        <v>3.6950873918115246</v>
      </c>
      <c r="V13" s="1">
        <f t="shared" si="1"/>
        <v>11</v>
      </c>
    </row>
    <row r="14" spans="1:22" ht="15">
      <c r="A14" s="5" t="s">
        <v>242</v>
      </c>
      <c r="B14" s="19">
        <f>'I (1)'!$F44</f>
        <v>0.59279260280647</v>
      </c>
      <c r="C14" s="19">
        <f>'I (2)'!$F44</f>
        <v>0.22165971622638483</v>
      </c>
      <c r="D14" s="19">
        <f>'I (3)'!$G44</f>
        <v>0</v>
      </c>
      <c r="E14" s="20">
        <f>'I (4)'!$E43</f>
        <v>0</v>
      </c>
      <c r="F14" s="19">
        <f>'I (5)'!$G44</f>
        <v>0.36631151800866124</v>
      </c>
      <c r="G14" s="20">
        <f>'II (1)'!$G43</f>
        <v>0</v>
      </c>
      <c r="H14" s="19">
        <f>'II (2)'!$F43</f>
        <v>-0.858831456041198</v>
      </c>
      <c r="I14" s="19">
        <f>'II (3)'!$F43</f>
        <v>-0.146168268681879</v>
      </c>
      <c r="J14" s="20">
        <f>'II (4)'!$H44</f>
        <v>0</v>
      </c>
      <c r="K14" s="19">
        <f>'II (6)'!$F44</f>
        <v>1.8128339239575455</v>
      </c>
      <c r="L14" s="33">
        <f>'III (1)'!$M44</f>
        <v>0</v>
      </c>
      <c r="M14" s="33">
        <f>'III (2)'!$K44</f>
        <v>0</v>
      </c>
      <c r="N14" s="33">
        <f>'III (3)'!$I43</f>
        <v>0</v>
      </c>
      <c r="O14" s="19">
        <f>'III (4)'!$L44</f>
        <v>0</v>
      </c>
      <c r="P14" s="19">
        <f>'III (5)'!$H44</f>
        <v>0</v>
      </c>
      <c r="Q14" s="20">
        <f>'III (6)'!$E43</f>
        <v>0</v>
      </c>
      <c r="R14" s="19">
        <f>'III (7)'!$J44</f>
        <v>0.0460952330111079</v>
      </c>
      <c r="S14" s="20">
        <f>'IV (1)'!$E43</f>
        <v>1</v>
      </c>
      <c r="T14" s="20">
        <f>'IV (2)'!$E43</f>
        <v>0</v>
      </c>
      <c r="U14" s="39">
        <f t="shared" si="0"/>
        <v>3.034693269287092</v>
      </c>
      <c r="V14" s="1">
        <f t="shared" si="1"/>
        <v>17</v>
      </c>
    </row>
    <row r="15" spans="1:22" ht="15">
      <c r="A15" s="5" t="s">
        <v>243</v>
      </c>
      <c r="B15" s="19">
        <f>'I (1)'!$F19</f>
        <v>0.994761811712022</v>
      </c>
      <c r="C15" s="19">
        <f>'I (2)'!$F19</f>
        <v>0.40223744017619223</v>
      </c>
      <c r="D15" s="19">
        <f>'I (3)'!$G19</f>
        <v>0</v>
      </c>
      <c r="E15" s="20">
        <f>'I (4)'!$E18</f>
        <v>0</v>
      </c>
      <c r="F15" s="19">
        <f>'I (5)'!$G19</f>
        <v>0.575397665234122</v>
      </c>
      <c r="G15" s="20">
        <f>'II (1)'!$G18</f>
        <v>0</v>
      </c>
      <c r="H15" s="19">
        <f>'II (2)'!$F18</f>
        <v>-0.10783112383116371</v>
      </c>
      <c r="I15" s="19">
        <f>'II (3)'!$F18</f>
        <v>-0.0018225457806110572</v>
      </c>
      <c r="J15" s="20">
        <f>'II (4)'!$H19</f>
        <v>0</v>
      </c>
      <c r="K15" s="19">
        <f>'II (6)'!$F19</f>
        <v>1.7638473435586142</v>
      </c>
      <c r="L15" s="33">
        <f>'III (1)'!$M19</f>
        <v>0</v>
      </c>
      <c r="M15" s="33">
        <f>'III (2)'!$K19</f>
        <v>0</v>
      </c>
      <c r="N15" s="33">
        <f>'III (3)'!$I18</f>
        <v>0</v>
      </c>
      <c r="O15" s="19">
        <f>'III (4)'!$L19</f>
        <v>0</v>
      </c>
      <c r="P15" s="19">
        <f>'III (5)'!$H19</f>
        <v>0</v>
      </c>
      <c r="Q15" s="20">
        <f>'III (6)'!$E18</f>
        <v>0</v>
      </c>
      <c r="R15" s="19">
        <f>'III (7)'!$J19</f>
        <v>0.09050467703110633</v>
      </c>
      <c r="S15" s="20">
        <f>'IV (1)'!$E18</f>
        <v>1</v>
      </c>
      <c r="T15" s="20">
        <f>'IV (2)'!$E18</f>
        <v>0</v>
      </c>
      <c r="U15" s="39">
        <f t="shared" si="0"/>
        <v>4.717095268100282</v>
      </c>
      <c r="V15" s="1">
        <f t="shared" si="1"/>
        <v>2</v>
      </c>
    </row>
    <row r="16" spans="1:22" ht="15">
      <c r="A16" s="5" t="s">
        <v>244</v>
      </c>
      <c r="B16" s="19">
        <f>'I (1)'!$F13</f>
        <v>1.1699029604033624</v>
      </c>
      <c r="C16" s="19">
        <f>'I (2)'!$F13</f>
        <v>0.9595119044477547</v>
      </c>
      <c r="D16" s="19">
        <f>'I (3)'!$G13</f>
        <v>0</v>
      </c>
      <c r="E16" s="20">
        <f>'I (4)'!$E12</f>
        <v>0</v>
      </c>
      <c r="F16" s="19">
        <f>'I (5)'!$G13</f>
        <v>0.04250513329989594</v>
      </c>
      <c r="G16" s="20">
        <f>'II (1)'!$G12</f>
        <v>0</v>
      </c>
      <c r="H16" s="19">
        <f>'II (2)'!$F12</f>
        <v>-0.16851369366058763</v>
      </c>
      <c r="I16" s="19">
        <f>'II (3)'!$F12</f>
        <v>-0.11077675571318016</v>
      </c>
      <c r="J16" s="20">
        <f>'II (4)'!$H13</f>
        <v>0</v>
      </c>
      <c r="K16" s="19">
        <f>'II (6)'!$F13</f>
        <v>1.6187113256616126</v>
      </c>
      <c r="L16" s="33">
        <f>'III (1)'!$M13</f>
        <v>0</v>
      </c>
      <c r="M16" s="33">
        <f>'III (2)'!$K13</f>
        <v>0</v>
      </c>
      <c r="N16" s="33">
        <f>'III (3)'!$I12</f>
        <v>0</v>
      </c>
      <c r="O16" s="19">
        <f>'III (4)'!$L13</f>
        <v>-0.24509601341095158</v>
      </c>
      <c r="P16" s="19">
        <f>'III (5)'!$H13</f>
        <v>0</v>
      </c>
      <c r="Q16" s="20">
        <f>'III (6)'!$E12</f>
        <v>0</v>
      </c>
      <c r="R16" s="19">
        <f>'III (7)'!$J13</f>
        <v>0.037766118028559614</v>
      </c>
      <c r="S16" s="20">
        <f>'IV (1)'!$E12</f>
        <v>1</v>
      </c>
      <c r="T16" s="20">
        <f>'IV (2)'!$E12</f>
        <v>0</v>
      </c>
      <c r="U16" s="39">
        <f t="shared" si="0"/>
        <v>4.304010979056466</v>
      </c>
      <c r="V16" s="1">
        <f t="shared" si="1"/>
        <v>3</v>
      </c>
    </row>
    <row r="17" spans="1:22" ht="15">
      <c r="A17" s="5" t="s">
        <v>12</v>
      </c>
      <c r="B17" s="19">
        <f>'I (1)'!$F22</f>
        <v>0.7784649002388114</v>
      </c>
      <c r="C17" s="19">
        <f>'I (2)'!$F22</f>
        <v>0.15304965234697668</v>
      </c>
      <c r="D17" s="19">
        <f>'I (3)'!$G22</f>
        <v>0</v>
      </c>
      <c r="E17" s="20">
        <f>'I (4)'!$E21</f>
        <v>0</v>
      </c>
      <c r="F17" s="19">
        <f>'I (5)'!$G22</f>
        <v>1</v>
      </c>
      <c r="G17" s="20">
        <f>'II (1)'!$G21</f>
        <v>0</v>
      </c>
      <c r="H17" s="19">
        <f>'II (2)'!$F21</f>
        <v>-0.7434971965291168</v>
      </c>
      <c r="I17" s="19">
        <f>'II (3)'!$F21</f>
        <v>-0.13243280020873632</v>
      </c>
      <c r="J17" s="20">
        <f>'II (4)'!$H22</f>
        <v>0</v>
      </c>
      <c r="K17" s="19">
        <f>'II (6)'!$F22</f>
        <v>1.9185742238180814</v>
      </c>
      <c r="L17" s="33">
        <f>'III (1)'!$M22</f>
        <v>0</v>
      </c>
      <c r="M17" s="33">
        <f>'III (2)'!$K22</f>
        <v>0</v>
      </c>
      <c r="N17" s="33">
        <f>'III (3)'!$I21</f>
        <v>0</v>
      </c>
      <c r="O17" s="19">
        <f>'III (4)'!$L22</f>
        <v>0</v>
      </c>
      <c r="P17" s="19">
        <f>'III (5)'!$H22</f>
        <v>0</v>
      </c>
      <c r="Q17" s="20">
        <f>'III (6)'!$E21</f>
        <v>0</v>
      </c>
      <c r="R17" s="19">
        <f>'III (7)'!$J22</f>
        <v>0.20810971002941533</v>
      </c>
      <c r="S17" s="20">
        <f>'IV (1)'!$E21</f>
        <v>1</v>
      </c>
      <c r="T17" s="20">
        <f>'IV (2)'!$E21</f>
        <v>0</v>
      </c>
      <c r="U17" s="39">
        <f t="shared" si="0"/>
        <v>4.182268489695431</v>
      </c>
      <c r="V17" s="1">
        <f t="shared" si="1"/>
        <v>5</v>
      </c>
    </row>
    <row r="18" spans="1:22" ht="15">
      <c r="A18" s="5" t="s">
        <v>245</v>
      </c>
      <c r="B18" s="19">
        <f>'I (1)'!$F41</f>
        <v>0.9748855949227369</v>
      </c>
      <c r="C18" s="19">
        <f>'I (2)'!$F41</f>
        <v>0.25299855022555423</v>
      </c>
      <c r="D18" s="19">
        <f>'I (3)'!$G41</f>
        <v>0</v>
      </c>
      <c r="E18" s="20">
        <f>'I (4)'!$E40</f>
        <v>0</v>
      </c>
      <c r="F18" s="19">
        <f>'I (5)'!$G41</f>
        <v>0.24738391352036646</v>
      </c>
      <c r="G18" s="20">
        <f>'II (1)'!$G40</f>
        <v>0</v>
      </c>
      <c r="H18" s="19">
        <f>'II (2)'!$F40</f>
        <v>-0.46787871779626006</v>
      </c>
      <c r="I18" s="19">
        <f>'II (3)'!$F40</f>
        <v>-0.030247643852893653</v>
      </c>
      <c r="J18" s="20">
        <f>'II (4)'!$H41</f>
        <v>0</v>
      </c>
      <c r="K18" s="19">
        <f>'II (6)'!$F41</f>
        <v>1.6159421399347265</v>
      </c>
      <c r="L18" s="33">
        <f>'III (1)'!$M41</f>
        <v>0</v>
      </c>
      <c r="M18" s="33">
        <f>'III (2)'!$K41</f>
        <v>0</v>
      </c>
      <c r="N18" s="33">
        <f>'III (3)'!$I40</f>
        <v>0</v>
      </c>
      <c r="O18" s="19">
        <f>'III (4)'!$L41</f>
        <v>0</v>
      </c>
      <c r="P18" s="19">
        <f>'III (5)'!$H41</f>
        <v>0</v>
      </c>
      <c r="Q18" s="20">
        <f>'III (6)'!$E40</f>
        <v>0</v>
      </c>
      <c r="R18" s="19">
        <f>'III (7)'!$J41</f>
        <v>0.2409000353550503</v>
      </c>
      <c r="S18" s="20">
        <f>'IV (1)'!$E40</f>
        <v>1</v>
      </c>
      <c r="T18" s="20">
        <f>'IV (2)'!$E40</f>
        <v>0</v>
      </c>
      <c r="U18" s="39">
        <f t="shared" si="0"/>
        <v>3.8339838723092807</v>
      </c>
      <c r="V18" s="1">
        <f t="shared" si="1"/>
        <v>10</v>
      </c>
    </row>
    <row r="19" spans="1:22" ht="15">
      <c r="A19" s="5" t="s">
        <v>246</v>
      </c>
      <c r="B19" s="19">
        <f>'I (1)'!$F26</f>
        <v>1.029002033582912</v>
      </c>
      <c r="C19" s="19">
        <f>'I (2)'!$F26</f>
        <v>0.3700903065447027</v>
      </c>
      <c r="D19" s="19">
        <f>'I (3)'!$G26</f>
        <v>0</v>
      </c>
      <c r="E19" s="20">
        <f>'I (4)'!$E25</f>
        <v>0</v>
      </c>
      <c r="F19" s="19">
        <f>'I (5)'!$G26</f>
        <v>0.20904047412510432</v>
      </c>
      <c r="G19" s="20">
        <f>'II (1)'!$G25</f>
        <v>0</v>
      </c>
      <c r="H19" s="19">
        <f>'II (2)'!$F25</f>
        <v>0</v>
      </c>
      <c r="I19" s="19">
        <f>'II (3)'!$F25</f>
        <v>-0.1294155505635048</v>
      </c>
      <c r="J19" s="20">
        <f>'II (4)'!$H26</f>
        <v>0</v>
      </c>
      <c r="K19" s="19">
        <f>'II (6)'!$F26</f>
        <v>0.6485489145712362</v>
      </c>
      <c r="L19" s="33">
        <f>'III (1)'!$M26</f>
        <v>0</v>
      </c>
      <c r="M19" s="33">
        <f>'III (2)'!$K26</f>
        <v>0</v>
      </c>
      <c r="N19" s="33">
        <f>'III (3)'!$I25</f>
        <v>0</v>
      </c>
      <c r="O19" s="19">
        <f>'III (4)'!$L26</f>
        <v>0</v>
      </c>
      <c r="P19" s="19">
        <f>'III (5)'!$H26</f>
        <v>0</v>
      </c>
      <c r="Q19" s="20">
        <f>'III (6)'!$E25</f>
        <v>0</v>
      </c>
      <c r="R19" s="19">
        <f>'III (7)'!$J26</f>
        <v>0.4905542497727365</v>
      </c>
      <c r="S19" s="20">
        <f>'IV (1)'!$E25</f>
        <v>1</v>
      </c>
      <c r="T19" s="20">
        <f>'IV (2)'!$E25</f>
        <v>0</v>
      </c>
      <c r="U19" s="39">
        <f t="shared" si="0"/>
        <v>3.617820428033187</v>
      </c>
      <c r="V19" s="1">
        <f t="shared" si="1"/>
        <v>12</v>
      </c>
    </row>
    <row r="20" spans="1:22" ht="15">
      <c r="A20" s="5" t="s">
        <v>247</v>
      </c>
      <c r="B20" s="19">
        <f>'I (1)'!$F40</f>
        <v>0.22205032541431777</v>
      </c>
      <c r="C20" s="19">
        <f>'I (2)'!$F40</f>
        <v>0.0967440692567119</v>
      </c>
      <c r="D20" s="19">
        <f>'I (3)'!$G40</f>
        <v>0</v>
      </c>
      <c r="E20" s="20">
        <f>'I (4)'!$E39</f>
        <v>0</v>
      </c>
      <c r="F20" s="19">
        <f>'I (5)'!$G40</f>
        <v>0.018395637454987235</v>
      </c>
      <c r="G20" s="20">
        <f>'II (1)'!$G39</f>
        <v>0</v>
      </c>
      <c r="H20" s="19">
        <f>'II (2)'!$F39</f>
        <v>-0.04915237765360749</v>
      </c>
      <c r="I20" s="19">
        <f>'II (3)'!$F39</f>
        <v>-0.016413055145046738</v>
      </c>
      <c r="J20" s="20">
        <f>'II (4)'!$H40</f>
        <v>0</v>
      </c>
      <c r="K20" s="19">
        <f>'II (6)'!$F40</f>
        <v>1.8673924273315092</v>
      </c>
      <c r="L20" s="33">
        <f>'III (1)'!$M40</f>
        <v>0</v>
      </c>
      <c r="M20" s="33">
        <f>'III (2)'!$K40</f>
        <v>0</v>
      </c>
      <c r="N20" s="33">
        <f>'III (3)'!$I39</f>
        <v>0</v>
      </c>
      <c r="O20" s="19">
        <f>'III (4)'!$L40</f>
        <v>0</v>
      </c>
      <c r="P20" s="19">
        <f>'III (5)'!$H40</f>
        <v>-0.4047716542608008</v>
      </c>
      <c r="Q20" s="20">
        <f>'III (6)'!$E39</f>
        <v>0</v>
      </c>
      <c r="R20" s="19">
        <f>'III (7)'!$J40</f>
        <v>0.08565662910896275</v>
      </c>
      <c r="S20" s="20">
        <f>'IV (1)'!$E39</f>
        <v>1</v>
      </c>
      <c r="T20" s="20">
        <f>'IV (2)'!$E39</f>
        <v>0</v>
      </c>
      <c r="U20" s="39">
        <f t="shared" si="0"/>
        <v>2.8199020015070335</v>
      </c>
      <c r="V20" s="1">
        <f t="shared" si="1"/>
        <v>20</v>
      </c>
    </row>
    <row r="21" spans="1:22" ht="15">
      <c r="A21" s="5" t="s">
        <v>248</v>
      </c>
      <c r="B21" s="19">
        <f>'I (1)'!$F12</f>
        <v>0.4515288333696989</v>
      </c>
      <c r="C21" s="19">
        <f>'I (2)'!$F12</f>
        <v>0.1190461815453294</v>
      </c>
      <c r="D21" s="19">
        <f>'I (3)'!$G12</f>
        <v>0</v>
      </c>
      <c r="E21" s="20">
        <f>'I (4)'!$E11</f>
        <v>0</v>
      </c>
      <c r="F21" s="19">
        <f>'I (5)'!$G12</f>
        <v>0.03780489616074246</v>
      </c>
      <c r="G21" s="20">
        <f>'II (1)'!$G11</f>
        <v>0</v>
      </c>
      <c r="H21" s="19">
        <f>'II (2)'!$F11</f>
        <v>-0.5962150727223077</v>
      </c>
      <c r="I21" s="19">
        <f>'II (3)'!$F11</f>
        <v>-0.2629866317757003</v>
      </c>
      <c r="J21" s="20">
        <f>'II (4)'!$H12</f>
        <v>0</v>
      </c>
      <c r="K21" s="19">
        <f>'II (6)'!$F12</f>
        <v>1.502563103622797</v>
      </c>
      <c r="L21" s="33">
        <f>'III (1)'!$M12</f>
        <v>0</v>
      </c>
      <c r="M21" s="33">
        <f>'III (2)'!$K12</f>
        <v>0</v>
      </c>
      <c r="N21" s="33">
        <f>'III (3)'!$I11</f>
        <v>0</v>
      </c>
      <c r="O21" s="19">
        <f>'III (4)'!$L12</f>
        <v>0</v>
      </c>
      <c r="P21" s="19">
        <f>'III (5)'!$H12</f>
        <v>-0.34750677056017215</v>
      </c>
      <c r="Q21" s="20">
        <f>'III (6)'!$E11</f>
        <v>0</v>
      </c>
      <c r="R21" s="19">
        <f>'III (7)'!$J12</f>
        <v>0.023328776019638026</v>
      </c>
      <c r="S21" s="20">
        <f>'IV (1)'!$E11</f>
        <v>1</v>
      </c>
      <c r="T21" s="20">
        <f>'IV (2)'!$E11</f>
        <v>0</v>
      </c>
      <c r="U21" s="39">
        <f t="shared" si="0"/>
        <v>1.9275633156600258</v>
      </c>
      <c r="V21" s="1">
        <f t="shared" si="1"/>
        <v>25</v>
      </c>
    </row>
    <row r="22" spans="1:22" ht="15">
      <c r="A22" s="5" t="s">
        <v>249</v>
      </c>
      <c r="B22" s="19">
        <f>'I (1)'!$F20</f>
        <v>1.3452723186941589</v>
      </c>
      <c r="C22" s="19">
        <f>'I (2)'!$F20</f>
        <v>0.22272573419903902</v>
      </c>
      <c r="D22" s="19">
        <f>'I (3)'!$G20</f>
        <v>0</v>
      </c>
      <c r="E22" s="20">
        <f>'I (4)'!$E19</f>
        <v>0</v>
      </c>
      <c r="F22" s="19">
        <f>'I (5)'!$G20</f>
        <v>0.7646739804435455</v>
      </c>
      <c r="G22" s="20">
        <f>'II (1)'!$G19</f>
        <v>0</v>
      </c>
      <c r="H22" s="19">
        <f>'II (2)'!$F19</f>
        <v>-0.6598396653962039</v>
      </c>
      <c r="I22" s="19">
        <f>'II (3)'!$F19</f>
        <v>-0.2161643173413967</v>
      </c>
      <c r="J22" s="20">
        <f>'II (4)'!$H20</f>
        <v>0</v>
      </c>
      <c r="K22" s="19">
        <f>'II (6)'!$F20</f>
        <v>1.2446989338422383</v>
      </c>
      <c r="L22" s="33">
        <f>'III (1)'!$M20</f>
        <v>0</v>
      </c>
      <c r="M22" s="33">
        <f>'III (2)'!$K20</f>
        <v>0</v>
      </c>
      <c r="N22" s="33">
        <f>'III (3)'!$I19</f>
        <v>0</v>
      </c>
      <c r="O22" s="19">
        <f>'III (4)'!$L20</f>
        <v>0</v>
      </c>
      <c r="P22" s="19">
        <f>'III (5)'!$H20</f>
        <v>0</v>
      </c>
      <c r="Q22" s="20">
        <f>'III (6)'!$E19</f>
        <v>0</v>
      </c>
      <c r="R22" s="19">
        <f>'III (7)'!$J20</f>
        <v>0.2359233291496016</v>
      </c>
      <c r="S22" s="20">
        <f>'IV (1)'!$E19</f>
        <v>1</v>
      </c>
      <c r="T22" s="20">
        <f>'IV (2)'!$E19</f>
        <v>0</v>
      </c>
      <c r="U22" s="39">
        <f t="shared" si="0"/>
        <v>3.9372903135909825</v>
      </c>
      <c r="V22" s="1">
        <f t="shared" si="1"/>
        <v>9</v>
      </c>
    </row>
    <row r="23" spans="1:22" ht="15">
      <c r="A23" s="5" t="s">
        <v>250</v>
      </c>
      <c r="B23" s="19">
        <f>'I (1)'!$F34</f>
        <v>0.5626372349252492</v>
      </c>
      <c r="C23" s="19">
        <f>'I (2)'!$F34</f>
        <v>0.18670970181974572</v>
      </c>
      <c r="D23" s="19">
        <f>'I (3)'!$G34</f>
        <v>0</v>
      </c>
      <c r="E23" s="20">
        <f>'I (4)'!$E33</f>
        <v>0</v>
      </c>
      <c r="F23" s="19">
        <f>'I (5)'!$G34</f>
        <v>0.9701553231471239</v>
      </c>
      <c r="G23" s="20">
        <f>'II (1)'!$G33</f>
        <v>0</v>
      </c>
      <c r="H23" s="19">
        <f>'II (2)'!$F33</f>
        <v>-0.22667252966641674</v>
      </c>
      <c r="I23" s="19">
        <f>'II (3)'!$F33</f>
        <v>-0.16665126719765372</v>
      </c>
      <c r="J23" s="20">
        <f>'II (4)'!$H34</f>
        <v>0</v>
      </c>
      <c r="K23" s="19">
        <f>'II (6)'!$F34</f>
        <v>0.6055058545546216</v>
      </c>
      <c r="L23" s="33">
        <f>'III (1)'!$M34</f>
        <v>0</v>
      </c>
      <c r="M23" s="33">
        <f>'III (2)'!$K34</f>
        <v>0</v>
      </c>
      <c r="N23" s="33">
        <f>'III (3)'!$I33</f>
        <v>0</v>
      </c>
      <c r="O23" s="19">
        <f>'III (4)'!$L34</f>
        <v>0</v>
      </c>
      <c r="P23" s="19">
        <f>'III (5)'!$H34</f>
        <v>0</v>
      </c>
      <c r="Q23" s="20">
        <f>'III (6)'!$E33</f>
        <v>0</v>
      </c>
      <c r="R23" s="19">
        <f>'III (7)'!$J34</f>
        <v>0.2963052439772842</v>
      </c>
      <c r="S23" s="20">
        <f>'IV (1)'!$E33</f>
        <v>1</v>
      </c>
      <c r="T23" s="20">
        <f>'IV (2)'!$E33</f>
        <v>0</v>
      </c>
      <c r="U23" s="39">
        <f t="shared" si="0"/>
        <v>3.227989561559954</v>
      </c>
      <c r="V23" s="1">
        <f t="shared" si="1"/>
        <v>16</v>
      </c>
    </row>
    <row r="24" spans="1:22" ht="15">
      <c r="A24" s="5" t="s">
        <v>251</v>
      </c>
      <c r="B24" s="19">
        <f>'I (1)'!$F42</f>
        <v>0.6773689352453832</v>
      </c>
      <c r="C24" s="19">
        <f>'I (2)'!$F42</f>
        <v>0.17557437715851654</v>
      </c>
      <c r="D24" s="19">
        <f>'I (3)'!$G42</f>
        <v>0</v>
      </c>
      <c r="E24" s="20">
        <f>'I (4)'!$E41</f>
        <v>0</v>
      </c>
      <c r="F24" s="19">
        <f>'I (5)'!$G42</f>
        <v>0.04415277295331761</v>
      </c>
      <c r="G24" s="20">
        <f>'II (1)'!$G41</f>
        <v>0</v>
      </c>
      <c r="H24" s="19">
        <f>'II (2)'!$F41</f>
        <v>-1</v>
      </c>
      <c r="I24" s="19">
        <f>'II (3)'!$F41</f>
        <v>-0.18666168259157262</v>
      </c>
      <c r="J24" s="20">
        <f>'II (4)'!$H42</f>
        <v>0</v>
      </c>
      <c r="K24" s="19">
        <f>'II (6)'!$F42</f>
        <v>0.29969978624332444</v>
      </c>
      <c r="L24" s="33">
        <f>'III (1)'!$M42</f>
        <v>0</v>
      </c>
      <c r="M24" s="33">
        <f>'III (2)'!$K42</f>
        <v>0</v>
      </c>
      <c r="N24" s="33">
        <f>'III (3)'!$I41</f>
        <v>0</v>
      </c>
      <c r="O24" s="19">
        <f>'III (4)'!$L42</f>
        <v>0</v>
      </c>
      <c r="P24" s="19">
        <f>'III (5)'!$H42</f>
        <v>-0.3393732950587859</v>
      </c>
      <c r="Q24" s="20">
        <f>'III (6)'!$E41</f>
        <v>0</v>
      </c>
      <c r="R24" s="19">
        <f>'III (7)'!$J42</f>
        <v>0.16779732967335448</v>
      </c>
      <c r="S24" s="20">
        <f>'IV (1)'!$E41</f>
        <v>1</v>
      </c>
      <c r="T24" s="20">
        <f>'IV (2)'!$E41</f>
        <v>0</v>
      </c>
      <c r="U24" s="39">
        <f t="shared" si="0"/>
        <v>0.8385582236235378</v>
      </c>
      <c r="V24" s="1">
        <f t="shared" si="1"/>
        <v>32</v>
      </c>
    </row>
    <row r="25" spans="1:22" ht="15">
      <c r="A25" s="5" t="s">
        <v>252</v>
      </c>
      <c r="B25" s="19">
        <f>'I (1)'!$F33</f>
        <v>1.947571946621849</v>
      </c>
      <c r="C25" s="19">
        <f>'I (2)'!$F33</f>
        <v>1</v>
      </c>
      <c r="D25" s="19">
        <f>'I (3)'!$G33</f>
        <v>-1</v>
      </c>
      <c r="E25" s="20">
        <f>'I (4)'!$E32</f>
        <v>0</v>
      </c>
      <c r="F25" s="19">
        <f>'I (5)'!$G33</f>
        <v>0.011913671956469798</v>
      </c>
      <c r="G25" s="20">
        <f>'II (1)'!$G32</f>
        <v>0</v>
      </c>
      <c r="H25" s="19">
        <f>'II (2)'!$F32</f>
        <v>-0.5043469179658912</v>
      </c>
      <c r="I25" s="19">
        <f>'II (3)'!$F32</f>
        <v>-0.4314763816634211</v>
      </c>
      <c r="J25" s="20">
        <f>'II (4)'!$H33</f>
        <v>0</v>
      </c>
      <c r="K25" s="19">
        <f>'II (6)'!$F33</f>
        <v>2</v>
      </c>
      <c r="L25" s="33">
        <f>'III (1)'!$M33</f>
        <v>0</v>
      </c>
      <c r="M25" s="33">
        <f>'III (2)'!$K33</f>
        <v>0</v>
      </c>
      <c r="N25" s="33">
        <f>'III (3)'!$I32</f>
        <v>0</v>
      </c>
      <c r="O25" s="19">
        <f>'III (4)'!$L33</f>
        <v>0</v>
      </c>
      <c r="P25" s="19">
        <f>'III (5)'!$H33</f>
        <v>-1.7629026152070306</v>
      </c>
      <c r="Q25" s="20">
        <f>'III (6)'!$E32</f>
        <v>0</v>
      </c>
      <c r="R25" s="19">
        <f>'III (7)'!$J33</f>
        <v>0.19905006048155538</v>
      </c>
      <c r="S25" s="20">
        <f>'IV (1)'!$E32</f>
        <v>1</v>
      </c>
      <c r="T25" s="20">
        <f>'IV (2)'!$E32</f>
        <v>0</v>
      </c>
      <c r="U25" s="39">
        <f t="shared" si="0"/>
        <v>2.4598097642235315</v>
      </c>
      <c r="V25" s="1">
        <f t="shared" si="1"/>
        <v>22</v>
      </c>
    </row>
    <row r="26" spans="1:22" ht="15">
      <c r="A26" s="5" t="s">
        <v>253</v>
      </c>
      <c r="B26" s="19">
        <f>'I (1)'!$F36</f>
        <v>2</v>
      </c>
      <c r="C26" s="19">
        <f>'I (2)'!$F36</f>
        <v>0.11906369926786967</v>
      </c>
      <c r="D26" s="19">
        <f>'I (3)'!$G36</f>
        <v>0</v>
      </c>
      <c r="E26" s="20">
        <f>'I (4)'!$E35</f>
        <v>0</v>
      </c>
      <c r="F26" s="19">
        <f>'I (5)'!$G36</f>
        <v>1</v>
      </c>
      <c r="G26" s="20">
        <f>'II (1)'!$G35</f>
        <v>0</v>
      </c>
      <c r="H26" s="19">
        <f>'II (2)'!$F35</f>
        <v>-0.8009376950704505</v>
      </c>
      <c r="I26" s="19">
        <f>'II (3)'!$F35</f>
        <v>-0.17499779536097645</v>
      </c>
      <c r="J26" s="20">
        <f>'II (4)'!$H36</f>
        <v>0</v>
      </c>
      <c r="K26" s="19">
        <f>'II (6)'!$F36</f>
        <v>1.433655232485498</v>
      </c>
      <c r="L26" s="33">
        <f>'III (1)'!$M36</f>
        <v>0</v>
      </c>
      <c r="M26" s="33">
        <f>'III (2)'!$K36</f>
        <v>0</v>
      </c>
      <c r="N26" s="33">
        <f>'III (3)'!$I35</f>
        <v>0</v>
      </c>
      <c r="O26" s="19">
        <f>'III (4)'!$L36</f>
        <v>0</v>
      </c>
      <c r="P26" s="19">
        <f>'III (5)'!$H36</f>
        <v>0</v>
      </c>
      <c r="Q26" s="20">
        <f>'III (6)'!$E35</f>
        <v>0</v>
      </c>
      <c r="R26" s="19">
        <f>'III (7)'!$J36</f>
        <v>0.20102528198065472</v>
      </c>
      <c r="S26" s="20">
        <f>'IV (1)'!$E35</f>
        <v>1</v>
      </c>
      <c r="T26" s="20">
        <f>'IV (2)'!$E35</f>
        <v>0</v>
      </c>
      <c r="U26" s="39">
        <f t="shared" si="0"/>
        <v>4.777808723302595</v>
      </c>
      <c r="V26" s="1">
        <f t="shared" si="1"/>
        <v>1</v>
      </c>
    </row>
    <row r="27" spans="1:22" ht="15">
      <c r="A27" s="5" t="s">
        <v>254</v>
      </c>
      <c r="B27" s="19">
        <f>'I (1)'!$F29</f>
        <v>0</v>
      </c>
      <c r="C27" s="19">
        <f>'I (2)'!$F29</f>
        <v>0.12568035021743193</v>
      </c>
      <c r="D27" s="19">
        <f>'I (3)'!$G29</f>
        <v>0</v>
      </c>
      <c r="E27" s="20">
        <f>'I (4)'!$E28</f>
        <v>0</v>
      </c>
      <c r="F27" s="19">
        <f>'I (5)'!$G29</f>
        <v>0.23190880598250893</v>
      </c>
      <c r="G27" s="20">
        <f>'II (1)'!$G28</f>
        <v>0</v>
      </c>
      <c r="H27" s="19">
        <f>'II (2)'!$F28</f>
        <v>-0.27763752971736444</v>
      </c>
      <c r="I27" s="19">
        <f>'II (3)'!$F28</f>
        <v>-0.04160487633754452</v>
      </c>
      <c r="J27" s="20">
        <f>'II (4)'!$H29</f>
        <v>0</v>
      </c>
      <c r="K27" s="19">
        <f>'II (6)'!$F29</f>
        <v>0.7690224029246406</v>
      </c>
      <c r="L27" s="33">
        <f>'III (1)'!$M29</f>
        <v>0</v>
      </c>
      <c r="M27" s="33">
        <f>'III (2)'!$K29</f>
        <v>0</v>
      </c>
      <c r="N27" s="33">
        <f>'III (3)'!$I28</f>
        <v>0</v>
      </c>
      <c r="O27" s="19">
        <f>'III (4)'!$L29</f>
        <v>-1</v>
      </c>
      <c r="P27" s="19">
        <f>'III (5)'!$H29</f>
        <v>0</v>
      </c>
      <c r="Q27" s="20">
        <f>'III (6)'!$E28</f>
        <v>0</v>
      </c>
      <c r="R27" s="19">
        <f>'III (7)'!$J29</f>
        <v>1</v>
      </c>
      <c r="S27" s="20">
        <f>'IV (1)'!$E28</f>
        <v>1</v>
      </c>
      <c r="T27" s="20">
        <f>'IV (2)'!$E28</f>
        <v>0</v>
      </c>
      <c r="U27" s="39">
        <f t="shared" si="0"/>
        <v>1.8073691530696725</v>
      </c>
      <c r="V27" s="1">
        <f t="shared" si="1"/>
        <v>26</v>
      </c>
    </row>
    <row r="28" spans="1:22" ht="15">
      <c r="A28" s="5" t="s">
        <v>255</v>
      </c>
      <c r="B28" s="19">
        <f>'I (1)'!$F16</f>
        <v>1.1838140290982748</v>
      </c>
      <c r="C28" s="19">
        <f>'I (2)'!$F16</f>
        <v>0.3562437895065573</v>
      </c>
      <c r="D28" s="19">
        <f>'I (3)'!$G16</f>
        <v>0</v>
      </c>
      <c r="E28" s="20">
        <f>'I (4)'!$E15</f>
        <v>0</v>
      </c>
      <c r="F28" s="19">
        <f>'I (5)'!$G16</f>
        <v>0.29571399662685016</v>
      </c>
      <c r="G28" s="20">
        <f>'II (1)'!$G15</f>
        <v>0</v>
      </c>
      <c r="H28" s="19">
        <f>'II (2)'!$F15</f>
        <v>-0.028734600437536315</v>
      </c>
      <c r="I28" s="19">
        <f>'II (3)'!$F15</f>
        <v>-0.25434538932328193</v>
      </c>
      <c r="J28" s="20">
        <f>'II (4)'!$H16</f>
        <v>0</v>
      </c>
      <c r="K28" s="19">
        <f>'II (6)'!$F16</f>
        <v>1.643260401015464</v>
      </c>
      <c r="L28" s="33">
        <f>'III (1)'!$M16</f>
        <v>0</v>
      </c>
      <c r="M28" s="33">
        <f>'III (2)'!$K16</f>
        <v>0</v>
      </c>
      <c r="N28" s="33">
        <f>'III (3)'!$I15</f>
        <v>0</v>
      </c>
      <c r="O28" s="19">
        <f>'III (4)'!$L16</f>
        <v>0</v>
      </c>
      <c r="P28" s="19">
        <f>'III (5)'!$H16</f>
        <v>-0.16190243445487648</v>
      </c>
      <c r="Q28" s="20">
        <f>'III (6)'!$E15</f>
        <v>0</v>
      </c>
      <c r="R28" s="19">
        <f>'III (7)'!$J16</f>
        <v>0.24060414388240925</v>
      </c>
      <c r="S28" s="20">
        <f>'IV (1)'!$E15</f>
        <v>1</v>
      </c>
      <c r="T28" s="20">
        <f>'IV (2)'!$E15</f>
        <v>0</v>
      </c>
      <c r="U28" s="39">
        <f t="shared" si="0"/>
        <v>4.274653935913861</v>
      </c>
      <c r="V28" s="1">
        <f t="shared" si="1"/>
        <v>4</v>
      </c>
    </row>
    <row r="29" spans="1:22" ht="15">
      <c r="A29" s="5" t="s">
        <v>256</v>
      </c>
      <c r="B29" s="19">
        <f>'I (1)'!$F45</f>
        <v>0.8217248333173345</v>
      </c>
      <c r="C29" s="19">
        <f>'I (2)'!$F45</f>
        <v>0.1410234803671735</v>
      </c>
      <c r="D29" s="19">
        <f>'I (3)'!$G45</f>
        <v>0</v>
      </c>
      <c r="E29" s="20">
        <f>'I (4)'!$E44</f>
        <v>0</v>
      </c>
      <c r="F29" s="19">
        <f>'I (5)'!$G45</f>
        <v>0.009772713920813504</v>
      </c>
      <c r="G29" s="20">
        <f>'II (1)'!$G44</f>
        <v>0</v>
      </c>
      <c r="H29" s="19">
        <f>'II (2)'!$F44</f>
        <v>-0.6489871787284291</v>
      </c>
      <c r="I29" s="19">
        <f>'II (3)'!$F44</f>
        <v>-0.23235752927284145</v>
      </c>
      <c r="J29" s="20">
        <f>'II (4)'!$H45</f>
        <v>0</v>
      </c>
      <c r="K29" s="19">
        <f>'II (6)'!$F45</f>
        <v>1.7251684341818598</v>
      </c>
      <c r="L29" s="33">
        <f>'III (1)'!$M45</f>
        <v>0</v>
      </c>
      <c r="M29" s="33">
        <f>'III (2)'!$K45</f>
        <v>0</v>
      </c>
      <c r="N29" s="33">
        <f>'III (3)'!$I44</f>
        <v>0</v>
      </c>
      <c r="O29" s="19">
        <f>'III (4)'!$L45</f>
        <v>0</v>
      </c>
      <c r="P29" s="19">
        <f>'III (5)'!$H45</f>
        <v>0</v>
      </c>
      <c r="Q29" s="20">
        <f>'III (6)'!$E44</f>
        <v>0</v>
      </c>
      <c r="R29" s="19">
        <f>'III (7)'!$J45</f>
        <v>0.1305115837721509</v>
      </c>
      <c r="S29" s="20">
        <f>'IV (1)'!$E44</f>
        <v>1</v>
      </c>
      <c r="T29" s="20">
        <f>'IV (2)'!$E44</f>
        <v>0</v>
      </c>
      <c r="U29" s="39">
        <f t="shared" si="0"/>
        <v>2.946856337558062</v>
      </c>
      <c r="V29" s="1">
        <f t="shared" si="1"/>
        <v>18</v>
      </c>
    </row>
    <row r="30" spans="1:22" ht="15">
      <c r="A30" s="5" t="s">
        <v>257</v>
      </c>
      <c r="B30" s="19">
        <f>'I (1)'!$F31</f>
        <v>0.6594092055470742</v>
      </c>
      <c r="C30" s="19">
        <f>'I (2)'!$F31</f>
        <v>0.29077231460666475</v>
      </c>
      <c r="D30" s="19">
        <f>'I (3)'!$G31</f>
        <v>0</v>
      </c>
      <c r="E30" s="20">
        <f>'I (4)'!$E30</f>
        <v>0</v>
      </c>
      <c r="F30" s="19">
        <f>'I (5)'!$G31</f>
        <v>0.06156690478168558</v>
      </c>
      <c r="G30" s="20">
        <f>'II (1)'!$G30</f>
        <v>0</v>
      </c>
      <c r="H30" s="19">
        <f>'II (2)'!$F30</f>
        <v>-0.4067552044467626</v>
      </c>
      <c r="I30" s="19">
        <f>'II (3)'!$F30</f>
        <v>-0.1709080050338006</v>
      </c>
      <c r="J30" s="20">
        <f>'II (4)'!$H31</f>
        <v>0</v>
      </c>
      <c r="K30" s="19">
        <f>'II (6)'!$F31</f>
        <v>1.5880983518916978</v>
      </c>
      <c r="L30" s="33">
        <f>'III (1)'!$M31</f>
        <v>0</v>
      </c>
      <c r="M30" s="33">
        <f>'III (2)'!$K31</f>
        <v>0</v>
      </c>
      <c r="N30" s="33">
        <f>'III (3)'!$I30</f>
        <v>0</v>
      </c>
      <c r="O30" s="19">
        <f>'III (4)'!$L31</f>
        <v>0</v>
      </c>
      <c r="P30" s="19">
        <f>'III (5)'!$H31</f>
        <v>-1.5690212324924804</v>
      </c>
      <c r="Q30" s="20">
        <f>'III (6)'!$E30</f>
        <v>0</v>
      </c>
      <c r="R30" s="19">
        <f>'III (7)'!$J31</f>
        <v>0.2114180792125506</v>
      </c>
      <c r="S30" s="20">
        <f>'IV (1)'!$E30</f>
        <v>1</v>
      </c>
      <c r="T30" s="20">
        <f>'IV (2)'!$E30</f>
        <v>0</v>
      </c>
      <c r="U30" s="39">
        <f t="shared" si="0"/>
        <v>1.6645804140666294</v>
      </c>
      <c r="V30" s="1">
        <f t="shared" si="1"/>
        <v>27</v>
      </c>
    </row>
    <row r="31" spans="1:22" ht="15">
      <c r="A31" s="5" t="s">
        <v>258</v>
      </c>
      <c r="B31" s="19">
        <f>'I (1)'!$F10</f>
        <v>0.8302980933848927</v>
      </c>
      <c r="C31" s="19">
        <f>'I (2)'!$F10</f>
        <v>0.20637827215933457</v>
      </c>
      <c r="D31" s="19">
        <f>'I (3)'!$G10</f>
        <v>0</v>
      </c>
      <c r="E31" s="20">
        <f>'I (4)'!$E9</f>
        <v>0</v>
      </c>
      <c r="F31" s="19">
        <f>'I (5)'!$G10</f>
        <v>0.20620121198443123</v>
      </c>
      <c r="G31" s="20">
        <f>'II (1)'!$G9</f>
        <v>0</v>
      </c>
      <c r="H31" s="19">
        <f>'II (2)'!$F9</f>
        <v>-0.15148442782431568</v>
      </c>
      <c r="I31" s="19">
        <f>'II (3)'!$F9</f>
        <v>-0.7474625354162898</v>
      </c>
      <c r="J31" s="20">
        <f>'II (4)'!$H10</f>
        <v>0</v>
      </c>
      <c r="K31" s="19">
        <f>'II (6)'!$F10</f>
        <v>0.9665854646133053</v>
      </c>
      <c r="L31" s="33">
        <f>'III (1)'!$M10</f>
        <v>0</v>
      </c>
      <c r="M31" s="33">
        <f>'III (2)'!$K10</f>
        <v>0</v>
      </c>
      <c r="N31" s="33">
        <f>'III (3)'!$I9</f>
        <v>0</v>
      </c>
      <c r="O31" s="19">
        <f>'III (4)'!$L10</f>
        <v>0</v>
      </c>
      <c r="P31" s="19">
        <f>'III (5)'!$H10</f>
        <v>-1.1212807374005933</v>
      </c>
      <c r="Q31" s="20">
        <f>'III (6)'!$E9</f>
        <v>0</v>
      </c>
      <c r="R31" s="19">
        <f>'III (7)'!$J10</f>
        <v>0.01827652636963387</v>
      </c>
      <c r="S31" s="20">
        <f>'IV (1)'!$E9</f>
        <v>1</v>
      </c>
      <c r="T31" s="20">
        <f>'IV (2)'!$E9</f>
        <v>0</v>
      </c>
      <c r="U31" s="39">
        <f t="shared" si="0"/>
        <v>1.2075118678703987</v>
      </c>
      <c r="V31" s="1">
        <f t="shared" si="1"/>
        <v>30</v>
      </c>
    </row>
    <row r="32" spans="1:22" ht="15">
      <c r="A32" s="5" t="s">
        <v>259</v>
      </c>
      <c r="B32" s="19">
        <f>'I (1)'!$F43</f>
        <v>1.182282209177023</v>
      </c>
      <c r="C32" s="19">
        <f>'I (2)'!$F43</f>
        <v>0.3079764608626552</v>
      </c>
      <c r="D32" s="19">
        <f>'I (3)'!$G43</f>
        <v>-0.15900004385894564</v>
      </c>
      <c r="E32" s="20">
        <f>'I (4)'!$E42</f>
        <v>0</v>
      </c>
      <c r="F32" s="19">
        <f>'I (5)'!$G43</f>
        <v>0.21963302668443363</v>
      </c>
      <c r="G32" s="20">
        <f>'II (1)'!$G42</f>
        <v>0</v>
      </c>
      <c r="H32" s="19">
        <f>'II (2)'!$F42</f>
        <v>-0.6133045277402229</v>
      </c>
      <c r="I32" s="19">
        <f>'II (3)'!$F42</f>
        <v>-0.2610454712000457</v>
      </c>
      <c r="J32" s="20">
        <f>'II (4)'!$H43</f>
        <v>0</v>
      </c>
      <c r="K32" s="19">
        <f>'II (6)'!$F43</f>
        <v>0.8621622191816258</v>
      </c>
      <c r="L32" s="33">
        <f>'III (1)'!$M43</f>
        <v>0</v>
      </c>
      <c r="M32" s="33">
        <f>'III (2)'!$K43</f>
        <v>0</v>
      </c>
      <c r="N32" s="33">
        <f>'III (3)'!$I42</f>
        <v>0</v>
      </c>
      <c r="O32" s="19">
        <f>'III (4)'!$L43</f>
        <v>0</v>
      </c>
      <c r="P32" s="19">
        <f>'III (5)'!$H43</f>
        <v>-1.8424364800392286</v>
      </c>
      <c r="Q32" s="20">
        <f>'III (6)'!$E42</f>
        <v>0</v>
      </c>
      <c r="R32" s="19">
        <f>'III (7)'!$J43</f>
        <v>0.12112100877061836</v>
      </c>
      <c r="S32" s="20">
        <f>'IV (1)'!$E42</f>
        <v>1</v>
      </c>
      <c r="T32" s="20">
        <f>'IV (2)'!$E42</f>
        <v>0</v>
      </c>
      <c r="U32" s="39">
        <f t="shared" si="0"/>
        <v>0.8173884018379135</v>
      </c>
      <c r="V32" s="1">
        <f t="shared" si="1"/>
        <v>33</v>
      </c>
    </row>
    <row r="33" spans="1:22" ht="15">
      <c r="A33" s="5" t="s">
        <v>260</v>
      </c>
      <c r="B33" s="19">
        <f>'I (1)'!$F28</f>
        <v>0.6408134086208586</v>
      </c>
      <c r="C33" s="19">
        <f>'I (2)'!$F28</f>
        <v>0.10384545274475047</v>
      </c>
      <c r="D33" s="19">
        <f>'I (3)'!$G28</f>
        <v>0</v>
      </c>
      <c r="E33" s="20">
        <f>'I (4)'!$E27</f>
        <v>0</v>
      </c>
      <c r="F33" s="19">
        <f>'I (5)'!$G28</f>
        <v>0.25122336812597734</v>
      </c>
      <c r="G33" s="20">
        <f>'II (1)'!$G27</f>
        <v>0</v>
      </c>
      <c r="H33" s="19">
        <f>'II (2)'!$F27</f>
        <v>-0.7423965842441732</v>
      </c>
      <c r="I33" s="19">
        <f>'II (3)'!$F27</f>
        <v>-0.6318866318315058</v>
      </c>
      <c r="J33" s="20">
        <f>'II (4)'!$H28</f>
        <v>0</v>
      </c>
      <c r="K33" s="19">
        <f>'II (6)'!$F28</f>
        <v>1.6720022619599038</v>
      </c>
      <c r="L33" s="33">
        <f>'III (1)'!$M28</f>
        <v>0</v>
      </c>
      <c r="M33" s="33">
        <f>'III (2)'!$K28</f>
        <v>0</v>
      </c>
      <c r="N33" s="33">
        <f>'III (3)'!$I27</f>
        <v>0</v>
      </c>
      <c r="O33" s="19">
        <f>'III (4)'!$L28</f>
        <v>-0.09774342846052228</v>
      </c>
      <c r="P33" s="19">
        <f>'III (5)'!$H28</f>
        <v>0</v>
      </c>
      <c r="Q33" s="20">
        <f>'III (6)'!$E27</f>
        <v>0</v>
      </c>
      <c r="R33" s="19">
        <f>'III (7)'!$J28</f>
        <v>0.0710571965398321</v>
      </c>
      <c r="S33" s="20">
        <f>'IV (1)'!$E27</f>
        <v>1</v>
      </c>
      <c r="T33" s="20">
        <f>'IV (2)'!$E27</f>
        <v>0</v>
      </c>
      <c r="U33" s="39">
        <f t="shared" si="0"/>
        <v>2.266915043455121</v>
      </c>
      <c r="V33" s="1">
        <f t="shared" si="1"/>
        <v>24</v>
      </c>
    </row>
    <row r="34" spans="1:22" ht="15">
      <c r="A34" s="5" t="s">
        <v>261</v>
      </c>
      <c r="B34" s="19">
        <f>'I (1)'!$F37</f>
        <v>0.5687140626395284</v>
      </c>
      <c r="C34" s="19">
        <f>'I (2)'!$F37</f>
        <v>0.02655304590140626</v>
      </c>
      <c r="D34" s="19">
        <f>'I (3)'!$G37</f>
        <v>0</v>
      </c>
      <c r="E34" s="20">
        <f>'I (4)'!$E36</f>
        <v>0</v>
      </c>
      <c r="F34" s="19">
        <f>'I (5)'!$G37</f>
        <v>0.03768966551876048</v>
      </c>
      <c r="G34" s="20">
        <f>'II (1)'!$G36</f>
        <v>0</v>
      </c>
      <c r="H34" s="19">
        <f>'II (2)'!$F36</f>
        <v>-0.43781546865254023</v>
      </c>
      <c r="I34" s="19">
        <f>'II (3)'!$F36</f>
        <v>-0.0318389812872956</v>
      </c>
      <c r="J34" s="20">
        <f>'II (4)'!$H37</f>
        <v>0</v>
      </c>
      <c r="K34" s="19">
        <f>'II (6)'!$F37</f>
        <v>0.1637362681895392</v>
      </c>
      <c r="L34" s="33">
        <f>'III (1)'!$M37</f>
        <v>0</v>
      </c>
      <c r="M34" s="33">
        <f>'III (2)'!$K37</f>
        <v>0</v>
      </c>
      <c r="N34" s="33">
        <f>'III (3)'!$I36</f>
        <v>0</v>
      </c>
      <c r="O34" s="19">
        <f>'III (4)'!$L37</f>
        <v>0</v>
      </c>
      <c r="P34" s="19">
        <f>'III (5)'!$H37</f>
        <v>0</v>
      </c>
      <c r="Q34" s="20">
        <f>'III (6)'!$E36</f>
        <v>0</v>
      </c>
      <c r="R34" s="19">
        <f>'III (7)'!$J37</f>
        <v>0.17916932930440252</v>
      </c>
      <c r="S34" s="20">
        <f>'IV (1)'!$E36</f>
        <v>1</v>
      </c>
      <c r="T34" s="20">
        <f>'IV (2)'!$E36</f>
        <v>0</v>
      </c>
      <c r="U34" s="39">
        <f t="shared" si="0"/>
        <v>1.5062079216138011</v>
      </c>
      <c r="V34" s="1">
        <f t="shared" si="1"/>
        <v>28</v>
      </c>
    </row>
    <row r="35" spans="1:22" ht="15">
      <c r="A35" s="5" t="s">
        <v>262</v>
      </c>
      <c r="B35" s="19">
        <f>'I (1)'!$F24</f>
        <v>0.8765204167768381</v>
      </c>
      <c r="C35" s="19">
        <f>'I (2)'!$F24</f>
        <v>0.21132392412392037</v>
      </c>
      <c r="D35" s="19">
        <f>'I (3)'!$G24</f>
        <v>0</v>
      </c>
      <c r="E35" s="20">
        <f>'I (4)'!$E23</f>
        <v>0</v>
      </c>
      <c r="F35" s="19">
        <f>'I (5)'!$G24</f>
        <v>0.015584569457638777</v>
      </c>
      <c r="G35" s="20">
        <f>'II (1)'!$G23</f>
        <v>0</v>
      </c>
      <c r="H35" s="19">
        <f>'II (2)'!$F23</f>
        <v>-0.08790110822699944</v>
      </c>
      <c r="I35" s="19">
        <f>'II (3)'!$F23</f>
        <v>-0.1105966461791568</v>
      </c>
      <c r="J35" s="20">
        <f>'II (4)'!$H24</f>
        <v>0</v>
      </c>
      <c r="K35" s="19">
        <f>'II (6)'!$F24</f>
        <v>0.8271916513137442</v>
      </c>
      <c r="L35" s="33">
        <f>'III (1)'!$M24</f>
        <v>0</v>
      </c>
      <c r="M35" s="33">
        <f>'III (2)'!$K24</f>
        <v>0</v>
      </c>
      <c r="N35" s="33">
        <f>'III (3)'!$I23</f>
        <v>0</v>
      </c>
      <c r="O35" s="19">
        <f>'III (4)'!$L24</f>
        <v>0</v>
      </c>
      <c r="P35" s="19">
        <f>'III (5)'!$H24</f>
        <v>0</v>
      </c>
      <c r="Q35" s="20">
        <f>'III (6)'!$E23</f>
        <v>0</v>
      </c>
      <c r="R35" s="19">
        <f>'III (7)'!$J24</f>
        <v>0.18873816630935913</v>
      </c>
      <c r="S35" s="20">
        <f>'IV (1)'!$E23</f>
        <v>1</v>
      </c>
      <c r="T35" s="20">
        <f>'IV (2)'!$E23</f>
        <v>0</v>
      </c>
      <c r="U35" s="39">
        <f t="shared" si="0"/>
        <v>2.9208609735753446</v>
      </c>
      <c r="V35" s="1">
        <f t="shared" si="1"/>
        <v>19</v>
      </c>
    </row>
    <row r="36" spans="1:22" ht="15">
      <c r="A36" s="5" t="s">
        <v>263</v>
      </c>
      <c r="B36" s="19">
        <f>'I (1)'!$F17</f>
        <v>0.5752954638169978</v>
      </c>
      <c r="C36" s="19">
        <f>'I (2)'!$F17</f>
        <v>0.054356491819431696</v>
      </c>
      <c r="D36" s="19">
        <f>'I (3)'!$G17</f>
        <v>0</v>
      </c>
      <c r="E36" s="20">
        <f>'I (4)'!$E16</f>
        <v>0</v>
      </c>
      <c r="F36" s="19">
        <f>'I (5)'!$G17</f>
        <v>0</v>
      </c>
      <c r="G36" s="20">
        <f>'II (1)'!$G16</f>
        <v>0</v>
      </c>
      <c r="H36" s="19">
        <f>'II (2)'!$F16</f>
        <v>-0.18681132014037333</v>
      </c>
      <c r="I36" s="19">
        <f>'II (3)'!$F16</f>
        <v>-1</v>
      </c>
      <c r="J36" s="20">
        <f>'II (4)'!$H17</f>
        <v>0</v>
      </c>
      <c r="K36" s="19">
        <f>'II (6)'!$F17</f>
        <v>1.614399057505813</v>
      </c>
      <c r="L36" s="33">
        <f>'III (1)'!$M17</f>
        <v>0</v>
      </c>
      <c r="M36" s="33">
        <f>'III (2)'!$K17</f>
        <v>0</v>
      </c>
      <c r="N36" s="33">
        <f>'III (3)'!$I16</f>
        <v>0</v>
      </c>
      <c r="O36" s="19">
        <f>'III (4)'!$L17</f>
        <v>-0.003378196404426959</v>
      </c>
      <c r="P36" s="19">
        <f>'III (5)'!$H17</f>
        <v>-1.0391060963343268</v>
      </c>
      <c r="Q36" s="20">
        <f>'III (6)'!$E16</f>
        <v>0</v>
      </c>
      <c r="R36" s="19">
        <f>'III (7)'!$J17</f>
        <v>0</v>
      </c>
      <c r="S36" s="20">
        <f>'IV (1)'!$E16</f>
        <v>1</v>
      </c>
      <c r="T36" s="20">
        <f>'IV (2)'!$E16</f>
        <v>0</v>
      </c>
      <c r="U36" s="39">
        <f t="shared" si="0"/>
        <v>1.0147554002631152</v>
      </c>
      <c r="V36" s="1">
        <f t="shared" si="1"/>
        <v>31</v>
      </c>
    </row>
    <row r="37" spans="1:22" ht="15">
      <c r="A37" s="5" t="s">
        <v>264</v>
      </c>
      <c r="B37" s="19">
        <f>'I (1)'!$F35</f>
        <v>0.4347544590433709</v>
      </c>
      <c r="C37" s="19">
        <f>'I (2)'!$F35</f>
        <v>0</v>
      </c>
      <c r="D37" s="19">
        <f>'I (3)'!$G35</f>
        <v>0</v>
      </c>
      <c r="E37" s="20">
        <f>'I (4)'!$E34</f>
        <v>0</v>
      </c>
      <c r="F37" s="19">
        <f>'I (5)'!$G35</f>
        <v>0.03967959707292118</v>
      </c>
      <c r="G37" s="20">
        <f>'II (1)'!$G34</f>
        <v>0</v>
      </c>
      <c r="H37" s="19">
        <f>'II (2)'!$F34</f>
        <v>-0.8669909796079819</v>
      </c>
      <c r="I37" s="19">
        <f>'II (3)'!$F34</f>
        <v>-0.34031331572919343</v>
      </c>
      <c r="J37" s="20">
        <f>'II (4)'!$H35</f>
        <v>0</v>
      </c>
      <c r="K37" s="19">
        <f>'II (6)'!$F35</f>
        <v>0.9779582593953492</v>
      </c>
      <c r="L37" s="33">
        <f>'III (1)'!$M35</f>
        <v>0</v>
      </c>
      <c r="M37" s="33">
        <f>'III (2)'!$K35</f>
        <v>0</v>
      </c>
      <c r="N37" s="33">
        <f>'III (3)'!$I34</f>
        <v>0</v>
      </c>
      <c r="O37" s="19">
        <f>'III (4)'!$L35</f>
        <v>0</v>
      </c>
      <c r="P37" s="19">
        <f>'III (5)'!$H35</f>
        <v>-1.7386121620299368</v>
      </c>
      <c r="Q37" s="20">
        <f>'III (6)'!$E34</f>
        <v>0</v>
      </c>
      <c r="R37" s="19">
        <f>'III (7)'!$J35</f>
        <v>0.04749031352512827</v>
      </c>
      <c r="S37" s="20">
        <f>'IV (1)'!$E34</f>
        <v>1</v>
      </c>
      <c r="T37" s="20">
        <f>'IV (2)'!$E34</f>
        <v>0</v>
      </c>
      <c r="U37" s="39">
        <f t="shared" si="0"/>
        <v>-0.44603382833034244</v>
      </c>
      <c r="V37" s="1">
        <f t="shared" si="1"/>
        <v>37</v>
      </c>
    </row>
    <row r="38" spans="1:22" ht="15">
      <c r="A38" s="5" t="s">
        <v>265</v>
      </c>
      <c r="B38" s="19">
        <f>'I (1)'!$F46</f>
        <v>0.5915057399681998</v>
      </c>
      <c r="C38" s="19">
        <f>'I (2)'!$F46</f>
        <v>0.22453934812240225</v>
      </c>
      <c r="D38" s="19">
        <f>'I (3)'!$G46</f>
        <v>0</v>
      </c>
      <c r="E38" s="20">
        <f>'I (4)'!$E45</f>
        <v>0</v>
      </c>
      <c r="F38" s="19">
        <f>'I (5)'!$G46</f>
        <v>0.01603667626008305</v>
      </c>
      <c r="G38" s="20">
        <f>'II (1)'!$G45</f>
        <v>0</v>
      </c>
      <c r="H38" s="19">
        <f>'II (2)'!$F45</f>
        <v>-0.6989371148830765</v>
      </c>
      <c r="I38" s="19">
        <f>'II (3)'!$F45</f>
        <v>-0.08856642947564763</v>
      </c>
      <c r="J38" s="20">
        <f>'II (4)'!$H46</f>
        <v>0</v>
      </c>
      <c r="K38" s="19">
        <f>'II (6)'!$F46</f>
        <v>0</v>
      </c>
      <c r="L38" s="33">
        <f>'III (1)'!$M46</f>
        <v>0</v>
      </c>
      <c r="M38" s="33">
        <f>'III (2)'!$K46</f>
        <v>0</v>
      </c>
      <c r="N38" s="33">
        <f>'III (3)'!$I45</f>
        <v>0</v>
      </c>
      <c r="O38" s="19">
        <f>'III (4)'!$L46</f>
        <v>0</v>
      </c>
      <c r="P38" s="19">
        <f>'III (5)'!$H46</f>
        <v>-0.5537005556917877</v>
      </c>
      <c r="Q38" s="20">
        <f>'III (6)'!$E45</f>
        <v>0</v>
      </c>
      <c r="R38" s="19">
        <f>'III (7)'!$J46</f>
        <v>0.060284558690356704</v>
      </c>
      <c r="S38" s="20">
        <f>'IV (1)'!$E45</f>
        <v>1</v>
      </c>
      <c r="T38" s="20">
        <f>'IV (2)'!$E45</f>
        <v>0</v>
      </c>
      <c r="U38" s="39">
        <f t="shared" si="0"/>
        <v>0.55116222299053</v>
      </c>
      <c r="V38" s="1">
        <f t="shared" si="1"/>
        <v>34</v>
      </c>
    </row>
    <row r="39" spans="1:22" ht="15">
      <c r="A39" s="5" t="s">
        <v>266</v>
      </c>
      <c r="B39" s="19">
        <f>'I (1)'!$F11</f>
        <v>0.7863048215136424</v>
      </c>
      <c r="C39" s="19">
        <f>'I (2)'!$F11</f>
        <v>0.2910287642224603</v>
      </c>
      <c r="D39" s="19">
        <f>'I (3)'!$G11</f>
        <v>0</v>
      </c>
      <c r="E39" s="20">
        <f>'I (4)'!$E10</f>
        <v>0</v>
      </c>
      <c r="F39" s="19">
        <f>'I (5)'!$G11</f>
        <v>0.06541730084561385</v>
      </c>
      <c r="G39" s="20">
        <f>'II (1)'!$G10</f>
        <v>0</v>
      </c>
      <c r="H39" s="19">
        <f>'II (2)'!$F10</f>
        <v>-0.002187608726946727</v>
      </c>
      <c r="I39" s="19">
        <f>'II (3)'!$F10</f>
        <v>-0.12505259122889112</v>
      </c>
      <c r="J39" s="20">
        <f>'II (4)'!$H11</f>
        <v>0</v>
      </c>
      <c r="K39" s="19">
        <f>'II (6)'!$F11</f>
        <v>1.8200878982510602</v>
      </c>
      <c r="L39" s="33">
        <f>'III (1)'!$M11</f>
        <v>0</v>
      </c>
      <c r="M39" s="33">
        <f>'III (2)'!$K11</f>
        <v>0</v>
      </c>
      <c r="N39" s="33">
        <f>'III (3)'!$I10</f>
        <v>0</v>
      </c>
      <c r="O39" s="19">
        <f>'III (4)'!$L11</f>
        <v>-0.4762651775189973</v>
      </c>
      <c r="P39" s="19">
        <f>'III (5)'!$H11</f>
        <v>-2</v>
      </c>
      <c r="Q39" s="20">
        <f>'III (6)'!$E10</f>
        <v>0</v>
      </c>
      <c r="R39" s="19">
        <f>'III (7)'!$J11</f>
        <v>0.026840607842541702</v>
      </c>
      <c r="S39" s="20">
        <f>'IV (1)'!$E10</f>
        <v>1</v>
      </c>
      <c r="T39" s="20">
        <f>'IV (2)'!$E10</f>
        <v>0</v>
      </c>
      <c r="U39" s="39">
        <f t="shared" si="0"/>
        <v>1.3861740152004831</v>
      </c>
      <c r="V39" s="1">
        <f t="shared" si="1"/>
        <v>29</v>
      </c>
    </row>
    <row r="40" spans="1:22" ht="15">
      <c r="A40" s="5" t="s">
        <v>267</v>
      </c>
      <c r="B40" s="19">
        <f>'I (1)'!$F39</f>
        <v>0.5673110955418759</v>
      </c>
      <c r="C40" s="19">
        <f>'I (2)'!$F39</f>
        <v>0.18447933854620974</v>
      </c>
      <c r="D40" s="19">
        <f>'I (3)'!$G39</f>
        <v>0</v>
      </c>
      <c r="E40" s="20">
        <f>'I (4)'!$E38</f>
        <v>0</v>
      </c>
      <c r="F40" s="19">
        <f>'I (5)'!$G39</f>
        <v>0.13861700341019068</v>
      </c>
      <c r="G40" s="20">
        <f>'II (1)'!$G38</f>
        <v>0</v>
      </c>
      <c r="H40" s="19">
        <f>'II (2)'!$F38</f>
        <v>-0.4781046030524434</v>
      </c>
      <c r="I40" s="19">
        <f>'II (3)'!$F38</f>
        <v>-0.16589293200501287</v>
      </c>
      <c r="J40" s="20">
        <f>'II (4)'!$H39</f>
        <v>0</v>
      </c>
      <c r="K40" s="19">
        <f>'II (6)'!$F39</f>
        <v>0.20660678927808604</v>
      </c>
      <c r="L40" s="33">
        <f>'III (1)'!$M39</f>
        <v>0</v>
      </c>
      <c r="M40" s="33">
        <f>'III (2)'!$K39</f>
        <v>0</v>
      </c>
      <c r="N40" s="33">
        <f>'III (3)'!$I38</f>
        <v>0</v>
      </c>
      <c r="O40" s="19">
        <f>'III (4)'!$L39</f>
        <v>0</v>
      </c>
      <c r="P40" s="19">
        <f>'III (5)'!$H39</f>
        <v>-1.1351622201887763</v>
      </c>
      <c r="Q40" s="20">
        <f>'III (6)'!$E38</f>
        <v>0</v>
      </c>
      <c r="R40" s="19">
        <f>'III (7)'!$J39</f>
        <v>0.05272917568844954</v>
      </c>
      <c r="S40" s="20">
        <f>'IV (1)'!$E38</f>
        <v>1</v>
      </c>
      <c r="T40" s="20">
        <f>'IV (2)'!$E38</f>
        <v>0</v>
      </c>
      <c r="U40" s="39">
        <f t="shared" si="0"/>
        <v>0.3705836472185793</v>
      </c>
      <c r="V40" s="1">
        <f t="shared" si="1"/>
        <v>35</v>
      </c>
    </row>
    <row r="41" spans="1:22" ht="15">
      <c r="A41" s="5" t="s">
        <v>268</v>
      </c>
      <c r="B41" s="19">
        <f>'I (1)'!$F27</f>
        <v>0.9676409465279591</v>
      </c>
      <c r="C41" s="19">
        <f>'I (2)'!$F27</f>
        <v>0.34984910119819124</v>
      </c>
      <c r="D41" s="19">
        <f>'I (3)'!$G27</f>
        <v>0</v>
      </c>
      <c r="E41" s="20">
        <f>'I (4)'!$E26</f>
        <v>0</v>
      </c>
      <c r="F41" s="19">
        <f>'I (5)'!$G27</f>
        <v>0.06110966626233311</v>
      </c>
      <c r="G41" s="20">
        <f>'II (1)'!$G26</f>
        <v>0</v>
      </c>
      <c r="H41" s="19">
        <f>'II (2)'!$F26</f>
        <v>-0.6896165182987044</v>
      </c>
      <c r="I41" s="19">
        <f>'II (3)'!$F26</f>
        <v>-0.4545942046370266</v>
      </c>
      <c r="J41" s="20">
        <f>'II (4)'!$H27</f>
        <v>0</v>
      </c>
      <c r="K41" s="19">
        <f>'II (6)'!$F27</f>
        <v>0.2558614418538499</v>
      </c>
      <c r="L41" s="33">
        <f>'III (1)'!$M27</f>
        <v>0</v>
      </c>
      <c r="M41" s="33">
        <f>'III (2)'!$K27</f>
        <v>0</v>
      </c>
      <c r="N41" s="33">
        <f>'III (3)'!$I26</f>
        <v>0</v>
      </c>
      <c r="O41" s="19">
        <f>'III (4)'!$L27</f>
        <v>-0.47207765445858074</v>
      </c>
      <c r="P41" s="19">
        <f>'III (5)'!$H27</f>
        <v>-0.750736236664623</v>
      </c>
      <c r="Q41" s="20">
        <f>'III (6)'!$E26</f>
        <v>0</v>
      </c>
      <c r="R41" s="19">
        <f>'III (7)'!$J27</f>
        <v>0.058721519829682225</v>
      </c>
      <c r="S41" s="20">
        <f>'IV (1)'!$E26</f>
        <v>1</v>
      </c>
      <c r="T41" s="20">
        <f>'IV (2)'!$E26</f>
        <v>0</v>
      </c>
      <c r="U41" s="39">
        <f t="shared" si="0"/>
        <v>0.32615806161308103</v>
      </c>
      <c r="V41" s="1">
        <f t="shared" si="1"/>
        <v>36</v>
      </c>
    </row>
    <row r="42" ht="15">
      <c r="A42" s="6"/>
    </row>
  </sheetData>
  <sheetProtection/>
  <mergeCells count="7">
    <mergeCell ref="A1:U1"/>
    <mergeCell ref="A3:A4"/>
    <mergeCell ref="B3:F3"/>
    <mergeCell ref="G3:K3"/>
    <mergeCell ref="L3:R3"/>
    <mergeCell ref="S3:T3"/>
    <mergeCell ref="U3:U4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16" sqref="J16"/>
    </sheetView>
  </sheetViews>
  <sheetFormatPr defaultColWidth="8.7109375" defaultRowHeight="15"/>
  <cols>
    <col min="1" max="1" width="24.57421875" style="1" customWidth="1"/>
    <col min="2" max="2" width="18.140625" style="1" customWidth="1"/>
    <col min="3" max="3" width="17.281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72" t="s">
        <v>125</v>
      </c>
      <c r="B1" s="72"/>
      <c r="C1" s="72"/>
      <c r="D1" s="72"/>
      <c r="E1" s="72"/>
      <c r="F1" s="72"/>
      <c r="G1" s="72"/>
    </row>
    <row r="3" spans="1:2" ht="15">
      <c r="A3" s="11" t="s">
        <v>44</v>
      </c>
      <c r="B3" s="30">
        <f>MAX($E$10:$E$46)</f>
        <v>5.523326877657659</v>
      </c>
    </row>
    <row r="4" spans="1:2" ht="15">
      <c r="A4" s="12" t="s">
        <v>63</v>
      </c>
      <c r="B4" s="31">
        <f>MIN($E$10:$E$46)</f>
        <v>0</v>
      </c>
    </row>
    <row r="5" spans="1:2" ht="15">
      <c r="A5" s="13" t="s">
        <v>64</v>
      </c>
      <c r="B5" s="14" t="s">
        <v>41</v>
      </c>
    </row>
    <row r="6" spans="1:2" ht="15">
      <c r="A6" s="29"/>
      <c r="B6" s="28"/>
    </row>
    <row r="7" spans="1:7" s="7" customFormat="1" ht="33" customHeight="1">
      <c r="A7" s="73" t="s">
        <v>38</v>
      </c>
      <c r="B7" s="73" t="s">
        <v>203</v>
      </c>
      <c r="C7" s="73"/>
      <c r="D7" s="73"/>
      <c r="E7" s="70" t="s">
        <v>68</v>
      </c>
      <c r="F7" s="70" t="s">
        <v>69</v>
      </c>
      <c r="G7" s="70" t="s">
        <v>70</v>
      </c>
    </row>
    <row r="8" spans="1:7" s="8" customFormat="1" ht="50.25" customHeight="1">
      <c r="A8" s="74"/>
      <c r="B8" s="3" t="s">
        <v>270</v>
      </c>
      <c r="C8" s="3" t="s">
        <v>271</v>
      </c>
      <c r="D8" s="3" t="s">
        <v>42</v>
      </c>
      <c r="E8" s="71"/>
      <c r="F8" s="71"/>
      <c r="G8" s="71"/>
    </row>
    <row r="9" spans="1:7" s="7" customFormat="1" ht="15">
      <c r="A9" s="9">
        <v>1</v>
      </c>
      <c r="B9" s="9">
        <v>2</v>
      </c>
      <c r="C9" s="9">
        <v>3</v>
      </c>
      <c r="D9" s="9" t="s">
        <v>211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9">
        <v>14142935200</v>
      </c>
      <c r="C10" s="39">
        <v>2762145786.13</v>
      </c>
      <c r="D10" s="39">
        <f>$C10/$B10*100</f>
        <v>19.530215949303084</v>
      </c>
      <c r="E10" s="39">
        <f>IF(ABS($D10-$D$47)&gt;5,ABS($D10-$D$47)-5,0)</f>
        <v>0</v>
      </c>
      <c r="F10" s="39">
        <f>($E10-$B$4)/($B$3-$B$4)</f>
        <v>0</v>
      </c>
      <c r="G10" s="39">
        <f>$F10*$B$5</f>
        <v>0</v>
      </c>
    </row>
    <row r="11" spans="1:7" ht="15">
      <c r="A11" s="5" t="s">
        <v>1</v>
      </c>
      <c r="B11" s="39">
        <v>5981305000</v>
      </c>
      <c r="C11" s="39">
        <v>1325098631.3600001</v>
      </c>
      <c r="D11" s="39">
        <f aca="true" t="shared" si="0" ref="D11:D46">$C11/$B11*100</f>
        <v>22.154005377756196</v>
      </c>
      <c r="E11" s="39">
        <f aca="true" t="shared" si="1" ref="E11:E46">IF(ABS($D11-$D$47)&gt;5,ABS($D11-$D$47)-5,0)</f>
        <v>0</v>
      </c>
      <c r="F11" s="39">
        <f aca="true" t="shared" si="2" ref="F11:F46">($E11-$B$4)/($B$3-$B$4)</f>
        <v>0</v>
      </c>
      <c r="G11" s="39">
        <f aca="true" t="shared" si="3" ref="G11:G46">$F11*$B$5</f>
        <v>0</v>
      </c>
    </row>
    <row r="12" spans="1:7" ht="15">
      <c r="A12" s="5" t="s">
        <v>2</v>
      </c>
      <c r="B12" s="39">
        <v>1214611100</v>
      </c>
      <c r="C12" s="39">
        <v>283676694.15999997</v>
      </c>
      <c r="D12" s="39">
        <f t="shared" si="0"/>
        <v>23.355351697345757</v>
      </c>
      <c r="E12" s="39">
        <f t="shared" si="1"/>
        <v>0</v>
      </c>
      <c r="F12" s="39">
        <f t="shared" si="2"/>
        <v>0</v>
      </c>
      <c r="G12" s="39">
        <f t="shared" si="3"/>
        <v>0</v>
      </c>
    </row>
    <row r="13" spans="1:7" ht="15">
      <c r="A13" s="5" t="s">
        <v>3</v>
      </c>
      <c r="B13" s="39">
        <v>1003488000</v>
      </c>
      <c r="C13" s="39">
        <v>250623075.04</v>
      </c>
      <c r="D13" s="39">
        <f t="shared" si="0"/>
        <v>24.975194027233012</v>
      </c>
      <c r="E13" s="39">
        <f t="shared" si="1"/>
        <v>0</v>
      </c>
      <c r="F13" s="39">
        <f t="shared" si="2"/>
        <v>0</v>
      </c>
      <c r="G13" s="39">
        <f t="shared" si="3"/>
        <v>0</v>
      </c>
    </row>
    <row r="14" spans="1:7" ht="15">
      <c r="A14" s="5" t="s">
        <v>4</v>
      </c>
      <c r="B14" s="39">
        <v>324034000</v>
      </c>
      <c r="C14" s="39">
        <v>67206157.34</v>
      </c>
      <c r="D14" s="39">
        <f t="shared" si="0"/>
        <v>20.74046468580458</v>
      </c>
      <c r="E14" s="39">
        <f t="shared" si="1"/>
        <v>0</v>
      </c>
      <c r="F14" s="39">
        <f t="shared" si="2"/>
        <v>0</v>
      </c>
      <c r="G14" s="39">
        <f t="shared" si="3"/>
        <v>0</v>
      </c>
    </row>
    <row r="15" spans="1:7" ht="15">
      <c r="A15" s="5" t="s">
        <v>5</v>
      </c>
      <c r="B15" s="39">
        <v>374102000</v>
      </c>
      <c r="C15" s="39">
        <v>85884033.27</v>
      </c>
      <c r="D15" s="39">
        <f t="shared" si="0"/>
        <v>22.95738415458885</v>
      </c>
      <c r="E15" s="39">
        <f t="shared" si="1"/>
        <v>0</v>
      </c>
      <c r="F15" s="39">
        <f t="shared" si="2"/>
        <v>0</v>
      </c>
      <c r="G15" s="39">
        <f t="shared" si="3"/>
        <v>0</v>
      </c>
    </row>
    <row r="16" spans="1:7" ht="15">
      <c r="A16" s="5" t="s">
        <v>6</v>
      </c>
      <c r="B16" s="39">
        <v>337882724.18</v>
      </c>
      <c r="C16" s="39">
        <v>82238926.82000001</v>
      </c>
      <c r="D16" s="39">
        <f t="shared" si="0"/>
        <v>24.339488507316794</v>
      </c>
      <c r="E16" s="39">
        <f t="shared" si="1"/>
        <v>0</v>
      </c>
      <c r="F16" s="39">
        <f t="shared" si="2"/>
        <v>0</v>
      </c>
      <c r="G16" s="39">
        <f t="shared" si="3"/>
        <v>0</v>
      </c>
    </row>
    <row r="17" spans="1:7" ht="15">
      <c r="A17" s="5" t="s">
        <v>7</v>
      </c>
      <c r="B17" s="39">
        <v>120699300</v>
      </c>
      <c r="C17" s="39">
        <v>25609253.37</v>
      </c>
      <c r="D17" s="39">
        <f t="shared" si="0"/>
        <v>21.21740007605678</v>
      </c>
      <c r="E17" s="39">
        <f t="shared" si="1"/>
        <v>0</v>
      </c>
      <c r="F17" s="39">
        <f t="shared" si="2"/>
        <v>0</v>
      </c>
      <c r="G17" s="39">
        <f t="shared" si="3"/>
        <v>0</v>
      </c>
    </row>
    <row r="18" spans="1:7" ht="15">
      <c r="A18" s="5" t="s">
        <v>8</v>
      </c>
      <c r="B18" s="39">
        <v>318340000</v>
      </c>
      <c r="C18" s="39">
        <v>66761042.14</v>
      </c>
      <c r="D18" s="39">
        <f t="shared" si="0"/>
        <v>20.971615926368035</v>
      </c>
      <c r="E18" s="39">
        <f t="shared" si="1"/>
        <v>0</v>
      </c>
      <c r="F18" s="39">
        <f t="shared" si="2"/>
        <v>0</v>
      </c>
      <c r="G18" s="39">
        <f t="shared" si="3"/>
        <v>0</v>
      </c>
    </row>
    <row r="19" spans="1:7" ht="15">
      <c r="A19" s="5" t="s">
        <v>9</v>
      </c>
      <c r="B19" s="39">
        <v>184871000</v>
      </c>
      <c r="C19" s="39">
        <v>39205733.8</v>
      </c>
      <c r="D19" s="39">
        <f t="shared" si="0"/>
        <v>21.207076177442648</v>
      </c>
      <c r="E19" s="39">
        <f t="shared" si="1"/>
        <v>0</v>
      </c>
      <c r="F19" s="39">
        <f t="shared" si="2"/>
        <v>0</v>
      </c>
      <c r="G19" s="39">
        <f t="shared" si="3"/>
        <v>0</v>
      </c>
    </row>
    <row r="20" spans="1:7" ht="15">
      <c r="A20" s="5" t="s">
        <v>10</v>
      </c>
      <c r="B20" s="39">
        <v>49557473.08</v>
      </c>
      <c r="C20" s="39">
        <v>11781346.649999999</v>
      </c>
      <c r="D20" s="39">
        <f t="shared" si="0"/>
        <v>23.773098016885406</v>
      </c>
      <c r="E20" s="39">
        <f t="shared" si="1"/>
        <v>0</v>
      </c>
      <c r="F20" s="39">
        <f t="shared" si="2"/>
        <v>0</v>
      </c>
      <c r="G20" s="39">
        <f t="shared" si="3"/>
        <v>0</v>
      </c>
    </row>
    <row r="21" spans="1:7" ht="15">
      <c r="A21" s="5" t="s">
        <v>11</v>
      </c>
      <c r="B21" s="39">
        <v>247711970.59</v>
      </c>
      <c r="C21" s="39">
        <v>50554003.15</v>
      </c>
      <c r="D21" s="39">
        <f t="shared" si="0"/>
        <v>20.40838116526648</v>
      </c>
      <c r="E21" s="39">
        <f t="shared" si="1"/>
        <v>0</v>
      </c>
      <c r="F21" s="39">
        <f t="shared" si="2"/>
        <v>0</v>
      </c>
      <c r="G21" s="39">
        <f t="shared" si="3"/>
        <v>0</v>
      </c>
    </row>
    <row r="22" spans="1:7" ht="15">
      <c r="A22" s="5" t="s">
        <v>12</v>
      </c>
      <c r="B22" s="39">
        <v>100269666</v>
      </c>
      <c r="C22" s="39">
        <v>22283549.62</v>
      </c>
      <c r="D22" s="39">
        <f t="shared" si="0"/>
        <v>22.223620072694768</v>
      </c>
      <c r="E22" s="39">
        <f t="shared" si="1"/>
        <v>0</v>
      </c>
      <c r="F22" s="39">
        <f t="shared" si="2"/>
        <v>0</v>
      </c>
      <c r="G22" s="39">
        <f t="shared" si="3"/>
        <v>0</v>
      </c>
    </row>
    <row r="23" spans="1:7" ht="15">
      <c r="A23" s="5" t="s">
        <v>13</v>
      </c>
      <c r="B23" s="39">
        <v>126354800</v>
      </c>
      <c r="C23" s="39">
        <v>27086118.68</v>
      </c>
      <c r="D23" s="39">
        <f t="shared" si="0"/>
        <v>21.436556964990643</v>
      </c>
      <c r="E23" s="39">
        <f t="shared" si="1"/>
        <v>0</v>
      </c>
      <c r="F23" s="39">
        <f t="shared" si="2"/>
        <v>0</v>
      </c>
      <c r="G23" s="39">
        <f t="shared" si="3"/>
        <v>0</v>
      </c>
    </row>
    <row r="24" spans="1:7" ht="15">
      <c r="A24" s="5" t="s">
        <v>14</v>
      </c>
      <c r="B24" s="39">
        <v>120707722</v>
      </c>
      <c r="C24" s="39">
        <v>26206369.94</v>
      </c>
      <c r="D24" s="39">
        <f t="shared" si="0"/>
        <v>21.710599376566815</v>
      </c>
      <c r="E24" s="39">
        <f t="shared" si="1"/>
        <v>0</v>
      </c>
      <c r="F24" s="39">
        <f t="shared" si="2"/>
        <v>0</v>
      </c>
      <c r="G24" s="39">
        <f t="shared" si="3"/>
        <v>0</v>
      </c>
    </row>
    <row r="25" spans="1:7" ht="15">
      <c r="A25" s="5" t="s">
        <v>15</v>
      </c>
      <c r="B25" s="39">
        <v>101820000</v>
      </c>
      <c r="C25" s="39">
        <v>21664150</v>
      </c>
      <c r="D25" s="39">
        <f t="shared" si="0"/>
        <v>21.276910233745827</v>
      </c>
      <c r="E25" s="39">
        <f t="shared" si="1"/>
        <v>0</v>
      </c>
      <c r="F25" s="39">
        <f t="shared" si="2"/>
        <v>0</v>
      </c>
      <c r="G25" s="39">
        <f t="shared" si="3"/>
        <v>0</v>
      </c>
    </row>
    <row r="26" spans="1:7" ht="15">
      <c r="A26" s="5" t="s">
        <v>16</v>
      </c>
      <c r="B26" s="39">
        <v>952551555.79</v>
      </c>
      <c r="C26" s="39">
        <v>205986051.29</v>
      </c>
      <c r="D26" s="39">
        <f t="shared" si="0"/>
        <v>21.624661682397356</v>
      </c>
      <c r="E26" s="39">
        <f t="shared" si="1"/>
        <v>0</v>
      </c>
      <c r="F26" s="39">
        <f t="shared" si="2"/>
        <v>0</v>
      </c>
      <c r="G26" s="39">
        <f t="shared" si="3"/>
        <v>0</v>
      </c>
    </row>
    <row r="27" spans="1:7" ht="15">
      <c r="A27" s="5" t="s">
        <v>17</v>
      </c>
      <c r="B27" s="39">
        <v>44917530</v>
      </c>
      <c r="C27" s="39">
        <v>11103460.34</v>
      </c>
      <c r="D27" s="39">
        <f t="shared" si="0"/>
        <v>24.719659206550315</v>
      </c>
      <c r="E27" s="39">
        <f t="shared" si="1"/>
        <v>0</v>
      </c>
      <c r="F27" s="39">
        <f t="shared" si="2"/>
        <v>0</v>
      </c>
      <c r="G27" s="39">
        <f t="shared" si="3"/>
        <v>0</v>
      </c>
    </row>
    <row r="28" spans="1:7" ht="15">
      <c r="A28" s="5" t="s">
        <v>18</v>
      </c>
      <c r="B28" s="39">
        <v>79387280.2</v>
      </c>
      <c r="C28" s="39">
        <v>16669540.149999999</v>
      </c>
      <c r="D28" s="39">
        <f t="shared" si="0"/>
        <v>20.99774687834689</v>
      </c>
      <c r="E28" s="39">
        <f t="shared" si="1"/>
        <v>0</v>
      </c>
      <c r="F28" s="39">
        <f t="shared" si="2"/>
        <v>0</v>
      </c>
      <c r="G28" s="39">
        <f t="shared" si="3"/>
        <v>0</v>
      </c>
    </row>
    <row r="29" spans="1:7" ht="15">
      <c r="A29" s="5" t="s">
        <v>19</v>
      </c>
      <c r="B29" s="39">
        <v>235074284</v>
      </c>
      <c r="C29" s="39">
        <v>59953059.66</v>
      </c>
      <c r="D29" s="39">
        <f t="shared" si="0"/>
        <v>25.503878450609253</v>
      </c>
      <c r="E29" s="39">
        <f t="shared" si="1"/>
        <v>0</v>
      </c>
      <c r="F29" s="39">
        <f t="shared" si="2"/>
        <v>0</v>
      </c>
      <c r="G29" s="39">
        <f t="shared" si="3"/>
        <v>0</v>
      </c>
    </row>
    <row r="30" spans="1:7" ht="15">
      <c r="A30" s="5" t="s">
        <v>20</v>
      </c>
      <c r="B30" s="39">
        <v>272551554.39</v>
      </c>
      <c r="C30" s="39">
        <v>65081615.31</v>
      </c>
      <c r="D30" s="39">
        <f t="shared" si="0"/>
        <v>23.878643970921292</v>
      </c>
      <c r="E30" s="39">
        <f t="shared" si="1"/>
        <v>0</v>
      </c>
      <c r="F30" s="39">
        <f t="shared" si="2"/>
        <v>0</v>
      </c>
      <c r="G30" s="39">
        <f t="shared" si="3"/>
        <v>0</v>
      </c>
    </row>
    <row r="31" spans="1:7" ht="15">
      <c r="A31" s="5" t="s">
        <v>21</v>
      </c>
      <c r="B31" s="39">
        <v>94187309</v>
      </c>
      <c r="C31" s="39">
        <v>21947888.32</v>
      </c>
      <c r="D31" s="39">
        <f t="shared" si="0"/>
        <v>23.302383891231038</v>
      </c>
      <c r="E31" s="39">
        <f t="shared" si="1"/>
        <v>0</v>
      </c>
      <c r="F31" s="39">
        <f t="shared" si="2"/>
        <v>0</v>
      </c>
      <c r="G31" s="39">
        <f t="shared" si="3"/>
        <v>0</v>
      </c>
    </row>
    <row r="32" spans="1:7" ht="15">
      <c r="A32" s="5" t="s">
        <v>22</v>
      </c>
      <c r="B32" s="39">
        <v>128126437.05</v>
      </c>
      <c r="C32" s="39">
        <v>27249798.229999997</v>
      </c>
      <c r="D32" s="39">
        <f t="shared" si="0"/>
        <v>21.267896663173463</v>
      </c>
      <c r="E32" s="39">
        <f t="shared" si="1"/>
        <v>0</v>
      </c>
      <c r="F32" s="39">
        <f t="shared" si="2"/>
        <v>0</v>
      </c>
      <c r="G32" s="39">
        <f t="shared" si="3"/>
        <v>0</v>
      </c>
    </row>
    <row r="33" spans="1:7" ht="15">
      <c r="A33" s="5" t="s">
        <v>23</v>
      </c>
      <c r="B33" s="39">
        <v>96852000</v>
      </c>
      <c r="C33" s="39">
        <v>30583698.11</v>
      </c>
      <c r="D33" s="39">
        <f t="shared" si="0"/>
        <v>31.577766189650188</v>
      </c>
      <c r="E33" s="39">
        <f t="shared" si="1"/>
        <v>5.523326877657659</v>
      </c>
      <c r="F33" s="39">
        <f t="shared" si="2"/>
        <v>1</v>
      </c>
      <c r="G33" s="39">
        <f t="shared" si="3"/>
        <v>-1</v>
      </c>
    </row>
    <row r="34" spans="1:7" ht="15">
      <c r="A34" s="5" t="s">
        <v>24</v>
      </c>
      <c r="B34" s="39">
        <v>435965000</v>
      </c>
      <c r="C34" s="39">
        <v>97979780.74</v>
      </c>
      <c r="D34" s="39">
        <f t="shared" si="0"/>
        <v>22.474230899269436</v>
      </c>
      <c r="E34" s="39">
        <f t="shared" si="1"/>
        <v>0</v>
      </c>
      <c r="F34" s="39">
        <f t="shared" si="2"/>
        <v>0</v>
      </c>
      <c r="G34" s="39">
        <f t="shared" si="3"/>
        <v>0</v>
      </c>
    </row>
    <row r="35" spans="1:7" ht="15">
      <c r="A35" s="5" t="s">
        <v>25</v>
      </c>
      <c r="B35" s="39">
        <v>45942906</v>
      </c>
      <c r="C35" s="39">
        <v>9691446.81</v>
      </c>
      <c r="D35" s="39">
        <f t="shared" si="0"/>
        <v>21.09454462893575</v>
      </c>
      <c r="E35" s="39">
        <f t="shared" si="1"/>
        <v>0</v>
      </c>
      <c r="F35" s="39">
        <f t="shared" si="2"/>
        <v>0</v>
      </c>
      <c r="G35" s="39">
        <f t="shared" si="3"/>
        <v>0</v>
      </c>
    </row>
    <row r="36" spans="1:7" ht="15">
      <c r="A36" s="5" t="s">
        <v>26</v>
      </c>
      <c r="B36" s="39">
        <v>245188185.26</v>
      </c>
      <c r="C36" s="39">
        <v>55634429.54</v>
      </c>
      <c r="D36" s="39">
        <f t="shared" si="0"/>
        <v>22.690501779685956</v>
      </c>
      <c r="E36" s="39">
        <f t="shared" si="1"/>
        <v>0</v>
      </c>
      <c r="F36" s="39">
        <f t="shared" si="2"/>
        <v>0</v>
      </c>
      <c r="G36" s="39">
        <f t="shared" si="3"/>
        <v>0</v>
      </c>
    </row>
    <row r="37" spans="1:7" ht="15">
      <c r="A37" s="5" t="s">
        <v>27</v>
      </c>
      <c r="B37" s="39">
        <v>120654697.33</v>
      </c>
      <c r="C37" s="39">
        <v>24460339.080000002</v>
      </c>
      <c r="D37" s="39">
        <f t="shared" si="0"/>
        <v>20.273010186332876</v>
      </c>
      <c r="E37" s="39">
        <f t="shared" si="1"/>
        <v>0</v>
      </c>
      <c r="F37" s="39">
        <f t="shared" si="2"/>
        <v>0</v>
      </c>
      <c r="G37" s="39">
        <f t="shared" si="3"/>
        <v>0</v>
      </c>
    </row>
    <row r="38" spans="1:7" ht="15">
      <c r="A38" s="5" t="s">
        <v>28</v>
      </c>
      <c r="B38" s="39">
        <v>115452000</v>
      </c>
      <c r="C38" s="39">
        <v>27213434.77</v>
      </c>
      <c r="D38" s="39">
        <f t="shared" si="0"/>
        <v>23.571211213318087</v>
      </c>
      <c r="E38" s="39">
        <f t="shared" si="1"/>
        <v>0</v>
      </c>
      <c r="F38" s="39">
        <f t="shared" si="2"/>
        <v>0</v>
      </c>
      <c r="G38" s="39">
        <f t="shared" si="3"/>
        <v>0</v>
      </c>
    </row>
    <row r="39" spans="1:7" ht="15">
      <c r="A39" s="5" t="s">
        <v>29</v>
      </c>
      <c r="B39" s="39">
        <v>107193000</v>
      </c>
      <c r="C39" s="39">
        <v>23359449.28</v>
      </c>
      <c r="D39" s="39">
        <f t="shared" si="0"/>
        <v>21.79195402684877</v>
      </c>
      <c r="E39" s="39">
        <f t="shared" si="1"/>
        <v>0</v>
      </c>
      <c r="F39" s="39">
        <f t="shared" si="2"/>
        <v>0</v>
      </c>
      <c r="G39" s="39">
        <f t="shared" si="3"/>
        <v>0</v>
      </c>
    </row>
    <row r="40" spans="1:7" ht="15">
      <c r="A40" s="5" t="s">
        <v>30</v>
      </c>
      <c r="B40" s="39">
        <v>366886897.11</v>
      </c>
      <c r="C40" s="39">
        <v>87990325</v>
      </c>
      <c r="D40" s="39">
        <f t="shared" si="0"/>
        <v>23.982956516874122</v>
      </c>
      <c r="E40" s="39">
        <f t="shared" si="1"/>
        <v>0</v>
      </c>
      <c r="F40" s="39">
        <f t="shared" si="2"/>
        <v>0</v>
      </c>
      <c r="G40" s="39">
        <f t="shared" si="3"/>
        <v>0</v>
      </c>
    </row>
    <row r="41" spans="1:7" ht="15">
      <c r="A41" s="5" t="s">
        <v>31</v>
      </c>
      <c r="B41" s="39">
        <v>507788014.61</v>
      </c>
      <c r="C41" s="39">
        <v>106349340.19</v>
      </c>
      <c r="D41" s="39">
        <f t="shared" si="0"/>
        <v>20.943649146914233</v>
      </c>
      <c r="E41" s="39">
        <f t="shared" si="1"/>
        <v>0</v>
      </c>
      <c r="F41" s="39">
        <f t="shared" si="2"/>
        <v>0</v>
      </c>
      <c r="G41" s="39">
        <f t="shared" si="3"/>
        <v>0</v>
      </c>
    </row>
    <row r="42" spans="1:7" ht="15">
      <c r="A42" s="5" t="s">
        <v>32</v>
      </c>
      <c r="B42" s="39">
        <v>156355116.03</v>
      </c>
      <c r="C42" s="39">
        <v>34472808.7</v>
      </c>
      <c r="D42" s="39">
        <f t="shared" si="0"/>
        <v>22.047765097360596</v>
      </c>
      <c r="E42" s="39">
        <f t="shared" si="1"/>
        <v>0</v>
      </c>
      <c r="F42" s="39">
        <f t="shared" si="2"/>
        <v>0</v>
      </c>
      <c r="G42" s="39">
        <f t="shared" si="3"/>
        <v>0</v>
      </c>
    </row>
    <row r="43" spans="1:7" ht="15">
      <c r="A43" s="5" t="s">
        <v>33</v>
      </c>
      <c r="B43" s="39">
        <v>94850770</v>
      </c>
      <c r="C43" s="39">
        <v>25545824.51</v>
      </c>
      <c r="D43" s="39">
        <f t="shared" si="0"/>
        <v>26.93264852778739</v>
      </c>
      <c r="E43" s="39">
        <f t="shared" si="1"/>
        <v>0.8782092157948611</v>
      </c>
      <c r="F43" s="39">
        <f t="shared" si="2"/>
        <v>0.15900004385894564</v>
      </c>
      <c r="G43" s="39">
        <f t="shared" si="3"/>
        <v>-0.15900004385894564</v>
      </c>
    </row>
    <row r="44" spans="1:7" ht="15">
      <c r="A44" s="5" t="s">
        <v>34</v>
      </c>
      <c r="B44" s="39">
        <v>76678106</v>
      </c>
      <c r="C44" s="39">
        <v>15277485</v>
      </c>
      <c r="D44" s="39">
        <f t="shared" si="0"/>
        <v>19.92418148669452</v>
      </c>
      <c r="E44" s="39">
        <f t="shared" si="1"/>
        <v>0</v>
      </c>
      <c r="F44" s="39">
        <f t="shared" si="2"/>
        <v>0</v>
      </c>
      <c r="G44" s="39">
        <f t="shared" si="3"/>
        <v>0</v>
      </c>
    </row>
    <row r="45" spans="1:7" ht="15">
      <c r="A45" s="5" t="s">
        <v>35</v>
      </c>
      <c r="B45" s="39">
        <v>74339200</v>
      </c>
      <c r="C45" s="39">
        <v>15365300.790000001</v>
      </c>
      <c r="D45" s="39">
        <f t="shared" si="0"/>
        <v>20.669176948366406</v>
      </c>
      <c r="E45" s="39">
        <f t="shared" si="1"/>
        <v>0</v>
      </c>
      <c r="F45" s="39">
        <f t="shared" si="2"/>
        <v>0</v>
      </c>
      <c r="G45" s="39">
        <f t="shared" si="3"/>
        <v>0</v>
      </c>
    </row>
    <row r="46" spans="1:7" ht="15">
      <c r="A46" s="5" t="s">
        <v>36</v>
      </c>
      <c r="B46" s="39">
        <v>124831243.03999999</v>
      </c>
      <c r="C46" s="39">
        <v>22052448.76</v>
      </c>
      <c r="D46" s="39">
        <f t="shared" si="0"/>
        <v>17.66580883355754</v>
      </c>
      <c r="E46" s="39">
        <f t="shared" si="1"/>
        <v>0</v>
      </c>
      <c r="F46" s="39">
        <f t="shared" si="2"/>
        <v>0</v>
      </c>
      <c r="G46" s="39">
        <f t="shared" si="3"/>
        <v>0</v>
      </c>
    </row>
    <row r="47" spans="1:7" ht="15">
      <c r="A47" s="15" t="s">
        <v>109</v>
      </c>
      <c r="B47" s="44">
        <f>AVERAGE(B$10:B$46)</f>
        <v>787147649.7745947</v>
      </c>
      <c r="C47" s="44">
        <f>AVERAGE(C$10:C$46)</f>
        <v>165729524.21756753</v>
      </c>
      <c r="D47" s="16">
        <f>$C47/$B47*100</f>
        <v>21.054439311992528</v>
      </c>
      <c r="E47" s="24"/>
      <c r="F47" s="24"/>
      <c r="G47" s="24"/>
    </row>
    <row r="48" ht="15">
      <c r="A48" s="6" t="s">
        <v>39</v>
      </c>
    </row>
    <row r="49" ht="15">
      <c r="D49" s="21"/>
    </row>
    <row r="50" spans="2:4" ht="15">
      <c r="B50" s="21">
        <f>SUM(B$10:B$46)</f>
        <v>29124463041.660004</v>
      </c>
      <c r="C50" s="21">
        <f>SUM(C$10:C$46)</f>
        <v>6131992396.049999</v>
      </c>
      <c r="D50" s="21">
        <f>C50/B50*100</f>
        <v>21.05443931199253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38" sqref="B38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8.75" customHeight="1">
      <c r="A1" s="72" t="s">
        <v>199</v>
      </c>
      <c r="B1" s="75"/>
      <c r="C1" s="75"/>
      <c r="D1" s="75"/>
      <c r="E1" s="75"/>
    </row>
    <row r="3" spans="1:2" ht="15">
      <c r="A3" s="11" t="s">
        <v>54</v>
      </c>
      <c r="B3" s="11">
        <v>1</v>
      </c>
    </row>
    <row r="4" spans="1:2" ht="15">
      <c r="A4" s="12" t="s">
        <v>55</v>
      </c>
      <c r="B4" s="12">
        <v>0</v>
      </c>
    </row>
    <row r="5" spans="1:2" ht="15">
      <c r="A5" s="13" t="s">
        <v>56</v>
      </c>
      <c r="B5" s="14" t="s">
        <v>41</v>
      </c>
    </row>
    <row r="7" spans="1:5" s="8" customFormat="1" ht="129.75" customHeight="1">
      <c r="A7" s="3" t="s">
        <v>38</v>
      </c>
      <c r="B7" s="3" t="s">
        <v>272</v>
      </c>
      <c r="C7" s="9" t="s">
        <v>84</v>
      </c>
      <c r="D7" s="9" t="s">
        <v>85</v>
      </c>
      <c r="E7" s="9" t="s">
        <v>86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">
      <c r="A10" s="5" t="s">
        <v>1</v>
      </c>
      <c r="B10" s="19"/>
      <c r="C10" s="20">
        <f>IF(B10="+",1,0)</f>
        <v>0</v>
      </c>
      <c r="D10" s="20">
        <f>(C10-$B$4)/($B$3-$B$4)</f>
        <v>0</v>
      </c>
      <c r="E10" s="20">
        <f>D10*$B$5</f>
        <v>0</v>
      </c>
    </row>
    <row r="11" spans="1:5" ht="15">
      <c r="A11" s="5" t="s">
        <v>2</v>
      </c>
      <c r="B11" s="19"/>
      <c r="C11" s="20">
        <f>IF(B11="+",1,0)</f>
        <v>0</v>
      </c>
      <c r="D11" s="20">
        <f>(C11-$B$4)/($B$3-$B$4)</f>
        <v>0</v>
      </c>
      <c r="E11" s="20">
        <f>D11*$B$5</f>
        <v>0</v>
      </c>
    </row>
    <row r="12" spans="1:5" ht="15">
      <c r="A12" s="5" t="s">
        <v>3</v>
      </c>
      <c r="B12" s="19"/>
      <c r="C12" s="20">
        <f>IF(B12="+",1,0)</f>
        <v>0</v>
      </c>
      <c r="D12" s="20">
        <f>(C12-$B$4)/($B$3-$B$4)</f>
        <v>0</v>
      </c>
      <c r="E12" s="20">
        <f>D12*$B$5</f>
        <v>0</v>
      </c>
    </row>
    <row r="13" spans="1:5" ht="15">
      <c r="A13" s="5" t="s">
        <v>4</v>
      </c>
      <c r="B13" s="19"/>
      <c r="C13" s="20">
        <f aca="true" t="shared" si="0" ref="C13:C45">IF(B13="+",1,0)</f>
        <v>0</v>
      </c>
      <c r="D13" s="20">
        <f aca="true" t="shared" si="1" ref="D13:D45">(C13-$B$4)/($B$3-$B$4)</f>
        <v>0</v>
      </c>
      <c r="E13" s="20">
        <f aca="true" t="shared" si="2" ref="E13:E45">D13*$B$5</f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42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42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42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42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42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42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42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42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0" sqref="B10:B4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8.7109375" style="1" customWidth="1"/>
  </cols>
  <sheetData>
    <row r="1" spans="1:7" ht="18" customHeight="1">
      <c r="A1" s="76" t="s">
        <v>218</v>
      </c>
      <c r="B1" s="76"/>
      <c r="C1" s="76"/>
      <c r="D1" s="76"/>
      <c r="E1" s="76"/>
      <c r="F1" s="76"/>
      <c r="G1" s="76"/>
    </row>
    <row r="3" spans="1:2" ht="15">
      <c r="A3" s="11" t="s">
        <v>126</v>
      </c>
      <c r="B3" s="30">
        <f>MAX($E$10:$E$46)</f>
        <v>100</v>
      </c>
    </row>
    <row r="4" spans="1:2" ht="15">
      <c r="A4" s="12" t="s">
        <v>127</v>
      </c>
      <c r="B4" s="31">
        <f>MIN($E$10:$E$46)</f>
        <v>0.9104548484848485</v>
      </c>
    </row>
    <row r="5" spans="1:2" ht="15">
      <c r="A5" s="13" t="s">
        <v>128</v>
      </c>
      <c r="B5" s="14" t="s">
        <v>123</v>
      </c>
    </row>
    <row r="6" spans="1:2" ht="15">
      <c r="A6" s="29"/>
      <c r="B6" s="28"/>
    </row>
    <row r="7" spans="1:7" s="7" customFormat="1" ht="22.5" customHeight="1">
      <c r="A7" s="73" t="s">
        <v>38</v>
      </c>
      <c r="B7" s="73" t="s">
        <v>205</v>
      </c>
      <c r="C7" s="73"/>
      <c r="D7" s="73" t="s">
        <v>212</v>
      </c>
      <c r="E7" s="70" t="s">
        <v>129</v>
      </c>
      <c r="F7" s="70" t="s">
        <v>130</v>
      </c>
      <c r="G7" s="70" t="s">
        <v>131</v>
      </c>
    </row>
    <row r="8" spans="1:7" s="8" customFormat="1" ht="50.25" customHeight="1">
      <c r="A8" s="74"/>
      <c r="B8" s="3" t="s">
        <v>270</v>
      </c>
      <c r="C8" s="3" t="s">
        <v>271</v>
      </c>
      <c r="D8" s="73"/>
      <c r="E8" s="71"/>
      <c r="F8" s="71"/>
      <c r="G8" s="71"/>
    </row>
    <row r="9" spans="1:7" s="7" customFormat="1" ht="15">
      <c r="A9" s="9">
        <v>1</v>
      </c>
      <c r="B9" s="9">
        <v>2</v>
      </c>
      <c r="C9" s="9">
        <v>3</v>
      </c>
      <c r="D9" s="9" t="s">
        <v>96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9">
        <v>231600000</v>
      </c>
      <c r="C10" s="39">
        <v>49430015.48</v>
      </c>
      <c r="D10" s="39">
        <f>$C10/$B10*100</f>
        <v>21.342839153713296</v>
      </c>
      <c r="E10" s="39">
        <f>IF($D10&gt;=100,100,$C10/$B10*100)</f>
        <v>21.342839153713296</v>
      </c>
      <c r="F10" s="39">
        <f>($E10-$B$4)/($B$3-$B$4)</f>
        <v>0.20620121198443123</v>
      </c>
      <c r="G10" s="39">
        <f>$F10*$B$5</f>
        <v>0.20620121198443123</v>
      </c>
    </row>
    <row r="11" spans="1:7" ht="15">
      <c r="A11" s="5" t="s">
        <v>1</v>
      </c>
      <c r="B11" s="39">
        <v>162324000</v>
      </c>
      <c r="C11" s="39">
        <v>12000005.31</v>
      </c>
      <c r="D11" s="39">
        <f aca="true" t="shared" si="0" ref="D11:D46">$C11/$B11*100</f>
        <v>7.392625434316552</v>
      </c>
      <c r="E11" s="39">
        <f aca="true" t="shared" si="1" ref="E11:E46">IF($D11&gt;=100,100,$C11/$B11*100)</f>
        <v>7.392625434316552</v>
      </c>
      <c r="F11" s="39">
        <f aca="true" t="shared" si="2" ref="F11:F46">($E11-$B$4)/($B$3-$B$4)</f>
        <v>0.06541730084561385</v>
      </c>
      <c r="G11" s="39">
        <f aca="true" t="shared" si="3" ref="G11:G46">$F11*$B$5</f>
        <v>0.06541730084561385</v>
      </c>
    </row>
    <row r="12" spans="1:7" ht="15">
      <c r="A12" s="5" t="s">
        <v>2</v>
      </c>
      <c r="B12" s="39">
        <v>10861000</v>
      </c>
      <c r="C12" s="39">
        <v>505745.16</v>
      </c>
      <c r="D12" s="39">
        <f t="shared" si="0"/>
        <v>4.65652481355308</v>
      </c>
      <c r="E12" s="39">
        <f t="shared" si="1"/>
        <v>4.65652481355308</v>
      </c>
      <c r="F12" s="39">
        <f t="shared" si="2"/>
        <v>0.03780489616074246</v>
      </c>
      <c r="G12" s="39">
        <f t="shared" si="3"/>
        <v>0.03780489616074246</v>
      </c>
    </row>
    <row r="13" spans="1:7" ht="15">
      <c r="A13" s="5" t="s">
        <v>3</v>
      </c>
      <c r="B13" s="39">
        <v>69509000</v>
      </c>
      <c r="C13" s="39">
        <v>3560438.08</v>
      </c>
      <c r="D13" s="39">
        <f t="shared" si="0"/>
        <v>5.122269173776058</v>
      </c>
      <c r="E13" s="39">
        <f t="shared" si="1"/>
        <v>5.122269173776058</v>
      </c>
      <c r="F13" s="39">
        <f t="shared" si="2"/>
        <v>0.04250513329989594</v>
      </c>
      <c r="G13" s="39">
        <f t="shared" si="3"/>
        <v>0.04250513329989594</v>
      </c>
    </row>
    <row r="14" spans="1:7" ht="15">
      <c r="A14" s="5" t="s">
        <v>4</v>
      </c>
      <c r="B14" s="39">
        <v>10000000</v>
      </c>
      <c r="C14" s="39">
        <v>2572685.69</v>
      </c>
      <c r="D14" s="39">
        <f t="shared" si="0"/>
        <v>25.7268569</v>
      </c>
      <c r="E14" s="39">
        <f t="shared" si="1"/>
        <v>25.7268569</v>
      </c>
      <c r="F14" s="39">
        <f t="shared" si="2"/>
        <v>0.25044420189404504</v>
      </c>
      <c r="G14" s="39">
        <f t="shared" si="3"/>
        <v>0.25044420189404504</v>
      </c>
    </row>
    <row r="15" spans="1:7" ht="15">
      <c r="A15" s="5" t="s">
        <v>5</v>
      </c>
      <c r="B15" s="39">
        <v>16632000</v>
      </c>
      <c r="C15" s="39">
        <v>4469914.01</v>
      </c>
      <c r="D15" s="39">
        <f t="shared" si="0"/>
        <v>26.87538486050986</v>
      </c>
      <c r="E15" s="39">
        <f t="shared" si="1"/>
        <v>26.87538486050986</v>
      </c>
      <c r="F15" s="39">
        <f t="shared" si="2"/>
        <v>0.2620350105787925</v>
      </c>
      <c r="G15" s="39">
        <f t="shared" si="3"/>
        <v>0.2620350105787925</v>
      </c>
    </row>
    <row r="16" spans="1:7" ht="15">
      <c r="A16" s="5" t="s">
        <v>6</v>
      </c>
      <c r="B16" s="39">
        <v>9411029.38</v>
      </c>
      <c r="C16" s="39">
        <v>2843318.57</v>
      </c>
      <c r="D16" s="39">
        <f t="shared" si="0"/>
        <v>30.212620269176117</v>
      </c>
      <c r="E16" s="39">
        <f t="shared" si="1"/>
        <v>30.212620269176117</v>
      </c>
      <c r="F16" s="39">
        <f t="shared" si="2"/>
        <v>0.29571399662685016</v>
      </c>
      <c r="G16" s="39">
        <f t="shared" si="3"/>
        <v>0.29571399662685016</v>
      </c>
    </row>
    <row r="17" spans="1:7" ht="15">
      <c r="A17" s="5" t="s">
        <v>7</v>
      </c>
      <c r="B17" s="39">
        <v>13200000</v>
      </c>
      <c r="C17" s="39">
        <v>120180.04</v>
      </c>
      <c r="D17" s="39">
        <f t="shared" si="0"/>
        <v>0.9104548484848485</v>
      </c>
      <c r="E17" s="39">
        <f t="shared" si="1"/>
        <v>0.9104548484848485</v>
      </c>
      <c r="F17" s="39">
        <f t="shared" si="2"/>
        <v>0</v>
      </c>
      <c r="G17" s="39">
        <f t="shared" si="3"/>
        <v>0</v>
      </c>
    </row>
    <row r="18" spans="1:7" ht="15">
      <c r="A18" s="5" t="s">
        <v>8</v>
      </c>
      <c r="B18" s="39">
        <v>17433000</v>
      </c>
      <c r="C18" s="39">
        <v>2785948.97</v>
      </c>
      <c r="D18" s="39">
        <f t="shared" si="0"/>
        <v>15.98089238799977</v>
      </c>
      <c r="E18" s="39">
        <f t="shared" si="1"/>
        <v>15.98089238799977</v>
      </c>
      <c r="F18" s="39">
        <f t="shared" si="2"/>
        <v>0.152089077777793</v>
      </c>
      <c r="G18" s="39">
        <f t="shared" si="3"/>
        <v>0.152089077777793</v>
      </c>
    </row>
    <row r="19" spans="1:7" ht="15">
      <c r="A19" s="5" t="s">
        <v>9</v>
      </c>
      <c r="B19" s="39">
        <v>2700000</v>
      </c>
      <c r="C19" s="39">
        <v>1564011.39</v>
      </c>
      <c r="D19" s="39">
        <f t="shared" si="0"/>
        <v>57.92634777777778</v>
      </c>
      <c r="E19" s="39">
        <f t="shared" si="1"/>
        <v>57.92634777777778</v>
      </c>
      <c r="F19" s="39">
        <f t="shared" si="2"/>
        <v>0.575397665234122</v>
      </c>
      <c r="G19" s="39">
        <f t="shared" si="3"/>
        <v>0.575397665234122</v>
      </c>
    </row>
    <row r="20" spans="1:7" ht="15">
      <c r="A20" s="5" t="s">
        <v>10</v>
      </c>
      <c r="B20" s="39">
        <v>2415000</v>
      </c>
      <c r="C20" s="39">
        <v>1851861.89</v>
      </c>
      <c r="D20" s="39">
        <f t="shared" si="0"/>
        <v>76.68165175983437</v>
      </c>
      <c r="E20" s="39">
        <f t="shared" si="1"/>
        <v>76.68165175983437</v>
      </c>
      <c r="F20" s="39">
        <f t="shared" si="2"/>
        <v>0.7646739804435455</v>
      </c>
      <c r="G20" s="39">
        <f t="shared" si="3"/>
        <v>0.7646739804435455</v>
      </c>
    </row>
    <row r="21" spans="1:7" ht="15">
      <c r="A21" s="5" t="s">
        <v>11</v>
      </c>
      <c r="B21" s="39">
        <v>4370730</v>
      </c>
      <c r="C21" s="39">
        <v>1674342.42</v>
      </c>
      <c r="D21" s="39">
        <f t="shared" si="0"/>
        <v>38.30807256453727</v>
      </c>
      <c r="E21" s="39">
        <f t="shared" si="1"/>
        <v>38.30807256453727</v>
      </c>
      <c r="F21" s="39">
        <f t="shared" si="2"/>
        <v>0.37741234616496355</v>
      </c>
      <c r="G21" s="39">
        <f t="shared" si="3"/>
        <v>0.37741234616496355</v>
      </c>
    </row>
    <row r="22" spans="1:7" ht="15">
      <c r="A22" s="5" t="s">
        <v>12</v>
      </c>
      <c r="B22" s="39">
        <v>876000</v>
      </c>
      <c r="C22" s="39">
        <v>876472.33</v>
      </c>
      <c r="D22" s="39">
        <f t="shared" si="0"/>
        <v>100.05391894977168</v>
      </c>
      <c r="E22" s="39">
        <f t="shared" si="1"/>
        <v>100</v>
      </c>
      <c r="F22" s="39">
        <f t="shared" si="2"/>
        <v>1</v>
      </c>
      <c r="G22" s="39">
        <f t="shared" si="3"/>
        <v>1</v>
      </c>
    </row>
    <row r="23" spans="1:7" ht="15">
      <c r="A23" s="5" t="s">
        <v>13</v>
      </c>
      <c r="B23" s="39">
        <v>779800</v>
      </c>
      <c r="C23" s="39">
        <v>787624.03</v>
      </c>
      <c r="D23" s="39">
        <f t="shared" si="0"/>
        <v>101.0033380353937</v>
      </c>
      <c r="E23" s="39">
        <f t="shared" si="1"/>
        <v>100</v>
      </c>
      <c r="F23" s="39">
        <f t="shared" si="2"/>
        <v>1</v>
      </c>
      <c r="G23" s="39">
        <f t="shared" si="3"/>
        <v>1</v>
      </c>
    </row>
    <row r="24" spans="1:7" ht="15">
      <c r="A24" s="5" t="s">
        <v>14</v>
      </c>
      <c r="B24" s="39">
        <v>17985135</v>
      </c>
      <c r="C24" s="39">
        <v>441485.2</v>
      </c>
      <c r="D24" s="39">
        <f t="shared" si="0"/>
        <v>2.45472274742447</v>
      </c>
      <c r="E24" s="39">
        <f t="shared" si="1"/>
        <v>2.45472274742447</v>
      </c>
      <c r="F24" s="39">
        <f t="shared" si="2"/>
        <v>0.015584569457638777</v>
      </c>
      <c r="G24" s="39">
        <f t="shared" si="3"/>
        <v>0.015584569457638777</v>
      </c>
    </row>
    <row r="25" spans="1:7" ht="15">
      <c r="A25" s="5" t="s">
        <v>15</v>
      </c>
      <c r="B25" s="39">
        <v>1510000</v>
      </c>
      <c r="C25" s="39">
        <v>400128.04</v>
      </c>
      <c r="D25" s="39">
        <f t="shared" si="0"/>
        <v>26.49854569536424</v>
      </c>
      <c r="E25" s="39">
        <f t="shared" si="1"/>
        <v>26.49854569536424</v>
      </c>
      <c r="F25" s="39">
        <f t="shared" si="2"/>
        <v>0.25823199418014614</v>
      </c>
      <c r="G25" s="39">
        <f t="shared" si="3"/>
        <v>0.25823199418014614</v>
      </c>
    </row>
    <row r="26" spans="1:7" ht="15">
      <c r="A26" s="5" t="s">
        <v>16</v>
      </c>
      <c r="B26" s="39">
        <v>18919000</v>
      </c>
      <c r="C26" s="39">
        <v>4091078.68</v>
      </c>
      <c r="D26" s="39">
        <f t="shared" si="0"/>
        <v>21.62418034779851</v>
      </c>
      <c r="E26" s="39">
        <f t="shared" si="1"/>
        <v>21.62418034779851</v>
      </c>
      <c r="F26" s="39">
        <f t="shared" si="2"/>
        <v>0.20904047412510432</v>
      </c>
      <c r="G26" s="39">
        <f t="shared" si="3"/>
        <v>0.20904047412510432</v>
      </c>
    </row>
    <row r="27" spans="1:7" ht="15">
      <c r="A27" s="5" t="s">
        <v>17</v>
      </c>
      <c r="B27" s="39">
        <v>5151695</v>
      </c>
      <c r="C27" s="39">
        <v>358855.94</v>
      </c>
      <c r="D27" s="39">
        <f t="shared" si="0"/>
        <v>6.965783882780327</v>
      </c>
      <c r="E27" s="39">
        <f t="shared" si="1"/>
        <v>6.965783882780327</v>
      </c>
      <c r="F27" s="39">
        <f t="shared" si="2"/>
        <v>0.06110966626233311</v>
      </c>
      <c r="G27" s="39">
        <f t="shared" si="3"/>
        <v>0.06110966626233311</v>
      </c>
    </row>
    <row r="28" spans="1:7" ht="15">
      <c r="A28" s="5" t="s">
        <v>18</v>
      </c>
      <c r="B28" s="39">
        <v>3252457</v>
      </c>
      <c r="C28" s="39">
        <v>839266.09</v>
      </c>
      <c r="D28" s="39">
        <f t="shared" si="0"/>
        <v>25.804064127519595</v>
      </c>
      <c r="E28" s="39">
        <f t="shared" si="1"/>
        <v>25.804064127519595</v>
      </c>
      <c r="F28" s="39">
        <f t="shared" si="2"/>
        <v>0.25122336812597734</v>
      </c>
      <c r="G28" s="39">
        <f t="shared" si="3"/>
        <v>0.25122336812597734</v>
      </c>
    </row>
    <row r="29" spans="1:7" ht="15">
      <c r="A29" s="5" t="s">
        <v>19</v>
      </c>
      <c r="B29" s="39">
        <v>17108947</v>
      </c>
      <c r="C29" s="39">
        <v>4087360.45</v>
      </c>
      <c r="D29" s="39">
        <f t="shared" si="0"/>
        <v>23.890192949922636</v>
      </c>
      <c r="E29" s="39">
        <f t="shared" si="1"/>
        <v>23.890192949922636</v>
      </c>
      <c r="F29" s="39">
        <f t="shared" si="2"/>
        <v>0.23190880598250893</v>
      </c>
      <c r="G29" s="39">
        <f t="shared" si="3"/>
        <v>0.23190880598250893</v>
      </c>
    </row>
    <row r="30" spans="1:7" ht="15">
      <c r="A30" s="5" t="s">
        <v>20</v>
      </c>
      <c r="B30" s="39">
        <v>1504850</v>
      </c>
      <c r="C30" s="39">
        <v>412113.86</v>
      </c>
      <c r="D30" s="39">
        <f t="shared" si="0"/>
        <v>27.385710203674783</v>
      </c>
      <c r="E30" s="39">
        <f t="shared" si="1"/>
        <v>27.385710203674783</v>
      </c>
      <c r="F30" s="39">
        <f t="shared" si="2"/>
        <v>0.26718515373854357</v>
      </c>
      <c r="G30" s="39">
        <f t="shared" si="3"/>
        <v>0.26718515373854357</v>
      </c>
    </row>
    <row r="31" spans="1:7" ht="15">
      <c r="A31" s="5" t="s">
        <v>21</v>
      </c>
      <c r="B31" s="39">
        <v>2570000</v>
      </c>
      <c r="C31" s="39">
        <v>180185.05</v>
      </c>
      <c r="D31" s="39">
        <f t="shared" si="0"/>
        <v>7.011091439688716</v>
      </c>
      <c r="E31" s="39">
        <f t="shared" si="1"/>
        <v>7.011091439688716</v>
      </c>
      <c r="F31" s="39">
        <f t="shared" si="2"/>
        <v>0.06156690478168558</v>
      </c>
      <c r="G31" s="39">
        <f t="shared" si="3"/>
        <v>0.06156690478168558</v>
      </c>
    </row>
    <row r="32" spans="1:7" ht="15">
      <c r="A32" s="5" t="s">
        <v>22</v>
      </c>
      <c r="B32" s="39">
        <v>3500850</v>
      </c>
      <c r="C32" s="39">
        <v>2097527.49</v>
      </c>
      <c r="D32" s="39">
        <f t="shared" si="0"/>
        <v>59.914806118514086</v>
      </c>
      <c r="E32" s="39">
        <f t="shared" si="1"/>
        <v>59.914806118514086</v>
      </c>
      <c r="F32" s="39">
        <f t="shared" si="2"/>
        <v>0.5954649522288883</v>
      </c>
      <c r="G32" s="39">
        <f t="shared" si="3"/>
        <v>0.5954649522288883</v>
      </c>
    </row>
    <row r="33" spans="1:7" ht="15">
      <c r="A33" s="5" t="s">
        <v>23</v>
      </c>
      <c r="B33" s="39">
        <v>20954000</v>
      </c>
      <c r="C33" s="39">
        <v>438142.94</v>
      </c>
      <c r="D33" s="39">
        <f t="shared" si="0"/>
        <v>2.0909751837358024</v>
      </c>
      <c r="E33" s="39">
        <f t="shared" si="1"/>
        <v>2.0909751837358024</v>
      </c>
      <c r="F33" s="39">
        <f t="shared" si="2"/>
        <v>0.011913671956469798</v>
      </c>
      <c r="G33" s="39">
        <f t="shared" si="3"/>
        <v>0.011913671956469798</v>
      </c>
    </row>
    <row r="34" spans="1:7" ht="15">
      <c r="A34" s="5" t="s">
        <v>24</v>
      </c>
      <c r="B34" s="39">
        <v>3300000</v>
      </c>
      <c r="C34" s="39">
        <v>3202409.25</v>
      </c>
      <c r="D34" s="39">
        <f t="shared" si="0"/>
        <v>97.04270454545455</v>
      </c>
      <c r="E34" s="39">
        <f t="shared" si="1"/>
        <v>97.04270454545455</v>
      </c>
      <c r="F34" s="39">
        <f t="shared" si="2"/>
        <v>0.9701553231471239</v>
      </c>
      <c r="G34" s="39">
        <f t="shared" si="3"/>
        <v>0.9701553231471239</v>
      </c>
    </row>
    <row r="35" spans="1:7" ht="15">
      <c r="A35" s="5" t="s">
        <v>25</v>
      </c>
      <c r="B35" s="39">
        <v>1073872.5</v>
      </c>
      <c r="C35" s="39">
        <v>52000</v>
      </c>
      <c r="D35" s="39">
        <f t="shared" si="0"/>
        <v>4.842288074236</v>
      </c>
      <c r="E35" s="39">
        <f t="shared" si="1"/>
        <v>4.842288074236</v>
      </c>
      <c r="F35" s="39">
        <f t="shared" si="2"/>
        <v>0.03967959707292118</v>
      </c>
      <c r="G35" s="39">
        <f t="shared" si="3"/>
        <v>0.03967959707292118</v>
      </c>
    </row>
    <row r="36" spans="1:7" ht="15">
      <c r="A36" s="5" t="s">
        <v>26</v>
      </c>
      <c r="B36" s="39">
        <v>31944643</v>
      </c>
      <c r="C36" s="39">
        <v>34402096.87</v>
      </c>
      <c r="D36" s="39">
        <f t="shared" si="0"/>
        <v>107.69285125521671</v>
      </c>
      <c r="E36" s="39">
        <f t="shared" si="1"/>
        <v>100</v>
      </c>
      <c r="F36" s="39">
        <f t="shared" si="2"/>
        <v>1</v>
      </c>
      <c r="G36" s="39">
        <f t="shared" si="3"/>
        <v>1</v>
      </c>
    </row>
    <row r="37" spans="1:7" ht="15">
      <c r="A37" s="5" t="s">
        <v>27</v>
      </c>
      <c r="B37" s="39">
        <v>2238574</v>
      </c>
      <c r="C37" s="39">
        <v>103984.15</v>
      </c>
      <c r="D37" s="39">
        <f t="shared" si="0"/>
        <v>4.645106661651569</v>
      </c>
      <c r="E37" s="39">
        <f t="shared" si="1"/>
        <v>4.645106661651569</v>
      </c>
      <c r="F37" s="39">
        <f t="shared" si="2"/>
        <v>0.03768966551876048</v>
      </c>
      <c r="G37" s="39">
        <f t="shared" si="3"/>
        <v>0.03768966551876048</v>
      </c>
    </row>
    <row r="38" spans="1:7" ht="15">
      <c r="A38" s="5" t="s">
        <v>28</v>
      </c>
      <c r="B38" s="39">
        <v>2168600</v>
      </c>
      <c r="C38" s="39">
        <v>799370.86</v>
      </c>
      <c r="D38" s="39">
        <f t="shared" si="0"/>
        <v>36.861148206215994</v>
      </c>
      <c r="E38" s="39">
        <f t="shared" si="1"/>
        <v>36.861148206215994</v>
      </c>
      <c r="F38" s="39">
        <f t="shared" si="2"/>
        <v>0.3628101562355535</v>
      </c>
      <c r="G38" s="39">
        <f t="shared" si="3"/>
        <v>0.3628101562355535</v>
      </c>
    </row>
    <row r="39" spans="1:7" ht="15">
      <c r="A39" s="5" t="s">
        <v>29</v>
      </c>
      <c r="B39" s="39">
        <v>3000000</v>
      </c>
      <c r="C39" s="39">
        <v>439378.52</v>
      </c>
      <c r="D39" s="39">
        <f t="shared" si="0"/>
        <v>14.645950666666668</v>
      </c>
      <c r="E39" s="39">
        <f t="shared" si="1"/>
        <v>14.645950666666668</v>
      </c>
      <c r="F39" s="39">
        <f t="shared" si="2"/>
        <v>0.13861700341019068</v>
      </c>
      <c r="G39" s="39">
        <f t="shared" si="3"/>
        <v>0.13861700341019068</v>
      </c>
    </row>
    <row r="40" spans="1:7" ht="15">
      <c r="A40" s="5" t="s">
        <v>30</v>
      </c>
      <c r="B40" s="39">
        <v>24787500</v>
      </c>
      <c r="C40" s="39">
        <v>677509.35</v>
      </c>
      <c r="D40" s="39">
        <f t="shared" si="0"/>
        <v>2.7332701966717092</v>
      </c>
      <c r="E40" s="39">
        <f t="shared" si="1"/>
        <v>2.7332701966717092</v>
      </c>
      <c r="F40" s="39">
        <f t="shared" si="2"/>
        <v>0.018395637454987235</v>
      </c>
      <c r="G40" s="39">
        <f t="shared" si="3"/>
        <v>0.018395637454987235</v>
      </c>
    </row>
    <row r="41" spans="1:7" ht="15">
      <c r="A41" s="5" t="s">
        <v>31</v>
      </c>
      <c r="B41" s="39">
        <v>6845000</v>
      </c>
      <c r="C41" s="39">
        <v>1740246.4</v>
      </c>
      <c r="D41" s="39">
        <f t="shared" si="0"/>
        <v>25.423614317019723</v>
      </c>
      <c r="E41" s="39">
        <f t="shared" si="1"/>
        <v>25.423614317019723</v>
      </c>
      <c r="F41" s="39">
        <f t="shared" si="2"/>
        <v>0.24738391352036646</v>
      </c>
      <c r="G41" s="39">
        <f t="shared" si="3"/>
        <v>0.24738391352036646</v>
      </c>
    </row>
    <row r="42" spans="1:7" ht="15">
      <c r="A42" s="5" t="s">
        <v>32</v>
      </c>
      <c r="B42" s="39">
        <v>14508920</v>
      </c>
      <c r="C42" s="39">
        <v>766873.76</v>
      </c>
      <c r="D42" s="39">
        <f t="shared" si="0"/>
        <v>5.285533037607211</v>
      </c>
      <c r="E42" s="39">
        <f t="shared" si="1"/>
        <v>5.285533037607211</v>
      </c>
      <c r="F42" s="39">
        <f t="shared" si="2"/>
        <v>0.04415277295331761</v>
      </c>
      <c r="G42" s="39">
        <f t="shared" si="3"/>
        <v>0.04415277295331761</v>
      </c>
    </row>
    <row r="43" spans="1:7" ht="15">
      <c r="A43" s="5" t="s">
        <v>33</v>
      </c>
      <c r="B43" s="39">
        <v>9154800</v>
      </c>
      <c r="C43" s="39">
        <v>2075740.27</v>
      </c>
      <c r="D43" s="39">
        <f t="shared" si="0"/>
        <v>22.673791562895968</v>
      </c>
      <c r="E43" s="39">
        <f t="shared" si="1"/>
        <v>22.673791562895968</v>
      </c>
      <c r="F43" s="39">
        <f t="shared" si="2"/>
        <v>0.21963302668443363</v>
      </c>
      <c r="G43" s="39">
        <f t="shared" si="3"/>
        <v>0.21963302668443363</v>
      </c>
    </row>
    <row r="44" spans="1:7" ht="15">
      <c r="A44" s="5" t="s">
        <v>34</v>
      </c>
      <c r="B44" s="39">
        <v>870000</v>
      </c>
      <c r="C44" s="39">
        <v>323710.44</v>
      </c>
      <c r="D44" s="39">
        <f t="shared" si="0"/>
        <v>37.20809655172414</v>
      </c>
      <c r="E44" s="39">
        <f t="shared" si="1"/>
        <v>37.20809655172414</v>
      </c>
      <c r="F44" s="39">
        <f t="shared" si="2"/>
        <v>0.36631151800866124</v>
      </c>
      <c r="G44" s="39">
        <f t="shared" si="3"/>
        <v>0.36631151800866124</v>
      </c>
    </row>
    <row r="45" spans="1:7" ht="15">
      <c r="A45" s="5" t="s">
        <v>35</v>
      </c>
      <c r="B45" s="39">
        <v>7010740</v>
      </c>
      <c r="C45" s="39">
        <v>131719.79</v>
      </c>
      <c r="D45" s="39">
        <f t="shared" si="0"/>
        <v>1.878828625794139</v>
      </c>
      <c r="E45" s="39">
        <f t="shared" si="1"/>
        <v>1.878828625794139</v>
      </c>
      <c r="F45" s="39">
        <f t="shared" si="2"/>
        <v>0.009772713920813504</v>
      </c>
      <c r="G45" s="39">
        <f t="shared" si="3"/>
        <v>0.009772713920813504</v>
      </c>
    </row>
    <row r="46" spans="1:7" ht="15">
      <c r="A46" s="5" t="s">
        <v>36</v>
      </c>
      <c r="B46" s="39">
        <v>13011424</v>
      </c>
      <c r="C46" s="39">
        <v>325223.38</v>
      </c>
      <c r="D46" s="39">
        <f t="shared" si="0"/>
        <v>2.499521804838579</v>
      </c>
      <c r="E46" s="39">
        <f t="shared" si="1"/>
        <v>2.499521804838579</v>
      </c>
      <c r="F46" s="39">
        <f t="shared" si="2"/>
        <v>0.01603667626008305</v>
      </c>
      <c r="G46" s="39">
        <f t="shared" si="3"/>
        <v>0.01603667626008305</v>
      </c>
    </row>
    <row r="47" spans="1:7" ht="15">
      <c r="A47" s="15" t="s">
        <v>109</v>
      </c>
      <c r="B47" s="44">
        <f>AVERAGE(B$10:B$46)</f>
        <v>20661690.996756755</v>
      </c>
      <c r="C47" s="44">
        <f>AVERAGE(C$10:C$46)</f>
        <v>3876458.6527027036</v>
      </c>
      <c r="D47" s="16">
        <f>$C47/$B47*100</f>
        <v>18.761575000377206</v>
      </c>
      <c r="E47" s="16"/>
      <c r="F47" s="24"/>
      <c r="G47" s="24"/>
    </row>
    <row r="48" ht="15">
      <c r="A48" s="6" t="s">
        <v>39</v>
      </c>
    </row>
    <row r="49" ht="15">
      <c r="E49" s="21"/>
    </row>
    <row r="50" spans="2:4" ht="15">
      <c r="B50" s="21">
        <f>SUM(B$10:B$46)</f>
        <v>764482566.88</v>
      </c>
      <c r="C50" s="21">
        <f>SUM(C$10:C$46)</f>
        <v>143428970.15000004</v>
      </c>
      <c r="D50" s="21">
        <f>$C$50/$B$50*100</f>
        <v>18.761575000377206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4" sqref="D14"/>
    </sheetView>
  </sheetViews>
  <sheetFormatPr defaultColWidth="8.710937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8.7109375" style="1" customWidth="1"/>
  </cols>
  <sheetData>
    <row r="1" spans="1:7" ht="17.25" customHeight="1">
      <c r="A1" s="72" t="s">
        <v>133</v>
      </c>
      <c r="B1" s="72"/>
      <c r="C1" s="72"/>
      <c r="D1" s="75"/>
      <c r="E1" s="75"/>
      <c r="F1" s="75"/>
      <c r="G1" s="75"/>
    </row>
    <row r="3" spans="1:7" ht="15">
      <c r="A3" s="11" t="s">
        <v>57</v>
      </c>
      <c r="B3" s="11">
        <v>1</v>
      </c>
      <c r="C3" s="2"/>
      <c r="D3" s="2"/>
      <c r="F3" s="1"/>
      <c r="G3" s="1"/>
    </row>
    <row r="4" spans="1:7" ht="15">
      <c r="A4" s="12" t="s">
        <v>58</v>
      </c>
      <c r="B4" s="12">
        <v>0</v>
      </c>
      <c r="C4" s="2"/>
      <c r="D4" s="2"/>
      <c r="F4" s="1"/>
      <c r="G4" s="1"/>
    </row>
    <row r="5" spans="1:7" ht="15">
      <c r="A5" s="13" t="s">
        <v>59</v>
      </c>
      <c r="B5" s="14" t="s">
        <v>43</v>
      </c>
      <c r="C5" s="2"/>
      <c r="D5" s="2"/>
      <c r="F5" s="1"/>
      <c r="G5" s="1"/>
    </row>
    <row r="6" ht="15">
      <c r="A6" s="60"/>
    </row>
    <row r="7" spans="1:7" s="8" customFormat="1" ht="102.75" customHeight="1">
      <c r="A7" s="3" t="s">
        <v>38</v>
      </c>
      <c r="B7" s="3" t="s">
        <v>226</v>
      </c>
      <c r="C7" s="3" t="s">
        <v>284</v>
      </c>
      <c r="D7" s="3" t="s">
        <v>132</v>
      </c>
      <c r="E7" s="9" t="s">
        <v>87</v>
      </c>
      <c r="F7" s="9" t="s">
        <v>88</v>
      </c>
      <c r="G7" s="9" t="s">
        <v>89</v>
      </c>
    </row>
    <row r="8" spans="1:7" s="7" customFormat="1" ht="15">
      <c r="A8" s="9">
        <v>1</v>
      </c>
      <c r="B8" s="9">
        <v>2</v>
      </c>
      <c r="C8" s="9">
        <v>3</v>
      </c>
      <c r="D8" s="9" t="s">
        <v>134</v>
      </c>
      <c r="E8" s="9">
        <v>5</v>
      </c>
      <c r="F8" s="9">
        <v>6</v>
      </c>
      <c r="G8" s="9">
        <v>7</v>
      </c>
    </row>
    <row r="9" spans="1:7" ht="15">
      <c r="A9" s="5" t="s">
        <v>0</v>
      </c>
      <c r="B9" s="45">
        <v>0</v>
      </c>
      <c r="C9" s="45">
        <v>1033575091.29</v>
      </c>
      <c r="D9" s="45"/>
      <c r="E9" s="20">
        <f aca="true" t="shared" si="0" ref="E9:E45">IF($D9&lt;0,1,0)</f>
        <v>0</v>
      </c>
      <c r="F9" s="20">
        <f aca="true" t="shared" si="1" ref="F9:F45">($E9-$B$4)/($B$3-$B$4)</f>
        <v>0</v>
      </c>
      <c r="G9" s="20">
        <f aca="true" t="shared" si="2" ref="G9:G45">$F9*$B$5</f>
        <v>0</v>
      </c>
    </row>
    <row r="10" spans="1:7" ht="15">
      <c r="A10" s="5" t="s">
        <v>1</v>
      </c>
      <c r="B10" s="45">
        <v>0</v>
      </c>
      <c r="C10" s="45">
        <v>673185766</v>
      </c>
      <c r="D10" s="45"/>
      <c r="E10" s="20">
        <f t="shared" si="0"/>
        <v>0</v>
      </c>
      <c r="F10" s="20">
        <f t="shared" si="1"/>
        <v>0</v>
      </c>
      <c r="G10" s="20">
        <f t="shared" si="2"/>
        <v>0</v>
      </c>
    </row>
    <row r="11" spans="1:7" ht="15">
      <c r="A11" s="5" t="s">
        <v>2</v>
      </c>
      <c r="B11" s="45">
        <v>311067325.8</v>
      </c>
      <c r="C11" s="45">
        <v>276990994</v>
      </c>
      <c r="D11" s="45">
        <f aca="true" t="shared" si="3" ref="D11:D45">$B11-$C11</f>
        <v>34076331.80000001</v>
      </c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15">
      <c r="A12" s="5" t="s">
        <v>3</v>
      </c>
      <c r="B12" s="45">
        <v>0</v>
      </c>
      <c r="C12" s="45">
        <v>173861000</v>
      </c>
      <c r="D12" s="45"/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15">
      <c r="A13" s="5" t="s">
        <v>4</v>
      </c>
      <c r="B13" s="45">
        <v>129404647.2</v>
      </c>
      <c r="C13" s="45">
        <v>123529374</v>
      </c>
      <c r="D13" s="45">
        <f t="shared" si="3"/>
        <v>5875273.200000003</v>
      </c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15">
      <c r="A14" s="5" t="s">
        <v>5</v>
      </c>
      <c r="B14" s="45">
        <v>0</v>
      </c>
      <c r="C14" s="45">
        <v>69912500</v>
      </c>
      <c r="D14" s="45"/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15">
      <c r="A15" s="5" t="s">
        <v>6</v>
      </c>
      <c r="B15" s="45">
        <v>107404985.6</v>
      </c>
      <c r="C15" s="45">
        <v>97648618.9</v>
      </c>
      <c r="D15" s="45">
        <f t="shared" si="3"/>
        <v>9756366.699999988</v>
      </c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ht="15">
      <c r="A16" s="5" t="s">
        <v>7</v>
      </c>
      <c r="B16" s="45">
        <v>53933896.15</v>
      </c>
      <c r="C16" s="45">
        <v>46628690.02</v>
      </c>
      <c r="D16" s="45">
        <f t="shared" si="3"/>
        <v>7305206.129999995</v>
      </c>
      <c r="E16" s="20">
        <f t="shared" si="0"/>
        <v>0</v>
      </c>
      <c r="F16" s="20">
        <f t="shared" si="1"/>
        <v>0</v>
      </c>
      <c r="G16" s="20">
        <f t="shared" si="2"/>
        <v>0</v>
      </c>
    </row>
    <row r="17" spans="1:7" ht="15">
      <c r="A17" s="5" t="s">
        <v>8</v>
      </c>
      <c r="B17" s="45">
        <v>108619781.6</v>
      </c>
      <c r="C17" s="45">
        <v>84001041</v>
      </c>
      <c r="D17" s="45">
        <f t="shared" si="3"/>
        <v>24618740.599999994</v>
      </c>
      <c r="E17" s="20">
        <f t="shared" si="0"/>
        <v>0</v>
      </c>
      <c r="F17" s="20">
        <f t="shared" si="1"/>
        <v>0</v>
      </c>
      <c r="G17" s="20">
        <f t="shared" si="2"/>
        <v>0</v>
      </c>
    </row>
    <row r="18" spans="1:7" ht="15">
      <c r="A18" s="5" t="s">
        <v>9</v>
      </c>
      <c r="B18" s="45">
        <v>58534397.7</v>
      </c>
      <c r="C18" s="45">
        <v>49988989</v>
      </c>
      <c r="D18" s="45">
        <f t="shared" si="3"/>
        <v>8545408.700000003</v>
      </c>
      <c r="E18" s="20">
        <f t="shared" si="0"/>
        <v>0</v>
      </c>
      <c r="F18" s="20">
        <f t="shared" si="1"/>
        <v>0</v>
      </c>
      <c r="G18" s="20">
        <f t="shared" si="2"/>
        <v>0</v>
      </c>
    </row>
    <row r="19" spans="1:7" ht="15">
      <c r="A19" s="5" t="s">
        <v>10</v>
      </c>
      <c r="B19" s="45">
        <v>31367000.1</v>
      </c>
      <c r="C19" s="45">
        <v>25119098.9</v>
      </c>
      <c r="D19" s="45">
        <f t="shared" si="3"/>
        <v>6247901.200000003</v>
      </c>
      <c r="E19" s="20">
        <f t="shared" si="0"/>
        <v>0</v>
      </c>
      <c r="F19" s="20">
        <f t="shared" si="1"/>
        <v>0</v>
      </c>
      <c r="G19" s="20">
        <f t="shared" si="2"/>
        <v>0</v>
      </c>
    </row>
    <row r="20" spans="1:7" ht="15">
      <c r="A20" s="5" t="s">
        <v>11</v>
      </c>
      <c r="B20" s="45">
        <v>88812295.56</v>
      </c>
      <c r="C20" s="45">
        <v>50719097.73</v>
      </c>
      <c r="D20" s="45">
        <f t="shared" si="3"/>
        <v>38093197.830000006</v>
      </c>
      <c r="E20" s="20">
        <f t="shared" si="0"/>
        <v>0</v>
      </c>
      <c r="F20" s="20">
        <f t="shared" si="1"/>
        <v>0</v>
      </c>
      <c r="G20" s="20">
        <f t="shared" si="2"/>
        <v>0</v>
      </c>
    </row>
    <row r="21" spans="1:7" ht="15">
      <c r="A21" s="5" t="s">
        <v>12</v>
      </c>
      <c r="B21" s="45">
        <v>34101713.1</v>
      </c>
      <c r="C21" s="45">
        <v>28805600.43</v>
      </c>
      <c r="D21" s="45">
        <f t="shared" si="3"/>
        <v>5296112.670000002</v>
      </c>
      <c r="E21" s="20">
        <f t="shared" si="0"/>
        <v>0</v>
      </c>
      <c r="F21" s="20">
        <f t="shared" si="1"/>
        <v>0</v>
      </c>
      <c r="G21" s="20">
        <f t="shared" si="2"/>
        <v>0</v>
      </c>
    </row>
    <row r="22" spans="1:7" ht="15">
      <c r="A22" s="5" t="s">
        <v>13</v>
      </c>
      <c r="B22" s="45">
        <v>49510984.8</v>
      </c>
      <c r="C22" s="45">
        <v>35156327.07</v>
      </c>
      <c r="D22" s="45">
        <f t="shared" si="3"/>
        <v>14354657.729999997</v>
      </c>
      <c r="E22" s="20">
        <f t="shared" si="0"/>
        <v>0</v>
      </c>
      <c r="F22" s="20">
        <f t="shared" si="1"/>
        <v>0</v>
      </c>
      <c r="G22" s="20">
        <f t="shared" si="2"/>
        <v>0</v>
      </c>
    </row>
    <row r="23" spans="1:7" ht="15">
      <c r="A23" s="5" t="s">
        <v>14</v>
      </c>
      <c r="B23" s="45">
        <v>52596901.32</v>
      </c>
      <c r="C23" s="45">
        <v>32559623.84</v>
      </c>
      <c r="D23" s="45">
        <f t="shared" si="3"/>
        <v>20037277.48</v>
      </c>
      <c r="E23" s="20">
        <f t="shared" si="0"/>
        <v>0</v>
      </c>
      <c r="F23" s="20">
        <f t="shared" si="1"/>
        <v>0</v>
      </c>
      <c r="G23" s="20">
        <f t="shared" si="2"/>
        <v>0</v>
      </c>
    </row>
    <row r="24" spans="1:7" ht="15">
      <c r="A24" s="5" t="s">
        <v>15</v>
      </c>
      <c r="B24" s="45">
        <v>54706230.6</v>
      </c>
      <c r="C24" s="45">
        <v>31777260.97</v>
      </c>
      <c r="D24" s="45">
        <f t="shared" si="3"/>
        <v>22928969.630000003</v>
      </c>
      <c r="E24" s="20">
        <f t="shared" si="0"/>
        <v>0</v>
      </c>
      <c r="F24" s="20">
        <f t="shared" si="1"/>
        <v>0</v>
      </c>
      <c r="G24" s="20">
        <f t="shared" si="2"/>
        <v>0</v>
      </c>
    </row>
    <row r="25" spans="1:7" ht="15">
      <c r="A25" s="5" t="s">
        <v>16</v>
      </c>
      <c r="B25" s="45">
        <v>103669770.74</v>
      </c>
      <c r="C25" s="45">
        <v>95899896.8</v>
      </c>
      <c r="D25" s="45">
        <f t="shared" si="3"/>
        <v>7769873.939999998</v>
      </c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15">
      <c r="A26" s="5" t="s">
        <v>17</v>
      </c>
      <c r="B26" s="45">
        <v>28209686.8</v>
      </c>
      <c r="C26" s="45">
        <v>18283190</v>
      </c>
      <c r="D26" s="45">
        <f t="shared" si="3"/>
        <v>9926496.8</v>
      </c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ht="15">
      <c r="A27" s="5" t="s">
        <v>18</v>
      </c>
      <c r="B27" s="45">
        <v>33898461.6</v>
      </c>
      <c r="C27" s="45">
        <v>25702428</v>
      </c>
      <c r="D27" s="45">
        <f t="shared" si="3"/>
        <v>8196033.6000000015</v>
      </c>
      <c r="E27" s="20">
        <f t="shared" si="0"/>
        <v>0</v>
      </c>
      <c r="F27" s="20">
        <f t="shared" si="1"/>
        <v>0</v>
      </c>
      <c r="G27" s="20">
        <f t="shared" si="2"/>
        <v>0</v>
      </c>
    </row>
    <row r="28" spans="1:7" ht="15">
      <c r="A28" s="5" t="s">
        <v>19</v>
      </c>
      <c r="B28" s="45">
        <v>63362606.94</v>
      </c>
      <c r="C28" s="45">
        <v>58829617.12</v>
      </c>
      <c r="D28" s="45">
        <f t="shared" si="3"/>
        <v>4532989.82</v>
      </c>
      <c r="E28" s="20">
        <f t="shared" si="0"/>
        <v>0</v>
      </c>
      <c r="F28" s="20">
        <f t="shared" si="1"/>
        <v>0</v>
      </c>
      <c r="G28" s="20">
        <f t="shared" si="2"/>
        <v>0</v>
      </c>
    </row>
    <row r="29" spans="1:7" ht="15">
      <c r="A29" s="5" t="s">
        <v>20</v>
      </c>
      <c r="B29" s="45">
        <v>86199331.59</v>
      </c>
      <c r="C29" s="45">
        <v>68224088.22</v>
      </c>
      <c r="D29" s="45">
        <f t="shared" si="3"/>
        <v>17975243.370000005</v>
      </c>
      <c r="E29" s="20">
        <f t="shared" si="0"/>
        <v>0</v>
      </c>
      <c r="F29" s="20">
        <f t="shared" si="1"/>
        <v>0</v>
      </c>
      <c r="G29" s="20">
        <f t="shared" si="2"/>
        <v>0</v>
      </c>
    </row>
    <row r="30" spans="1:7" ht="15">
      <c r="A30" s="5" t="s">
        <v>21</v>
      </c>
      <c r="B30" s="45">
        <v>42068546.64</v>
      </c>
      <c r="C30" s="45">
        <v>30368188</v>
      </c>
      <c r="D30" s="45">
        <f t="shared" si="3"/>
        <v>11700358.64</v>
      </c>
      <c r="E30" s="20">
        <f t="shared" si="0"/>
        <v>0</v>
      </c>
      <c r="F30" s="20">
        <f t="shared" si="1"/>
        <v>0</v>
      </c>
      <c r="G30" s="20">
        <f t="shared" si="2"/>
        <v>0</v>
      </c>
    </row>
    <row r="31" spans="1:7" ht="15">
      <c r="A31" s="5" t="s">
        <v>22</v>
      </c>
      <c r="B31" s="45">
        <v>50536378.12</v>
      </c>
      <c r="C31" s="45">
        <v>38254394.85</v>
      </c>
      <c r="D31" s="45">
        <f t="shared" si="3"/>
        <v>12281983.269999996</v>
      </c>
      <c r="E31" s="20">
        <f t="shared" si="0"/>
        <v>0</v>
      </c>
      <c r="F31" s="20">
        <f t="shared" si="1"/>
        <v>0</v>
      </c>
      <c r="G31" s="20">
        <f t="shared" si="2"/>
        <v>0</v>
      </c>
    </row>
    <row r="32" spans="1:7" ht="15">
      <c r="A32" s="5" t="s">
        <v>23</v>
      </c>
      <c r="B32" s="45">
        <v>48298745.6</v>
      </c>
      <c r="C32" s="45">
        <v>33605544</v>
      </c>
      <c r="D32" s="45">
        <f t="shared" si="3"/>
        <v>14693201.600000001</v>
      </c>
      <c r="E32" s="20">
        <f t="shared" si="0"/>
        <v>0</v>
      </c>
      <c r="F32" s="20">
        <f t="shared" si="1"/>
        <v>0</v>
      </c>
      <c r="G32" s="20">
        <f t="shared" si="2"/>
        <v>0</v>
      </c>
    </row>
    <row r="33" spans="1:7" ht="15">
      <c r="A33" s="5" t="s">
        <v>24</v>
      </c>
      <c r="B33" s="45">
        <v>85060602.5</v>
      </c>
      <c r="C33" s="45">
        <v>72581075.1</v>
      </c>
      <c r="D33" s="45">
        <f t="shared" si="3"/>
        <v>12479527.400000006</v>
      </c>
      <c r="E33" s="20">
        <f t="shared" si="0"/>
        <v>0</v>
      </c>
      <c r="F33" s="20">
        <f t="shared" si="1"/>
        <v>0</v>
      </c>
      <c r="G33" s="20">
        <f t="shared" si="2"/>
        <v>0</v>
      </c>
    </row>
    <row r="34" spans="1:7" ht="15">
      <c r="A34" s="5" t="s">
        <v>25</v>
      </c>
      <c r="B34" s="45">
        <v>27776258.83</v>
      </c>
      <c r="C34" s="45">
        <v>26744465</v>
      </c>
      <c r="D34" s="45">
        <f t="shared" si="3"/>
        <v>1031793.8299999982</v>
      </c>
      <c r="E34" s="20">
        <f t="shared" si="0"/>
        <v>0</v>
      </c>
      <c r="F34" s="20">
        <f t="shared" si="1"/>
        <v>0</v>
      </c>
      <c r="G34" s="20">
        <f t="shared" si="2"/>
        <v>0</v>
      </c>
    </row>
    <row r="35" spans="1:7" ht="15">
      <c r="A35" s="5" t="s">
        <v>26</v>
      </c>
      <c r="B35" s="45">
        <v>78542217.6</v>
      </c>
      <c r="C35" s="45">
        <v>60670392.98</v>
      </c>
      <c r="D35" s="45">
        <f t="shared" si="3"/>
        <v>17871824.619999997</v>
      </c>
      <c r="E35" s="20">
        <f t="shared" si="0"/>
        <v>0</v>
      </c>
      <c r="F35" s="20">
        <f t="shared" si="1"/>
        <v>0</v>
      </c>
      <c r="G35" s="20">
        <f t="shared" si="2"/>
        <v>0</v>
      </c>
    </row>
    <row r="36" spans="1:7" ht="15">
      <c r="A36" s="5" t="s">
        <v>27</v>
      </c>
      <c r="B36" s="45">
        <v>42317107.32</v>
      </c>
      <c r="C36" s="45">
        <v>28015982.82</v>
      </c>
      <c r="D36" s="45">
        <f t="shared" si="3"/>
        <v>14301124.5</v>
      </c>
      <c r="E36" s="20">
        <f t="shared" si="0"/>
        <v>0</v>
      </c>
      <c r="F36" s="20">
        <f t="shared" si="1"/>
        <v>0</v>
      </c>
      <c r="G36" s="20">
        <f t="shared" si="2"/>
        <v>0</v>
      </c>
    </row>
    <row r="37" spans="1:7" ht="15">
      <c r="A37" s="5" t="s">
        <v>28</v>
      </c>
      <c r="B37" s="45">
        <v>68295553.2</v>
      </c>
      <c r="C37" s="45">
        <v>36904449</v>
      </c>
      <c r="D37" s="45">
        <f t="shared" si="3"/>
        <v>31391104.200000003</v>
      </c>
      <c r="E37" s="20">
        <f t="shared" si="0"/>
        <v>0</v>
      </c>
      <c r="F37" s="20">
        <f t="shared" si="1"/>
        <v>0</v>
      </c>
      <c r="G37" s="20">
        <f t="shared" si="2"/>
        <v>0</v>
      </c>
    </row>
    <row r="38" spans="1:7" ht="15">
      <c r="A38" s="5" t="s">
        <v>29</v>
      </c>
      <c r="B38" s="45">
        <v>69438340.5</v>
      </c>
      <c r="C38" s="45">
        <v>36476709</v>
      </c>
      <c r="D38" s="45">
        <f t="shared" si="3"/>
        <v>32961631.5</v>
      </c>
      <c r="E38" s="20">
        <f t="shared" si="0"/>
        <v>0</v>
      </c>
      <c r="F38" s="20">
        <f t="shared" si="1"/>
        <v>0</v>
      </c>
      <c r="G38" s="20">
        <f t="shared" si="2"/>
        <v>0</v>
      </c>
    </row>
    <row r="39" spans="1:7" ht="15">
      <c r="A39" s="5" t="s">
        <v>30</v>
      </c>
      <c r="B39" s="45">
        <v>99031438.7</v>
      </c>
      <c r="C39" s="45">
        <v>67963415.01</v>
      </c>
      <c r="D39" s="45">
        <f t="shared" si="3"/>
        <v>31068023.689999998</v>
      </c>
      <c r="E39" s="20">
        <f t="shared" si="0"/>
        <v>0</v>
      </c>
      <c r="F39" s="20">
        <f t="shared" si="1"/>
        <v>0</v>
      </c>
      <c r="G39" s="20">
        <f t="shared" si="2"/>
        <v>0</v>
      </c>
    </row>
    <row r="40" spans="1:7" ht="15">
      <c r="A40" s="5" t="s">
        <v>31</v>
      </c>
      <c r="B40" s="45">
        <v>103098552.5</v>
      </c>
      <c r="C40" s="45">
        <v>90765590.6</v>
      </c>
      <c r="D40" s="45">
        <f t="shared" si="3"/>
        <v>12332961.900000006</v>
      </c>
      <c r="E40" s="20">
        <f t="shared" si="0"/>
        <v>0</v>
      </c>
      <c r="F40" s="20">
        <f t="shared" si="1"/>
        <v>0</v>
      </c>
      <c r="G40" s="20">
        <f t="shared" si="2"/>
        <v>0</v>
      </c>
    </row>
    <row r="41" spans="1:7" ht="15">
      <c r="A41" s="5" t="s">
        <v>32</v>
      </c>
      <c r="B41" s="45">
        <v>57642825.5</v>
      </c>
      <c r="C41" s="45">
        <v>55963913</v>
      </c>
      <c r="D41" s="45">
        <f t="shared" si="3"/>
        <v>1678912.5</v>
      </c>
      <c r="E41" s="20">
        <f t="shared" si="0"/>
        <v>0</v>
      </c>
      <c r="F41" s="20">
        <f t="shared" si="1"/>
        <v>0</v>
      </c>
      <c r="G41" s="20">
        <f t="shared" si="2"/>
        <v>0</v>
      </c>
    </row>
    <row r="42" spans="1:7" ht="15">
      <c r="A42" s="5" t="s">
        <v>33</v>
      </c>
      <c r="B42" s="45">
        <v>37589052</v>
      </c>
      <c r="C42" s="45">
        <v>29337738</v>
      </c>
      <c r="D42" s="45">
        <f t="shared" si="3"/>
        <v>8251314</v>
      </c>
      <c r="E42" s="20">
        <f t="shared" si="0"/>
        <v>0</v>
      </c>
      <c r="F42" s="20">
        <f t="shared" si="1"/>
        <v>0</v>
      </c>
      <c r="G42" s="20">
        <f t="shared" si="2"/>
        <v>0</v>
      </c>
    </row>
    <row r="43" spans="1:7" ht="15">
      <c r="A43" s="5" t="s">
        <v>34</v>
      </c>
      <c r="B43" s="45">
        <v>41793539.2</v>
      </c>
      <c r="C43" s="45">
        <v>31088504.7</v>
      </c>
      <c r="D43" s="45">
        <f t="shared" si="3"/>
        <v>10705034.500000004</v>
      </c>
      <c r="E43" s="20">
        <f t="shared" si="0"/>
        <v>0</v>
      </c>
      <c r="F43" s="20">
        <f t="shared" si="1"/>
        <v>0</v>
      </c>
      <c r="G43" s="20">
        <f t="shared" si="2"/>
        <v>0</v>
      </c>
    </row>
    <row r="44" spans="1:7" ht="15">
      <c r="A44" s="5" t="s">
        <v>35</v>
      </c>
      <c r="B44" s="45">
        <v>42445431.42</v>
      </c>
      <c r="C44" s="45">
        <v>28489277</v>
      </c>
      <c r="D44" s="45">
        <f t="shared" si="3"/>
        <v>13956154.420000002</v>
      </c>
      <c r="E44" s="20">
        <f t="shared" si="0"/>
        <v>0</v>
      </c>
      <c r="F44" s="20">
        <f t="shared" si="1"/>
        <v>0</v>
      </c>
      <c r="G44" s="20">
        <f t="shared" si="2"/>
        <v>0</v>
      </c>
    </row>
    <row r="45" spans="1:7" ht="15">
      <c r="A45" s="5" t="s">
        <v>36</v>
      </c>
      <c r="B45" s="45">
        <v>54741273</v>
      </c>
      <c r="C45" s="45">
        <v>42637455.55</v>
      </c>
      <c r="D45" s="45">
        <f t="shared" si="3"/>
        <v>12103817.450000003</v>
      </c>
      <c r="E45" s="20">
        <f t="shared" si="0"/>
        <v>0</v>
      </c>
      <c r="F45" s="20">
        <f t="shared" si="1"/>
        <v>0</v>
      </c>
      <c r="G45" s="20">
        <f t="shared" si="2"/>
        <v>0</v>
      </c>
    </row>
    <row r="46" spans="1:3" ht="15">
      <c r="A46" s="6"/>
      <c r="B46" s="6"/>
      <c r="C46" s="6"/>
    </row>
  </sheetData>
  <sheetProtection/>
  <mergeCells count="1">
    <mergeCell ref="A1:G1"/>
  </mergeCells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18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24.421875" style="1" customWidth="1"/>
    <col min="2" max="2" width="20.00390625" style="1" customWidth="1"/>
    <col min="3" max="3" width="18.0039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72" t="s">
        <v>197</v>
      </c>
      <c r="B1" s="72"/>
      <c r="C1" s="72"/>
      <c r="D1" s="72"/>
      <c r="E1" s="72"/>
      <c r="F1" s="72"/>
    </row>
    <row r="3" spans="1:2" ht="15">
      <c r="A3" s="11" t="s">
        <v>135</v>
      </c>
      <c r="B3" s="30">
        <f>MAX($D$9:$D$45)</f>
        <v>0.14676426365312675</v>
      </c>
    </row>
    <row r="4" spans="1:2" ht="15">
      <c r="A4" s="12" t="s">
        <v>136</v>
      </c>
      <c r="B4" s="31">
        <f>MIN($D$9:$D$45)</f>
        <v>0</v>
      </c>
    </row>
    <row r="5" spans="1:2" ht="15">
      <c r="A5" s="13" t="s">
        <v>137</v>
      </c>
      <c r="B5" s="14" t="s">
        <v>41</v>
      </c>
    </row>
    <row r="7" spans="1:6" s="8" customFormat="1" ht="96.75" customHeight="1">
      <c r="A7" s="3" t="s">
        <v>38</v>
      </c>
      <c r="B7" s="3" t="s">
        <v>274</v>
      </c>
      <c r="C7" s="3" t="s">
        <v>273</v>
      </c>
      <c r="D7" s="9" t="s">
        <v>138</v>
      </c>
      <c r="E7" s="9" t="s">
        <v>139</v>
      </c>
      <c r="F7" s="9" t="s">
        <v>140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110</v>
      </c>
      <c r="E8" s="9">
        <v>5</v>
      </c>
      <c r="F8" s="9">
        <v>6</v>
      </c>
    </row>
    <row r="9" spans="1:6" ht="15">
      <c r="A9" s="5" t="s">
        <v>0</v>
      </c>
      <c r="B9" s="43">
        <v>21075174191.59</v>
      </c>
      <c r="C9" s="43">
        <v>468553820.8480232</v>
      </c>
      <c r="D9" s="39">
        <f>$C9/$B9</f>
        <v>0.022232500504550917</v>
      </c>
      <c r="E9" s="39">
        <f>($D9-$B$4)/($B$3-$B$4)</f>
        <v>0.15148442782431568</v>
      </c>
      <c r="F9" s="39">
        <f>$E9*$B$5</f>
        <v>-0.15148442782431568</v>
      </c>
    </row>
    <row r="10" spans="1:6" ht="15">
      <c r="A10" s="5" t="s">
        <v>1</v>
      </c>
      <c r="B10" s="43">
        <v>11691865003.03</v>
      </c>
      <c r="C10" s="43">
        <v>3753822.7276916504</v>
      </c>
      <c r="D10" s="39">
        <f aca="true" t="shared" si="0" ref="D10:D45">$C10/$B10</f>
        <v>0.0003210627839714904</v>
      </c>
      <c r="E10" s="39">
        <f aca="true" t="shared" si="1" ref="E10:E45">($D10-$B$4)/($B$3-$B$4)</f>
        <v>0.002187608726946727</v>
      </c>
      <c r="F10" s="39">
        <f aca="true" t="shared" si="2" ref="F10:F45">$E10*$B$5</f>
        <v>-0.002187608726946727</v>
      </c>
    </row>
    <row r="11" spans="1:6" ht="15">
      <c r="A11" s="5" t="s">
        <v>2</v>
      </c>
      <c r="B11" s="43">
        <v>1859265779.43</v>
      </c>
      <c r="C11" s="43">
        <v>162691456.4451034</v>
      </c>
      <c r="D11" s="39">
        <f t="shared" si="0"/>
        <v>0.0875030661269849</v>
      </c>
      <c r="E11" s="39">
        <f t="shared" si="1"/>
        <v>0.5962150727223077</v>
      </c>
      <c r="F11" s="39">
        <f t="shared" si="2"/>
        <v>-0.5962150727223077</v>
      </c>
    </row>
    <row r="12" spans="1:6" ht="15">
      <c r="A12" s="5" t="s">
        <v>3</v>
      </c>
      <c r="B12" s="43">
        <v>1934927155.39</v>
      </c>
      <c r="C12" s="43">
        <v>47854208.5229042</v>
      </c>
      <c r="D12" s="39">
        <f t="shared" si="0"/>
        <v>0.024731788165564716</v>
      </c>
      <c r="E12" s="39">
        <f t="shared" si="1"/>
        <v>0.16851369366058763</v>
      </c>
      <c r="F12" s="39">
        <f t="shared" si="2"/>
        <v>-0.16851369366058763</v>
      </c>
    </row>
    <row r="13" spans="1:6" ht="15">
      <c r="A13" s="5" t="s">
        <v>4</v>
      </c>
      <c r="B13" s="43">
        <v>919014362.68</v>
      </c>
      <c r="C13" s="43">
        <v>59811806.12842915</v>
      </c>
      <c r="D13" s="39">
        <f t="shared" si="0"/>
        <v>0.06508255861639409</v>
      </c>
      <c r="E13" s="39">
        <f t="shared" si="1"/>
        <v>0.443449631377669</v>
      </c>
      <c r="F13" s="39">
        <f t="shared" si="2"/>
        <v>-0.443449631377669</v>
      </c>
    </row>
    <row r="14" spans="1:6" ht="15">
      <c r="A14" s="5" t="s">
        <v>5</v>
      </c>
      <c r="B14" s="43">
        <v>526423200</v>
      </c>
      <c r="C14" s="43">
        <v>29615434.690159664</v>
      </c>
      <c r="D14" s="39">
        <f t="shared" si="0"/>
        <v>0.05625784481033447</v>
      </c>
      <c r="E14" s="39">
        <f t="shared" si="1"/>
        <v>0.38332113969718346</v>
      </c>
      <c r="F14" s="39">
        <f t="shared" si="2"/>
        <v>-0.38332113969718346</v>
      </c>
    </row>
    <row r="15" spans="1:6" ht="15">
      <c r="A15" s="5" t="s">
        <v>6</v>
      </c>
      <c r="B15" s="43">
        <v>1275371848.64</v>
      </c>
      <c r="C15" s="43">
        <v>5378514.069815099</v>
      </c>
      <c r="D15" s="39">
        <f t="shared" si="0"/>
        <v>0.004217212474581831</v>
      </c>
      <c r="E15" s="39">
        <f t="shared" si="1"/>
        <v>0.028734600437536315</v>
      </c>
      <c r="F15" s="39">
        <f t="shared" si="2"/>
        <v>-0.028734600437536315</v>
      </c>
    </row>
    <row r="16" spans="1:6" ht="15">
      <c r="A16" s="5" t="s">
        <v>7</v>
      </c>
      <c r="B16" s="43">
        <v>387756628.22</v>
      </c>
      <c r="C16" s="43">
        <v>10631211.04782258</v>
      </c>
      <c r="D16" s="39">
        <f t="shared" si="0"/>
        <v>0.02741722584247042</v>
      </c>
      <c r="E16" s="39">
        <f t="shared" si="1"/>
        <v>0.18681132014037333</v>
      </c>
      <c r="F16" s="39">
        <f t="shared" si="2"/>
        <v>-0.18681132014037333</v>
      </c>
    </row>
    <row r="17" spans="1:6" ht="15">
      <c r="A17" s="5" t="s">
        <v>8</v>
      </c>
      <c r="B17" s="43">
        <v>688846173.61</v>
      </c>
      <c r="C17" s="43">
        <v>33741413.56962971</v>
      </c>
      <c r="D17" s="39">
        <f t="shared" si="0"/>
        <v>0.048982508522625375</v>
      </c>
      <c r="E17" s="39">
        <f t="shared" si="1"/>
        <v>0.33374956071318673</v>
      </c>
      <c r="F17" s="39">
        <f t="shared" si="2"/>
        <v>-0.33374956071318673</v>
      </c>
    </row>
    <row r="18" spans="1:6" ht="15">
      <c r="A18" s="5" t="s">
        <v>9</v>
      </c>
      <c r="B18" s="43">
        <v>474666012.27</v>
      </c>
      <c r="C18" s="43">
        <v>7511948.248634726</v>
      </c>
      <c r="D18" s="39">
        <f t="shared" si="0"/>
        <v>0.01582575548796987</v>
      </c>
      <c r="E18" s="39">
        <f t="shared" si="1"/>
        <v>0.10783112383116371</v>
      </c>
      <c r="F18" s="39">
        <f t="shared" si="2"/>
        <v>-0.10783112383116371</v>
      </c>
    </row>
    <row r="19" spans="1:6" ht="15">
      <c r="A19" s="5" t="s">
        <v>10</v>
      </c>
      <c r="B19" s="43">
        <v>150100381.91</v>
      </c>
      <c r="C19" s="43">
        <v>14535853.465913493</v>
      </c>
      <c r="D19" s="39">
        <f t="shared" si="0"/>
        <v>0.09684088262099941</v>
      </c>
      <c r="E19" s="39">
        <f t="shared" si="1"/>
        <v>0.6598396653962039</v>
      </c>
      <c r="F19" s="39">
        <f t="shared" si="2"/>
        <v>-0.6598396653962039</v>
      </c>
    </row>
    <row r="20" spans="1:6" ht="15">
      <c r="A20" s="5" t="s">
        <v>11</v>
      </c>
      <c r="B20" s="43">
        <v>570160667.02</v>
      </c>
      <c r="C20" s="43">
        <v>14191355.224427536</v>
      </c>
      <c r="D20" s="39">
        <f t="shared" si="0"/>
        <v>0.024890098607818795</v>
      </c>
      <c r="E20" s="39">
        <f t="shared" si="1"/>
        <v>0.16959236525484056</v>
      </c>
      <c r="F20" s="39">
        <f t="shared" si="2"/>
        <v>-0.16959236525484056</v>
      </c>
    </row>
    <row r="21" spans="1:6" ht="15">
      <c r="A21" s="5" t="s">
        <v>12</v>
      </c>
      <c r="B21" s="43">
        <v>189186940.74</v>
      </c>
      <c r="C21" s="43">
        <v>20643855.463700287</v>
      </c>
      <c r="D21" s="39">
        <f t="shared" si="0"/>
        <v>0.1091188185767599</v>
      </c>
      <c r="E21" s="39">
        <f t="shared" si="1"/>
        <v>0.7434971965291168</v>
      </c>
      <c r="F21" s="39">
        <f t="shared" si="2"/>
        <v>-0.7434971965291168</v>
      </c>
    </row>
    <row r="22" spans="1:6" ht="15">
      <c r="A22" s="5" t="s">
        <v>13</v>
      </c>
      <c r="B22" s="43">
        <v>239734724.7</v>
      </c>
      <c r="C22" s="43">
        <v>19675026.445156246</v>
      </c>
      <c r="D22" s="39">
        <f t="shared" si="0"/>
        <v>0.08206998994316424</v>
      </c>
      <c r="E22" s="39">
        <f t="shared" si="1"/>
        <v>0.5591960052151004</v>
      </c>
      <c r="F22" s="39">
        <f t="shared" si="2"/>
        <v>-0.5591960052151004</v>
      </c>
    </row>
    <row r="23" spans="1:6" ht="15">
      <c r="A23" s="5" t="s">
        <v>14</v>
      </c>
      <c r="B23" s="43">
        <v>381079805.91</v>
      </c>
      <c r="C23" s="43">
        <v>4916212.037659347</v>
      </c>
      <c r="D23" s="39">
        <f t="shared" si="0"/>
        <v>0.012900741423229374</v>
      </c>
      <c r="E23" s="39">
        <f t="shared" si="1"/>
        <v>0.08790110822699944</v>
      </c>
      <c r="F23" s="39">
        <f t="shared" si="2"/>
        <v>-0.08790110822699944</v>
      </c>
    </row>
    <row r="24" spans="1:6" ht="15">
      <c r="A24" s="5" t="s">
        <v>15</v>
      </c>
      <c r="B24" s="43">
        <v>497291472.19</v>
      </c>
      <c r="C24" s="43">
        <v>0</v>
      </c>
      <c r="D24" s="39">
        <f t="shared" si="0"/>
        <v>0</v>
      </c>
      <c r="E24" s="39">
        <f t="shared" si="1"/>
        <v>0</v>
      </c>
      <c r="F24" s="39">
        <f t="shared" si="2"/>
        <v>0</v>
      </c>
    </row>
    <row r="25" spans="1:6" ht="15">
      <c r="A25" s="5" t="s">
        <v>16</v>
      </c>
      <c r="B25" s="43">
        <v>1994884664.37</v>
      </c>
      <c r="C25" s="43">
        <v>0</v>
      </c>
      <c r="D25" s="39">
        <f t="shared" si="0"/>
        <v>0</v>
      </c>
      <c r="E25" s="39">
        <f t="shared" si="1"/>
        <v>0</v>
      </c>
      <c r="F25" s="39">
        <f t="shared" si="2"/>
        <v>0</v>
      </c>
    </row>
    <row r="26" spans="1:6" ht="15">
      <c r="A26" s="5" t="s">
        <v>17</v>
      </c>
      <c r="B26" s="43">
        <v>123491493.09</v>
      </c>
      <c r="C26" s="43">
        <v>12498704.97974331</v>
      </c>
      <c r="D26" s="39">
        <f t="shared" si="0"/>
        <v>0.10121106051114236</v>
      </c>
      <c r="E26" s="39">
        <f t="shared" si="1"/>
        <v>0.6896165182987044</v>
      </c>
      <c r="F26" s="39">
        <f t="shared" si="2"/>
        <v>-0.6896165182987044</v>
      </c>
    </row>
    <row r="27" spans="1:6" ht="15">
      <c r="A27" s="5" t="s">
        <v>18</v>
      </c>
      <c r="B27" s="43">
        <v>180398752.15</v>
      </c>
      <c r="C27" s="43">
        <v>19655758.797392875</v>
      </c>
      <c r="D27" s="39">
        <f t="shared" si="0"/>
        <v>0.10895728802519256</v>
      </c>
      <c r="E27" s="39">
        <f t="shared" si="1"/>
        <v>0.7423965842441732</v>
      </c>
      <c r="F27" s="39">
        <f t="shared" si="2"/>
        <v>-0.7423965842441732</v>
      </c>
    </row>
    <row r="28" spans="1:6" ht="15">
      <c r="A28" s="5" t="s">
        <v>19</v>
      </c>
      <c r="B28" s="43">
        <v>533179498.94</v>
      </c>
      <c r="C28" s="43">
        <v>21725607.728242785</v>
      </c>
      <c r="D28" s="39">
        <f t="shared" si="0"/>
        <v>0.04074726761144209</v>
      </c>
      <c r="E28" s="39">
        <f t="shared" si="1"/>
        <v>0.27763752971736444</v>
      </c>
      <c r="F28" s="39">
        <f t="shared" si="2"/>
        <v>-0.27763752971736444</v>
      </c>
    </row>
    <row r="29" spans="1:6" ht="15">
      <c r="A29" s="5" t="s">
        <v>20</v>
      </c>
      <c r="B29" s="43">
        <v>638340909.14</v>
      </c>
      <c r="C29" s="43">
        <v>14652240.176312491</v>
      </c>
      <c r="D29" s="39">
        <f t="shared" si="0"/>
        <v>0.02295362864343539</v>
      </c>
      <c r="E29" s="39">
        <f t="shared" si="1"/>
        <v>0.15639794097073692</v>
      </c>
      <c r="F29" s="39">
        <f t="shared" si="2"/>
        <v>-0.15639794097073692</v>
      </c>
    </row>
    <row r="30" spans="1:6" ht="15">
      <c r="A30" s="5" t="s">
        <v>21</v>
      </c>
      <c r="B30" s="43">
        <v>208383353</v>
      </c>
      <c r="C30" s="43">
        <v>12439887.711219016</v>
      </c>
      <c r="D30" s="39">
        <f t="shared" si="0"/>
        <v>0.05969712806770614</v>
      </c>
      <c r="E30" s="39">
        <f t="shared" si="1"/>
        <v>0.4067552044467626</v>
      </c>
      <c r="F30" s="39">
        <f t="shared" si="2"/>
        <v>-0.4067552044467626</v>
      </c>
    </row>
    <row r="31" spans="1:6" ht="15">
      <c r="A31" s="5" t="s">
        <v>22</v>
      </c>
      <c r="B31" s="43">
        <v>301175063.71</v>
      </c>
      <c r="C31" s="43">
        <v>16511463.319286846</v>
      </c>
      <c r="D31" s="39">
        <f t="shared" si="0"/>
        <v>0.054823474147865224</v>
      </c>
      <c r="E31" s="39">
        <f t="shared" si="1"/>
        <v>0.37354784320956347</v>
      </c>
      <c r="F31" s="39">
        <f t="shared" si="2"/>
        <v>-0.37354784320956347</v>
      </c>
    </row>
    <row r="32" spans="1:6" ht="15">
      <c r="A32" s="5" t="s">
        <v>23</v>
      </c>
      <c r="B32" s="43">
        <v>245592334.88</v>
      </c>
      <c r="C32" s="43">
        <v>18178770.17948675</v>
      </c>
      <c r="D32" s="39">
        <f t="shared" si="0"/>
        <v>0.07402010404098794</v>
      </c>
      <c r="E32" s="39">
        <f t="shared" si="1"/>
        <v>0.5043469179658912</v>
      </c>
      <c r="F32" s="39">
        <f t="shared" si="2"/>
        <v>-0.5043469179658912</v>
      </c>
    </row>
    <row r="33" spans="1:6" ht="15">
      <c r="A33" s="5" t="s">
        <v>24</v>
      </c>
      <c r="B33" s="43">
        <v>786804800.79</v>
      </c>
      <c r="C33" s="43">
        <v>26174971.200266108</v>
      </c>
      <c r="D33" s="39">
        <f t="shared" si="0"/>
        <v>0.03326742690688318</v>
      </c>
      <c r="E33" s="39">
        <f t="shared" si="1"/>
        <v>0.22667252966641674</v>
      </c>
      <c r="F33" s="39">
        <f t="shared" si="2"/>
        <v>-0.22667252966641674</v>
      </c>
    </row>
    <row r="34" spans="1:6" ht="15">
      <c r="A34" s="5" t="s">
        <v>25</v>
      </c>
      <c r="B34" s="43">
        <v>137163870.39</v>
      </c>
      <c r="C34" s="43">
        <v>17453182.510103647</v>
      </c>
      <c r="D34" s="39">
        <f t="shared" si="0"/>
        <v>0.1272432927160685</v>
      </c>
      <c r="E34" s="39">
        <f t="shared" si="1"/>
        <v>0.8669909796079819</v>
      </c>
      <c r="F34" s="39">
        <f t="shared" si="2"/>
        <v>-0.8669909796079819</v>
      </c>
    </row>
    <row r="35" spans="1:6" ht="15">
      <c r="A35" s="5" t="s">
        <v>26</v>
      </c>
      <c r="B35" s="43">
        <v>396033259.73</v>
      </c>
      <c r="C35" s="43">
        <v>46553325.944457166</v>
      </c>
      <c r="D35" s="39">
        <f t="shared" si="0"/>
        <v>0.11754903104904725</v>
      </c>
      <c r="E35" s="39">
        <f t="shared" si="1"/>
        <v>0.8009376950704505</v>
      </c>
      <c r="F35" s="39">
        <f t="shared" si="2"/>
        <v>-0.8009376950704505</v>
      </c>
    </row>
    <row r="36" spans="1:6" ht="15">
      <c r="A36" s="5" t="s">
        <v>27</v>
      </c>
      <c r="B36" s="43">
        <v>253444650.43</v>
      </c>
      <c r="C36" s="43">
        <v>16285254.521818481</v>
      </c>
      <c r="D36" s="39">
        <f t="shared" si="0"/>
        <v>0.06425566487273866</v>
      </c>
      <c r="E36" s="39">
        <f t="shared" si="1"/>
        <v>0.43781546865254023</v>
      </c>
      <c r="F36" s="39">
        <f t="shared" si="2"/>
        <v>-0.43781546865254023</v>
      </c>
    </row>
    <row r="37" spans="1:6" ht="15">
      <c r="A37" s="5" t="s">
        <v>28</v>
      </c>
      <c r="B37" s="43">
        <v>347707137</v>
      </c>
      <c r="C37" s="43">
        <v>20472959.734592848</v>
      </c>
      <c r="D37" s="39">
        <f t="shared" si="0"/>
        <v>0.05887989504970342</v>
      </c>
      <c r="E37" s="39">
        <f t="shared" si="1"/>
        <v>0.4011868665035816</v>
      </c>
      <c r="F37" s="39">
        <f t="shared" si="2"/>
        <v>-0.4011868665035816</v>
      </c>
    </row>
    <row r="38" spans="1:6" ht="15">
      <c r="A38" s="5" t="s">
        <v>29</v>
      </c>
      <c r="B38" s="43">
        <v>271281321.98</v>
      </c>
      <c r="C38" s="43">
        <v>19035449.5635629</v>
      </c>
      <c r="D38" s="39">
        <f t="shared" si="0"/>
        <v>0.07016867001616231</v>
      </c>
      <c r="E38" s="39">
        <f t="shared" si="1"/>
        <v>0.4781046030524434</v>
      </c>
      <c r="F38" s="39">
        <f t="shared" si="2"/>
        <v>-0.4781046030524434</v>
      </c>
    </row>
    <row r="39" spans="1:6" ht="15">
      <c r="A39" s="5" t="s">
        <v>30</v>
      </c>
      <c r="B39" s="43">
        <v>804890796.28</v>
      </c>
      <c r="C39" s="43">
        <v>5806331.297909528</v>
      </c>
      <c r="D39" s="39">
        <f t="shared" si="0"/>
        <v>0.007213812513132105</v>
      </c>
      <c r="E39" s="39">
        <f t="shared" si="1"/>
        <v>0.04915237765360749</v>
      </c>
      <c r="F39" s="39">
        <f t="shared" si="2"/>
        <v>-0.04915237765360749</v>
      </c>
    </row>
    <row r="40" spans="1:6" ht="15">
      <c r="A40" s="5" t="s">
        <v>31</v>
      </c>
      <c r="B40" s="43">
        <v>903307395.53</v>
      </c>
      <c r="C40" s="43">
        <v>62028199.771174654</v>
      </c>
      <c r="D40" s="39">
        <f t="shared" si="0"/>
        <v>0.0686678754963372</v>
      </c>
      <c r="E40" s="39">
        <f t="shared" si="1"/>
        <v>0.46787871779626006</v>
      </c>
      <c r="F40" s="39">
        <f t="shared" si="2"/>
        <v>-0.46787871779626006</v>
      </c>
    </row>
    <row r="41" spans="1:6" ht="15">
      <c r="A41" s="5" t="s">
        <v>32</v>
      </c>
      <c r="B41" s="43">
        <v>330723785.64</v>
      </c>
      <c r="C41" s="43">
        <v>48538432.87202913</v>
      </c>
      <c r="D41" s="39">
        <f t="shared" si="0"/>
        <v>0.14676426365312675</v>
      </c>
      <c r="E41" s="39">
        <f t="shared" si="1"/>
        <v>1</v>
      </c>
      <c r="F41" s="39">
        <f t="shared" si="2"/>
        <v>-1</v>
      </c>
    </row>
    <row r="42" spans="1:6" ht="15">
      <c r="A42" s="5" t="s">
        <v>33</v>
      </c>
      <c r="B42" s="43">
        <v>240884058.75</v>
      </c>
      <c r="C42" s="43">
        <v>21682260.15596814</v>
      </c>
      <c r="D42" s="39">
        <f t="shared" si="0"/>
        <v>0.09001118740892247</v>
      </c>
      <c r="E42" s="39">
        <f t="shared" si="1"/>
        <v>0.6133045277402229</v>
      </c>
      <c r="F42" s="39">
        <f t="shared" si="2"/>
        <v>-0.6133045277402229</v>
      </c>
    </row>
    <row r="43" spans="1:6" ht="15">
      <c r="A43" s="5" t="s">
        <v>34</v>
      </c>
      <c r="B43" s="43">
        <v>189132337.08</v>
      </c>
      <c r="C43" s="43">
        <v>23839330.349529132</v>
      </c>
      <c r="D43" s="39">
        <f t="shared" si="0"/>
        <v>0.12604576624802913</v>
      </c>
      <c r="E43" s="39">
        <f t="shared" si="1"/>
        <v>0.858831456041198</v>
      </c>
      <c r="F43" s="39">
        <f t="shared" si="2"/>
        <v>-0.858831456041198</v>
      </c>
    </row>
    <row r="44" spans="1:6" ht="15">
      <c r="A44" s="5" t="s">
        <v>35</v>
      </c>
      <c r="B44" s="43">
        <v>205508998.64</v>
      </c>
      <c r="C44" s="43">
        <v>19574346.87460601</v>
      </c>
      <c r="D44" s="39">
        <f t="shared" si="0"/>
        <v>0.09524812540639807</v>
      </c>
      <c r="E44" s="39">
        <f t="shared" si="1"/>
        <v>0.6489871787284291</v>
      </c>
      <c r="F44" s="39">
        <f t="shared" si="2"/>
        <v>-0.6489871787284291</v>
      </c>
    </row>
    <row r="45" spans="1:6" ht="15">
      <c r="A45" s="5" t="s">
        <v>36</v>
      </c>
      <c r="B45" s="43">
        <v>318001823.63</v>
      </c>
      <c r="C45" s="43">
        <v>32620306.20592384</v>
      </c>
      <c r="D45" s="39">
        <f t="shared" si="0"/>
        <v>0.10257899100565558</v>
      </c>
      <c r="E45" s="39">
        <f t="shared" si="1"/>
        <v>0.6989371148830765</v>
      </c>
      <c r="F45" s="39">
        <f t="shared" si="2"/>
        <v>-0.6989371148830765</v>
      </c>
    </row>
    <row r="46" spans="1:6" s="18" customFormat="1" ht="15">
      <c r="A46" s="15" t="s">
        <v>71</v>
      </c>
      <c r="B46" s="16">
        <v>52271194652.48</v>
      </c>
      <c r="C46" s="16">
        <v>1379232722.8286955</v>
      </c>
      <c r="D46" s="16">
        <f>$C46/$B46</f>
        <v>0.02638609528629279</v>
      </c>
      <c r="E46" s="17"/>
      <c r="F46" s="17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9" sqref="B9:B45"/>
    </sheetView>
  </sheetViews>
  <sheetFormatPr defaultColWidth="8.710937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2" t="s">
        <v>200</v>
      </c>
      <c r="B1" s="72"/>
      <c r="C1" s="72"/>
      <c r="D1" s="72"/>
      <c r="E1" s="72"/>
      <c r="F1" s="72"/>
    </row>
    <row r="3" spans="1:2" ht="15">
      <c r="A3" s="11" t="s">
        <v>141</v>
      </c>
      <c r="B3" s="26">
        <f>MAX($D$9:$D$45)</f>
        <v>1622.6636692215209</v>
      </c>
    </row>
    <row r="4" spans="1:2" ht="15">
      <c r="A4" s="12" t="s">
        <v>142</v>
      </c>
      <c r="B4" s="53">
        <f>MIN($D$9:$D$45)</f>
        <v>0</v>
      </c>
    </row>
    <row r="5" spans="1:2" ht="15">
      <c r="A5" s="13" t="s">
        <v>143</v>
      </c>
      <c r="B5" s="14" t="s">
        <v>41</v>
      </c>
    </row>
    <row r="7" spans="1:6" s="8" customFormat="1" ht="79.5" customHeight="1">
      <c r="A7" s="3" t="s">
        <v>38</v>
      </c>
      <c r="B7" s="3" t="s">
        <v>275</v>
      </c>
      <c r="C7" s="3" t="s">
        <v>232</v>
      </c>
      <c r="D7" s="9" t="s">
        <v>144</v>
      </c>
      <c r="E7" s="9" t="s">
        <v>145</v>
      </c>
      <c r="F7" s="9" t="s">
        <v>146</v>
      </c>
    </row>
    <row r="8" spans="1:6" s="7" customFormat="1" ht="15">
      <c r="A8" s="9">
        <v>1</v>
      </c>
      <c r="B8" s="52">
        <v>2</v>
      </c>
      <c r="C8" s="52">
        <v>3</v>
      </c>
      <c r="D8" s="52" t="s">
        <v>111</v>
      </c>
      <c r="E8" s="52">
        <v>5</v>
      </c>
      <c r="F8" s="52">
        <v>6</v>
      </c>
    </row>
    <row r="9" spans="1:6" ht="15">
      <c r="A9" s="5" t="s">
        <v>0</v>
      </c>
      <c r="B9" s="39">
        <v>1420809221.7299998</v>
      </c>
      <c r="C9" s="23">
        <v>1171434</v>
      </c>
      <c r="D9" s="39">
        <f>$B9/$C9</f>
        <v>1212.8803003242178</v>
      </c>
      <c r="E9" s="39">
        <f>($D9-$B$4)/($B$3-$B$4)</f>
        <v>0.7474625354162898</v>
      </c>
      <c r="F9" s="39">
        <f>$E9*$B$5</f>
        <v>-0.7474625354162898</v>
      </c>
    </row>
    <row r="10" spans="1:6" ht="15">
      <c r="A10" s="5" t="s">
        <v>1</v>
      </c>
      <c r="B10" s="39">
        <v>145316285.52999997</v>
      </c>
      <c r="C10" s="23">
        <v>716132</v>
      </c>
      <c r="D10" s="39">
        <f aca="true" t="shared" si="0" ref="D10:D45">$B10/$C10</f>
        <v>202.91829652913145</v>
      </c>
      <c r="E10" s="39">
        <f aca="true" t="shared" si="1" ref="E10:E45">($D10-$B$4)/($B$3-$B$4)</f>
        <v>0.12505259122889112</v>
      </c>
      <c r="F10" s="39">
        <f aca="true" t="shared" si="2" ref="F10:F45">$E10*$B$5</f>
        <v>-0.12505259122889112</v>
      </c>
    </row>
    <row r="11" spans="1:6" ht="15">
      <c r="A11" s="5" t="s">
        <v>2</v>
      </c>
      <c r="B11" s="39">
        <v>74963080.58999999</v>
      </c>
      <c r="C11" s="23">
        <v>175665</v>
      </c>
      <c r="D11" s="39">
        <f t="shared" si="0"/>
        <v>426.73885287336685</v>
      </c>
      <c r="E11" s="39">
        <f t="shared" si="1"/>
        <v>0.2629866317757003</v>
      </c>
      <c r="F11" s="39">
        <f t="shared" si="2"/>
        <v>-0.2629866317757003</v>
      </c>
    </row>
    <row r="12" spans="1:6" ht="15">
      <c r="A12" s="5" t="s">
        <v>3</v>
      </c>
      <c r="B12" s="39">
        <v>19182206.12999999</v>
      </c>
      <c r="C12" s="23">
        <v>106714</v>
      </c>
      <c r="D12" s="39">
        <f t="shared" si="0"/>
        <v>179.75341689000498</v>
      </c>
      <c r="E12" s="39">
        <f t="shared" si="1"/>
        <v>0.11077675571318016</v>
      </c>
      <c r="F12" s="39">
        <f t="shared" si="2"/>
        <v>-0.11077675571318016</v>
      </c>
    </row>
    <row r="13" spans="1:6" ht="15">
      <c r="A13" s="5" t="s">
        <v>4</v>
      </c>
      <c r="B13" s="39">
        <v>15081807.71</v>
      </c>
      <c r="C13" s="23">
        <v>72876</v>
      </c>
      <c r="D13" s="39">
        <f t="shared" si="0"/>
        <v>206.95163990888634</v>
      </c>
      <c r="E13" s="39">
        <f t="shared" si="1"/>
        <v>0.12753822238971566</v>
      </c>
      <c r="F13" s="39">
        <f t="shared" si="2"/>
        <v>-0.12753822238971566</v>
      </c>
    </row>
    <row r="14" spans="1:6" ht="15">
      <c r="A14" s="5" t="s">
        <v>5</v>
      </c>
      <c r="B14" s="39">
        <v>26476479.060000002</v>
      </c>
      <c r="C14" s="23">
        <v>47532</v>
      </c>
      <c r="D14" s="39">
        <f t="shared" si="0"/>
        <v>557.0243006816461</v>
      </c>
      <c r="E14" s="39">
        <f t="shared" si="1"/>
        <v>0.34327772985074634</v>
      </c>
      <c r="F14" s="39">
        <f t="shared" si="2"/>
        <v>-0.34327772985074634</v>
      </c>
    </row>
    <row r="15" spans="1:6" ht="15">
      <c r="A15" s="5" t="s">
        <v>6</v>
      </c>
      <c r="B15" s="39">
        <v>24684192.409999996</v>
      </c>
      <c r="C15" s="23">
        <v>59809</v>
      </c>
      <c r="D15" s="39">
        <f t="shared" si="0"/>
        <v>412.71702268889294</v>
      </c>
      <c r="E15" s="39">
        <f t="shared" si="1"/>
        <v>0.25434538932328193</v>
      </c>
      <c r="F15" s="39">
        <f t="shared" si="2"/>
        <v>-0.25434538932328193</v>
      </c>
    </row>
    <row r="16" spans="1:6" ht="15">
      <c r="A16" s="5" t="s">
        <v>7</v>
      </c>
      <c r="B16" s="39">
        <v>43188816.22</v>
      </c>
      <c r="C16" s="23">
        <v>26616</v>
      </c>
      <c r="D16" s="39">
        <f t="shared" si="0"/>
        <v>1622.6636692215209</v>
      </c>
      <c r="E16" s="39">
        <f t="shared" si="1"/>
        <v>1</v>
      </c>
      <c r="F16" s="39">
        <f t="shared" si="2"/>
        <v>-1</v>
      </c>
    </row>
    <row r="17" spans="1:6" ht="15">
      <c r="A17" s="5" t="s">
        <v>8</v>
      </c>
      <c r="B17" s="39">
        <v>4629429.590000004</v>
      </c>
      <c r="C17" s="23">
        <v>57284</v>
      </c>
      <c r="D17" s="39">
        <f t="shared" si="0"/>
        <v>80.81540377766922</v>
      </c>
      <c r="E17" s="39">
        <f t="shared" si="1"/>
        <v>0.04980416170680688</v>
      </c>
      <c r="F17" s="39">
        <f t="shared" si="2"/>
        <v>-0.04980416170680688</v>
      </c>
    </row>
    <row r="18" spans="1:6" ht="15">
      <c r="A18" s="5" t="s">
        <v>9</v>
      </c>
      <c r="B18" s="39">
        <v>86334.75999999791</v>
      </c>
      <c r="C18" s="23">
        <v>29193</v>
      </c>
      <c r="D18" s="39">
        <f t="shared" si="0"/>
        <v>2.957378823690539</v>
      </c>
      <c r="E18" s="39">
        <f t="shared" si="1"/>
        <v>0.0018225457806110572</v>
      </c>
      <c r="F18" s="39">
        <f t="shared" si="2"/>
        <v>-0.0018225457806110572</v>
      </c>
    </row>
    <row r="19" spans="1:6" ht="15">
      <c r="A19" s="5" t="s">
        <v>10</v>
      </c>
      <c r="B19" s="39">
        <v>4074451.210000001</v>
      </c>
      <c r="C19" s="23">
        <v>11616</v>
      </c>
      <c r="D19" s="39">
        <f t="shared" si="0"/>
        <v>350.761984331956</v>
      </c>
      <c r="E19" s="39">
        <f t="shared" si="1"/>
        <v>0.2161643173413967</v>
      </c>
      <c r="F19" s="39">
        <f t="shared" si="2"/>
        <v>-0.2161643173413967</v>
      </c>
    </row>
    <row r="20" spans="1:6" ht="15">
      <c r="A20" s="5" t="s">
        <v>11</v>
      </c>
      <c r="B20" s="39">
        <v>9721454.09</v>
      </c>
      <c r="C20" s="23">
        <v>40427</v>
      </c>
      <c r="D20" s="39">
        <f t="shared" si="0"/>
        <v>240.4693420238949</v>
      </c>
      <c r="E20" s="39">
        <f t="shared" si="1"/>
        <v>0.14819419857921698</v>
      </c>
      <c r="F20" s="39">
        <f t="shared" si="2"/>
        <v>-0.14819419857921698</v>
      </c>
    </row>
    <row r="21" spans="1:6" ht="15">
      <c r="A21" s="5" t="s">
        <v>12</v>
      </c>
      <c r="B21" s="39">
        <v>3047195.4099999997</v>
      </c>
      <c r="C21" s="23">
        <v>14180</v>
      </c>
      <c r="D21" s="39">
        <f t="shared" si="0"/>
        <v>214.8938935119887</v>
      </c>
      <c r="E21" s="39">
        <f t="shared" si="1"/>
        <v>0.13243280020873632</v>
      </c>
      <c r="F21" s="39">
        <f t="shared" si="2"/>
        <v>-0.13243280020873632</v>
      </c>
    </row>
    <row r="22" spans="1:6" ht="15">
      <c r="A22" s="5" t="s">
        <v>13</v>
      </c>
      <c r="B22" s="39">
        <v>0</v>
      </c>
      <c r="C22" s="23">
        <v>19138</v>
      </c>
      <c r="D22" s="39">
        <f t="shared" si="0"/>
        <v>0</v>
      </c>
      <c r="E22" s="39">
        <f t="shared" si="1"/>
        <v>0</v>
      </c>
      <c r="F22" s="39">
        <f t="shared" si="2"/>
        <v>0</v>
      </c>
    </row>
    <row r="23" spans="1:6" ht="15">
      <c r="A23" s="5" t="s">
        <v>14</v>
      </c>
      <c r="B23" s="39">
        <v>3246631.84</v>
      </c>
      <c r="C23" s="23">
        <v>18091</v>
      </c>
      <c r="D23" s="39">
        <f t="shared" si="0"/>
        <v>179.46115969266486</v>
      </c>
      <c r="E23" s="39">
        <f t="shared" si="1"/>
        <v>0.1105966461791568</v>
      </c>
      <c r="F23" s="39">
        <f t="shared" si="2"/>
        <v>-0.1105966461791568</v>
      </c>
    </row>
    <row r="24" spans="1:6" ht="15">
      <c r="A24" s="5" t="s">
        <v>15</v>
      </c>
      <c r="B24" s="39">
        <v>2966012.2299999967</v>
      </c>
      <c r="C24" s="23">
        <v>24102</v>
      </c>
      <c r="D24" s="39">
        <f t="shared" si="0"/>
        <v>123.06083437059152</v>
      </c>
      <c r="E24" s="39">
        <f t="shared" si="1"/>
        <v>0.07583878082981325</v>
      </c>
      <c r="F24" s="39">
        <f t="shared" si="2"/>
        <v>-0.07583878082981325</v>
      </c>
    </row>
    <row r="25" spans="1:6" ht="15">
      <c r="A25" s="5" t="s">
        <v>16</v>
      </c>
      <c r="B25" s="39">
        <v>18445376.609999996</v>
      </c>
      <c r="C25" s="23">
        <v>87836</v>
      </c>
      <c r="D25" s="39">
        <f t="shared" si="0"/>
        <v>209.99791213169993</v>
      </c>
      <c r="E25" s="39">
        <f t="shared" si="1"/>
        <v>0.1294155505635048</v>
      </c>
      <c r="F25" s="39">
        <f t="shared" si="2"/>
        <v>-0.1294155505635048</v>
      </c>
    </row>
    <row r="26" spans="1:6" ht="15">
      <c r="A26" s="5" t="s">
        <v>17</v>
      </c>
      <c r="B26" s="39">
        <v>7150813.029999999</v>
      </c>
      <c r="C26" s="23">
        <v>9694</v>
      </c>
      <c r="D26" s="39">
        <f t="shared" si="0"/>
        <v>737.6535001031565</v>
      </c>
      <c r="E26" s="39">
        <f t="shared" si="1"/>
        <v>0.4545942046370266</v>
      </c>
      <c r="F26" s="39">
        <f t="shared" si="2"/>
        <v>-0.4545942046370266</v>
      </c>
    </row>
    <row r="27" spans="1:6" ht="15">
      <c r="A27" s="5" t="s">
        <v>18</v>
      </c>
      <c r="B27" s="39">
        <v>13145877.48</v>
      </c>
      <c r="C27" s="23">
        <v>12821</v>
      </c>
      <c r="D27" s="39">
        <f t="shared" si="0"/>
        <v>1025.3394805397395</v>
      </c>
      <c r="E27" s="39">
        <f t="shared" si="1"/>
        <v>0.6318866318315058</v>
      </c>
      <c r="F27" s="39">
        <f t="shared" si="2"/>
        <v>-0.6318866318315058</v>
      </c>
    </row>
    <row r="28" spans="1:6" ht="15">
      <c r="A28" s="5" t="s">
        <v>19</v>
      </c>
      <c r="B28" s="39">
        <v>2201389.5999999996</v>
      </c>
      <c r="C28" s="23">
        <v>32608</v>
      </c>
      <c r="D28" s="39">
        <f t="shared" si="0"/>
        <v>67.51072129538763</v>
      </c>
      <c r="E28" s="39">
        <f t="shared" si="1"/>
        <v>0.04160487633754452</v>
      </c>
      <c r="F28" s="39">
        <f t="shared" si="2"/>
        <v>-0.04160487633754452</v>
      </c>
    </row>
    <row r="29" spans="1:6" ht="15">
      <c r="A29" s="5" t="s">
        <v>20</v>
      </c>
      <c r="B29" s="39">
        <v>15202727.41</v>
      </c>
      <c r="C29" s="23">
        <v>45093</v>
      </c>
      <c r="D29" s="39">
        <f t="shared" si="0"/>
        <v>337.1416275253365</v>
      </c>
      <c r="E29" s="39">
        <f t="shared" si="1"/>
        <v>0.2077704911499507</v>
      </c>
      <c r="F29" s="39">
        <f t="shared" si="2"/>
        <v>-0.2077704911499507</v>
      </c>
    </row>
    <row r="30" spans="1:6" ht="15">
      <c r="A30" s="5" t="s">
        <v>21</v>
      </c>
      <c r="B30" s="39">
        <v>4138539.04</v>
      </c>
      <c r="C30" s="23">
        <v>14923</v>
      </c>
      <c r="D30" s="39">
        <f t="shared" si="0"/>
        <v>277.32621054747705</v>
      </c>
      <c r="E30" s="39">
        <f t="shared" si="1"/>
        <v>0.1709080050338006</v>
      </c>
      <c r="F30" s="39">
        <f t="shared" si="2"/>
        <v>-0.1709080050338006</v>
      </c>
    </row>
    <row r="31" spans="1:6" ht="15">
      <c r="A31" s="5" t="s">
        <v>22</v>
      </c>
      <c r="B31" s="39">
        <v>1896447.56</v>
      </c>
      <c r="C31" s="23">
        <v>22805</v>
      </c>
      <c r="D31" s="39">
        <f t="shared" si="0"/>
        <v>83.1592878754659</v>
      </c>
      <c r="E31" s="39">
        <f t="shared" si="1"/>
        <v>0.05124862869171274</v>
      </c>
      <c r="F31" s="39">
        <f t="shared" si="2"/>
        <v>-0.05124862869171274</v>
      </c>
    </row>
    <row r="32" spans="1:6" ht="15">
      <c r="A32" s="5" t="s">
        <v>23</v>
      </c>
      <c r="B32" s="39">
        <v>12131343.95</v>
      </c>
      <c r="C32" s="23">
        <v>17327</v>
      </c>
      <c r="D32" s="39">
        <f t="shared" si="0"/>
        <v>700.1410486523922</v>
      </c>
      <c r="E32" s="39">
        <f t="shared" si="1"/>
        <v>0.4314763816634211</v>
      </c>
      <c r="F32" s="39">
        <f t="shared" si="2"/>
        <v>-0.4314763816634211</v>
      </c>
    </row>
    <row r="33" spans="1:6" ht="15">
      <c r="A33" s="5" t="s">
        <v>24</v>
      </c>
      <c r="B33" s="39">
        <v>15005007.069999993</v>
      </c>
      <c r="C33" s="23">
        <v>55488</v>
      </c>
      <c r="D33" s="39">
        <f t="shared" si="0"/>
        <v>270.41895671136086</v>
      </c>
      <c r="E33" s="39">
        <f t="shared" si="1"/>
        <v>0.16665126719765372</v>
      </c>
      <c r="F33" s="39">
        <f t="shared" si="2"/>
        <v>-0.16665126719765372</v>
      </c>
    </row>
    <row r="34" spans="1:6" ht="15">
      <c r="A34" s="5" t="s">
        <v>25</v>
      </c>
      <c r="B34" s="39">
        <v>6059444.81</v>
      </c>
      <c r="C34" s="23">
        <v>10973</v>
      </c>
      <c r="D34" s="39">
        <f t="shared" si="0"/>
        <v>552.2140535860749</v>
      </c>
      <c r="E34" s="39">
        <f t="shared" si="1"/>
        <v>0.34031331572919343</v>
      </c>
      <c r="F34" s="39">
        <f t="shared" si="2"/>
        <v>-0.34031331572919343</v>
      </c>
    </row>
    <row r="35" spans="1:6" ht="15">
      <c r="A35" s="5" t="s">
        <v>26</v>
      </c>
      <c r="B35" s="39">
        <v>9574933.720000003</v>
      </c>
      <c r="C35" s="23">
        <v>33719</v>
      </c>
      <c r="D35" s="39">
        <f t="shared" si="0"/>
        <v>283.9625647261189</v>
      </c>
      <c r="E35" s="39">
        <f t="shared" si="1"/>
        <v>0.17499779536097645</v>
      </c>
      <c r="F35" s="39">
        <f t="shared" si="2"/>
        <v>-0.17499779536097645</v>
      </c>
    </row>
    <row r="36" spans="1:6" ht="15">
      <c r="A36" s="5" t="s">
        <v>27</v>
      </c>
      <c r="B36" s="39">
        <v>887431.8099999987</v>
      </c>
      <c r="C36" s="23">
        <v>17177</v>
      </c>
      <c r="D36" s="39">
        <f t="shared" si="0"/>
        <v>51.66395819991842</v>
      </c>
      <c r="E36" s="39">
        <f t="shared" si="1"/>
        <v>0.0318389812872956</v>
      </c>
      <c r="F36" s="39">
        <f t="shared" si="2"/>
        <v>-0.0318389812872956</v>
      </c>
    </row>
    <row r="37" spans="1:6" ht="15">
      <c r="A37" s="5" t="s">
        <v>28</v>
      </c>
      <c r="B37" s="39">
        <v>1255660.419999998</v>
      </c>
      <c r="C37" s="23">
        <v>28019</v>
      </c>
      <c r="D37" s="39">
        <f t="shared" si="0"/>
        <v>44.81460508940355</v>
      </c>
      <c r="E37" s="39">
        <f t="shared" si="1"/>
        <v>0.027617925969158803</v>
      </c>
      <c r="F37" s="39">
        <f t="shared" si="2"/>
        <v>-0.027617925969158803</v>
      </c>
    </row>
    <row r="38" spans="1:6" ht="15">
      <c r="A38" s="5" t="s">
        <v>29</v>
      </c>
      <c r="B38" s="39">
        <v>6340195.18</v>
      </c>
      <c r="C38" s="23">
        <v>23553</v>
      </c>
      <c r="D38" s="39">
        <f t="shared" si="0"/>
        <v>269.18843374517047</v>
      </c>
      <c r="E38" s="39">
        <f t="shared" si="1"/>
        <v>0.16589293200501287</v>
      </c>
      <c r="F38" s="39">
        <f t="shared" si="2"/>
        <v>-0.16589293200501287</v>
      </c>
    </row>
    <row r="39" spans="1:6" ht="15">
      <c r="A39" s="5" t="s">
        <v>30</v>
      </c>
      <c r="B39" s="39">
        <v>1219066.2799999993</v>
      </c>
      <c r="C39" s="23">
        <v>45773</v>
      </c>
      <c r="D39" s="39">
        <f t="shared" si="0"/>
        <v>26.6328682847967</v>
      </c>
      <c r="E39" s="39">
        <f t="shared" si="1"/>
        <v>0.016413055145046738</v>
      </c>
      <c r="F39" s="39">
        <f t="shared" si="2"/>
        <v>-0.016413055145046738</v>
      </c>
    </row>
    <row r="40" spans="1:6" ht="15">
      <c r="A40" s="5" t="s">
        <v>31</v>
      </c>
      <c r="B40" s="39">
        <v>3330344.170000002</v>
      </c>
      <c r="C40" s="23">
        <v>67853</v>
      </c>
      <c r="D40" s="39">
        <f t="shared" si="0"/>
        <v>49.08175275964219</v>
      </c>
      <c r="E40" s="39">
        <f t="shared" si="1"/>
        <v>0.030247643852893653</v>
      </c>
      <c r="F40" s="39">
        <f t="shared" si="2"/>
        <v>-0.030247643852893653</v>
      </c>
    </row>
    <row r="41" spans="1:6" ht="15">
      <c r="A41" s="5" t="s">
        <v>32</v>
      </c>
      <c r="B41" s="39">
        <v>7693989.699999999</v>
      </c>
      <c r="C41" s="23">
        <v>25402</v>
      </c>
      <c r="D41" s="39">
        <f t="shared" si="0"/>
        <v>302.8891307771041</v>
      </c>
      <c r="E41" s="39">
        <f t="shared" si="1"/>
        <v>0.18666168259157262</v>
      </c>
      <c r="F41" s="39">
        <f t="shared" si="2"/>
        <v>-0.18666168259157262</v>
      </c>
    </row>
    <row r="42" spans="1:6" ht="15">
      <c r="A42" s="5" t="s">
        <v>33</v>
      </c>
      <c r="B42" s="39">
        <v>6757938.9399999995</v>
      </c>
      <c r="C42" s="23">
        <v>15954</v>
      </c>
      <c r="D42" s="39">
        <f t="shared" si="0"/>
        <v>423.58900213112696</v>
      </c>
      <c r="E42" s="39">
        <f t="shared" si="1"/>
        <v>0.2610454712000457</v>
      </c>
      <c r="F42" s="39">
        <f t="shared" si="2"/>
        <v>-0.2610454712000457</v>
      </c>
    </row>
    <row r="43" spans="1:6" ht="15">
      <c r="A43" s="5" t="s">
        <v>34</v>
      </c>
      <c r="B43" s="39">
        <v>3681538.0599999987</v>
      </c>
      <c r="C43" s="23">
        <v>15522</v>
      </c>
      <c r="D43" s="39">
        <f t="shared" si="0"/>
        <v>237.18193918309487</v>
      </c>
      <c r="E43" s="39">
        <f t="shared" si="1"/>
        <v>0.146168268681879</v>
      </c>
      <c r="F43" s="39">
        <f t="shared" si="2"/>
        <v>-0.146168268681879</v>
      </c>
    </row>
    <row r="44" spans="1:6" ht="15">
      <c r="A44" s="5" t="s">
        <v>35</v>
      </c>
      <c r="B44" s="39">
        <v>5981709.790000003</v>
      </c>
      <c r="C44" s="23">
        <v>15865</v>
      </c>
      <c r="D44" s="39">
        <f t="shared" si="0"/>
        <v>377.03812102111584</v>
      </c>
      <c r="E44" s="39">
        <f t="shared" si="1"/>
        <v>0.23235752927284145</v>
      </c>
      <c r="F44" s="39">
        <f t="shared" si="2"/>
        <v>-0.23235752927284145</v>
      </c>
    </row>
    <row r="45" spans="1:6" ht="15">
      <c r="A45" s="5" t="s">
        <v>36</v>
      </c>
      <c r="B45" s="39">
        <v>2890222.75</v>
      </c>
      <c r="C45" s="23">
        <v>20111</v>
      </c>
      <c r="D45" s="39">
        <f t="shared" si="0"/>
        <v>143.71352742280345</v>
      </c>
      <c r="E45" s="39">
        <f t="shared" si="1"/>
        <v>0.08856642947564763</v>
      </c>
      <c r="F45" s="39">
        <f t="shared" si="2"/>
        <v>-0.08856642947564763</v>
      </c>
    </row>
    <row r="46" spans="1:6" s="18" customFormat="1" ht="15">
      <c r="A46" s="15" t="s">
        <v>71</v>
      </c>
      <c r="B46" s="16">
        <f>SUM(B$9:B$45)</f>
        <v>1942463595.8899994</v>
      </c>
      <c r="C46" s="24">
        <f>SUM(C$9:C$45)</f>
        <v>3209325</v>
      </c>
      <c r="D46" s="16">
        <f>$B46/$C46</f>
        <v>605.2561195547348</v>
      </c>
      <c r="E46" s="16"/>
      <c r="F46" s="16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5" sqref="E15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72" t="s">
        <v>198</v>
      </c>
      <c r="B1" s="72"/>
      <c r="C1" s="72"/>
      <c r="D1" s="72"/>
      <c r="E1" s="72"/>
      <c r="F1" s="75"/>
      <c r="G1" s="75"/>
      <c r="H1" s="75"/>
    </row>
    <row r="3" spans="1:8" ht="15">
      <c r="A3" s="11" t="s">
        <v>147</v>
      </c>
      <c r="B3" s="11">
        <v>1</v>
      </c>
      <c r="C3" s="2"/>
      <c r="D3" s="2"/>
      <c r="E3" s="2"/>
      <c r="F3" s="1"/>
      <c r="G3" s="1"/>
      <c r="H3" s="1"/>
    </row>
    <row r="4" spans="1:8" ht="15">
      <c r="A4" s="12" t="s">
        <v>148</v>
      </c>
      <c r="B4" s="12">
        <v>0</v>
      </c>
      <c r="C4" s="2"/>
      <c r="D4" s="2"/>
      <c r="E4" s="2"/>
      <c r="F4" s="1"/>
      <c r="G4" s="1"/>
      <c r="H4" s="1"/>
    </row>
    <row r="5" spans="1:8" ht="15">
      <c r="A5" s="13" t="s">
        <v>149</v>
      </c>
      <c r="B5" s="14" t="s">
        <v>43</v>
      </c>
      <c r="C5" s="2"/>
      <c r="D5" s="2"/>
      <c r="E5" s="2"/>
      <c r="F5" s="1"/>
      <c r="G5" s="1"/>
      <c r="H5" s="1"/>
    </row>
    <row r="7" spans="1:8" s="8" customFormat="1" ht="40.5" customHeight="1">
      <c r="A7" s="73" t="s">
        <v>38</v>
      </c>
      <c r="B7" s="77" t="s">
        <v>196</v>
      </c>
      <c r="C7" s="77"/>
      <c r="D7" s="77"/>
      <c r="E7" s="77"/>
      <c r="F7" s="70" t="s">
        <v>150</v>
      </c>
      <c r="G7" s="70" t="s">
        <v>151</v>
      </c>
      <c r="H7" s="70" t="s">
        <v>152</v>
      </c>
    </row>
    <row r="8" spans="1:8" s="8" customFormat="1" ht="24" customHeight="1">
      <c r="A8" s="73"/>
      <c r="B8" s="4">
        <v>42370</v>
      </c>
      <c r="C8" s="4">
        <v>42401</v>
      </c>
      <c r="D8" s="4">
        <v>42430</v>
      </c>
      <c r="E8" s="4">
        <v>42461</v>
      </c>
      <c r="F8" s="70"/>
      <c r="G8" s="70"/>
      <c r="H8" s="70"/>
    </row>
    <row r="9" spans="1:8" s="7" customFormat="1" ht="1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">
      <c r="A10" s="5" t="s">
        <v>0</v>
      </c>
      <c r="B10" s="40"/>
      <c r="C10" s="40"/>
      <c r="D10" s="40"/>
      <c r="E10" s="40"/>
      <c r="F10" s="20">
        <f>IF(OR($B10&gt;0,$C10&gt;0,$D10&gt;0,$E10&gt;0),1,0)</f>
        <v>0</v>
      </c>
      <c r="G10" s="20">
        <f>($F10-$B$4)/($B$3-$B$4)</f>
        <v>0</v>
      </c>
      <c r="H10" s="20">
        <f>$G10*$B$5</f>
        <v>0</v>
      </c>
    </row>
    <row r="11" spans="1:8" ht="15">
      <c r="A11" s="5" t="s">
        <v>1</v>
      </c>
      <c r="B11" s="40"/>
      <c r="C11" s="40"/>
      <c r="D11" s="40"/>
      <c r="E11" s="40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">
      <c r="A12" s="5" t="s">
        <v>2</v>
      </c>
      <c r="B12" s="40"/>
      <c r="C12" s="40"/>
      <c r="D12" s="40"/>
      <c r="E12" s="40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">
      <c r="A13" s="5" t="s">
        <v>3</v>
      </c>
      <c r="B13" s="40"/>
      <c r="C13" s="40"/>
      <c r="D13" s="40"/>
      <c r="E13" s="40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">
      <c r="A14" s="5" t="s">
        <v>4</v>
      </c>
      <c r="B14" s="40"/>
      <c r="C14" s="40"/>
      <c r="D14" s="40"/>
      <c r="E14" s="40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">
      <c r="A15" s="5" t="s">
        <v>5</v>
      </c>
      <c r="B15" s="40"/>
      <c r="C15" s="40"/>
      <c r="D15" s="40"/>
      <c r="E15" s="40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">
      <c r="A16" s="5" t="s">
        <v>6</v>
      </c>
      <c r="B16" s="47"/>
      <c r="C16" s="40"/>
      <c r="D16" s="40"/>
      <c r="E16" s="47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">
      <c r="A17" s="5" t="s">
        <v>7</v>
      </c>
      <c r="B17" s="40"/>
      <c r="C17" s="40"/>
      <c r="D17" s="40"/>
      <c r="E17" s="40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">
      <c r="A18" s="5" t="s">
        <v>8</v>
      </c>
      <c r="B18" s="40"/>
      <c r="C18" s="40"/>
      <c r="D18" s="40"/>
      <c r="E18" s="40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">
      <c r="A19" s="5" t="s">
        <v>9</v>
      </c>
      <c r="B19" s="40"/>
      <c r="C19" s="40"/>
      <c r="D19" s="40"/>
      <c r="E19" s="40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">
      <c r="A20" s="5" t="s">
        <v>10</v>
      </c>
      <c r="B20" s="40"/>
      <c r="C20" s="40"/>
      <c r="D20" s="40"/>
      <c r="E20" s="40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">
      <c r="A21" s="5" t="s">
        <v>11</v>
      </c>
      <c r="B21" s="40"/>
      <c r="C21" s="40"/>
      <c r="D21" s="40"/>
      <c r="E21" s="40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">
      <c r="A22" s="5" t="s">
        <v>12</v>
      </c>
      <c r="B22" s="40"/>
      <c r="C22" s="40"/>
      <c r="D22" s="40"/>
      <c r="E22" s="40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">
      <c r="A23" s="5" t="s">
        <v>13</v>
      </c>
      <c r="B23" s="40"/>
      <c r="C23" s="40"/>
      <c r="D23" s="40"/>
      <c r="E23" s="40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">
      <c r="A24" s="5" t="s">
        <v>14</v>
      </c>
      <c r="B24" s="40"/>
      <c r="C24" s="40"/>
      <c r="D24" s="40"/>
      <c r="E24" s="40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">
      <c r="A25" s="5" t="s">
        <v>15</v>
      </c>
      <c r="B25" s="40"/>
      <c r="C25" s="40"/>
      <c r="D25" s="40"/>
      <c r="E25" s="40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">
      <c r="A26" s="5" t="s">
        <v>16</v>
      </c>
      <c r="B26" s="40"/>
      <c r="C26" s="40"/>
      <c r="D26" s="40"/>
      <c r="E26" s="40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">
      <c r="A27" s="5" t="s">
        <v>17</v>
      </c>
      <c r="B27" s="40"/>
      <c r="C27" s="40"/>
      <c r="D27" s="40"/>
      <c r="E27" s="40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">
      <c r="A28" s="5" t="s">
        <v>18</v>
      </c>
      <c r="B28" s="40"/>
      <c r="C28" s="40"/>
      <c r="D28" s="40"/>
      <c r="E28" s="40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">
      <c r="A29" s="5" t="s">
        <v>19</v>
      </c>
      <c r="B29" s="40"/>
      <c r="C29" s="40"/>
      <c r="D29" s="40"/>
      <c r="E29" s="40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">
      <c r="A30" s="5" t="s">
        <v>20</v>
      </c>
      <c r="B30" s="40"/>
      <c r="C30" s="40"/>
      <c r="D30" s="40"/>
      <c r="E30" s="40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">
      <c r="A31" s="5" t="s">
        <v>21</v>
      </c>
      <c r="B31" s="40"/>
      <c r="C31" s="40"/>
      <c r="D31" s="40"/>
      <c r="E31" s="40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">
      <c r="A32" s="5" t="s">
        <v>22</v>
      </c>
      <c r="B32" s="40"/>
      <c r="C32" s="40"/>
      <c r="D32" s="40"/>
      <c r="E32" s="40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">
      <c r="A33" s="5" t="s">
        <v>23</v>
      </c>
      <c r="B33" s="40"/>
      <c r="C33" s="40"/>
      <c r="D33" s="40"/>
      <c r="E33" s="40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">
      <c r="A34" s="5" t="s">
        <v>24</v>
      </c>
      <c r="B34" s="40"/>
      <c r="C34" s="40"/>
      <c r="D34" s="40"/>
      <c r="E34" s="40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">
      <c r="A35" s="5" t="s">
        <v>25</v>
      </c>
      <c r="B35" s="40"/>
      <c r="C35" s="40"/>
      <c r="D35" s="40"/>
      <c r="E35" s="40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">
      <c r="A36" s="5" t="s">
        <v>26</v>
      </c>
      <c r="B36" s="40"/>
      <c r="C36" s="40"/>
      <c r="D36" s="40"/>
      <c r="E36" s="40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">
      <c r="A37" s="5" t="s">
        <v>27</v>
      </c>
      <c r="B37" s="40"/>
      <c r="C37" s="40"/>
      <c r="D37" s="40"/>
      <c r="E37" s="40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">
      <c r="A38" s="5" t="s">
        <v>28</v>
      </c>
      <c r="B38" s="40"/>
      <c r="C38" s="40"/>
      <c r="D38" s="40"/>
      <c r="E38" s="40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">
      <c r="A39" s="5" t="s">
        <v>29</v>
      </c>
      <c r="B39" s="40"/>
      <c r="C39" s="40"/>
      <c r="D39" s="40"/>
      <c r="E39" s="40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">
      <c r="A40" s="5" t="s">
        <v>30</v>
      </c>
      <c r="B40" s="40"/>
      <c r="C40" s="40"/>
      <c r="D40" s="40"/>
      <c r="E40" s="40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">
      <c r="A41" s="5" t="s">
        <v>31</v>
      </c>
      <c r="B41" s="40"/>
      <c r="C41" s="40"/>
      <c r="D41" s="40"/>
      <c r="E41" s="40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">
      <c r="A42" s="5" t="s">
        <v>32</v>
      </c>
      <c r="B42" s="40"/>
      <c r="C42" s="40"/>
      <c r="D42" s="40"/>
      <c r="E42" s="40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">
      <c r="A43" s="5" t="s">
        <v>33</v>
      </c>
      <c r="B43" s="40"/>
      <c r="C43" s="40"/>
      <c r="D43" s="40"/>
      <c r="E43" s="40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">
      <c r="A44" s="5" t="s">
        <v>34</v>
      </c>
      <c r="B44" s="40"/>
      <c r="C44" s="40"/>
      <c r="D44" s="40"/>
      <c r="E44" s="40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">
      <c r="A45" s="5" t="s">
        <v>35</v>
      </c>
      <c r="B45" s="40"/>
      <c r="C45" s="40"/>
      <c r="D45" s="40"/>
      <c r="E45" s="40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">
      <c r="A46" s="5" t="s">
        <v>36</v>
      </c>
      <c r="B46" s="40"/>
      <c r="C46" s="40"/>
      <c r="D46" s="40"/>
      <c r="E46" s="40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8" ht="15">
      <c r="A47" s="6" t="s">
        <v>39</v>
      </c>
      <c r="F47" s="1"/>
      <c r="G47" s="1"/>
      <c r="H47" s="1"/>
    </row>
    <row r="48" spans="1:5" ht="1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2016-06-16T07:12:37Z</dcterms:modified>
  <cp:category/>
  <cp:version/>
  <cp:contentType/>
  <cp:contentStatus/>
</cp:coreProperties>
</file>