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6" activeTab="27"/>
  </bookViews>
  <sheets>
    <sheet name="ННДконс" sheetId="1" r:id="rId1"/>
    <sheet name="ННДнеконс" sheetId="2" r:id="rId2"/>
    <sheet name="I (1)" sheetId="3" r:id="rId3"/>
    <sheet name="I (2)" sheetId="4" r:id="rId4"/>
    <sheet name="I (3)" sheetId="5" r:id="rId5"/>
    <sheet name="I (4)" sheetId="6" r:id="rId6"/>
    <sheet name="I (5)" sheetId="7" r:id="rId7"/>
    <sheet name="II (1)" sheetId="8" r:id="rId8"/>
    <sheet name="II (2)" sheetId="9" r:id="rId9"/>
    <sheet name="II (3)" sheetId="10" r:id="rId10"/>
    <sheet name="II (4)" sheetId="11" r:id="rId11"/>
    <sheet name="II (5)" sheetId="12" r:id="rId12"/>
    <sheet name="II (6)" sheetId="13" r:id="rId13"/>
    <sheet name="II (7)" sheetId="14" r:id="rId14"/>
    <sheet name="III (1)" sheetId="15" r:id="rId15"/>
    <sheet name="III (2)" sheetId="16" r:id="rId16"/>
    <sheet name="III (3)" sheetId="17" r:id="rId17"/>
    <sheet name="III (4)" sheetId="18" r:id="rId18"/>
    <sheet name="III (5)" sheetId="19" r:id="rId19"/>
    <sheet name="III (6)" sheetId="20" r:id="rId20"/>
    <sheet name="III (7)" sheetId="21" r:id="rId21"/>
    <sheet name="III (8)" sheetId="22" r:id="rId22"/>
    <sheet name="III (9)" sheetId="23" r:id="rId23"/>
    <sheet name="III (10)" sheetId="24" r:id="rId24"/>
    <sheet name="IV (1)" sheetId="25" r:id="rId25"/>
    <sheet name="IV (2)" sheetId="26" r:id="rId26"/>
    <sheet name="рейтинг" sheetId="27" r:id="rId27"/>
    <sheet name="ранг_группа" sheetId="28" r:id="rId28"/>
  </sheets>
  <definedNames>
    <definedName name="_xlnm.Print_Area" localSheetId="2">'I (1)'!$A$1:$F$47</definedName>
    <definedName name="_xlnm.Print_Area" localSheetId="3">'I (2)'!$A$1:$L$48</definedName>
    <definedName name="_xlnm.Print_Area" localSheetId="4">'I (3)'!$A$1:$G$48</definedName>
    <definedName name="_xlnm.Print_Area" localSheetId="6">'I (5)'!$A$1:$J$47</definedName>
    <definedName name="_xlnm.Print_Area" localSheetId="8">'II (2)'!$A$1:$F$47</definedName>
    <definedName name="_xlnm.Print_Area" localSheetId="11">'II (5)'!$A$1:$I$48</definedName>
    <definedName name="_xlnm.Print_Area" localSheetId="12">'II (6)'!$A$1:$G$48</definedName>
    <definedName name="_xlnm.Print_Area" localSheetId="13">'II (7)'!$A$1:$G$48</definedName>
    <definedName name="_xlnm.Print_Area" localSheetId="14">'III (1)'!$A$1:$M$47</definedName>
    <definedName name="_xlnm.Print_Area" localSheetId="15">'III (2)'!$A$1:$K$47</definedName>
    <definedName name="_xlnm.Print_Area" localSheetId="16">'III (3)'!$A$1:$I$46</definedName>
    <definedName name="_xlnm.Print_Area" localSheetId="18">'III (5)'!$A$1:$H$47</definedName>
    <definedName name="_xlnm.Print_Area" localSheetId="20">'III (7)'!$A$1:$E$45</definedName>
    <definedName name="_xlnm.Print_Area" localSheetId="22">'III (9)'!$A$1:$J$48</definedName>
    <definedName name="_xlnm.Print_Area" localSheetId="0">'ННДконс'!$A$1:$I$44</definedName>
    <definedName name="_xlnm.Print_Area" localSheetId="1">'ННДнеконс'!$A$1:$I$43</definedName>
    <definedName name="_xlnm.Print_Area" localSheetId="27">'ранг_группа'!$A$1:$AB$41</definedName>
    <definedName name="_xlnm.Print_Area" localSheetId="26">'рейтинг'!$A$1:$Z$41</definedName>
  </definedNames>
  <calcPr fullCalcOnLoad="1"/>
</workbook>
</file>

<file path=xl/sharedStrings.xml><?xml version="1.0" encoding="utf-8"?>
<sst xmlns="http://schemas.openxmlformats.org/spreadsheetml/2006/main" count="1498" uniqueCount="358">
  <si>
    <t>1.Самара</t>
  </si>
  <si>
    <t>2.Тольятти</t>
  </si>
  <si>
    <t>3.Сызрань</t>
  </si>
  <si>
    <t>4.Новокуйбышевск</t>
  </si>
  <si>
    <t xml:space="preserve">5.Чапаевск </t>
  </si>
  <si>
    <t>6.Отрадный</t>
  </si>
  <si>
    <t>7.Жигулевск</t>
  </si>
  <si>
    <t>8.Октябрьск</t>
  </si>
  <si>
    <t>9.Кинель</t>
  </si>
  <si>
    <t>10.Похвистнево</t>
  </si>
  <si>
    <t>11.Алексеевский</t>
  </si>
  <si>
    <t>12.Безенчукский</t>
  </si>
  <si>
    <t>13.Богатовский</t>
  </si>
  <si>
    <t>14.Большеглушицкий</t>
  </si>
  <si>
    <t>15.Большечерниговский</t>
  </si>
  <si>
    <t>16.Борский</t>
  </si>
  <si>
    <t>17.Волжский</t>
  </si>
  <si>
    <t>18.Елховский</t>
  </si>
  <si>
    <t>19.Исаклинский</t>
  </si>
  <si>
    <t>20.Кинельский</t>
  </si>
  <si>
    <t>21.Кинель-Черкасский</t>
  </si>
  <si>
    <t>22.Клявлинский</t>
  </si>
  <si>
    <t>23.Кошкинский</t>
  </si>
  <si>
    <t>24.Красноармейский</t>
  </si>
  <si>
    <t>25.Красноярский</t>
  </si>
  <si>
    <t>26.Камышлинский</t>
  </si>
  <si>
    <t>27.Нефтегорский</t>
  </si>
  <si>
    <t>28.Пестравский</t>
  </si>
  <si>
    <t>29.Похвистневский</t>
  </si>
  <si>
    <t>30.Приволжский</t>
  </si>
  <si>
    <t>31.Сергиевский</t>
  </si>
  <si>
    <t>32.Ставропольский</t>
  </si>
  <si>
    <t>33.Сызранский</t>
  </si>
  <si>
    <t>34.Хворостянский</t>
  </si>
  <si>
    <t>35.Челно-Вершинский</t>
  </si>
  <si>
    <t>36.Шенталинский</t>
  </si>
  <si>
    <t>37.Шигонский</t>
  </si>
  <si>
    <t>+</t>
  </si>
  <si>
    <t>Наименование муниципального образования</t>
  </si>
  <si>
    <t>* для муниципального района - консолидированный бюджет</t>
  </si>
  <si>
    <t>Возврат остатков субсидий, субвенций и иных МБТ, имеющих целевое назначение, прошлых лет (код 000 1 19 00000 00 0000 000)</t>
  </si>
  <si>
    <t>+2</t>
  </si>
  <si>
    <t>-1</t>
  </si>
  <si>
    <t>Утверждено на 2010 год</t>
  </si>
  <si>
    <t>% исполнения годового плана</t>
  </si>
  <si>
    <t>-2</t>
  </si>
  <si>
    <t>IV (2) Наличие выявленных нарушений уполномоченными проверяющими органами целевого использования средств и (или) несоблюдения условий совинансирования при проведении проверок муниципального образования</t>
  </si>
  <si>
    <t>П I (3) макс</t>
  </si>
  <si>
    <t>П IV (2) макс</t>
  </si>
  <si>
    <t>П IV (2) мин</t>
  </si>
  <si>
    <t>В IV (2)</t>
  </si>
  <si>
    <t>П I (1) макс</t>
  </si>
  <si>
    <t>П I (1) мин</t>
  </si>
  <si>
    <t>В I (1)</t>
  </si>
  <si>
    <t>П I (2) макс</t>
  </si>
  <si>
    <t>П I (2) мин</t>
  </si>
  <si>
    <t>В I (2)</t>
  </si>
  <si>
    <t>П I (4) макс</t>
  </si>
  <si>
    <t>П I (4) мин</t>
  </si>
  <si>
    <t>В I (4)</t>
  </si>
  <si>
    <t>П II (1) макс</t>
  </si>
  <si>
    <t>П II (1) мин</t>
  </si>
  <si>
    <t>В II (1)</t>
  </si>
  <si>
    <t>П III (1) макс</t>
  </si>
  <si>
    <t>П III (1) мин</t>
  </si>
  <si>
    <t>В III (1)</t>
  </si>
  <si>
    <t>П I (3) мин</t>
  </si>
  <si>
    <t>В I (3)</t>
  </si>
  <si>
    <t>П IV (2)</t>
  </si>
  <si>
    <t>О IV (2)</t>
  </si>
  <si>
    <t>О IV (2) х В IV (2)</t>
  </si>
  <si>
    <t>П I (3)</t>
  </si>
  <si>
    <t>О I (3)</t>
  </si>
  <si>
    <t>О I (3) х В I (3)</t>
  </si>
  <si>
    <t>Всего</t>
  </si>
  <si>
    <t>П III (4) макс</t>
  </si>
  <si>
    <t>П III (4) мин</t>
  </si>
  <si>
    <t>В III (4)</t>
  </si>
  <si>
    <t>П III (4)</t>
  </si>
  <si>
    <t>О III (4)</t>
  </si>
  <si>
    <t>О III (4) х В III (4)</t>
  </si>
  <si>
    <t>П I (1)</t>
  </si>
  <si>
    <t>О I (1)</t>
  </si>
  <si>
    <t>О I (1) х В I (1)</t>
  </si>
  <si>
    <t>П I (2)</t>
  </si>
  <si>
    <t>О I (2)</t>
  </si>
  <si>
    <t>О I (2) х В I (2)</t>
  </si>
  <si>
    <t>П I (4)</t>
  </si>
  <si>
    <t>О I (4)</t>
  </si>
  <si>
    <t>О I (4) х В I (4)</t>
  </si>
  <si>
    <t>П II (1)</t>
  </si>
  <si>
    <t>О II (1)</t>
  </si>
  <si>
    <t>О II (1) х В II (1)</t>
  </si>
  <si>
    <t>П III (1)</t>
  </si>
  <si>
    <t>О III (1)</t>
  </si>
  <si>
    <t>О III (1) х В III (1)</t>
  </si>
  <si>
    <t>I. Показатели, характеризующие качество работы с доходами бюджета</t>
  </si>
  <si>
    <t>II. Показатели эффективности расходования средств</t>
  </si>
  <si>
    <t>Рейтинг муниципального образования</t>
  </si>
  <si>
    <t>Численность населения на 01.01.2010</t>
  </si>
  <si>
    <t>4=3/2*100%</t>
  </si>
  <si>
    <t>П III (2) макс</t>
  </si>
  <si>
    <t>П III (2) мин</t>
  </si>
  <si>
    <t>В III (2)</t>
  </si>
  <si>
    <t>П III (2)</t>
  </si>
  <si>
    <t>О III (2)</t>
  </si>
  <si>
    <t>О III (2) х В III (2)</t>
  </si>
  <si>
    <t>П III (3) макс</t>
  </si>
  <si>
    <t>П III (3) мин</t>
  </si>
  <si>
    <t>В III (3)</t>
  </si>
  <si>
    <t>П III (3)</t>
  </si>
  <si>
    <t>О III (3)</t>
  </si>
  <si>
    <t>О III (3) х В III (3)</t>
  </si>
  <si>
    <t>1 полугодие 2010 года (исполнено)</t>
  </si>
  <si>
    <t>Доходы от возврата остатков субсидий, субвенций и иных МБТ, имеющих целевое назначение, прошлых лет 
(код 000 1 18 00000 00 0000 000)</t>
  </si>
  <si>
    <t>5=2-3-4</t>
  </si>
  <si>
    <t>9=6-7-8</t>
  </si>
  <si>
    <t>10=9/5</t>
  </si>
  <si>
    <t>В среднем по МО</t>
  </si>
  <si>
    <t>4=3-2</t>
  </si>
  <si>
    <t>7=6-5</t>
  </si>
  <si>
    <t>Общий объем расходов бюджета муниципального образования 
(утверждено на 2010 год)</t>
  </si>
  <si>
    <t>Дотации бюджетам муниципальных образований 
(код 000 2 02 01000 00 0000 151) 
(исполнено)</t>
  </si>
  <si>
    <t>за 1 полугодие 
2010 года</t>
  </si>
  <si>
    <t>Получение кредитов от кредитных организаций в валюте РФ 
(код 000 01 02 00 00 00 0000 700) (утверждено на 2010 год)</t>
  </si>
  <si>
    <t>Дотации бюджетам муниципальных образований  
(код 000 2 02 01000 00 0000 151) (утверждено на 2010 год)</t>
  </si>
  <si>
    <t>Доходы бюджета, не имеющие целевого назначения 
(утверждено на 2010 год)</t>
  </si>
  <si>
    <t>8=7/4</t>
  </si>
  <si>
    <t>4=3/2</t>
  </si>
  <si>
    <t>4=2/3</t>
  </si>
  <si>
    <t>Дефицит бюджета (утверждено на 2010 год)</t>
  </si>
  <si>
    <t xml:space="preserve">Снижение остатков средств на счетах по учету средств бюджета (код 000 01 05 00 00 00 0000 000) </t>
  </si>
  <si>
    <t>Доходы бюджета, всего</t>
  </si>
  <si>
    <t>Дефицит бюджета, всего</t>
  </si>
  <si>
    <t>Доходы бюджета без учета безвозмездных поступлений</t>
  </si>
  <si>
    <t>Доходы бюджета (утверждено на 2010 год)</t>
  </si>
  <si>
    <t xml:space="preserve">Бюджетные кредиты от других бюджетов бюджетной системы РФ (код 000 01 03 00 00 00 0000 000) </t>
  </si>
  <si>
    <t>6=2+3+4+5</t>
  </si>
  <si>
    <t>9=7-8</t>
  </si>
  <si>
    <t>10=(-6)/9*100%</t>
  </si>
  <si>
    <t>Средства от продажи акций и иных форм участия в капитале, находящихся в муниципальной собственности 
(код 000 01 06 01 00 00 0000 630)</t>
  </si>
  <si>
    <t>Безвозмездные поступления 
(код 000 2 00 00000 00 0000 000)</t>
  </si>
  <si>
    <t>Скорректированный дефицит в % 
к доходам бюджета без учета безвозмездных поступлений</t>
  </si>
  <si>
    <t>I (1) Динамика налоговых доходов*</t>
  </si>
  <si>
    <t>Неналоговые доходы без учета возврата остатков и доходов от возврата остатков субсидий, субвенций и иных МБТ, имеющих целевое назначение, прошлых лет</t>
  </si>
  <si>
    <t>+1</t>
  </si>
  <si>
    <t>I (2) Динамика неналоговых доходов*</t>
  </si>
  <si>
    <t>Неналоговые доходы, всего</t>
  </si>
  <si>
    <t>I (3) Отклонение фактического исполнения плана налоговых и неналоговых доходов 
от среднего значения среди муниципальных образований*</t>
  </si>
  <si>
    <t>I (5) Зависимость бюджета от получаемых дотаций из вышестоящего бюджета</t>
  </si>
  <si>
    <t>П I (5) макс</t>
  </si>
  <si>
    <t>П I (5) мин</t>
  </si>
  <si>
    <t>В I (5)</t>
  </si>
  <si>
    <t>П I (5)</t>
  </si>
  <si>
    <t>О I (5)</t>
  </si>
  <si>
    <t>О I (5) х В I (5)</t>
  </si>
  <si>
    <t xml:space="preserve">Превышение (-) / соблюдение (+) норматива </t>
  </si>
  <si>
    <t>II (1) Соблюдение норматива формирования расходов на содержание органов местного самоуправления</t>
  </si>
  <si>
    <t>4=2-3</t>
  </si>
  <si>
    <t>П II (2) макс</t>
  </si>
  <si>
    <t>П II (2) мин</t>
  </si>
  <si>
    <t>В II (2)</t>
  </si>
  <si>
    <t>П II (2)</t>
  </si>
  <si>
    <t>О II (2)</t>
  </si>
  <si>
    <t>О II (2) х В II (2)</t>
  </si>
  <si>
    <t>П II (3) макс</t>
  </si>
  <si>
    <t>П II (3) мин</t>
  </si>
  <si>
    <t>В II (3)</t>
  </si>
  <si>
    <t>П II (3)</t>
  </si>
  <si>
    <t>О II (3)</t>
  </si>
  <si>
    <t>О II (3) х В II (3)</t>
  </si>
  <si>
    <t>П II (4) макс</t>
  </si>
  <si>
    <t>П II (4) мин</t>
  </si>
  <si>
    <t>В II (4)</t>
  </si>
  <si>
    <t>П II (4)</t>
  </si>
  <si>
    <t>О II (4)</t>
  </si>
  <si>
    <t>О II (4) х В II (4)</t>
  </si>
  <si>
    <t>Средняя процентная ставка, % годовых</t>
  </si>
  <si>
    <t>Получение кредитов 
от кредитных организаций в валюте РФ 
(код 000 01 02 00 00 00 0000 700) (исполнено)</t>
  </si>
  <si>
    <t>П II (5) макс</t>
  </si>
  <si>
    <t>П II (5) мин</t>
  </si>
  <si>
    <t>В II (5)</t>
  </si>
  <si>
    <t>среднемесячное значение расходов</t>
  </si>
  <si>
    <t>Расходы бюджета на оплату коммунальных услуг (КОСГУ 223)</t>
  </si>
  <si>
    <t>П II (5)</t>
  </si>
  <si>
    <t>О II (5)</t>
  </si>
  <si>
    <t>О II (5) х В II (5)</t>
  </si>
  <si>
    <t>5=4-3</t>
  </si>
  <si>
    <t>6=5/3мес.</t>
  </si>
  <si>
    <t>П II (6) макс</t>
  </si>
  <si>
    <t>П II (6) мин</t>
  </si>
  <si>
    <t>В II (6)</t>
  </si>
  <si>
    <t>Темп роста, 
%</t>
  </si>
  <si>
    <t>П II (6)</t>
  </si>
  <si>
    <t>О II (6)</t>
  </si>
  <si>
    <t>О II (6) х В II (6)</t>
  </si>
  <si>
    <t>II (6) Динамика фактических расходов на оплату коммунальных услуг 
(в сравнении со средним значением по муниципальным образованиям)*</t>
  </si>
  <si>
    <t>П III (5) макс</t>
  </si>
  <si>
    <t>П III (5) мин</t>
  </si>
  <si>
    <t>В III (5)</t>
  </si>
  <si>
    <t>П III (5)</t>
  </si>
  <si>
    <t>О III (5)</t>
  </si>
  <si>
    <t>О III (5) х В III (5)</t>
  </si>
  <si>
    <t>П III (6) макс</t>
  </si>
  <si>
    <t>П III (6) мин</t>
  </si>
  <si>
    <t>В III (6)</t>
  </si>
  <si>
    <t>П III (6)</t>
  </si>
  <si>
    <t>О III (6)</t>
  </si>
  <si>
    <t>О III (6) х В III (6)</t>
  </si>
  <si>
    <t>IV (1) Утверждение бюджета на очередной финансовый год и плановый период</t>
  </si>
  <si>
    <t>П IV (1) макс</t>
  </si>
  <si>
    <t>П IV (1) мин</t>
  </si>
  <si>
    <t>В IV (1)</t>
  </si>
  <si>
    <t>П IV (1)</t>
  </si>
  <si>
    <t>О IV (1)</t>
  </si>
  <si>
    <t>О IV (1) х В IV (1)</t>
  </si>
  <si>
    <t>Бюджет муниципального образования принят на 2010 год и на плановый период 2011 и 2012 годов</t>
  </si>
  <si>
    <t>Муниципальный долг, всего</t>
  </si>
  <si>
    <t xml:space="preserve">Объем основного долга по бюджетным кредитам, привлеченным в местный бюджет </t>
  </si>
  <si>
    <t>Муниципальный долг, скорректированный на величину бюджетных кредитов</t>
  </si>
  <si>
    <t>7=5-6</t>
  </si>
  <si>
    <t>Скорректированный объем муниципального долга в % 
к доходам бюджета без учета безвозмездных поступлений</t>
  </si>
  <si>
    <t>8=4/7*100%</t>
  </si>
  <si>
    <t>Субвенции бюджетам муниципальных образований (код 000 2 02 03000 00 0000 151) (утверждено на 2010 год)</t>
  </si>
  <si>
    <t>Общий объем расходов бюджета муниципального образования без учёта субвенций на исполнение переданных полномочий (утверждено на 2010 год)</t>
  </si>
  <si>
    <t>5=3-4</t>
  </si>
  <si>
    <t>III (3) Соблюдение ограничения предельного объема расходов на обслуживание муниципального долга, установленного ст. 111 Бюджетного кодекса РФ</t>
  </si>
  <si>
    <t>Общий объем расходов бюджета муниципального образования (утверждено 
на 2010 год)</t>
  </si>
  <si>
    <t>6=2/5*100%</t>
  </si>
  <si>
    <t>Доля расходов на обслуживание муниципального долга в общем объеме расходов  бюджета за исключением расходов за счет субвенций, %</t>
  </si>
  <si>
    <t>Просроченная задолженность по муниципальным долговым обязательствам</t>
  </si>
  <si>
    <t>III (1) Соблюдение ограничения размера дефицита бюджета муниципального образования, установленного п. 3 ст. 92.1 Бюджетного кодекса РФ</t>
  </si>
  <si>
    <t>III (2) Соблюдение ограничения предельного объема муниципального долга, установленного п. 3 ст. 107 Бюджетного кодекса РФ</t>
  </si>
  <si>
    <t>III (4) Просроченная задолженность по муниципальным долговым обязательствам</t>
  </si>
  <si>
    <t>III (6) Стоимость коммерческого кредита</t>
  </si>
  <si>
    <t>П III (7) макс</t>
  </si>
  <si>
    <t>П III (7) мин</t>
  </si>
  <si>
    <t>В III (7)</t>
  </si>
  <si>
    <t>П III (7)</t>
  </si>
  <si>
    <t>О III (7)</t>
  </si>
  <si>
    <t>О III (7) х В III (7)</t>
  </si>
  <si>
    <t>П III (8) макс</t>
  </si>
  <si>
    <t>П III (8) мин</t>
  </si>
  <si>
    <t>В III (8)</t>
  </si>
  <si>
    <t>П III (8)</t>
  </si>
  <si>
    <t>О III (8)</t>
  </si>
  <si>
    <t>О III (8) х В III (8)</t>
  </si>
  <si>
    <t>П III (9) макс</t>
  </si>
  <si>
    <t>П III (9) мин</t>
  </si>
  <si>
    <t>В III (9)</t>
  </si>
  <si>
    <t>П III (9)</t>
  </si>
  <si>
    <t>О III (9)</t>
  </si>
  <si>
    <t>О III (9) х В III (9)</t>
  </si>
  <si>
    <t>III (10) Временное отвлечение остатков субсидий и субвенций на счете местного бюджета на цели, не соответствующие условиям и целям их предоставления</t>
  </si>
  <si>
    <t>П III (10) макс</t>
  </si>
  <si>
    <t>П III (10) мин</t>
  </si>
  <si>
    <t>В III (10)</t>
  </si>
  <si>
    <t>П III (10)</t>
  </si>
  <si>
    <t>О III (10)</t>
  </si>
  <si>
    <t>О III (10) х В III (10)</t>
  </si>
  <si>
    <t>IV. Иные показатели</t>
  </si>
  <si>
    <t>III. Показатели, характеризующие качество работы с источниками финансирования дефицита местного бюджета  и муниципальным долгом</t>
  </si>
  <si>
    <t>Утверждено 
на 2010 год</t>
  </si>
  <si>
    <t>Расчет налоговых и неналоговых доходов*</t>
  </si>
  <si>
    <t>Налоговые и неналоговые доходы (код 000 1 00 00000 00 0000 000)</t>
  </si>
  <si>
    <t>Налоговые и неналоговые доходы 
без учета возврата остатков и доходов от возврата остатков субсидий, субвенций и иных МБТ, имеющих целевое назначение, прошлых лет</t>
  </si>
  <si>
    <t>Расчет налоговых и неналоговых доходов</t>
  </si>
  <si>
    <t>Налоговые и неналоговые доходы 
без учета возврата остатков и доходов от возврата остатков субсидий, субвенций и иных МБТ, имеющих целевое назначение, прошлых лет
(исполнено)</t>
  </si>
  <si>
    <t>Налоговые и неналоговые доходы 
без учета возврата остатков и доходов от возврата остатков субсидий, субвенций и иных МБТ, имеющих целевое назначение, прошлых лет 
(утверждено на 2010 год)</t>
  </si>
  <si>
    <t>Просроченная кредиторская задолженность бюджета муниципального образования</t>
  </si>
  <si>
    <t>II (2) Доля неэффективных расходов на содержание органов местного самоуправления 
в общем объеме расходов бюджета*</t>
  </si>
  <si>
    <t>II (4) Наличие просроченной кредиторской задолженности бюджета муниципального образования*</t>
  </si>
  <si>
    <t>Расходы бюджета на обслуживание муниципального долга 
(утверждено 
на 2010 год)</t>
  </si>
  <si>
    <t>III (7) Наличие обращения об изменении срока погашения бюджетного кредита, предоставленного местному бюджету из областного бюджета</t>
  </si>
  <si>
    <t>III (8) Соблюдение сроков возврата бюджетного кредита, предоставленного местному бюджету из областного бюджета</t>
  </si>
  <si>
    <t>II (5) Отношение объема кредиторской задолженности бюджета по оплате коммунальных услуг 
к среднемесячному объему расходов бюджета на оплату коммунальных услуг*</t>
  </si>
  <si>
    <t>Расходы бюджета на оплату труда 
(КОСГУ 210) без учета целевых средств из областного и федерального бюджетов</t>
  </si>
  <si>
    <t>II (7) Динамика фактических расходов на оплату труда 
(в сравнении со средним значением по муниципальным образованиям)*</t>
  </si>
  <si>
    <t>П II (7) макс</t>
  </si>
  <si>
    <t>П II (7) мин</t>
  </si>
  <si>
    <t>В II (7)</t>
  </si>
  <si>
    <t>П II (7)</t>
  </si>
  <si>
    <t>О II (7)</t>
  </si>
  <si>
    <t>О II (7) х В II (7)</t>
  </si>
  <si>
    <t>III (9) Соотношение остатков собственных средств и расходов местного бюджета</t>
  </si>
  <si>
    <t>Расходы местного бюджета без учёта целевых средств из областного и федерального бюджетов</t>
  </si>
  <si>
    <t>III (5) Планируемые привлечения кредитов от кредитных организаций*</t>
  </si>
  <si>
    <t>9 месяцев 2010 года (исполнено)</t>
  </si>
  <si>
    <t>9 месяцев 2009 года (исполнено)</t>
  </si>
  <si>
    <t>Исполнено
 за 9 месяцев 2010 года</t>
  </si>
  <si>
    <t>В 3 квартале 2010 года 
в МУФ СО поступило обращение от МО с просьбой о досрочном предоставлении дотации на выравнивание бюджетной обеспеченности из областного бюджета</t>
  </si>
  <si>
    <t>за 9 месяцев 
2010 года</t>
  </si>
  <si>
    <t>за 3 квартал 
2010 года</t>
  </si>
  <si>
    <t>Утверждено расходов на содержание ОМСУ 
(на 01.10.2010)</t>
  </si>
  <si>
    <t>Неэффективные расходы на управление на 01.10.2010 (постановление Правтельства РФ 
от 15.04.2009 №322)</t>
  </si>
  <si>
    <t>Кредиторская задолженность бюджета по оплате коммунальных услуг на 01.10.2010</t>
  </si>
  <si>
    <t>Исполнено
за 9 месяцев 
2009 года</t>
  </si>
  <si>
    <t>Исполнено
за 9 месяцев 
2010 года</t>
  </si>
  <si>
    <t>Муниципальный долг (на 01.10.2010)</t>
  </si>
  <si>
    <t>В 3 квартале 2010 года не соблюдены сроки возврата бюджетного кредита, предоставленного из областного бюджета</t>
  </si>
  <si>
    <t>Исполнено 
за 9 месяцев 
2010 года</t>
  </si>
  <si>
    <t>План 
на 4 квартал 
2010 года</t>
  </si>
  <si>
    <t>Среднее ежемесячное значение плана на 4 квартал 2010 года</t>
  </si>
  <si>
    <t>В 3 квартале 2010 года 
по состоянию на отчетную дату имело место временное отвлечение остатков субсидий и субвенций на счете местного бюджета на цели, не соответствующие условиям и целям их предоставления</t>
  </si>
  <si>
    <t xml:space="preserve">В 3 квартале 2010 года принят приказ 
МУФ СО 
о сокращении МБТ бюджету МО </t>
  </si>
  <si>
    <t>I (4) Наличие обращения от муниципального образования с просьбой 
о досрочном предоставлении дотаций на выравнивание бюджетной обеспеченности</t>
  </si>
  <si>
    <t>Нормативное 
значение расходов 
на содержание ОМСУ (постановление Правительства СО 
от 21.10.2009 № 575)</t>
  </si>
  <si>
    <t>Кредиторская задолженность по бюджетной деятельности 
на 01.10.2010</t>
  </si>
  <si>
    <t>II (3) Размер кредиторской задолженности бюджета 
на 1 жителя муниципального образования*</t>
  </si>
  <si>
    <t>Расходы бюджета на оплату 
коммунальных услуг (КОСГУ 223) 
без учета целевых средств из областного 
и федерального бюджетов</t>
  </si>
  <si>
    <t>В 3 квартале 
2010 года в МУФ СО поступило обращение от МО 
с просьбой об изменении срока погашения бюджетного кредита</t>
  </si>
  <si>
    <t>Налоговые  доходы (исполнено 
за 9 месяцев 
2009 года)</t>
  </si>
  <si>
    <t>Налоговые  доходы (исполнено 
за 9 месяцев 
2010 года)</t>
  </si>
  <si>
    <t>Дефицит бюджета, скорректированный на разницу полученных и погашенных бюджетных кредитов, величину поступлений от продажи акций и снижения остатков</t>
  </si>
  <si>
    <t>Остатки собственных средств местного бюджета на 01.10.2010</t>
  </si>
  <si>
    <t>Соотношение остатков собственных средств и средних ежемесячных расходов местного бюджета без учёта целевых средств из областного и федерального бюджета</t>
  </si>
  <si>
    <t>6=5/3 мес.</t>
  </si>
  <si>
    <t>7=2/6*100%</t>
  </si>
  <si>
    <t>1.Похвистнево</t>
  </si>
  <si>
    <t>2.Кинельский</t>
  </si>
  <si>
    <t>3.Красноярский</t>
  </si>
  <si>
    <t>4.Отрадный</t>
  </si>
  <si>
    <t>5.Сызрань</t>
  </si>
  <si>
    <t>6.Сызранский</t>
  </si>
  <si>
    <t>8.Кинель</t>
  </si>
  <si>
    <t>9.Кинель-Черкасский</t>
  </si>
  <si>
    <t>10.Камышлинский</t>
  </si>
  <si>
    <t>11.Нефтегорский</t>
  </si>
  <si>
    <t>12.Октябрьск</t>
  </si>
  <si>
    <t>13.Похвистневский</t>
  </si>
  <si>
    <t>14.Ставропольский</t>
  </si>
  <si>
    <t>15.Клявлинский</t>
  </si>
  <si>
    <t>16.Челно-Вершинский</t>
  </si>
  <si>
    <t>17.Шенталинский</t>
  </si>
  <si>
    <t>18.Сергиевский</t>
  </si>
  <si>
    <t>19.Красноармейский</t>
  </si>
  <si>
    <t>20.Кошкинский</t>
  </si>
  <si>
    <t>21.Пестравский</t>
  </si>
  <si>
    <t>22.Борский</t>
  </si>
  <si>
    <t xml:space="preserve">23.Чапаевск </t>
  </si>
  <si>
    <t>24.Большеглушицкий</t>
  </si>
  <si>
    <t>25.Исаклинский</t>
  </si>
  <si>
    <t>26.Богатовский</t>
  </si>
  <si>
    <t>27.Большечерниговский</t>
  </si>
  <si>
    <t>28.Безенчукский</t>
  </si>
  <si>
    <t>29.Новокуйбышевск</t>
  </si>
  <si>
    <t>30.Хворостянский</t>
  </si>
  <si>
    <t>31.Шигонский</t>
  </si>
  <si>
    <t>32.Тольятти</t>
  </si>
  <si>
    <t>33.Елховский</t>
  </si>
  <si>
    <t>34.Приволжский</t>
  </si>
  <si>
    <t>35.Волжский</t>
  </si>
  <si>
    <t>36.Алексеевский</t>
  </si>
  <si>
    <t>37.Самара</t>
  </si>
  <si>
    <t>Расчет рейтинга муниципальных образований Самарской области по итогам 3 квартала 2010 года</t>
  </si>
  <si>
    <t>5=3+4</t>
  </si>
  <si>
    <t>6=2/5</t>
  </si>
  <si>
    <t>Группа муниципального образования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</si>
</sst>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  <numFmt numFmtId="166" formatCode="#,##0.000"/>
    <numFmt numFmtId="167" formatCode="#,##0_ ;\-#,##0\ "/>
    <numFmt numFmtId="168" formatCode="#,##0.0_ ;\-#,##0.0\ "/>
    <numFmt numFmtId="169" formatCode="#,##0.00_ ;\-#,##0.00\ "/>
    <numFmt numFmtId="170" formatCode="#,##0.0000"/>
    <numFmt numFmtId="171" formatCode="#,##0.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00000"/>
    <numFmt numFmtId="179" formatCode="#,##0.0000000"/>
    <numFmt numFmtId="180" formatCode="#,##0.00000000"/>
    <numFmt numFmtId="181" formatCode="#,##0.000000000"/>
    <numFmt numFmtId="182" formatCode="#,##0.0000000000"/>
    <numFmt numFmtId="183" formatCode="#,##0.00000000000"/>
    <numFmt numFmtId="184" formatCode="#,##0.000000000000"/>
    <numFmt numFmtId="185" formatCode="#,##0_ ;[Red]\-#,##0\ "/>
    <numFmt numFmtId="186" formatCode="#,##0.00_ ;[Red]\-#,##0.00\ "/>
    <numFmt numFmtId="187" formatCode="#,##0.0_ ;[Red]\-#,##0.0\ "/>
    <numFmt numFmtId="188" formatCode="#,##0.0000000000000"/>
    <numFmt numFmtId="189" formatCode="#,##0.00000000000000"/>
    <numFmt numFmtId="190" formatCode="#,##0.000000000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62"/>
      <name val="Times New Roman"/>
      <family val="1"/>
    </font>
    <font>
      <sz val="12"/>
      <color indexed="17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4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7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13" fillId="0" borderId="0">
      <alignment vertical="center" wrapText="1"/>
      <protection/>
    </xf>
    <xf numFmtId="0" fontId="14" fillId="0" borderId="0">
      <alignment vertical="top" wrapText="1"/>
      <protection/>
    </xf>
    <xf numFmtId="0" fontId="13" fillId="0" borderId="0">
      <alignment vertical="center" wrapText="1"/>
      <protection/>
    </xf>
    <xf numFmtId="0" fontId="14" fillId="0" borderId="0">
      <alignment/>
      <protection/>
    </xf>
    <xf numFmtId="0" fontId="13" fillId="0" borderId="0">
      <alignment/>
      <protection/>
    </xf>
    <xf numFmtId="0" fontId="1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 quotePrefix="1">
      <alignment horizontal="right"/>
    </xf>
    <xf numFmtId="0" fontId="4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3" fillId="0" borderId="0" xfId="0" applyNumberFormat="1" applyFont="1" applyAlignment="1">
      <alignment/>
    </xf>
    <xf numFmtId="0" fontId="0" fillId="0" borderId="0" xfId="0" applyBorder="1" applyAlignment="1">
      <alignment horizontal="center" vertical="center"/>
    </xf>
    <xf numFmtId="3" fontId="3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 quotePrefix="1">
      <alignment horizontal="right"/>
    </xf>
    <xf numFmtId="0" fontId="2" fillId="0" borderId="10" xfId="0" applyFont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/>
    </xf>
    <xf numFmtId="169" fontId="3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0" fontId="7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 horizontal="right" vertical="center" wrapText="1"/>
    </xf>
    <xf numFmtId="169" fontId="3" fillId="0" borderId="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169" fontId="6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" fontId="3" fillId="0" borderId="1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/>
    </xf>
    <xf numFmtId="186" fontId="3" fillId="0" borderId="10" xfId="0" applyNumberFormat="1" applyFont="1" applyBorder="1" applyAlignment="1">
      <alignment/>
    </xf>
    <xf numFmtId="170" fontId="3" fillId="0" borderId="10" xfId="0" applyNumberFormat="1" applyFont="1" applyBorder="1" applyAlignment="1">
      <alignment/>
    </xf>
    <xf numFmtId="166" fontId="3" fillId="0" borderId="10" xfId="0" applyNumberFormat="1" applyFont="1" applyBorder="1" applyAlignment="1">
      <alignment horizontal="center"/>
    </xf>
    <xf numFmtId="170" fontId="3" fillId="0" borderId="10" xfId="0" applyNumberFormat="1" applyFont="1" applyBorder="1" applyAlignment="1">
      <alignment horizontal="center"/>
    </xf>
    <xf numFmtId="186" fontId="2" fillId="0" borderId="10" xfId="0" applyNumberFormat="1" applyFont="1" applyFill="1" applyBorder="1" applyAlignment="1">
      <alignment horizontal="right" vertical="center" shrinkToFit="1"/>
    </xf>
    <xf numFmtId="0" fontId="6" fillId="3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14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6" fillId="33" borderId="11" xfId="0" applyFont="1" applyFill="1" applyBorder="1" applyAlignment="1">
      <alignment horizontal="center" vertical="center" textRotation="90" wrapText="1"/>
    </xf>
    <xf numFmtId="0" fontId="6" fillId="33" borderId="12" xfId="0" applyFont="1" applyFill="1" applyBorder="1" applyAlignment="1">
      <alignment horizontal="center" vertical="center" textRotation="90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textRotation="90" wrapText="1"/>
    </xf>
    <xf numFmtId="0" fontId="6" fillId="33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4" fontId="3" fillId="0" borderId="18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" fontId="3" fillId="0" borderId="18" xfId="0" applyNumberFormat="1" applyFont="1" applyBorder="1" applyAlignment="1">
      <alignment/>
    </xf>
    <xf numFmtId="0" fontId="31" fillId="0" borderId="19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/>
    </xf>
    <xf numFmtId="3" fontId="3" fillId="0" borderId="23" xfId="0" applyNumberFormat="1" applyFont="1" applyBorder="1" applyAlignment="1">
      <alignment horizontal="center"/>
    </xf>
    <xf numFmtId="4" fontId="3" fillId="0" borderId="23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4" fontId="3" fillId="0" borderId="23" xfId="0" applyNumberFormat="1" applyFont="1" applyBorder="1" applyAlignment="1">
      <alignment/>
    </xf>
    <xf numFmtId="0" fontId="31" fillId="0" borderId="24" xfId="0" applyFont="1" applyBorder="1" applyAlignment="1">
      <alignment horizontal="center" vertic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4" xfId="57"/>
    <cellStyle name="Обычный 3" xfId="58"/>
    <cellStyle name="Обычный 4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Финансовый 2 2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47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J45" sqref="J45"/>
    </sheetView>
  </sheetViews>
  <sheetFormatPr defaultColWidth="9.140625" defaultRowHeight="15"/>
  <cols>
    <col min="1" max="1" width="24.421875" style="53" customWidth="1"/>
    <col min="2" max="2" width="18.421875" style="53" bestFit="1" customWidth="1"/>
    <col min="3" max="3" width="16.28125" style="53" customWidth="1"/>
    <col min="4" max="4" width="14.7109375" style="53" customWidth="1"/>
    <col min="5" max="5" width="18.421875" style="53" customWidth="1"/>
    <col min="6" max="6" width="18.140625" style="53" customWidth="1"/>
    <col min="7" max="7" width="16.00390625" style="53" customWidth="1"/>
    <col min="8" max="8" width="15.140625" style="53" customWidth="1"/>
    <col min="9" max="9" width="18.28125" style="53" customWidth="1"/>
    <col min="10" max="16384" width="9.140625" style="53" customWidth="1"/>
  </cols>
  <sheetData>
    <row r="1" spans="1:9" ht="15.75">
      <c r="A1" s="64" t="s">
        <v>263</v>
      </c>
      <c r="B1" s="64"/>
      <c r="C1" s="64"/>
      <c r="D1" s="64"/>
      <c r="E1" s="64"/>
      <c r="F1" s="64"/>
      <c r="G1" s="64"/>
      <c r="H1" s="64"/>
      <c r="I1" s="64"/>
    </row>
    <row r="3" spans="1:9" s="7" customFormat="1" ht="15.75" customHeight="1">
      <c r="A3" s="65" t="s">
        <v>38</v>
      </c>
      <c r="B3" s="66" t="s">
        <v>43</v>
      </c>
      <c r="C3" s="66"/>
      <c r="D3" s="66"/>
      <c r="E3" s="66"/>
      <c r="F3" s="66" t="s">
        <v>287</v>
      </c>
      <c r="G3" s="66"/>
      <c r="H3" s="66"/>
      <c r="I3" s="66"/>
    </row>
    <row r="4" spans="1:9" s="8" customFormat="1" ht="212.25" customHeight="1">
      <c r="A4" s="65"/>
      <c r="B4" s="10" t="s">
        <v>264</v>
      </c>
      <c r="C4" s="10" t="s">
        <v>114</v>
      </c>
      <c r="D4" s="10" t="s">
        <v>40</v>
      </c>
      <c r="E4" s="10" t="s">
        <v>265</v>
      </c>
      <c r="F4" s="10" t="s">
        <v>264</v>
      </c>
      <c r="G4" s="10" t="s">
        <v>114</v>
      </c>
      <c r="H4" s="10" t="s">
        <v>40</v>
      </c>
      <c r="I4" s="10" t="s">
        <v>265</v>
      </c>
    </row>
    <row r="5" spans="1:9" s="7" customFormat="1" ht="15.75">
      <c r="A5" s="9">
        <v>1</v>
      </c>
      <c r="B5" s="9">
        <v>2</v>
      </c>
      <c r="C5" s="9">
        <v>3</v>
      </c>
      <c r="D5" s="9">
        <v>4</v>
      </c>
      <c r="E5" s="9" t="s">
        <v>115</v>
      </c>
      <c r="F5" s="9">
        <v>6</v>
      </c>
      <c r="G5" s="9">
        <v>7</v>
      </c>
      <c r="H5" s="9">
        <v>8</v>
      </c>
      <c r="I5" s="9" t="s">
        <v>116</v>
      </c>
    </row>
    <row r="6" spans="1:9" ht="15.75">
      <c r="A6" s="5" t="s">
        <v>0</v>
      </c>
      <c r="B6" s="54">
        <v>11693624547.99</v>
      </c>
      <c r="C6" s="54">
        <v>1664303.75</v>
      </c>
      <c r="D6" s="54"/>
      <c r="E6" s="54">
        <f>B6-C6-D6</f>
        <v>11691960244.24</v>
      </c>
      <c r="F6" s="54">
        <v>8206260980.12</v>
      </c>
      <c r="G6" s="54">
        <v>1798178.04</v>
      </c>
      <c r="H6" s="54">
        <v>-20432064.33</v>
      </c>
      <c r="I6" s="54">
        <f>F6-G6-H6</f>
        <v>8224894866.41</v>
      </c>
    </row>
    <row r="7" spans="1:9" ht="15.75">
      <c r="A7" s="5" t="s">
        <v>1</v>
      </c>
      <c r="B7" s="54">
        <v>5593200254.76</v>
      </c>
      <c r="C7" s="54"/>
      <c r="D7" s="54">
        <v>-18666745.24</v>
      </c>
      <c r="E7" s="54">
        <f aca="true" t="shared" si="0" ref="E7:E42">B7-C7-D7</f>
        <v>5611867000</v>
      </c>
      <c r="F7" s="54">
        <v>4103406886.62</v>
      </c>
      <c r="G7" s="54"/>
      <c r="H7" s="54">
        <v>-18666745.24</v>
      </c>
      <c r="I7" s="54">
        <f aca="true" t="shared" si="1" ref="I7:I42">F7-G7-H7</f>
        <v>4122073631.8599997</v>
      </c>
    </row>
    <row r="8" spans="1:9" ht="15.75">
      <c r="A8" s="5" t="s">
        <v>2</v>
      </c>
      <c r="B8" s="54">
        <v>991979600</v>
      </c>
      <c r="C8" s="54">
        <v>411788.44</v>
      </c>
      <c r="D8" s="54">
        <v>-2532188.44</v>
      </c>
      <c r="E8" s="54">
        <f t="shared" si="0"/>
        <v>994100000</v>
      </c>
      <c r="F8" s="54">
        <v>727238883.68</v>
      </c>
      <c r="G8" s="54">
        <v>411788.44</v>
      </c>
      <c r="H8" s="54">
        <v>-2532188.44</v>
      </c>
      <c r="I8" s="54">
        <f t="shared" si="1"/>
        <v>729359283.68</v>
      </c>
    </row>
    <row r="9" spans="1:9" ht="15.75">
      <c r="A9" s="5" t="s">
        <v>3</v>
      </c>
      <c r="B9" s="54">
        <v>927283000</v>
      </c>
      <c r="C9" s="54"/>
      <c r="D9" s="54"/>
      <c r="E9" s="54">
        <f t="shared" si="0"/>
        <v>927283000</v>
      </c>
      <c r="F9" s="54">
        <v>735297287.77</v>
      </c>
      <c r="G9" s="54"/>
      <c r="H9" s="54">
        <v>-4153818.33</v>
      </c>
      <c r="I9" s="54">
        <f t="shared" si="1"/>
        <v>739451106.1</v>
      </c>
    </row>
    <row r="10" spans="1:9" ht="15.75">
      <c r="A10" s="5" t="s">
        <v>4</v>
      </c>
      <c r="B10" s="54">
        <v>194064800</v>
      </c>
      <c r="C10" s="54"/>
      <c r="D10" s="54">
        <v>-154700</v>
      </c>
      <c r="E10" s="54">
        <f t="shared" si="0"/>
        <v>194219500</v>
      </c>
      <c r="F10" s="54">
        <v>123103230.84</v>
      </c>
      <c r="G10" s="54"/>
      <c r="H10" s="54">
        <v>-154652.97</v>
      </c>
      <c r="I10" s="54">
        <f t="shared" si="1"/>
        <v>123257883.81</v>
      </c>
    </row>
    <row r="11" spans="1:9" ht="15.75">
      <c r="A11" s="5" t="s">
        <v>5</v>
      </c>
      <c r="B11" s="54">
        <v>297391000</v>
      </c>
      <c r="C11" s="54"/>
      <c r="D11" s="54"/>
      <c r="E11" s="54">
        <f t="shared" si="0"/>
        <v>297391000</v>
      </c>
      <c r="F11" s="54">
        <v>239467097.24</v>
      </c>
      <c r="G11" s="54"/>
      <c r="H11" s="54">
        <v>-16859.22</v>
      </c>
      <c r="I11" s="54">
        <f t="shared" si="1"/>
        <v>239483956.46</v>
      </c>
    </row>
    <row r="12" spans="1:9" ht="15.75">
      <c r="A12" s="5" t="s">
        <v>6</v>
      </c>
      <c r="B12" s="54">
        <v>273081375</v>
      </c>
      <c r="C12" s="54"/>
      <c r="D12" s="54"/>
      <c r="E12" s="54">
        <f t="shared" si="0"/>
        <v>273081375</v>
      </c>
      <c r="F12" s="54">
        <v>205271076.12</v>
      </c>
      <c r="G12" s="54"/>
      <c r="H12" s="54">
        <v>-21049.8</v>
      </c>
      <c r="I12" s="54">
        <f t="shared" si="1"/>
        <v>205292125.92000002</v>
      </c>
    </row>
    <row r="13" spans="1:9" ht="15.75">
      <c r="A13" s="5" t="s">
        <v>7</v>
      </c>
      <c r="B13" s="54">
        <v>95462819.19</v>
      </c>
      <c r="C13" s="54"/>
      <c r="D13" s="54">
        <v>-155867.61</v>
      </c>
      <c r="E13" s="54">
        <f t="shared" si="0"/>
        <v>95618686.8</v>
      </c>
      <c r="F13" s="54">
        <v>66615081.69</v>
      </c>
      <c r="G13" s="54"/>
      <c r="H13" s="54">
        <v>-10067.61</v>
      </c>
      <c r="I13" s="54">
        <f t="shared" si="1"/>
        <v>66625149.3</v>
      </c>
    </row>
    <row r="14" spans="1:9" ht="15.75">
      <c r="A14" s="5" t="s">
        <v>8</v>
      </c>
      <c r="B14" s="54">
        <v>272182000</v>
      </c>
      <c r="C14" s="54"/>
      <c r="D14" s="54"/>
      <c r="E14" s="54">
        <f t="shared" si="0"/>
        <v>272182000</v>
      </c>
      <c r="F14" s="54">
        <v>194536849</v>
      </c>
      <c r="G14" s="54">
        <v>220555.24</v>
      </c>
      <c r="H14" s="54">
        <v>-160623.89</v>
      </c>
      <c r="I14" s="54">
        <f t="shared" si="1"/>
        <v>194476917.64999998</v>
      </c>
    </row>
    <row r="15" spans="1:9" ht="15.75">
      <c r="A15" s="5" t="s">
        <v>9</v>
      </c>
      <c r="B15" s="54">
        <v>158597000</v>
      </c>
      <c r="C15" s="54"/>
      <c r="D15" s="54">
        <v>-857000</v>
      </c>
      <c r="E15" s="54">
        <f t="shared" si="0"/>
        <v>159454000</v>
      </c>
      <c r="F15" s="54">
        <v>118929282.95</v>
      </c>
      <c r="G15" s="54"/>
      <c r="H15" s="54">
        <v>-856829.68</v>
      </c>
      <c r="I15" s="54">
        <f t="shared" si="1"/>
        <v>119786112.63000001</v>
      </c>
    </row>
    <row r="16" spans="1:9" ht="15.75">
      <c r="A16" s="5" t="s">
        <v>10</v>
      </c>
      <c r="B16" s="54">
        <v>37098800</v>
      </c>
      <c r="C16" s="54"/>
      <c r="D16" s="54"/>
      <c r="E16" s="54">
        <f t="shared" si="0"/>
        <v>37098800</v>
      </c>
      <c r="F16" s="54">
        <v>23374336.58</v>
      </c>
      <c r="G16" s="54">
        <v>140859</v>
      </c>
      <c r="H16" s="54">
        <v>-932180.1</v>
      </c>
      <c r="I16" s="54">
        <f t="shared" si="1"/>
        <v>24165657.68</v>
      </c>
    </row>
    <row r="17" spans="1:9" ht="15.75">
      <c r="A17" s="5" t="s">
        <v>11</v>
      </c>
      <c r="B17" s="54">
        <v>165931788</v>
      </c>
      <c r="C17" s="54"/>
      <c r="D17" s="54"/>
      <c r="E17" s="54">
        <f t="shared" si="0"/>
        <v>165931788</v>
      </c>
      <c r="F17" s="54">
        <v>123072960.28</v>
      </c>
      <c r="G17" s="54"/>
      <c r="H17" s="54">
        <v>-715958.27</v>
      </c>
      <c r="I17" s="54">
        <f t="shared" si="1"/>
        <v>123788918.55</v>
      </c>
    </row>
    <row r="18" spans="1:9" ht="15.75">
      <c r="A18" s="5" t="s">
        <v>12</v>
      </c>
      <c r="B18" s="54">
        <v>48004982.93</v>
      </c>
      <c r="C18" s="54">
        <v>0</v>
      </c>
      <c r="D18" s="54">
        <v>1799850</v>
      </c>
      <c r="E18" s="54">
        <f t="shared" si="0"/>
        <v>46205132.93</v>
      </c>
      <c r="F18" s="54">
        <v>37270382.03</v>
      </c>
      <c r="G18" s="54"/>
      <c r="H18" s="54">
        <v>-5149.56</v>
      </c>
      <c r="I18" s="54">
        <f t="shared" si="1"/>
        <v>37275531.59</v>
      </c>
    </row>
    <row r="19" spans="1:9" ht="15.75">
      <c r="A19" s="5" t="s">
        <v>13</v>
      </c>
      <c r="B19" s="54">
        <v>88326016</v>
      </c>
      <c r="C19" s="54"/>
      <c r="D19" s="54"/>
      <c r="E19" s="54">
        <f t="shared" si="0"/>
        <v>88326016</v>
      </c>
      <c r="F19" s="54">
        <v>63804416.74</v>
      </c>
      <c r="G19" s="54"/>
      <c r="H19" s="54">
        <v>-275786.31</v>
      </c>
      <c r="I19" s="54">
        <f t="shared" si="1"/>
        <v>64080203.050000004</v>
      </c>
    </row>
    <row r="20" spans="1:9" ht="15.75">
      <c r="A20" s="5" t="s">
        <v>14</v>
      </c>
      <c r="B20" s="54">
        <v>110687811</v>
      </c>
      <c r="C20" s="54"/>
      <c r="D20" s="54"/>
      <c r="E20" s="54">
        <f t="shared" si="0"/>
        <v>110687811</v>
      </c>
      <c r="F20" s="54">
        <v>50812839.74</v>
      </c>
      <c r="G20" s="54"/>
      <c r="H20" s="54">
        <v>-56.53</v>
      </c>
      <c r="I20" s="54">
        <f t="shared" si="1"/>
        <v>50812896.27</v>
      </c>
    </row>
    <row r="21" spans="1:9" ht="15.75">
      <c r="A21" s="5" t="s">
        <v>15</v>
      </c>
      <c r="B21" s="54">
        <v>53747665.32</v>
      </c>
      <c r="C21" s="54">
        <v>39554</v>
      </c>
      <c r="D21" s="54">
        <v>-168782.68</v>
      </c>
      <c r="E21" s="54">
        <f t="shared" si="0"/>
        <v>53876894</v>
      </c>
      <c r="F21" s="54">
        <v>36301983.7</v>
      </c>
      <c r="G21" s="54">
        <v>39554</v>
      </c>
      <c r="H21" s="54">
        <v>-168782.68</v>
      </c>
      <c r="I21" s="54">
        <f t="shared" si="1"/>
        <v>36431212.38</v>
      </c>
    </row>
    <row r="22" spans="1:9" ht="15.75">
      <c r="A22" s="5" t="s">
        <v>16</v>
      </c>
      <c r="B22" s="54">
        <v>559257600</v>
      </c>
      <c r="C22" s="54">
        <v>29133</v>
      </c>
      <c r="D22" s="54"/>
      <c r="E22" s="54">
        <f t="shared" si="0"/>
        <v>559228467</v>
      </c>
      <c r="F22" s="54">
        <v>277364799.41</v>
      </c>
      <c r="G22" s="54">
        <v>29133</v>
      </c>
      <c r="H22" s="54">
        <v>-436584.98</v>
      </c>
      <c r="I22" s="54">
        <f t="shared" si="1"/>
        <v>277772251.39000005</v>
      </c>
    </row>
    <row r="23" spans="1:9" ht="15.75">
      <c r="A23" s="5" t="s">
        <v>17</v>
      </c>
      <c r="B23" s="54">
        <v>35989363</v>
      </c>
      <c r="C23" s="54"/>
      <c r="D23" s="54"/>
      <c r="E23" s="54">
        <f t="shared" si="0"/>
        <v>35989363</v>
      </c>
      <c r="F23" s="54">
        <v>25036135.58</v>
      </c>
      <c r="G23" s="54">
        <v>223567</v>
      </c>
      <c r="H23" s="54">
        <v>-233966.21</v>
      </c>
      <c r="I23" s="54">
        <f t="shared" si="1"/>
        <v>25046534.79</v>
      </c>
    </row>
    <row r="24" spans="1:9" ht="15.75">
      <c r="A24" s="5" t="s">
        <v>18</v>
      </c>
      <c r="B24" s="54">
        <v>82545299</v>
      </c>
      <c r="C24" s="54"/>
      <c r="D24" s="54">
        <v>1561434</v>
      </c>
      <c r="E24" s="54">
        <f t="shared" si="0"/>
        <v>80983865</v>
      </c>
      <c r="F24" s="54">
        <v>45037707.28</v>
      </c>
      <c r="G24" s="54"/>
      <c r="H24" s="54">
        <v>-285275.12</v>
      </c>
      <c r="I24" s="54">
        <f t="shared" si="1"/>
        <v>45322982.4</v>
      </c>
    </row>
    <row r="25" spans="1:9" ht="15.75">
      <c r="A25" s="5" t="s">
        <v>19</v>
      </c>
      <c r="B25" s="54">
        <v>210600199</v>
      </c>
      <c r="C25" s="54">
        <v>216120.11</v>
      </c>
      <c r="D25" s="54">
        <v>-818437.11</v>
      </c>
      <c r="E25" s="54">
        <f t="shared" si="0"/>
        <v>211202516</v>
      </c>
      <c r="F25" s="54">
        <v>163058698.08</v>
      </c>
      <c r="G25" s="54">
        <v>264568.12</v>
      </c>
      <c r="H25" s="54">
        <v>-817838.82</v>
      </c>
      <c r="I25" s="54">
        <f t="shared" si="1"/>
        <v>163611968.78</v>
      </c>
    </row>
    <row r="26" spans="1:9" ht="15.75">
      <c r="A26" s="5" t="s">
        <v>20</v>
      </c>
      <c r="B26" s="54">
        <v>157504657.61</v>
      </c>
      <c r="C26" s="54">
        <v>61689</v>
      </c>
      <c r="D26" s="54">
        <v>-186884.62</v>
      </c>
      <c r="E26" s="54">
        <f t="shared" si="0"/>
        <v>157629853.23000002</v>
      </c>
      <c r="F26" s="54">
        <v>125756157.09</v>
      </c>
      <c r="G26" s="54">
        <v>61689</v>
      </c>
      <c r="H26" s="54">
        <v>-186884.62</v>
      </c>
      <c r="I26" s="54">
        <f t="shared" si="1"/>
        <v>125881352.71000001</v>
      </c>
    </row>
    <row r="27" spans="1:9" ht="15.75">
      <c r="A27" s="5" t="s">
        <v>21</v>
      </c>
      <c r="B27" s="54">
        <v>52395622.8</v>
      </c>
      <c r="C27" s="54"/>
      <c r="D27" s="54">
        <v>-238217.2</v>
      </c>
      <c r="E27" s="54">
        <f t="shared" si="0"/>
        <v>52633840</v>
      </c>
      <c r="F27" s="54">
        <v>36702936.98</v>
      </c>
      <c r="G27" s="54"/>
      <c r="H27" s="54">
        <v>-223513</v>
      </c>
      <c r="I27" s="54">
        <f t="shared" si="1"/>
        <v>36926449.98</v>
      </c>
    </row>
    <row r="28" spans="1:9" ht="15.75">
      <c r="A28" s="5" t="s">
        <v>22</v>
      </c>
      <c r="B28" s="54">
        <v>72590313</v>
      </c>
      <c r="C28" s="54"/>
      <c r="D28" s="54"/>
      <c r="E28" s="54">
        <f t="shared" si="0"/>
        <v>72590313</v>
      </c>
      <c r="F28" s="54">
        <v>50562235.28</v>
      </c>
      <c r="G28" s="54"/>
      <c r="H28" s="54">
        <v>-458255.37</v>
      </c>
      <c r="I28" s="54">
        <f t="shared" si="1"/>
        <v>51020490.65</v>
      </c>
    </row>
    <row r="29" spans="1:9" ht="15.75">
      <c r="A29" s="5" t="s">
        <v>23</v>
      </c>
      <c r="B29" s="54">
        <v>82174916.1</v>
      </c>
      <c r="C29" s="54">
        <v>-221600</v>
      </c>
      <c r="D29" s="54">
        <v>-161167.9</v>
      </c>
      <c r="E29" s="54">
        <f t="shared" si="0"/>
        <v>82557684</v>
      </c>
      <c r="F29" s="54">
        <v>49756684.01</v>
      </c>
      <c r="G29" s="54">
        <v>-221840.03</v>
      </c>
      <c r="H29" s="54">
        <v>-161167.43</v>
      </c>
      <c r="I29" s="54">
        <f t="shared" si="1"/>
        <v>50139691.47</v>
      </c>
    </row>
    <row r="30" spans="1:9" ht="15.75">
      <c r="A30" s="5" t="s">
        <v>24</v>
      </c>
      <c r="B30" s="54">
        <v>277693405</v>
      </c>
      <c r="C30" s="54">
        <v>672744.9</v>
      </c>
      <c r="D30" s="54">
        <v>-671786</v>
      </c>
      <c r="E30" s="54">
        <f t="shared" si="0"/>
        <v>277692446.1</v>
      </c>
      <c r="F30" s="54">
        <v>220440019.45</v>
      </c>
      <c r="G30" s="54">
        <v>674244.9</v>
      </c>
      <c r="H30" s="54">
        <v>-1476002.35</v>
      </c>
      <c r="I30" s="54">
        <f t="shared" si="1"/>
        <v>221241776.89999998</v>
      </c>
    </row>
    <row r="31" spans="1:9" ht="15.75">
      <c r="A31" s="5" t="s">
        <v>25</v>
      </c>
      <c r="B31" s="54">
        <v>32363741</v>
      </c>
      <c r="C31" s="54">
        <v>1253741</v>
      </c>
      <c r="D31" s="54"/>
      <c r="E31" s="54">
        <f t="shared" si="0"/>
        <v>31110000</v>
      </c>
      <c r="F31" s="54">
        <v>24432632.55</v>
      </c>
      <c r="G31" s="54">
        <v>2257239.72</v>
      </c>
      <c r="H31" s="54">
        <v>-1081301.72</v>
      </c>
      <c r="I31" s="54">
        <f t="shared" si="1"/>
        <v>23256694.55</v>
      </c>
    </row>
    <row r="32" spans="1:9" ht="15.75">
      <c r="A32" s="5" t="s">
        <v>26</v>
      </c>
      <c r="B32" s="54">
        <v>192249263.38</v>
      </c>
      <c r="C32" s="54">
        <v>670839</v>
      </c>
      <c r="D32" s="54">
        <v>-560952.23</v>
      </c>
      <c r="E32" s="54">
        <f t="shared" si="0"/>
        <v>192139376.60999998</v>
      </c>
      <c r="F32" s="54">
        <v>166134926.4</v>
      </c>
      <c r="G32" s="54">
        <v>670839</v>
      </c>
      <c r="H32" s="54">
        <v>-768862.81</v>
      </c>
      <c r="I32" s="54">
        <f t="shared" si="1"/>
        <v>166232950.21</v>
      </c>
    </row>
    <row r="33" spans="1:9" ht="15.75">
      <c r="A33" s="5" t="s">
        <v>27</v>
      </c>
      <c r="B33" s="54">
        <v>70235000</v>
      </c>
      <c r="C33" s="54"/>
      <c r="D33" s="54"/>
      <c r="E33" s="54">
        <f t="shared" si="0"/>
        <v>70235000</v>
      </c>
      <c r="F33" s="54">
        <v>59138287.34</v>
      </c>
      <c r="G33" s="54"/>
      <c r="H33" s="54">
        <v>-709558.57</v>
      </c>
      <c r="I33" s="54">
        <f t="shared" si="1"/>
        <v>59847845.910000004</v>
      </c>
    </row>
    <row r="34" spans="1:9" ht="15.75">
      <c r="A34" s="5" t="s">
        <v>28</v>
      </c>
      <c r="B34" s="54">
        <v>54395321</v>
      </c>
      <c r="C34" s="54">
        <v>46000</v>
      </c>
      <c r="D34" s="54">
        <v>-4041800</v>
      </c>
      <c r="E34" s="54">
        <f t="shared" si="0"/>
        <v>58391121</v>
      </c>
      <c r="F34" s="54">
        <v>34941489.96</v>
      </c>
      <c r="G34" s="54">
        <v>46867</v>
      </c>
      <c r="H34" s="54">
        <v>-4042619.34</v>
      </c>
      <c r="I34" s="54">
        <f t="shared" si="1"/>
        <v>38937242.3</v>
      </c>
    </row>
    <row r="35" spans="1:9" ht="15.75">
      <c r="A35" s="5" t="s">
        <v>29</v>
      </c>
      <c r="B35" s="54">
        <v>64763092.44</v>
      </c>
      <c r="C35" s="54"/>
      <c r="D35" s="54">
        <v>-53098.56</v>
      </c>
      <c r="E35" s="54">
        <f t="shared" si="0"/>
        <v>64816191</v>
      </c>
      <c r="F35" s="54">
        <v>45430074.72</v>
      </c>
      <c r="G35" s="54"/>
      <c r="H35" s="54">
        <v>-53098.56</v>
      </c>
      <c r="I35" s="54">
        <f t="shared" si="1"/>
        <v>45483173.28</v>
      </c>
    </row>
    <row r="36" spans="1:9" ht="15.75">
      <c r="A36" s="5" t="s">
        <v>30</v>
      </c>
      <c r="B36" s="54">
        <v>273515154.82</v>
      </c>
      <c r="C36" s="54"/>
      <c r="D36" s="54">
        <v>-306000</v>
      </c>
      <c r="E36" s="54">
        <f t="shared" si="0"/>
        <v>273821154.82</v>
      </c>
      <c r="F36" s="54">
        <v>173495873.68</v>
      </c>
      <c r="G36" s="54"/>
      <c r="H36" s="54">
        <v>-306000</v>
      </c>
      <c r="I36" s="54">
        <f t="shared" si="1"/>
        <v>173801873.68</v>
      </c>
    </row>
    <row r="37" spans="1:9" ht="15.75">
      <c r="A37" s="5" t="s">
        <v>31</v>
      </c>
      <c r="B37" s="54">
        <v>327231305.98</v>
      </c>
      <c r="C37" s="54"/>
      <c r="D37" s="54">
        <v>-727610.47</v>
      </c>
      <c r="E37" s="54">
        <f t="shared" si="0"/>
        <v>327958916.45000005</v>
      </c>
      <c r="F37" s="54">
        <v>238611136.5</v>
      </c>
      <c r="G37" s="54"/>
      <c r="H37" s="54">
        <v>-727610.47</v>
      </c>
      <c r="I37" s="54">
        <f t="shared" si="1"/>
        <v>239338746.97</v>
      </c>
    </row>
    <row r="38" spans="1:9" ht="15.75">
      <c r="A38" s="5" t="s">
        <v>32</v>
      </c>
      <c r="B38" s="54">
        <v>133382159.72</v>
      </c>
      <c r="C38" s="54"/>
      <c r="D38" s="54">
        <v>-449299.28</v>
      </c>
      <c r="E38" s="54">
        <f t="shared" si="0"/>
        <v>133831459</v>
      </c>
      <c r="F38" s="54">
        <v>81857078.71</v>
      </c>
      <c r="G38" s="54"/>
      <c r="H38" s="54">
        <v>-449299.11</v>
      </c>
      <c r="I38" s="54">
        <f t="shared" si="1"/>
        <v>82306377.82</v>
      </c>
    </row>
    <row r="39" spans="1:9" ht="15.75">
      <c r="A39" s="5" t="s">
        <v>33</v>
      </c>
      <c r="B39" s="54">
        <v>69799000</v>
      </c>
      <c r="C39" s="54"/>
      <c r="D39" s="54">
        <v>-669000</v>
      </c>
      <c r="E39" s="54">
        <f t="shared" si="0"/>
        <v>70468000</v>
      </c>
      <c r="F39" s="54">
        <v>53746909.71</v>
      </c>
      <c r="G39" s="54"/>
      <c r="H39" s="54">
        <v>-668235</v>
      </c>
      <c r="I39" s="54">
        <f t="shared" si="1"/>
        <v>54415144.71</v>
      </c>
    </row>
    <row r="40" spans="1:9" ht="15.75">
      <c r="A40" s="5" t="s">
        <v>34</v>
      </c>
      <c r="B40" s="54">
        <v>44169369.4</v>
      </c>
      <c r="C40" s="54">
        <v>27900</v>
      </c>
      <c r="D40" s="54">
        <v>-244565.67</v>
      </c>
      <c r="E40" s="54">
        <f t="shared" si="0"/>
        <v>44386035.07</v>
      </c>
      <c r="F40" s="54">
        <v>32518396.05</v>
      </c>
      <c r="G40" s="54">
        <v>27900</v>
      </c>
      <c r="H40" s="54">
        <v>-244565.67</v>
      </c>
      <c r="I40" s="54">
        <f t="shared" si="1"/>
        <v>32735061.720000003</v>
      </c>
    </row>
    <row r="41" spans="1:9" ht="15.75">
      <c r="A41" s="5" t="s">
        <v>35</v>
      </c>
      <c r="B41" s="54">
        <v>58622078</v>
      </c>
      <c r="C41" s="54"/>
      <c r="D41" s="54">
        <v>-5028.5</v>
      </c>
      <c r="E41" s="54">
        <f t="shared" si="0"/>
        <v>58627106.5</v>
      </c>
      <c r="F41" s="54">
        <v>32971857.61</v>
      </c>
      <c r="G41" s="54"/>
      <c r="H41" s="54">
        <v>-5028.5</v>
      </c>
      <c r="I41" s="54">
        <f t="shared" si="1"/>
        <v>32976886.11</v>
      </c>
    </row>
    <row r="42" spans="1:9" ht="15.75">
      <c r="A42" s="5" t="s">
        <v>36</v>
      </c>
      <c r="B42" s="54">
        <v>80430036</v>
      </c>
      <c r="C42" s="54"/>
      <c r="D42" s="54"/>
      <c r="E42" s="54">
        <f t="shared" si="0"/>
        <v>80430036</v>
      </c>
      <c r="F42" s="54">
        <v>56663943.28</v>
      </c>
      <c r="G42" s="54">
        <v>4286.87</v>
      </c>
      <c r="H42" s="54">
        <v>-284816.89</v>
      </c>
      <c r="I42" s="54">
        <f t="shared" si="1"/>
        <v>56944473.300000004</v>
      </c>
    </row>
    <row r="43" spans="1:9" s="18" customFormat="1" ht="15.75">
      <c r="A43" s="15" t="s">
        <v>74</v>
      </c>
      <c r="B43" s="16">
        <f>SUM(B6:B42)</f>
        <v>23932570357.44</v>
      </c>
      <c r="C43" s="16">
        <f aca="true" t="shared" si="2" ref="C43:I43">SUM(C6:C42)</f>
        <v>4872213.199999999</v>
      </c>
      <c r="D43" s="16">
        <f t="shared" si="2"/>
        <v>-28307847.509999998</v>
      </c>
      <c r="E43" s="16">
        <f t="shared" si="2"/>
        <v>23956005991.749996</v>
      </c>
      <c r="F43" s="16">
        <f t="shared" si="2"/>
        <v>17048421554.770002</v>
      </c>
      <c r="G43" s="16">
        <f t="shared" si="2"/>
        <v>6649429.3</v>
      </c>
      <c r="H43" s="16">
        <f t="shared" si="2"/>
        <v>-62723297.499999985</v>
      </c>
      <c r="I43" s="16">
        <f t="shared" si="2"/>
        <v>17104495422.96999</v>
      </c>
    </row>
    <row r="44" spans="1:9" ht="15.75">
      <c r="A44" s="6" t="s">
        <v>39</v>
      </c>
      <c r="E44" s="55"/>
      <c r="I44" s="55"/>
    </row>
    <row r="47" spans="5:9" ht="15.75">
      <c r="E47" s="55">
        <f>B43-C43-D43-E43</f>
        <v>0</v>
      </c>
      <c r="I47" s="55">
        <f>F43-G43-H43-I43</f>
        <v>0</v>
      </c>
    </row>
  </sheetData>
  <sheetProtection/>
  <mergeCells count="4">
    <mergeCell ref="A1:I1"/>
    <mergeCell ref="A3:A4"/>
    <mergeCell ref="B3:E3"/>
    <mergeCell ref="F3:I3"/>
  </mergeCells>
  <printOptions/>
  <pageMargins left="1.57" right="0.15748031496062992" top="0.17" bottom="0.15748031496062992" header="0.15748031496062992" footer="0.15748031496062992"/>
  <pageSetup fitToHeight="1" fitToWidth="1" horizontalDpi="600" verticalDpi="600" orientation="landscape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CC00"/>
    <pageSetUpPr fitToPage="1"/>
  </sheetPr>
  <dimension ref="A1:F47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G48" sqref="G48"/>
    </sheetView>
  </sheetViews>
  <sheetFormatPr defaultColWidth="9.140625" defaultRowHeight="15"/>
  <cols>
    <col min="1" max="1" width="24.57421875" style="1" customWidth="1"/>
    <col min="2" max="2" width="16.7109375" style="1" customWidth="1"/>
    <col min="3" max="3" width="14.28125" style="1" customWidth="1"/>
    <col min="4" max="4" width="8.8515625" style="1" customWidth="1"/>
    <col min="5" max="5" width="8.140625" style="1" customWidth="1"/>
    <col min="6" max="6" width="17.140625" style="1" customWidth="1"/>
    <col min="7" max="16384" width="9.140625" style="1" customWidth="1"/>
  </cols>
  <sheetData>
    <row r="1" spans="1:6" ht="33.75" customHeight="1">
      <c r="A1" s="68" t="s">
        <v>308</v>
      </c>
      <c r="B1" s="68"/>
      <c r="C1" s="68"/>
      <c r="D1" s="68"/>
      <c r="E1" s="68"/>
      <c r="F1" s="68"/>
    </row>
    <row r="3" spans="1:2" ht="15.75">
      <c r="A3" s="11" t="s">
        <v>165</v>
      </c>
      <c r="B3" s="26">
        <f>MAX($D$9:$D$45)</f>
        <v>1671.1298588994155</v>
      </c>
    </row>
    <row r="4" spans="1:2" ht="15.75">
      <c r="A4" s="12" t="s">
        <v>166</v>
      </c>
      <c r="B4" s="27">
        <f>MIN($D$9:$D$45)</f>
        <v>39.474418404865816</v>
      </c>
    </row>
    <row r="5" spans="1:2" ht="15.75">
      <c r="A5" s="13" t="s">
        <v>167</v>
      </c>
      <c r="B5" s="14" t="s">
        <v>42</v>
      </c>
    </row>
    <row r="7" spans="1:6" s="8" customFormat="1" ht="79.5" customHeight="1">
      <c r="A7" s="3" t="s">
        <v>38</v>
      </c>
      <c r="B7" s="3" t="s">
        <v>307</v>
      </c>
      <c r="C7" s="3" t="s">
        <v>99</v>
      </c>
      <c r="D7" s="9" t="s">
        <v>168</v>
      </c>
      <c r="E7" s="9" t="s">
        <v>169</v>
      </c>
      <c r="F7" s="9" t="s">
        <v>170</v>
      </c>
    </row>
    <row r="8" spans="1:6" s="7" customFormat="1" ht="15.75">
      <c r="A8" s="9">
        <v>1</v>
      </c>
      <c r="B8" s="9">
        <v>2</v>
      </c>
      <c r="C8" s="9">
        <v>3</v>
      </c>
      <c r="D8" s="9" t="s">
        <v>129</v>
      </c>
      <c r="E8" s="9">
        <v>5</v>
      </c>
      <c r="F8" s="9">
        <v>6</v>
      </c>
    </row>
    <row r="9" spans="1:6" ht="15.75">
      <c r="A9" s="5" t="s">
        <v>0</v>
      </c>
      <c r="B9" s="47">
        <v>816264993.79</v>
      </c>
      <c r="C9" s="23">
        <v>1133798</v>
      </c>
      <c r="D9" s="47">
        <f>B9/C9</f>
        <v>719.9386432062854</v>
      </c>
      <c r="E9" s="47">
        <f>(D9-$B$4)/($B$3-$B$4)</f>
        <v>0.4170391664279151</v>
      </c>
      <c r="F9" s="47">
        <f>E9*$B$5</f>
        <v>-0.4170391664279151</v>
      </c>
    </row>
    <row r="10" spans="1:6" ht="15.75">
      <c r="A10" s="5" t="s">
        <v>1</v>
      </c>
      <c r="B10" s="47">
        <v>453142688.42</v>
      </c>
      <c r="C10" s="23">
        <v>721752</v>
      </c>
      <c r="D10" s="47">
        <f aca="true" t="shared" si="0" ref="D10:D45">B10/C10</f>
        <v>627.8371080648201</v>
      </c>
      <c r="E10" s="47">
        <f aca="true" t="shared" si="1" ref="E10:E45">(D10-$B$4)/($B$3-$B$4)</f>
        <v>0.36059248482119693</v>
      </c>
      <c r="F10" s="47">
        <f aca="true" t="shared" si="2" ref="F10:F45">E10*$B$5</f>
        <v>-0.36059248482119693</v>
      </c>
    </row>
    <row r="11" spans="1:6" ht="15.75">
      <c r="A11" s="5" t="s">
        <v>2</v>
      </c>
      <c r="B11" s="47">
        <v>30374211.29</v>
      </c>
      <c r="C11" s="23">
        <v>179414</v>
      </c>
      <c r="D11" s="47">
        <f t="shared" si="0"/>
        <v>169.29677332872575</v>
      </c>
      <c r="E11" s="47">
        <f t="shared" si="1"/>
        <v>0.07956480988689082</v>
      </c>
      <c r="F11" s="47">
        <f t="shared" si="2"/>
        <v>-0.07956480988689082</v>
      </c>
    </row>
    <row r="12" spans="1:6" ht="15.75">
      <c r="A12" s="5" t="s">
        <v>3</v>
      </c>
      <c r="B12" s="47">
        <v>60145298.36</v>
      </c>
      <c r="C12" s="23">
        <v>112309</v>
      </c>
      <c r="D12" s="47">
        <f t="shared" si="0"/>
        <v>535.5340921920772</v>
      </c>
      <c r="E12" s="47">
        <f t="shared" si="1"/>
        <v>0.30402232081355196</v>
      </c>
      <c r="F12" s="47">
        <f t="shared" si="2"/>
        <v>-0.30402232081355196</v>
      </c>
    </row>
    <row r="13" spans="1:6" ht="15.75">
      <c r="A13" s="5" t="s">
        <v>4</v>
      </c>
      <c r="B13" s="47">
        <v>16595985.09</v>
      </c>
      <c r="C13" s="23">
        <v>73375</v>
      </c>
      <c r="D13" s="47">
        <f t="shared" si="0"/>
        <v>226.18037601362863</v>
      </c>
      <c r="E13" s="47">
        <f t="shared" si="1"/>
        <v>0.11442731901299752</v>
      </c>
      <c r="F13" s="47">
        <f t="shared" si="2"/>
        <v>-0.11442731901299752</v>
      </c>
    </row>
    <row r="14" spans="1:6" ht="15.75">
      <c r="A14" s="5" t="s">
        <v>5</v>
      </c>
      <c r="B14" s="47">
        <v>6616270.7</v>
      </c>
      <c r="C14" s="23">
        <v>47709</v>
      </c>
      <c r="D14" s="47">
        <f t="shared" si="0"/>
        <v>138.67971871135427</v>
      </c>
      <c r="E14" s="47">
        <f t="shared" si="1"/>
        <v>0.06080039807694917</v>
      </c>
      <c r="F14" s="47">
        <f t="shared" si="2"/>
        <v>-0.06080039807694917</v>
      </c>
    </row>
    <row r="15" spans="1:6" ht="15.75">
      <c r="A15" s="5" t="s">
        <v>6</v>
      </c>
      <c r="B15" s="47">
        <v>20074472.07</v>
      </c>
      <c r="C15" s="23">
        <v>62553</v>
      </c>
      <c r="D15" s="47">
        <f t="shared" si="0"/>
        <v>320.91941345738815</v>
      </c>
      <c r="E15" s="47">
        <f t="shared" si="1"/>
        <v>0.17249045850465664</v>
      </c>
      <c r="F15" s="47">
        <f t="shared" si="2"/>
        <v>-0.17249045850465664</v>
      </c>
    </row>
    <row r="16" spans="1:6" ht="15.75">
      <c r="A16" s="5" t="s">
        <v>7</v>
      </c>
      <c r="B16" s="47">
        <v>6175824.81</v>
      </c>
      <c r="C16" s="23">
        <v>27800</v>
      </c>
      <c r="D16" s="47">
        <f t="shared" si="0"/>
        <v>222.1519715827338</v>
      </c>
      <c r="E16" s="47">
        <f t="shared" si="1"/>
        <v>0.11195841269189713</v>
      </c>
      <c r="F16" s="47">
        <f t="shared" si="2"/>
        <v>-0.11195841269189713</v>
      </c>
    </row>
    <row r="17" spans="1:6" ht="15.75">
      <c r="A17" s="5" t="s">
        <v>8</v>
      </c>
      <c r="B17" s="47">
        <v>11071481.46</v>
      </c>
      <c r="C17" s="23">
        <v>50787</v>
      </c>
      <c r="D17" s="47">
        <f t="shared" si="0"/>
        <v>217.99833540079155</v>
      </c>
      <c r="E17" s="47">
        <f t="shared" si="1"/>
        <v>0.10941275502493082</v>
      </c>
      <c r="F17" s="47">
        <f t="shared" si="2"/>
        <v>-0.10941275502493082</v>
      </c>
    </row>
    <row r="18" spans="1:6" ht="15.75">
      <c r="A18" s="5" t="s">
        <v>9</v>
      </c>
      <c r="B18" s="47">
        <v>1148745.05</v>
      </c>
      <c r="C18" s="23">
        <v>29101</v>
      </c>
      <c r="D18" s="47">
        <f t="shared" si="0"/>
        <v>39.474418404865816</v>
      </c>
      <c r="E18" s="23">
        <f t="shared" si="1"/>
        <v>0</v>
      </c>
      <c r="F18" s="23">
        <f t="shared" si="2"/>
        <v>0</v>
      </c>
    </row>
    <row r="19" spans="1:6" ht="15.75">
      <c r="A19" s="5" t="s">
        <v>10</v>
      </c>
      <c r="B19" s="47">
        <v>12310777.26</v>
      </c>
      <c r="C19" s="23">
        <v>12184</v>
      </c>
      <c r="D19" s="47">
        <f t="shared" si="0"/>
        <v>1010.4052248850952</v>
      </c>
      <c r="E19" s="47">
        <f t="shared" si="1"/>
        <v>0.5950587252575479</v>
      </c>
      <c r="F19" s="47">
        <f t="shared" si="2"/>
        <v>-0.5950587252575479</v>
      </c>
    </row>
    <row r="20" spans="1:6" ht="15.75">
      <c r="A20" s="5" t="s">
        <v>11</v>
      </c>
      <c r="B20" s="47">
        <v>9743982.9</v>
      </c>
      <c r="C20" s="23">
        <v>40161</v>
      </c>
      <c r="D20" s="47">
        <f t="shared" si="0"/>
        <v>242.6230148651677</v>
      </c>
      <c r="E20" s="47">
        <f t="shared" si="1"/>
        <v>0.12450459295421354</v>
      </c>
      <c r="F20" s="47">
        <f t="shared" si="2"/>
        <v>-0.12450459295421354</v>
      </c>
    </row>
    <row r="21" spans="1:6" ht="15.75">
      <c r="A21" s="5" t="s">
        <v>12</v>
      </c>
      <c r="B21" s="47">
        <v>3373749.32</v>
      </c>
      <c r="C21" s="23">
        <v>15698</v>
      </c>
      <c r="D21" s="47">
        <f t="shared" si="0"/>
        <v>214.9158695375207</v>
      </c>
      <c r="E21" s="47">
        <f t="shared" si="1"/>
        <v>0.10752359032338295</v>
      </c>
      <c r="F21" s="47">
        <f t="shared" si="2"/>
        <v>-0.10752359032338295</v>
      </c>
    </row>
    <row r="22" spans="1:6" ht="15.75">
      <c r="A22" s="5" t="s">
        <v>13</v>
      </c>
      <c r="B22" s="47">
        <v>3820594.4</v>
      </c>
      <c r="C22" s="23">
        <v>20389</v>
      </c>
      <c r="D22" s="47">
        <f t="shared" si="0"/>
        <v>187.38508019029868</v>
      </c>
      <c r="E22" s="47">
        <f t="shared" si="1"/>
        <v>0.09065067177455162</v>
      </c>
      <c r="F22" s="47">
        <f t="shared" si="2"/>
        <v>-0.09065067177455162</v>
      </c>
    </row>
    <row r="23" spans="1:6" ht="15.75">
      <c r="A23" s="5" t="s">
        <v>14</v>
      </c>
      <c r="B23" s="47">
        <v>1044086.32</v>
      </c>
      <c r="C23" s="23">
        <v>18281</v>
      </c>
      <c r="D23" s="47">
        <f t="shared" si="0"/>
        <v>57.11319512061703</v>
      </c>
      <c r="E23" s="47">
        <f t="shared" si="1"/>
        <v>0.010810356327684572</v>
      </c>
      <c r="F23" s="47">
        <f t="shared" si="2"/>
        <v>-0.010810356327684572</v>
      </c>
    </row>
    <row r="24" spans="1:6" ht="15.75">
      <c r="A24" s="5" t="s">
        <v>15</v>
      </c>
      <c r="B24" s="47">
        <v>5394792</v>
      </c>
      <c r="C24" s="23">
        <v>24704</v>
      </c>
      <c r="D24" s="47">
        <f t="shared" si="0"/>
        <v>218.37726683937825</v>
      </c>
      <c r="E24" s="47">
        <f t="shared" si="1"/>
        <v>0.10964499243804045</v>
      </c>
      <c r="F24" s="47">
        <f t="shared" si="2"/>
        <v>-0.10964499243804045</v>
      </c>
    </row>
    <row r="25" spans="1:6" ht="15.75">
      <c r="A25" s="5" t="s">
        <v>16</v>
      </c>
      <c r="B25" s="47">
        <v>50074242.2</v>
      </c>
      <c r="C25" s="23">
        <v>82277</v>
      </c>
      <c r="D25" s="47">
        <f t="shared" si="0"/>
        <v>608.6055908698664</v>
      </c>
      <c r="E25" s="47">
        <f t="shared" si="1"/>
        <v>0.3488059784806643</v>
      </c>
      <c r="F25" s="47">
        <f t="shared" si="2"/>
        <v>-0.3488059784806643</v>
      </c>
    </row>
    <row r="26" spans="1:6" ht="15.75">
      <c r="A26" s="5" t="s">
        <v>17</v>
      </c>
      <c r="B26" s="47">
        <v>16580950.46</v>
      </c>
      <c r="C26" s="23">
        <v>9922</v>
      </c>
      <c r="D26" s="47">
        <f t="shared" si="0"/>
        <v>1671.1298588994155</v>
      </c>
      <c r="E26" s="23">
        <f t="shared" si="1"/>
        <v>1</v>
      </c>
      <c r="F26" s="23">
        <f t="shared" si="2"/>
        <v>-1</v>
      </c>
    </row>
    <row r="27" spans="1:6" ht="15.75">
      <c r="A27" s="5" t="s">
        <v>18</v>
      </c>
      <c r="B27" s="47">
        <v>12957738.22</v>
      </c>
      <c r="C27" s="23">
        <v>14002</v>
      </c>
      <c r="D27" s="47">
        <f t="shared" si="0"/>
        <v>925.4205270675618</v>
      </c>
      <c r="E27" s="47">
        <f t="shared" si="1"/>
        <v>0.5429737717138176</v>
      </c>
      <c r="F27" s="47">
        <f t="shared" si="2"/>
        <v>-0.5429737717138176</v>
      </c>
    </row>
    <row r="28" spans="1:6" ht="15.75">
      <c r="A28" s="5" t="s">
        <v>19</v>
      </c>
      <c r="B28" s="47">
        <v>6047598.4</v>
      </c>
      <c r="C28" s="23">
        <v>29056</v>
      </c>
      <c r="D28" s="47">
        <f t="shared" si="0"/>
        <v>208.13595814977975</v>
      </c>
      <c r="E28" s="47">
        <f t="shared" si="1"/>
        <v>0.10336835557254243</v>
      </c>
      <c r="F28" s="47">
        <f t="shared" si="2"/>
        <v>-0.10336835557254243</v>
      </c>
    </row>
    <row r="29" spans="1:6" ht="15.75">
      <c r="A29" s="5" t="s">
        <v>20</v>
      </c>
      <c r="B29" s="47">
        <v>9949128.27</v>
      </c>
      <c r="C29" s="23">
        <v>47920</v>
      </c>
      <c r="D29" s="47">
        <f t="shared" si="0"/>
        <v>207.61953818864774</v>
      </c>
      <c r="E29" s="47">
        <f t="shared" si="1"/>
        <v>0.10305185495095562</v>
      </c>
      <c r="F29" s="47">
        <f t="shared" si="2"/>
        <v>-0.10305185495095562</v>
      </c>
    </row>
    <row r="30" spans="1:6" ht="15.75">
      <c r="A30" s="5" t="s">
        <v>21</v>
      </c>
      <c r="B30" s="47">
        <v>5132470.21</v>
      </c>
      <c r="C30" s="23">
        <v>14899</v>
      </c>
      <c r="D30" s="47">
        <f t="shared" si="0"/>
        <v>344.48420766494394</v>
      </c>
      <c r="E30" s="47">
        <f t="shared" si="1"/>
        <v>0.18693271979507553</v>
      </c>
      <c r="F30" s="47">
        <f t="shared" si="2"/>
        <v>-0.18693271979507553</v>
      </c>
    </row>
    <row r="31" spans="1:6" ht="15.75">
      <c r="A31" s="5" t="s">
        <v>22</v>
      </c>
      <c r="B31" s="47">
        <v>6760033.8</v>
      </c>
      <c r="C31" s="23">
        <v>25766</v>
      </c>
      <c r="D31" s="47">
        <f t="shared" si="0"/>
        <v>262.36256306760845</v>
      </c>
      <c r="E31" s="47">
        <f t="shared" si="1"/>
        <v>0.13660245854062544</v>
      </c>
      <c r="F31" s="47">
        <f t="shared" si="2"/>
        <v>-0.13660245854062544</v>
      </c>
    </row>
    <row r="32" spans="1:6" ht="15.75">
      <c r="A32" s="5" t="s">
        <v>23</v>
      </c>
      <c r="B32" s="47">
        <v>27396222.55</v>
      </c>
      <c r="C32" s="23">
        <v>18250</v>
      </c>
      <c r="D32" s="47">
        <f t="shared" si="0"/>
        <v>1501.1628794520548</v>
      </c>
      <c r="E32" s="47">
        <f t="shared" si="1"/>
        <v>0.8958315737323536</v>
      </c>
      <c r="F32" s="47">
        <f t="shared" si="2"/>
        <v>-0.8958315737323536</v>
      </c>
    </row>
    <row r="33" spans="1:6" ht="15.75">
      <c r="A33" s="5" t="s">
        <v>24</v>
      </c>
      <c r="B33" s="47">
        <v>3102573.65</v>
      </c>
      <c r="C33" s="23">
        <v>51952</v>
      </c>
      <c r="D33" s="47">
        <f t="shared" si="0"/>
        <v>59.72000404219279</v>
      </c>
      <c r="E33" s="47">
        <f t="shared" si="1"/>
        <v>0.01240800302249512</v>
      </c>
      <c r="F33" s="47">
        <f t="shared" si="2"/>
        <v>-0.01240800302249512</v>
      </c>
    </row>
    <row r="34" spans="1:6" ht="15.75">
      <c r="A34" s="5" t="s">
        <v>25</v>
      </c>
      <c r="B34" s="47">
        <v>6181539.96</v>
      </c>
      <c r="C34" s="23">
        <v>11378</v>
      </c>
      <c r="D34" s="47">
        <f t="shared" si="0"/>
        <v>543.288799437511</v>
      </c>
      <c r="E34" s="47">
        <f t="shared" si="1"/>
        <v>0.3087749830809504</v>
      </c>
      <c r="F34" s="47">
        <f t="shared" si="2"/>
        <v>-0.3087749830809504</v>
      </c>
    </row>
    <row r="35" spans="1:6" ht="15.75">
      <c r="A35" s="5" t="s">
        <v>26</v>
      </c>
      <c r="B35" s="47">
        <v>15654544.78</v>
      </c>
      <c r="C35" s="23">
        <v>31672</v>
      </c>
      <c r="D35" s="47">
        <f t="shared" si="0"/>
        <v>494.27080007577666</v>
      </c>
      <c r="E35" s="47">
        <f t="shared" si="1"/>
        <v>0.27873310159960213</v>
      </c>
      <c r="F35" s="47">
        <f t="shared" si="2"/>
        <v>-0.27873310159960213</v>
      </c>
    </row>
    <row r="36" spans="1:6" ht="15.75">
      <c r="A36" s="5" t="s">
        <v>27</v>
      </c>
      <c r="B36" s="47">
        <v>987619.58</v>
      </c>
      <c r="C36" s="23">
        <v>17293</v>
      </c>
      <c r="D36" s="47">
        <f t="shared" si="0"/>
        <v>57.11094546926502</v>
      </c>
      <c r="E36" s="47">
        <f t="shared" si="1"/>
        <v>0.010808977573753946</v>
      </c>
      <c r="F36" s="47">
        <f t="shared" si="2"/>
        <v>-0.010808977573753946</v>
      </c>
    </row>
    <row r="37" spans="1:6" ht="15.75">
      <c r="A37" s="5" t="s">
        <v>28</v>
      </c>
      <c r="B37" s="47">
        <v>4120718.24</v>
      </c>
      <c r="C37" s="23">
        <v>27985</v>
      </c>
      <c r="D37" s="47">
        <f t="shared" si="0"/>
        <v>147.24739110237627</v>
      </c>
      <c r="E37" s="47">
        <f t="shared" si="1"/>
        <v>0.06605130594535621</v>
      </c>
      <c r="F37" s="47">
        <f t="shared" si="2"/>
        <v>-0.06605130594535621</v>
      </c>
    </row>
    <row r="38" spans="1:6" ht="15.75">
      <c r="A38" s="5" t="s">
        <v>29</v>
      </c>
      <c r="B38" s="47">
        <v>10455053.32</v>
      </c>
      <c r="C38" s="23">
        <v>23865</v>
      </c>
      <c r="D38" s="47">
        <f t="shared" si="0"/>
        <v>438.09148627697465</v>
      </c>
      <c r="E38" s="47">
        <f t="shared" si="1"/>
        <v>0.2443022331671258</v>
      </c>
      <c r="F38" s="47">
        <f t="shared" si="2"/>
        <v>-0.2443022331671258</v>
      </c>
    </row>
    <row r="39" spans="1:6" ht="15.75">
      <c r="A39" s="5" t="s">
        <v>30</v>
      </c>
      <c r="B39" s="47">
        <v>38025254.94</v>
      </c>
      <c r="C39" s="23">
        <v>44636</v>
      </c>
      <c r="D39" s="47">
        <f t="shared" si="0"/>
        <v>851.8965619679183</v>
      </c>
      <c r="E39" s="47">
        <f t="shared" si="1"/>
        <v>0.4979128089180458</v>
      </c>
      <c r="F39" s="47">
        <f t="shared" si="2"/>
        <v>-0.4979128089180458</v>
      </c>
    </row>
    <row r="40" spans="1:6" ht="15.75">
      <c r="A40" s="5" t="s">
        <v>31</v>
      </c>
      <c r="B40" s="47">
        <v>3482208.31</v>
      </c>
      <c r="C40" s="23">
        <v>53543</v>
      </c>
      <c r="D40" s="47">
        <f t="shared" si="0"/>
        <v>65.03573408288665</v>
      </c>
      <c r="E40" s="47">
        <f t="shared" si="1"/>
        <v>0.015665878373361277</v>
      </c>
      <c r="F40" s="47">
        <f t="shared" si="2"/>
        <v>-0.015665878373361277</v>
      </c>
    </row>
    <row r="41" spans="1:6" ht="15.75">
      <c r="A41" s="5" t="s">
        <v>32</v>
      </c>
      <c r="B41" s="47">
        <v>6133893.82</v>
      </c>
      <c r="C41" s="23">
        <v>25633</v>
      </c>
      <c r="D41" s="47">
        <f t="shared" si="0"/>
        <v>239.2967588655249</v>
      </c>
      <c r="E41" s="47">
        <f t="shared" si="1"/>
        <v>0.12246601549656438</v>
      </c>
      <c r="F41" s="47">
        <f t="shared" si="2"/>
        <v>-0.12246601549656438</v>
      </c>
    </row>
    <row r="42" spans="1:6" ht="15.75">
      <c r="A42" s="5" t="s">
        <v>33</v>
      </c>
      <c r="B42" s="47">
        <v>8487245.67</v>
      </c>
      <c r="C42" s="23">
        <v>14819</v>
      </c>
      <c r="D42" s="47">
        <f t="shared" si="0"/>
        <v>572.7272872663473</v>
      </c>
      <c r="E42" s="47">
        <f t="shared" si="1"/>
        <v>0.3268170813685114</v>
      </c>
      <c r="F42" s="47">
        <f t="shared" si="2"/>
        <v>-0.3268170813685114</v>
      </c>
    </row>
    <row r="43" spans="1:6" ht="15.75">
      <c r="A43" s="5" t="s">
        <v>34</v>
      </c>
      <c r="B43" s="47">
        <v>8823751.98</v>
      </c>
      <c r="C43" s="23">
        <v>17273</v>
      </c>
      <c r="D43" s="47">
        <f t="shared" si="0"/>
        <v>510.84073293579576</v>
      </c>
      <c r="E43" s="47">
        <f t="shared" si="1"/>
        <v>0.28888839079166145</v>
      </c>
      <c r="F43" s="47">
        <f t="shared" si="2"/>
        <v>-0.28888839079166145</v>
      </c>
    </row>
    <row r="44" spans="1:6" ht="15.75">
      <c r="A44" s="5" t="s">
        <v>35</v>
      </c>
      <c r="B44" s="47">
        <v>5870436.62</v>
      </c>
      <c r="C44" s="23">
        <v>17107</v>
      </c>
      <c r="D44" s="47">
        <f t="shared" si="0"/>
        <v>343.1599123165956</v>
      </c>
      <c r="E44" s="47">
        <f t="shared" si="1"/>
        <v>0.18612109295555906</v>
      </c>
      <c r="F44" s="47">
        <f t="shared" si="2"/>
        <v>-0.18612109295555906</v>
      </c>
    </row>
    <row r="45" spans="1:6" ht="15.75">
      <c r="A45" s="5" t="s">
        <v>36</v>
      </c>
      <c r="B45" s="47">
        <v>8538583.6</v>
      </c>
      <c r="C45" s="23">
        <v>20878</v>
      </c>
      <c r="D45" s="47">
        <f t="shared" si="0"/>
        <v>408.97517003544397</v>
      </c>
      <c r="E45" s="47">
        <f t="shared" si="1"/>
        <v>0.22645758562762716</v>
      </c>
      <c r="F45" s="47">
        <f t="shared" si="2"/>
        <v>-0.22645758562762716</v>
      </c>
    </row>
    <row r="46" spans="1:6" s="18" customFormat="1" ht="15.75">
      <c r="A46" s="15" t="s">
        <v>74</v>
      </c>
      <c r="B46" s="16">
        <f>SUM(B9:B45)</f>
        <v>1712059761.8199997</v>
      </c>
      <c r="C46" s="24">
        <f>SUM(C9:C45)</f>
        <v>3170141</v>
      </c>
      <c r="D46" s="16">
        <f>B46/C46</f>
        <v>540.0579222879991</v>
      </c>
      <c r="E46" s="16"/>
      <c r="F46" s="16"/>
    </row>
    <row r="47" ht="15.75">
      <c r="A47" s="6" t="s">
        <v>39</v>
      </c>
    </row>
  </sheetData>
  <sheetProtection/>
  <mergeCells count="1">
    <mergeCell ref="A1:F1"/>
  </mergeCells>
  <printOptions/>
  <pageMargins left="0.62" right="0.1968503937007874" top="0.37" bottom="0.2362204724409449" header="0.15748031496062992" footer="0.2362204724409449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CC00"/>
    <pageSetUpPr fitToPage="1"/>
  </sheetPr>
  <dimension ref="A1:H48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I48" sqref="I48"/>
    </sheetView>
  </sheetViews>
  <sheetFormatPr defaultColWidth="9.140625" defaultRowHeight="15"/>
  <cols>
    <col min="1" max="1" width="24.7109375" style="1" customWidth="1"/>
    <col min="2" max="2" width="14.421875" style="1" customWidth="1"/>
    <col min="3" max="3" width="14.140625" style="1" customWidth="1"/>
    <col min="4" max="4" width="14.00390625" style="1" customWidth="1"/>
    <col min="5" max="5" width="13.8515625" style="1" customWidth="1"/>
    <col min="6" max="6" width="8.00390625" style="2" customWidth="1"/>
    <col min="7" max="7" width="7.8515625" style="2" customWidth="1"/>
    <col min="8" max="8" width="16.57421875" style="2" customWidth="1"/>
    <col min="9" max="16384" width="9.140625" style="1" customWidth="1"/>
  </cols>
  <sheetData>
    <row r="1" spans="1:8" ht="16.5" customHeight="1">
      <c r="A1" s="68" t="s">
        <v>271</v>
      </c>
      <c r="B1" s="68"/>
      <c r="C1" s="68"/>
      <c r="D1" s="68"/>
      <c r="E1" s="68"/>
      <c r="F1" s="70"/>
      <c r="G1" s="70"/>
      <c r="H1" s="70"/>
    </row>
    <row r="3" spans="1:8" ht="15.75">
      <c r="A3" s="11" t="s">
        <v>171</v>
      </c>
      <c r="B3" s="11">
        <v>1</v>
      </c>
      <c r="C3" s="2"/>
      <c r="D3" s="2"/>
      <c r="E3" s="2"/>
      <c r="F3" s="1"/>
      <c r="G3" s="1"/>
      <c r="H3" s="1"/>
    </row>
    <row r="4" spans="1:8" ht="15.75">
      <c r="A4" s="12" t="s">
        <v>172</v>
      </c>
      <c r="B4" s="12">
        <v>0</v>
      </c>
      <c r="C4" s="2"/>
      <c r="D4" s="2"/>
      <c r="E4" s="2"/>
      <c r="F4" s="1"/>
      <c r="G4" s="1"/>
      <c r="H4" s="1"/>
    </row>
    <row r="5" spans="1:8" ht="15.75">
      <c r="A5" s="13" t="s">
        <v>173</v>
      </c>
      <c r="B5" s="14" t="s">
        <v>45</v>
      </c>
      <c r="C5" s="2"/>
      <c r="D5" s="2"/>
      <c r="E5" s="2"/>
      <c r="F5" s="1"/>
      <c r="G5" s="1"/>
      <c r="H5" s="1"/>
    </row>
    <row r="7" spans="1:8" s="8" customFormat="1" ht="40.5" customHeight="1">
      <c r="A7" s="65" t="s">
        <v>38</v>
      </c>
      <c r="B7" s="71" t="s">
        <v>269</v>
      </c>
      <c r="C7" s="71"/>
      <c r="D7" s="71"/>
      <c r="E7" s="71"/>
      <c r="F7" s="66" t="s">
        <v>174</v>
      </c>
      <c r="G7" s="66" t="s">
        <v>175</v>
      </c>
      <c r="H7" s="66" t="s">
        <v>176</v>
      </c>
    </row>
    <row r="8" spans="1:8" s="8" customFormat="1" ht="24" customHeight="1">
      <c r="A8" s="65"/>
      <c r="B8" s="4">
        <v>40360</v>
      </c>
      <c r="C8" s="4">
        <v>40391</v>
      </c>
      <c r="D8" s="4">
        <v>40422</v>
      </c>
      <c r="E8" s="4">
        <v>40452</v>
      </c>
      <c r="F8" s="66"/>
      <c r="G8" s="66"/>
      <c r="H8" s="66"/>
    </row>
    <row r="9" spans="1:8" s="7" customFormat="1" ht="15.75">
      <c r="A9" s="9">
        <v>1</v>
      </c>
      <c r="B9" s="3">
        <v>2</v>
      </c>
      <c r="C9" s="3">
        <v>3</v>
      </c>
      <c r="D9" s="3">
        <v>4</v>
      </c>
      <c r="E9" s="3">
        <v>5</v>
      </c>
      <c r="F9" s="9">
        <v>6</v>
      </c>
      <c r="G9" s="3">
        <v>7</v>
      </c>
      <c r="H9" s="3">
        <v>8</v>
      </c>
    </row>
    <row r="10" spans="1:8" ht="15.75">
      <c r="A10" s="5" t="s">
        <v>0</v>
      </c>
      <c r="B10" s="49">
        <v>30805536.57</v>
      </c>
      <c r="C10" s="49">
        <v>26211501.27</v>
      </c>
      <c r="D10" s="49">
        <v>22322918.25</v>
      </c>
      <c r="E10" s="49">
        <v>19702933.87</v>
      </c>
      <c r="F10" s="20">
        <f>IF(OR(B10&gt;0,C10&gt;0,D10&gt;0,E10&gt;0),1,0)</f>
        <v>1</v>
      </c>
      <c r="G10" s="20">
        <f>(F10-$B$4)/($B$3-$B$4)</f>
        <v>1</v>
      </c>
      <c r="H10" s="20">
        <f>G10*$B$5</f>
        <v>-2</v>
      </c>
    </row>
    <row r="11" spans="1:8" ht="15.75">
      <c r="A11" s="5" t="s">
        <v>1</v>
      </c>
      <c r="B11" s="49">
        <v>27436515.05</v>
      </c>
      <c r="C11" s="49">
        <v>27436515.05</v>
      </c>
      <c r="D11" s="49">
        <v>27436515.05</v>
      </c>
      <c r="E11" s="49">
        <v>27436515.05</v>
      </c>
      <c r="F11" s="20">
        <f aca="true" t="shared" si="0" ref="F11:F46">IF(OR(B11&gt;0,C11&gt;0,D11&gt;0,E11&gt;0),1,0)</f>
        <v>1</v>
      </c>
      <c r="G11" s="20">
        <f aca="true" t="shared" si="1" ref="G11:G46">(F11-$B$4)/($B$3-$B$4)</f>
        <v>1</v>
      </c>
      <c r="H11" s="20">
        <f aca="true" t="shared" si="2" ref="H11:H46">G11*$B$5</f>
        <v>-2</v>
      </c>
    </row>
    <row r="12" spans="1:8" ht="15.75">
      <c r="A12" s="5" t="s">
        <v>2</v>
      </c>
      <c r="B12" s="49"/>
      <c r="C12" s="49"/>
      <c r="D12" s="49"/>
      <c r="E12" s="49"/>
      <c r="F12" s="20">
        <f>IF(OR(B12&gt;0,C12&gt;0,D12&gt;0,E12&gt;0),1,0)</f>
        <v>0</v>
      </c>
      <c r="G12" s="20">
        <f t="shared" si="1"/>
        <v>0</v>
      </c>
      <c r="H12" s="20">
        <f t="shared" si="2"/>
        <v>0</v>
      </c>
    </row>
    <row r="13" spans="1:8" ht="15.75">
      <c r="A13" s="5" t="s">
        <v>3</v>
      </c>
      <c r="B13" s="49"/>
      <c r="C13" s="49"/>
      <c r="D13" s="49"/>
      <c r="E13" s="49"/>
      <c r="F13" s="20">
        <f t="shared" si="0"/>
        <v>0</v>
      </c>
      <c r="G13" s="20">
        <f t="shared" si="1"/>
        <v>0</v>
      </c>
      <c r="H13" s="20">
        <f t="shared" si="2"/>
        <v>0</v>
      </c>
    </row>
    <row r="14" spans="1:8" ht="15.75">
      <c r="A14" s="5" t="s">
        <v>4</v>
      </c>
      <c r="B14" s="49"/>
      <c r="C14" s="49"/>
      <c r="D14" s="49"/>
      <c r="E14" s="49"/>
      <c r="F14" s="20">
        <f t="shared" si="0"/>
        <v>0</v>
      </c>
      <c r="G14" s="20">
        <f t="shared" si="1"/>
        <v>0</v>
      </c>
      <c r="H14" s="20">
        <f t="shared" si="2"/>
        <v>0</v>
      </c>
    </row>
    <row r="15" spans="1:8" ht="15.75">
      <c r="A15" s="5" t="s">
        <v>5</v>
      </c>
      <c r="B15" s="49"/>
      <c r="C15" s="49"/>
      <c r="D15" s="49"/>
      <c r="E15" s="49"/>
      <c r="F15" s="20">
        <f t="shared" si="0"/>
        <v>0</v>
      </c>
      <c r="G15" s="20">
        <f t="shared" si="1"/>
        <v>0</v>
      </c>
      <c r="H15" s="20">
        <f t="shared" si="2"/>
        <v>0</v>
      </c>
    </row>
    <row r="16" spans="1:8" ht="15.75">
      <c r="A16" s="5" t="s">
        <v>6</v>
      </c>
      <c r="B16" s="49"/>
      <c r="C16" s="49"/>
      <c r="D16" s="49"/>
      <c r="E16" s="49"/>
      <c r="F16" s="20">
        <f t="shared" si="0"/>
        <v>0</v>
      </c>
      <c r="G16" s="20">
        <f t="shared" si="1"/>
        <v>0</v>
      </c>
      <c r="H16" s="20">
        <f t="shared" si="2"/>
        <v>0</v>
      </c>
    </row>
    <row r="17" spans="1:8" ht="15.75">
      <c r="A17" s="5" t="s">
        <v>7</v>
      </c>
      <c r="B17" s="49"/>
      <c r="C17" s="49"/>
      <c r="D17" s="49"/>
      <c r="E17" s="49"/>
      <c r="F17" s="20">
        <f t="shared" si="0"/>
        <v>0</v>
      </c>
      <c r="G17" s="20">
        <f t="shared" si="1"/>
        <v>0</v>
      </c>
      <c r="H17" s="20">
        <f t="shared" si="2"/>
        <v>0</v>
      </c>
    </row>
    <row r="18" spans="1:8" ht="15.75">
      <c r="A18" s="5" t="s">
        <v>8</v>
      </c>
      <c r="B18" s="49"/>
      <c r="C18" s="49"/>
      <c r="D18" s="49"/>
      <c r="E18" s="49"/>
      <c r="F18" s="20">
        <f t="shared" si="0"/>
        <v>0</v>
      </c>
      <c r="G18" s="20">
        <f t="shared" si="1"/>
        <v>0</v>
      </c>
      <c r="H18" s="20">
        <f t="shared" si="2"/>
        <v>0</v>
      </c>
    </row>
    <row r="19" spans="1:8" ht="15.75">
      <c r="A19" s="5" t="s">
        <v>9</v>
      </c>
      <c r="B19" s="49"/>
      <c r="C19" s="49"/>
      <c r="D19" s="49"/>
      <c r="E19" s="49"/>
      <c r="F19" s="20">
        <f t="shared" si="0"/>
        <v>0</v>
      </c>
      <c r="G19" s="20">
        <f t="shared" si="1"/>
        <v>0</v>
      </c>
      <c r="H19" s="20">
        <f t="shared" si="2"/>
        <v>0</v>
      </c>
    </row>
    <row r="20" spans="1:8" ht="15.75">
      <c r="A20" s="5" t="s">
        <v>10</v>
      </c>
      <c r="B20" s="49">
        <v>3671336.33</v>
      </c>
      <c r="C20" s="49">
        <v>7518248.69</v>
      </c>
      <c r="D20" s="49">
        <v>6644300.66</v>
      </c>
      <c r="E20" s="49"/>
      <c r="F20" s="20">
        <f t="shared" si="0"/>
        <v>1</v>
      </c>
      <c r="G20" s="20">
        <f t="shared" si="1"/>
        <v>1</v>
      </c>
      <c r="H20" s="20">
        <f t="shared" si="2"/>
        <v>-2</v>
      </c>
    </row>
    <row r="21" spans="1:8" ht="15.75">
      <c r="A21" s="5" t="s">
        <v>11</v>
      </c>
      <c r="B21" s="49"/>
      <c r="C21" s="49"/>
      <c r="D21" s="49"/>
      <c r="E21" s="49"/>
      <c r="F21" s="20">
        <f t="shared" si="0"/>
        <v>0</v>
      </c>
      <c r="G21" s="20">
        <f t="shared" si="1"/>
        <v>0</v>
      </c>
      <c r="H21" s="20">
        <f t="shared" si="2"/>
        <v>0</v>
      </c>
    </row>
    <row r="22" spans="1:8" ht="15.75">
      <c r="A22" s="5" t="s">
        <v>12</v>
      </c>
      <c r="B22" s="49"/>
      <c r="C22" s="49"/>
      <c r="D22" s="49"/>
      <c r="E22" s="49"/>
      <c r="F22" s="20">
        <f t="shared" si="0"/>
        <v>0</v>
      </c>
      <c r="G22" s="20">
        <f t="shared" si="1"/>
        <v>0</v>
      </c>
      <c r="H22" s="20">
        <f t="shared" si="2"/>
        <v>0</v>
      </c>
    </row>
    <row r="23" spans="1:8" ht="15.75">
      <c r="A23" s="5" t="s">
        <v>13</v>
      </c>
      <c r="B23" s="49"/>
      <c r="C23" s="49"/>
      <c r="D23" s="49"/>
      <c r="E23" s="49"/>
      <c r="F23" s="20">
        <f t="shared" si="0"/>
        <v>0</v>
      </c>
      <c r="G23" s="20">
        <f t="shared" si="1"/>
        <v>0</v>
      </c>
      <c r="H23" s="20">
        <f t="shared" si="2"/>
        <v>0</v>
      </c>
    </row>
    <row r="24" spans="1:8" ht="15.75">
      <c r="A24" s="5" t="s">
        <v>14</v>
      </c>
      <c r="B24" s="49"/>
      <c r="C24" s="49"/>
      <c r="D24" s="49"/>
      <c r="E24" s="49"/>
      <c r="F24" s="20">
        <f t="shared" si="0"/>
        <v>0</v>
      </c>
      <c r="G24" s="20">
        <f t="shared" si="1"/>
        <v>0</v>
      </c>
      <c r="H24" s="20">
        <f t="shared" si="2"/>
        <v>0</v>
      </c>
    </row>
    <row r="25" spans="1:8" ht="15.75">
      <c r="A25" s="5" t="s">
        <v>15</v>
      </c>
      <c r="B25" s="49"/>
      <c r="C25" s="49"/>
      <c r="D25" s="49"/>
      <c r="E25" s="49"/>
      <c r="F25" s="20">
        <f t="shared" si="0"/>
        <v>0</v>
      </c>
      <c r="G25" s="20">
        <f t="shared" si="1"/>
        <v>0</v>
      </c>
      <c r="H25" s="20">
        <f t="shared" si="2"/>
        <v>0</v>
      </c>
    </row>
    <row r="26" spans="1:8" ht="15.75">
      <c r="A26" s="5" t="s">
        <v>16</v>
      </c>
      <c r="B26" s="49">
        <v>3411140.06</v>
      </c>
      <c r="C26" s="49">
        <v>3411140.06</v>
      </c>
      <c r="D26" s="49">
        <v>3011140.06</v>
      </c>
      <c r="E26" s="49">
        <v>3011140.06</v>
      </c>
      <c r="F26" s="20">
        <f t="shared" si="0"/>
        <v>1</v>
      </c>
      <c r="G26" s="20">
        <f t="shared" si="1"/>
        <v>1</v>
      </c>
      <c r="H26" s="20">
        <f t="shared" si="2"/>
        <v>-2</v>
      </c>
    </row>
    <row r="27" spans="1:8" ht="15.75">
      <c r="A27" s="5" t="s">
        <v>17</v>
      </c>
      <c r="B27" s="49">
        <v>15747280.9</v>
      </c>
      <c r="C27" s="49">
        <v>15747280.9</v>
      </c>
      <c r="D27" s="49">
        <v>15747280.9</v>
      </c>
      <c r="E27" s="49">
        <v>15747280.9</v>
      </c>
      <c r="F27" s="20">
        <f t="shared" si="0"/>
        <v>1</v>
      </c>
      <c r="G27" s="20">
        <f t="shared" si="1"/>
        <v>1</v>
      </c>
      <c r="H27" s="20">
        <f t="shared" si="2"/>
        <v>-2</v>
      </c>
    </row>
    <row r="28" spans="1:8" ht="15.75">
      <c r="A28" s="5" t="s">
        <v>18</v>
      </c>
      <c r="B28" s="49"/>
      <c r="C28" s="49"/>
      <c r="D28" s="49"/>
      <c r="E28" s="49"/>
      <c r="F28" s="20">
        <f t="shared" si="0"/>
        <v>0</v>
      </c>
      <c r="G28" s="20">
        <f t="shared" si="1"/>
        <v>0</v>
      </c>
      <c r="H28" s="20">
        <f t="shared" si="2"/>
        <v>0</v>
      </c>
    </row>
    <row r="29" spans="1:8" ht="15.75">
      <c r="A29" s="5" t="s">
        <v>19</v>
      </c>
      <c r="B29" s="49"/>
      <c r="C29" s="49"/>
      <c r="D29" s="49"/>
      <c r="E29" s="49"/>
      <c r="F29" s="20">
        <f t="shared" si="0"/>
        <v>0</v>
      </c>
      <c r="G29" s="20">
        <f t="shared" si="1"/>
        <v>0</v>
      </c>
      <c r="H29" s="20">
        <f t="shared" si="2"/>
        <v>0</v>
      </c>
    </row>
    <row r="30" spans="1:8" ht="15.75">
      <c r="A30" s="5" t="s">
        <v>20</v>
      </c>
      <c r="B30" s="49"/>
      <c r="C30" s="49"/>
      <c r="D30" s="49"/>
      <c r="E30" s="49"/>
      <c r="F30" s="20">
        <f t="shared" si="0"/>
        <v>0</v>
      </c>
      <c r="G30" s="20">
        <f t="shared" si="1"/>
        <v>0</v>
      </c>
      <c r="H30" s="20">
        <f t="shared" si="2"/>
        <v>0</v>
      </c>
    </row>
    <row r="31" spans="1:8" ht="15.75">
      <c r="A31" s="5" t="s">
        <v>21</v>
      </c>
      <c r="B31" s="49"/>
      <c r="C31" s="49"/>
      <c r="D31" s="49"/>
      <c r="E31" s="49"/>
      <c r="F31" s="20">
        <f t="shared" si="0"/>
        <v>0</v>
      </c>
      <c r="G31" s="20">
        <f t="shared" si="1"/>
        <v>0</v>
      </c>
      <c r="H31" s="20">
        <f t="shared" si="2"/>
        <v>0</v>
      </c>
    </row>
    <row r="32" spans="1:8" ht="15.75">
      <c r="A32" s="5" t="s">
        <v>22</v>
      </c>
      <c r="B32" s="49"/>
      <c r="C32" s="49"/>
      <c r="D32" s="49"/>
      <c r="E32" s="49"/>
      <c r="F32" s="20">
        <f t="shared" si="0"/>
        <v>0</v>
      </c>
      <c r="G32" s="20">
        <f t="shared" si="1"/>
        <v>0</v>
      </c>
      <c r="H32" s="20">
        <f t="shared" si="2"/>
        <v>0</v>
      </c>
    </row>
    <row r="33" spans="1:8" ht="15.75">
      <c r="A33" s="5" t="s">
        <v>23</v>
      </c>
      <c r="B33" s="49"/>
      <c r="C33" s="49"/>
      <c r="D33" s="49"/>
      <c r="E33" s="49"/>
      <c r="F33" s="20">
        <f t="shared" si="0"/>
        <v>0</v>
      </c>
      <c r="G33" s="20">
        <f t="shared" si="1"/>
        <v>0</v>
      </c>
      <c r="H33" s="20">
        <f t="shared" si="2"/>
        <v>0</v>
      </c>
    </row>
    <row r="34" spans="1:8" ht="15.75">
      <c r="A34" s="5" t="s">
        <v>24</v>
      </c>
      <c r="B34" s="49"/>
      <c r="C34" s="49"/>
      <c r="D34" s="49"/>
      <c r="E34" s="49"/>
      <c r="F34" s="20">
        <f t="shared" si="0"/>
        <v>0</v>
      </c>
      <c r="G34" s="20">
        <f t="shared" si="1"/>
        <v>0</v>
      </c>
      <c r="H34" s="20">
        <f t="shared" si="2"/>
        <v>0</v>
      </c>
    </row>
    <row r="35" spans="1:8" ht="15.75">
      <c r="A35" s="5" t="s">
        <v>25</v>
      </c>
      <c r="B35" s="49"/>
      <c r="C35" s="49"/>
      <c r="D35" s="49"/>
      <c r="E35" s="49"/>
      <c r="F35" s="20">
        <f t="shared" si="0"/>
        <v>0</v>
      </c>
      <c r="G35" s="20">
        <f t="shared" si="1"/>
        <v>0</v>
      </c>
      <c r="H35" s="20">
        <f t="shared" si="2"/>
        <v>0</v>
      </c>
    </row>
    <row r="36" spans="1:8" ht="15.75">
      <c r="A36" s="5" t="s">
        <v>26</v>
      </c>
      <c r="B36" s="49"/>
      <c r="C36" s="49"/>
      <c r="D36" s="49"/>
      <c r="E36" s="49"/>
      <c r="F36" s="20">
        <f t="shared" si="0"/>
        <v>0</v>
      </c>
      <c r="G36" s="20">
        <f t="shared" si="1"/>
        <v>0</v>
      </c>
      <c r="H36" s="20">
        <f t="shared" si="2"/>
        <v>0</v>
      </c>
    </row>
    <row r="37" spans="1:8" ht="15.75">
      <c r="A37" s="5" t="s">
        <v>27</v>
      </c>
      <c r="B37" s="49"/>
      <c r="C37" s="49"/>
      <c r="D37" s="49"/>
      <c r="E37" s="49"/>
      <c r="F37" s="20">
        <f t="shared" si="0"/>
        <v>0</v>
      </c>
      <c r="G37" s="20">
        <f t="shared" si="1"/>
        <v>0</v>
      </c>
      <c r="H37" s="20">
        <f t="shared" si="2"/>
        <v>0</v>
      </c>
    </row>
    <row r="38" spans="1:8" ht="15.75">
      <c r="A38" s="5" t="s">
        <v>28</v>
      </c>
      <c r="B38" s="49"/>
      <c r="C38" s="49"/>
      <c r="D38" s="49"/>
      <c r="E38" s="49"/>
      <c r="F38" s="20">
        <f t="shared" si="0"/>
        <v>0</v>
      </c>
      <c r="G38" s="20">
        <f t="shared" si="1"/>
        <v>0</v>
      </c>
      <c r="H38" s="20">
        <f t="shared" si="2"/>
        <v>0</v>
      </c>
    </row>
    <row r="39" spans="1:8" ht="15.75">
      <c r="A39" s="5" t="s">
        <v>29</v>
      </c>
      <c r="B39" s="49">
        <v>3554748.02</v>
      </c>
      <c r="C39" s="49"/>
      <c r="D39" s="49"/>
      <c r="E39" s="49"/>
      <c r="F39" s="20">
        <f t="shared" si="0"/>
        <v>1</v>
      </c>
      <c r="G39" s="20">
        <f t="shared" si="1"/>
        <v>1</v>
      </c>
      <c r="H39" s="20">
        <f t="shared" si="2"/>
        <v>-2</v>
      </c>
    </row>
    <row r="40" spans="1:8" ht="15.75">
      <c r="A40" s="5" t="s">
        <v>30</v>
      </c>
      <c r="B40" s="49"/>
      <c r="C40" s="49"/>
      <c r="D40" s="49"/>
      <c r="E40" s="49"/>
      <c r="F40" s="20">
        <f t="shared" si="0"/>
        <v>0</v>
      </c>
      <c r="G40" s="20">
        <f t="shared" si="1"/>
        <v>0</v>
      </c>
      <c r="H40" s="20">
        <f t="shared" si="2"/>
        <v>0</v>
      </c>
    </row>
    <row r="41" spans="1:8" ht="15.75">
      <c r="A41" s="5" t="s">
        <v>31</v>
      </c>
      <c r="B41" s="49"/>
      <c r="C41" s="49"/>
      <c r="D41" s="49"/>
      <c r="E41" s="49"/>
      <c r="F41" s="20">
        <f t="shared" si="0"/>
        <v>0</v>
      </c>
      <c r="G41" s="20">
        <f t="shared" si="1"/>
        <v>0</v>
      </c>
      <c r="H41" s="20">
        <f t="shared" si="2"/>
        <v>0</v>
      </c>
    </row>
    <row r="42" spans="1:8" ht="15.75">
      <c r="A42" s="5" t="s">
        <v>32</v>
      </c>
      <c r="B42" s="49"/>
      <c r="C42" s="49"/>
      <c r="D42" s="49"/>
      <c r="E42" s="49"/>
      <c r="F42" s="20">
        <f t="shared" si="0"/>
        <v>0</v>
      </c>
      <c r="G42" s="20">
        <f t="shared" si="1"/>
        <v>0</v>
      </c>
      <c r="H42" s="20">
        <f t="shared" si="2"/>
        <v>0</v>
      </c>
    </row>
    <row r="43" spans="1:8" ht="15.75">
      <c r="A43" s="5" t="s">
        <v>33</v>
      </c>
      <c r="B43" s="49"/>
      <c r="C43" s="49"/>
      <c r="D43" s="49"/>
      <c r="E43" s="49"/>
      <c r="F43" s="20">
        <f t="shared" si="0"/>
        <v>0</v>
      </c>
      <c r="G43" s="20">
        <f t="shared" si="1"/>
        <v>0</v>
      </c>
      <c r="H43" s="20">
        <f t="shared" si="2"/>
        <v>0</v>
      </c>
    </row>
    <row r="44" spans="1:8" ht="15.75">
      <c r="A44" s="5" t="s">
        <v>34</v>
      </c>
      <c r="B44" s="49"/>
      <c r="C44" s="49"/>
      <c r="D44" s="49"/>
      <c r="E44" s="49"/>
      <c r="F44" s="20">
        <f t="shared" si="0"/>
        <v>0</v>
      </c>
      <c r="G44" s="20">
        <f t="shared" si="1"/>
        <v>0</v>
      </c>
      <c r="H44" s="20">
        <f t="shared" si="2"/>
        <v>0</v>
      </c>
    </row>
    <row r="45" spans="1:8" ht="15.75">
      <c r="A45" s="5" t="s">
        <v>35</v>
      </c>
      <c r="B45" s="49"/>
      <c r="C45" s="49"/>
      <c r="D45" s="49"/>
      <c r="E45" s="49"/>
      <c r="F45" s="20">
        <f t="shared" si="0"/>
        <v>0</v>
      </c>
      <c r="G45" s="20">
        <f t="shared" si="1"/>
        <v>0</v>
      </c>
      <c r="H45" s="20">
        <f t="shared" si="2"/>
        <v>0</v>
      </c>
    </row>
    <row r="46" spans="1:8" ht="15.75">
      <c r="A46" s="5" t="s">
        <v>36</v>
      </c>
      <c r="B46" s="49"/>
      <c r="C46" s="49">
        <v>5369475.74</v>
      </c>
      <c r="D46" s="49">
        <v>5369475.74</v>
      </c>
      <c r="E46" s="49">
        <v>5369475.83</v>
      </c>
      <c r="F46" s="20">
        <f t="shared" si="0"/>
        <v>1</v>
      </c>
      <c r="G46" s="20">
        <f t="shared" si="1"/>
        <v>1</v>
      </c>
      <c r="H46" s="20">
        <f t="shared" si="2"/>
        <v>-2</v>
      </c>
    </row>
    <row r="47" spans="1:8" ht="15.75">
      <c r="A47" s="6" t="s">
        <v>39</v>
      </c>
      <c r="F47" s="1"/>
      <c r="G47" s="1"/>
      <c r="H47" s="1"/>
    </row>
    <row r="48" spans="1:5" ht="15.75">
      <c r="A48" s="6"/>
      <c r="B48" s="6"/>
      <c r="C48" s="6"/>
      <c r="D48" s="6"/>
      <c r="E48" s="6"/>
    </row>
  </sheetData>
  <sheetProtection/>
  <mergeCells count="6">
    <mergeCell ref="A1:H1"/>
    <mergeCell ref="A7:A8"/>
    <mergeCell ref="B7:E7"/>
    <mergeCell ref="F7:F8"/>
    <mergeCell ref="G7:G8"/>
    <mergeCell ref="H7:H8"/>
  </mergeCells>
  <printOptions/>
  <pageMargins left="0.18" right="0.2" top="0.52" bottom="0.31496062992125984" header="0.31496062992125984" footer="0.31496062992125984"/>
  <pageSetup fitToHeight="1" fitToWidth="1" horizontalDpi="600" verticalDpi="600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CC00"/>
    <pageSetUpPr fitToPage="1"/>
  </sheetPr>
  <dimension ref="A1:I50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J49" sqref="J49"/>
    </sheetView>
  </sheetViews>
  <sheetFormatPr defaultColWidth="9.140625" defaultRowHeight="15"/>
  <cols>
    <col min="1" max="1" width="24.421875" style="1" customWidth="1"/>
    <col min="2" max="2" width="20.7109375" style="1" customWidth="1"/>
    <col min="3" max="4" width="17.00390625" style="1" customWidth="1"/>
    <col min="5" max="5" width="15.140625" style="1" customWidth="1"/>
    <col min="6" max="6" width="17.57421875" style="1" customWidth="1"/>
    <col min="7" max="8" width="8.140625" style="1" customWidth="1"/>
    <col min="9" max="9" width="17.00390625" style="1" customWidth="1"/>
    <col min="10" max="16384" width="9.140625" style="1" customWidth="1"/>
  </cols>
  <sheetData>
    <row r="1" spans="1:9" ht="32.25" customHeight="1">
      <c r="A1" s="68" t="s">
        <v>275</v>
      </c>
      <c r="B1" s="68"/>
      <c r="C1" s="68"/>
      <c r="D1" s="68"/>
      <c r="E1" s="68"/>
      <c r="F1" s="68"/>
      <c r="G1" s="68"/>
      <c r="H1" s="68"/>
      <c r="I1" s="68"/>
    </row>
    <row r="3" spans="1:5" ht="15.75">
      <c r="A3" s="11" t="s">
        <v>179</v>
      </c>
      <c r="B3" s="34">
        <f>MAX($G$10:$G$46)</f>
        <v>2.165360568110441</v>
      </c>
      <c r="C3" s="42"/>
      <c r="D3" s="42"/>
      <c r="E3" s="42"/>
    </row>
    <row r="4" spans="1:5" ht="15.75">
      <c r="A4" s="12" t="s">
        <v>180</v>
      </c>
      <c r="B4" s="45">
        <f>MIN($G$10:$G$46)</f>
        <v>0</v>
      </c>
      <c r="C4" s="43"/>
      <c r="D4" s="43"/>
      <c r="E4" s="43"/>
    </row>
    <row r="5" spans="1:5" ht="15.75">
      <c r="A5" s="13" t="s">
        <v>181</v>
      </c>
      <c r="B5" s="14" t="s">
        <v>42</v>
      </c>
      <c r="C5" s="29"/>
      <c r="D5" s="29"/>
      <c r="E5" s="29"/>
    </row>
    <row r="7" spans="1:9" s="8" customFormat="1" ht="21.75" customHeight="1">
      <c r="A7" s="65" t="s">
        <v>38</v>
      </c>
      <c r="B7" s="65" t="s">
        <v>295</v>
      </c>
      <c r="C7" s="65" t="s">
        <v>183</v>
      </c>
      <c r="D7" s="65"/>
      <c r="E7" s="65"/>
      <c r="F7" s="65"/>
      <c r="G7" s="66" t="s">
        <v>184</v>
      </c>
      <c r="H7" s="66" t="s">
        <v>185</v>
      </c>
      <c r="I7" s="66" t="s">
        <v>186</v>
      </c>
    </row>
    <row r="8" spans="1:9" s="8" customFormat="1" ht="80.25" customHeight="1">
      <c r="A8" s="65"/>
      <c r="B8" s="65"/>
      <c r="C8" s="3" t="s">
        <v>123</v>
      </c>
      <c r="D8" s="3" t="s">
        <v>291</v>
      </c>
      <c r="E8" s="3" t="s">
        <v>292</v>
      </c>
      <c r="F8" s="3" t="s">
        <v>182</v>
      </c>
      <c r="G8" s="66"/>
      <c r="H8" s="66"/>
      <c r="I8" s="66"/>
    </row>
    <row r="9" spans="1:9" s="7" customFormat="1" ht="15.75">
      <c r="A9" s="9">
        <v>1</v>
      </c>
      <c r="B9" s="9">
        <v>2</v>
      </c>
      <c r="C9" s="9">
        <v>3</v>
      </c>
      <c r="D9" s="9">
        <v>4</v>
      </c>
      <c r="E9" s="9" t="s">
        <v>187</v>
      </c>
      <c r="F9" s="9" t="s">
        <v>188</v>
      </c>
      <c r="G9" s="9">
        <v>7</v>
      </c>
      <c r="H9" s="9">
        <v>8</v>
      </c>
      <c r="I9" s="9">
        <v>9</v>
      </c>
    </row>
    <row r="10" spans="1:9" ht="15.75">
      <c r="A10" s="5" t="s">
        <v>0</v>
      </c>
      <c r="B10" s="47">
        <v>54252770.67</v>
      </c>
      <c r="C10" s="47">
        <v>490460912.34999996</v>
      </c>
      <c r="D10" s="47">
        <v>586585699.28</v>
      </c>
      <c r="E10" s="47">
        <f>D10-C10</f>
        <v>96124786.93</v>
      </c>
      <c r="F10" s="40">
        <f>E10/3</f>
        <v>32041595.643333334</v>
      </c>
      <c r="G10" s="47">
        <f>B10/F10</f>
        <v>1.6931981563561112</v>
      </c>
      <c r="H10" s="47">
        <f>(G10-$B$4)/($B$3-$B$4)</f>
        <v>0.7819474415910542</v>
      </c>
      <c r="I10" s="47">
        <f>H10*$B$5</f>
        <v>-0.7819474415910542</v>
      </c>
    </row>
    <row r="11" spans="1:9" ht="15.75">
      <c r="A11" s="5" t="s">
        <v>1</v>
      </c>
      <c r="B11" s="47">
        <v>15110949.75</v>
      </c>
      <c r="C11" s="47">
        <v>465456180.02</v>
      </c>
      <c r="D11" s="47">
        <v>578195619.0899999</v>
      </c>
      <c r="E11" s="47">
        <f aca="true" t="shared" si="0" ref="E11:E46">D11-C11</f>
        <v>112739439.06999993</v>
      </c>
      <c r="F11" s="40">
        <f aca="true" t="shared" si="1" ref="F11:F46">E11/3</f>
        <v>37579813.02333331</v>
      </c>
      <c r="G11" s="47">
        <f aca="true" t="shared" si="2" ref="G11:G46">B11/F11</f>
        <v>0.4021028454989281</v>
      </c>
      <c r="H11" s="47">
        <f aca="true" t="shared" si="3" ref="H11:H46">(G11-$B$4)/($B$3-$B$4)</f>
        <v>0.18569787010105904</v>
      </c>
      <c r="I11" s="47">
        <f aca="true" t="shared" si="4" ref="I11:I46">H11*$B$5</f>
        <v>-0.18569787010105904</v>
      </c>
    </row>
    <row r="12" spans="1:9" ht="15.75">
      <c r="A12" s="5" t="s">
        <v>2</v>
      </c>
      <c r="B12" s="47">
        <v>1388839.52</v>
      </c>
      <c r="C12" s="47">
        <v>106846352.47</v>
      </c>
      <c r="D12" s="47">
        <v>125439788.64</v>
      </c>
      <c r="E12" s="47">
        <f t="shared" si="0"/>
        <v>18593436.17</v>
      </c>
      <c r="F12" s="40">
        <f t="shared" si="1"/>
        <v>6197812.056666668</v>
      </c>
      <c r="G12" s="47">
        <f t="shared" si="2"/>
        <v>0.22408545262454302</v>
      </c>
      <c r="H12" s="47">
        <f t="shared" si="3"/>
        <v>0.10348643820557181</v>
      </c>
      <c r="I12" s="47">
        <f t="shared" si="4"/>
        <v>-0.10348643820557181</v>
      </c>
    </row>
    <row r="13" spans="1:9" ht="15.75">
      <c r="A13" s="5" t="s">
        <v>3</v>
      </c>
      <c r="B13" s="47">
        <v>3040297.66</v>
      </c>
      <c r="C13" s="47">
        <v>77879016.57000001</v>
      </c>
      <c r="D13" s="47">
        <v>96566751.61</v>
      </c>
      <c r="E13" s="47">
        <f t="shared" si="0"/>
        <v>18687735.03999999</v>
      </c>
      <c r="F13" s="40">
        <f t="shared" si="1"/>
        <v>6229245.013333331</v>
      </c>
      <c r="G13" s="47">
        <f t="shared" si="2"/>
        <v>0.48806840210850955</v>
      </c>
      <c r="H13" s="47">
        <f t="shared" si="3"/>
        <v>0.2253982127948385</v>
      </c>
      <c r="I13" s="47">
        <f t="shared" si="4"/>
        <v>-0.2253982127948385</v>
      </c>
    </row>
    <row r="14" spans="1:9" ht="15.75">
      <c r="A14" s="5" t="s">
        <v>4</v>
      </c>
      <c r="B14" s="47"/>
      <c r="C14" s="47">
        <v>31236446.600000005</v>
      </c>
      <c r="D14" s="47">
        <v>36678775.8</v>
      </c>
      <c r="E14" s="47">
        <f t="shared" si="0"/>
        <v>5442329.199999992</v>
      </c>
      <c r="F14" s="40">
        <f t="shared" si="1"/>
        <v>1814109.7333333306</v>
      </c>
      <c r="G14" s="23">
        <f t="shared" si="2"/>
        <v>0</v>
      </c>
      <c r="H14" s="23">
        <f t="shared" si="3"/>
        <v>0</v>
      </c>
      <c r="I14" s="23">
        <f t="shared" si="4"/>
        <v>0</v>
      </c>
    </row>
    <row r="15" spans="1:9" ht="15.75">
      <c r="A15" s="5" t="s">
        <v>5</v>
      </c>
      <c r="B15" s="47">
        <v>841829.7</v>
      </c>
      <c r="C15" s="47">
        <v>28869709.279999997</v>
      </c>
      <c r="D15" s="47">
        <v>34263419.949999996</v>
      </c>
      <c r="E15" s="47">
        <f t="shared" si="0"/>
        <v>5393710.669999998</v>
      </c>
      <c r="F15" s="40">
        <f t="shared" si="1"/>
        <v>1797903.556666666</v>
      </c>
      <c r="G15" s="47">
        <f t="shared" si="2"/>
        <v>0.4682285080745721</v>
      </c>
      <c r="H15" s="47">
        <f t="shared" si="3"/>
        <v>0.21623581539732314</v>
      </c>
      <c r="I15" s="47">
        <f t="shared" si="4"/>
        <v>-0.21623581539732314</v>
      </c>
    </row>
    <row r="16" spans="1:9" ht="15.75">
      <c r="A16" s="5" t="s">
        <v>6</v>
      </c>
      <c r="B16" s="47">
        <v>441240.1</v>
      </c>
      <c r="C16" s="47">
        <v>36310893.86</v>
      </c>
      <c r="D16" s="47">
        <v>42639008.080000006</v>
      </c>
      <c r="E16" s="47">
        <f t="shared" si="0"/>
        <v>6328114.220000006</v>
      </c>
      <c r="F16" s="40">
        <f t="shared" si="1"/>
        <v>2109371.4066666686</v>
      </c>
      <c r="G16" s="47">
        <f t="shared" si="2"/>
        <v>0.2091808481927178</v>
      </c>
      <c r="H16" s="47">
        <f t="shared" si="3"/>
        <v>0.09660324071351097</v>
      </c>
      <c r="I16" s="47">
        <f t="shared" si="4"/>
        <v>-0.09660324071351097</v>
      </c>
    </row>
    <row r="17" spans="1:9" ht="15.75">
      <c r="A17" s="5" t="s">
        <v>7</v>
      </c>
      <c r="B17" s="47">
        <v>72254.84</v>
      </c>
      <c r="C17" s="47">
        <v>17357189.3</v>
      </c>
      <c r="D17" s="47">
        <v>20568613.72</v>
      </c>
      <c r="E17" s="47">
        <f t="shared" si="0"/>
        <v>3211424.419999998</v>
      </c>
      <c r="F17" s="40">
        <f t="shared" si="1"/>
        <v>1070474.806666666</v>
      </c>
      <c r="G17" s="47">
        <f t="shared" si="2"/>
        <v>0.06749793600934259</v>
      </c>
      <c r="H17" s="47">
        <f t="shared" si="3"/>
        <v>0.031171684292858128</v>
      </c>
      <c r="I17" s="47">
        <f t="shared" si="4"/>
        <v>-0.031171684292858128</v>
      </c>
    </row>
    <row r="18" spans="1:9" ht="15.75">
      <c r="A18" s="5" t="s">
        <v>8</v>
      </c>
      <c r="B18" s="47">
        <v>623650.93</v>
      </c>
      <c r="C18" s="47">
        <v>29477959.31</v>
      </c>
      <c r="D18" s="47">
        <v>38156458.12</v>
      </c>
      <c r="E18" s="47">
        <f t="shared" si="0"/>
        <v>8678498.809999999</v>
      </c>
      <c r="F18" s="40">
        <f t="shared" si="1"/>
        <v>2892832.936666666</v>
      </c>
      <c r="G18" s="47">
        <f t="shared" si="2"/>
        <v>0.21558484145255077</v>
      </c>
      <c r="H18" s="47">
        <f t="shared" si="3"/>
        <v>0.0995607127180101</v>
      </c>
      <c r="I18" s="47">
        <f t="shared" si="4"/>
        <v>-0.0995607127180101</v>
      </c>
    </row>
    <row r="19" spans="1:9" ht="15.75">
      <c r="A19" s="5" t="s">
        <v>9</v>
      </c>
      <c r="B19" s="47"/>
      <c r="C19" s="47">
        <v>16075021.540000001</v>
      </c>
      <c r="D19" s="47">
        <v>18195570.75</v>
      </c>
      <c r="E19" s="47">
        <f t="shared" si="0"/>
        <v>2120549.209999999</v>
      </c>
      <c r="F19" s="40">
        <f t="shared" si="1"/>
        <v>706849.7366666663</v>
      </c>
      <c r="G19" s="23">
        <f t="shared" si="2"/>
        <v>0</v>
      </c>
      <c r="H19" s="23">
        <f t="shared" si="3"/>
        <v>0</v>
      </c>
      <c r="I19" s="23">
        <f t="shared" si="4"/>
        <v>0</v>
      </c>
    </row>
    <row r="20" spans="1:9" ht="15.75">
      <c r="A20" s="5" t="s">
        <v>10</v>
      </c>
      <c r="B20" s="47">
        <v>1386042.11</v>
      </c>
      <c r="C20" s="47">
        <v>10649349.469999999</v>
      </c>
      <c r="D20" s="47">
        <v>12569642.280000001</v>
      </c>
      <c r="E20" s="47">
        <f t="shared" si="0"/>
        <v>1920292.8100000024</v>
      </c>
      <c r="F20" s="40">
        <f t="shared" si="1"/>
        <v>640097.6033333341</v>
      </c>
      <c r="G20" s="47">
        <f t="shared" si="2"/>
        <v>2.165360568110441</v>
      </c>
      <c r="H20" s="23">
        <f t="shared" si="3"/>
        <v>1</v>
      </c>
      <c r="I20" s="23">
        <f t="shared" si="4"/>
        <v>-1</v>
      </c>
    </row>
    <row r="21" spans="1:9" ht="15.75">
      <c r="A21" s="5" t="s">
        <v>11</v>
      </c>
      <c r="B21" s="47"/>
      <c r="C21" s="47">
        <v>33557561.06999999</v>
      </c>
      <c r="D21" s="47">
        <v>39339831.8</v>
      </c>
      <c r="E21" s="47">
        <f t="shared" si="0"/>
        <v>5782270.730000004</v>
      </c>
      <c r="F21" s="40">
        <f t="shared" si="1"/>
        <v>1927423.576666668</v>
      </c>
      <c r="G21" s="23">
        <f t="shared" si="2"/>
        <v>0</v>
      </c>
      <c r="H21" s="23">
        <f t="shared" si="3"/>
        <v>0</v>
      </c>
      <c r="I21" s="23">
        <f t="shared" si="4"/>
        <v>0</v>
      </c>
    </row>
    <row r="22" spans="1:9" ht="15.75">
      <c r="A22" s="5" t="s">
        <v>12</v>
      </c>
      <c r="B22" s="47">
        <v>21614.03</v>
      </c>
      <c r="C22" s="47">
        <v>9604156.58</v>
      </c>
      <c r="D22" s="47">
        <v>10804775.86</v>
      </c>
      <c r="E22" s="47">
        <f t="shared" si="0"/>
        <v>1200619.2799999993</v>
      </c>
      <c r="F22" s="40">
        <f t="shared" si="1"/>
        <v>400206.42666666646</v>
      </c>
      <c r="G22" s="47">
        <f t="shared" si="2"/>
        <v>0.05400720368241965</v>
      </c>
      <c r="H22" s="47">
        <f t="shared" si="3"/>
        <v>0.024941436764754594</v>
      </c>
      <c r="I22" s="47">
        <f t="shared" si="4"/>
        <v>-0.024941436764754594</v>
      </c>
    </row>
    <row r="23" spans="1:9" ht="15.75">
      <c r="A23" s="5" t="s">
        <v>13</v>
      </c>
      <c r="B23" s="47">
        <v>48745.55</v>
      </c>
      <c r="C23" s="47">
        <v>14650004.069999998</v>
      </c>
      <c r="D23" s="47">
        <v>16979130.17</v>
      </c>
      <c r="E23" s="47">
        <f t="shared" si="0"/>
        <v>2329126.1000000034</v>
      </c>
      <c r="F23" s="40">
        <f t="shared" si="1"/>
        <v>776375.3666666677</v>
      </c>
      <c r="G23" s="47">
        <f t="shared" si="2"/>
        <v>0.06278605954396364</v>
      </c>
      <c r="H23" s="47">
        <f t="shared" si="3"/>
        <v>0.028995660338801056</v>
      </c>
      <c r="I23" s="47">
        <f t="shared" si="4"/>
        <v>-0.028995660338801056</v>
      </c>
    </row>
    <row r="24" spans="1:9" ht="15.75">
      <c r="A24" s="5" t="s">
        <v>14</v>
      </c>
      <c r="B24" s="47">
        <v>326608.42</v>
      </c>
      <c r="C24" s="47">
        <v>19563392.79</v>
      </c>
      <c r="D24" s="47">
        <v>23224774.919999998</v>
      </c>
      <c r="E24" s="47">
        <f t="shared" si="0"/>
        <v>3661382.129999999</v>
      </c>
      <c r="F24" s="40">
        <f t="shared" si="1"/>
        <v>1220460.7099999997</v>
      </c>
      <c r="G24" s="47">
        <f t="shared" si="2"/>
        <v>0.26761076151316665</v>
      </c>
      <c r="H24" s="47">
        <f t="shared" si="3"/>
        <v>0.12358715931854798</v>
      </c>
      <c r="I24" s="47">
        <f t="shared" si="4"/>
        <v>-0.12358715931854798</v>
      </c>
    </row>
    <row r="25" spans="1:9" ht="15.75">
      <c r="A25" s="5" t="s">
        <v>15</v>
      </c>
      <c r="B25" s="47">
        <v>82005.23</v>
      </c>
      <c r="C25" s="47">
        <v>17182502.86</v>
      </c>
      <c r="D25" s="47">
        <v>18955075.580000002</v>
      </c>
      <c r="E25" s="47">
        <f t="shared" si="0"/>
        <v>1772572.7200000025</v>
      </c>
      <c r="F25" s="40">
        <f t="shared" si="1"/>
        <v>590857.5733333342</v>
      </c>
      <c r="G25" s="47">
        <f t="shared" si="2"/>
        <v>0.13879018176472874</v>
      </c>
      <c r="H25" s="47">
        <f t="shared" si="3"/>
        <v>0.06409564476637775</v>
      </c>
      <c r="I25" s="47">
        <f t="shared" si="4"/>
        <v>-0.06409564476637775</v>
      </c>
    </row>
    <row r="26" spans="1:9" ht="15.75">
      <c r="A26" s="5" t="s">
        <v>16</v>
      </c>
      <c r="B26" s="47">
        <v>4050065.65</v>
      </c>
      <c r="C26" s="47">
        <v>31257402.159999996</v>
      </c>
      <c r="D26" s="47">
        <v>39695143.32</v>
      </c>
      <c r="E26" s="47">
        <f t="shared" si="0"/>
        <v>8437741.160000004</v>
      </c>
      <c r="F26" s="40">
        <f t="shared" si="1"/>
        <v>2812580.386666668</v>
      </c>
      <c r="G26" s="47">
        <f t="shared" si="2"/>
        <v>1.439982184758082</v>
      </c>
      <c r="H26" s="47">
        <f t="shared" si="3"/>
        <v>0.6650080388296042</v>
      </c>
      <c r="I26" s="47">
        <f t="shared" si="4"/>
        <v>-0.6650080388296042</v>
      </c>
    </row>
    <row r="27" spans="1:9" ht="15.75">
      <c r="A27" s="5" t="s">
        <v>17</v>
      </c>
      <c r="B27" s="47">
        <v>4858.09</v>
      </c>
      <c r="C27" s="47">
        <v>7246785.43</v>
      </c>
      <c r="D27" s="47">
        <v>9382413.45</v>
      </c>
      <c r="E27" s="47">
        <f t="shared" si="0"/>
        <v>2135628.0199999996</v>
      </c>
      <c r="F27" s="40">
        <f t="shared" si="1"/>
        <v>711876.0066666665</v>
      </c>
      <c r="G27" s="47">
        <f t="shared" si="2"/>
        <v>0.006824348558603387</v>
      </c>
      <c r="H27" s="47">
        <f t="shared" si="3"/>
        <v>0.003151599165102798</v>
      </c>
      <c r="I27" s="47">
        <f t="shared" si="4"/>
        <v>-0.003151599165102798</v>
      </c>
    </row>
    <row r="28" spans="1:9" ht="15.75">
      <c r="A28" s="5" t="s">
        <v>18</v>
      </c>
      <c r="B28" s="47">
        <v>667326.49</v>
      </c>
      <c r="C28" s="47">
        <v>11759205.09</v>
      </c>
      <c r="D28" s="47">
        <v>13945241.68</v>
      </c>
      <c r="E28" s="47">
        <f t="shared" si="0"/>
        <v>2186036.59</v>
      </c>
      <c r="F28" s="40">
        <f t="shared" si="1"/>
        <v>728678.8633333333</v>
      </c>
      <c r="G28" s="47">
        <f>B28/F28</f>
        <v>0.9158032757356546</v>
      </c>
      <c r="H28" s="47">
        <f t="shared" si="3"/>
        <v>0.42293338542449405</v>
      </c>
      <c r="I28" s="47">
        <f t="shared" si="4"/>
        <v>-0.42293338542449405</v>
      </c>
    </row>
    <row r="29" spans="1:9" ht="15.75">
      <c r="A29" s="5" t="s">
        <v>19</v>
      </c>
      <c r="B29" s="47">
        <v>159929.8</v>
      </c>
      <c r="C29" s="47">
        <v>16724582.46</v>
      </c>
      <c r="D29" s="47">
        <v>18626083.950000003</v>
      </c>
      <c r="E29" s="47">
        <f t="shared" si="0"/>
        <v>1901501.490000002</v>
      </c>
      <c r="F29" s="40">
        <f t="shared" si="1"/>
        <v>633833.8300000007</v>
      </c>
      <c r="G29" s="47">
        <f t="shared" si="2"/>
        <v>0.2523213379128088</v>
      </c>
      <c r="H29" s="47">
        <f t="shared" si="3"/>
        <v>0.11652624584966559</v>
      </c>
      <c r="I29" s="47">
        <f t="shared" si="4"/>
        <v>-0.11652624584966559</v>
      </c>
    </row>
    <row r="30" spans="1:9" ht="15.75">
      <c r="A30" s="5" t="s">
        <v>20</v>
      </c>
      <c r="B30" s="47">
        <v>1406180.07</v>
      </c>
      <c r="C30" s="47">
        <v>36154756.26</v>
      </c>
      <c r="D30" s="47">
        <v>40095292.35</v>
      </c>
      <c r="E30" s="47">
        <f t="shared" si="0"/>
        <v>3940536.0900000036</v>
      </c>
      <c r="F30" s="40">
        <f t="shared" si="1"/>
        <v>1313512.0300000012</v>
      </c>
      <c r="G30" s="47">
        <f t="shared" si="2"/>
        <v>1.0705498220674834</v>
      </c>
      <c r="H30" s="47">
        <f t="shared" si="3"/>
        <v>0.4943979482371739</v>
      </c>
      <c r="I30" s="47">
        <f t="shared" si="4"/>
        <v>-0.4943979482371739</v>
      </c>
    </row>
    <row r="31" spans="1:9" ht="15.75">
      <c r="A31" s="5" t="s">
        <v>21</v>
      </c>
      <c r="B31" s="47">
        <v>434488.03</v>
      </c>
      <c r="C31" s="47">
        <v>14440508.459999999</v>
      </c>
      <c r="D31" s="47">
        <v>20017688.05</v>
      </c>
      <c r="E31" s="47">
        <f t="shared" si="0"/>
        <v>5577179.590000002</v>
      </c>
      <c r="F31" s="40">
        <f t="shared" si="1"/>
        <v>1859059.863333334</v>
      </c>
      <c r="G31" s="47">
        <f t="shared" si="2"/>
        <v>0.2337138456751757</v>
      </c>
      <c r="H31" s="47">
        <f t="shared" si="3"/>
        <v>0.107932992369544</v>
      </c>
      <c r="I31" s="47">
        <f t="shared" si="4"/>
        <v>-0.107932992369544</v>
      </c>
    </row>
    <row r="32" spans="1:9" ht="15.75">
      <c r="A32" s="5" t="s">
        <v>22</v>
      </c>
      <c r="B32" s="47">
        <v>129914.53</v>
      </c>
      <c r="C32" s="47">
        <v>19205185.400000002</v>
      </c>
      <c r="D32" s="47">
        <v>21265191.48</v>
      </c>
      <c r="E32" s="47">
        <f t="shared" si="0"/>
        <v>2060006.0799999982</v>
      </c>
      <c r="F32" s="40">
        <f t="shared" si="1"/>
        <v>686668.6933333328</v>
      </c>
      <c r="G32" s="47">
        <f t="shared" si="2"/>
        <v>0.18919535907389182</v>
      </c>
      <c r="H32" s="47">
        <f t="shared" si="3"/>
        <v>0.08737360505229362</v>
      </c>
      <c r="I32" s="47">
        <f t="shared" si="4"/>
        <v>-0.08737360505229362</v>
      </c>
    </row>
    <row r="33" spans="1:9" ht="15.75">
      <c r="A33" s="5" t="s">
        <v>23</v>
      </c>
      <c r="B33" s="47">
        <v>58246.46</v>
      </c>
      <c r="C33" s="47">
        <v>18304184.73</v>
      </c>
      <c r="D33" s="47">
        <v>20240076.38</v>
      </c>
      <c r="E33" s="47">
        <f t="shared" si="0"/>
        <v>1935891.6499999985</v>
      </c>
      <c r="F33" s="40">
        <f t="shared" si="1"/>
        <v>645297.2166666662</v>
      </c>
      <c r="G33" s="47">
        <f t="shared" si="2"/>
        <v>0.09026299586549698</v>
      </c>
      <c r="H33" s="47">
        <f t="shared" si="3"/>
        <v>0.0416849725606037</v>
      </c>
      <c r="I33" s="47">
        <f t="shared" si="4"/>
        <v>-0.0416849725606037</v>
      </c>
    </row>
    <row r="34" spans="1:9" ht="15.75">
      <c r="A34" s="5" t="s">
        <v>24</v>
      </c>
      <c r="B34" s="47"/>
      <c r="C34" s="47">
        <v>35999299.52</v>
      </c>
      <c r="D34" s="47">
        <v>42659188.17</v>
      </c>
      <c r="E34" s="47">
        <f t="shared" si="0"/>
        <v>6659888.6499999985</v>
      </c>
      <c r="F34" s="40">
        <f t="shared" si="1"/>
        <v>2219962.883333333</v>
      </c>
      <c r="G34" s="23">
        <f t="shared" si="2"/>
        <v>0</v>
      </c>
      <c r="H34" s="23">
        <f t="shared" si="3"/>
        <v>0</v>
      </c>
      <c r="I34" s="23">
        <f t="shared" si="4"/>
        <v>0</v>
      </c>
    </row>
    <row r="35" spans="1:9" ht="15.75">
      <c r="A35" s="5" t="s">
        <v>25</v>
      </c>
      <c r="B35" s="47">
        <v>367887.72</v>
      </c>
      <c r="C35" s="47">
        <v>7187780.97</v>
      </c>
      <c r="D35" s="47">
        <v>8007623.3</v>
      </c>
      <c r="E35" s="47">
        <f t="shared" si="0"/>
        <v>819842.3300000001</v>
      </c>
      <c r="F35" s="40">
        <f t="shared" si="1"/>
        <v>273280.7766666667</v>
      </c>
      <c r="G35" s="47">
        <f t="shared" si="2"/>
        <v>1.346189528906125</v>
      </c>
      <c r="H35" s="47">
        <f t="shared" si="3"/>
        <v>0.621693009807069</v>
      </c>
      <c r="I35" s="47">
        <f t="shared" si="4"/>
        <v>-0.621693009807069</v>
      </c>
    </row>
    <row r="36" spans="1:9" ht="15.75">
      <c r="A36" s="5" t="s">
        <v>26</v>
      </c>
      <c r="B36" s="47">
        <v>315934.75</v>
      </c>
      <c r="C36" s="47">
        <v>21922709.86</v>
      </c>
      <c r="D36" s="47">
        <v>24674686.55</v>
      </c>
      <c r="E36" s="47">
        <f t="shared" si="0"/>
        <v>2751976.6900000013</v>
      </c>
      <c r="F36" s="40">
        <f t="shared" si="1"/>
        <v>917325.5633333338</v>
      </c>
      <c r="G36" s="47">
        <f t="shared" si="2"/>
        <v>0.34440853130918037</v>
      </c>
      <c r="H36" s="47">
        <f t="shared" si="3"/>
        <v>0.15905366357055334</v>
      </c>
      <c r="I36" s="47">
        <f t="shared" si="4"/>
        <v>-0.15905366357055334</v>
      </c>
    </row>
    <row r="37" spans="1:9" ht="15.75">
      <c r="A37" s="5" t="s">
        <v>27</v>
      </c>
      <c r="B37" s="47">
        <v>8896.81</v>
      </c>
      <c r="C37" s="47">
        <v>10864377.140000002</v>
      </c>
      <c r="D37" s="47">
        <v>13417148.5</v>
      </c>
      <c r="E37" s="47">
        <f t="shared" si="0"/>
        <v>2552771.3599999975</v>
      </c>
      <c r="F37" s="40">
        <f t="shared" si="1"/>
        <v>850923.7866666658</v>
      </c>
      <c r="G37" s="47">
        <f t="shared" si="2"/>
        <v>0.010455472204921644</v>
      </c>
      <c r="H37" s="39">
        <f t="shared" si="3"/>
        <v>0.004828513254975085</v>
      </c>
      <c r="I37" s="39">
        <f t="shared" si="4"/>
        <v>-0.004828513254975085</v>
      </c>
    </row>
    <row r="38" spans="1:9" ht="15.75">
      <c r="A38" s="5" t="s">
        <v>28</v>
      </c>
      <c r="B38" s="47">
        <v>896.8</v>
      </c>
      <c r="C38" s="47">
        <v>26398609.2</v>
      </c>
      <c r="D38" s="47">
        <v>28965839.139999997</v>
      </c>
      <c r="E38" s="47">
        <f t="shared" si="0"/>
        <v>2567229.9399999976</v>
      </c>
      <c r="F38" s="40">
        <f t="shared" si="1"/>
        <v>855743.3133333325</v>
      </c>
      <c r="G38" s="39">
        <f t="shared" si="2"/>
        <v>0.0010479778059927123</v>
      </c>
      <c r="H38" s="59">
        <f t="shared" si="3"/>
        <v>0.00048397381084075495</v>
      </c>
      <c r="I38" s="59">
        <f t="shared" si="4"/>
        <v>-0.00048397381084075495</v>
      </c>
    </row>
    <row r="39" spans="1:9" ht="15.75">
      <c r="A39" s="5" t="s">
        <v>29</v>
      </c>
      <c r="B39" s="47">
        <v>320776.81</v>
      </c>
      <c r="C39" s="47">
        <v>11517639.78</v>
      </c>
      <c r="D39" s="47">
        <v>14305085.83</v>
      </c>
      <c r="E39" s="47">
        <f t="shared" si="0"/>
        <v>2787446.0500000007</v>
      </c>
      <c r="F39" s="40">
        <f t="shared" si="1"/>
        <v>929148.6833333336</v>
      </c>
      <c r="G39" s="47">
        <f t="shared" si="2"/>
        <v>0.34523732934669704</v>
      </c>
      <c r="H39" s="47">
        <f t="shared" si="3"/>
        <v>0.15943641647079662</v>
      </c>
      <c r="I39" s="47">
        <f t="shared" si="4"/>
        <v>-0.15943641647079662</v>
      </c>
    </row>
    <row r="40" spans="1:9" ht="15.75">
      <c r="A40" s="5" t="s">
        <v>30</v>
      </c>
      <c r="B40" s="47">
        <v>1664.85</v>
      </c>
      <c r="C40" s="47">
        <v>24701549.22</v>
      </c>
      <c r="D40" s="47">
        <v>27720639.91</v>
      </c>
      <c r="E40" s="47">
        <f t="shared" si="0"/>
        <v>3019090.6900000013</v>
      </c>
      <c r="F40" s="40">
        <f t="shared" si="1"/>
        <v>1006363.5633333338</v>
      </c>
      <c r="G40" s="39">
        <f t="shared" si="2"/>
        <v>0.0016543226132766477</v>
      </c>
      <c r="H40" s="39">
        <f t="shared" si="3"/>
        <v>0.0007639940606844335</v>
      </c>
      <c r="I40" s="39">
        <f t="shared" si="4"/>
        <v>-0.0007639940606844335</v>
      </c>
    </row>
    <row r="41" spans="1:9" ht="15.75">
      <c r="A41" s="5" t="s">
        <v>31</v>
      </c>
      <c r="B41" s="47">
        <v>4838.52</v>
      </c>
      <c r="C41" s="47">
        <v>52597272.62999999</v>
      </c>
      <c r="D41" s="47">
        <v>57421389.150000006</v>
      </c>
      <c r="E41" s="47">
        <f t="shared" si="0"/>
        <v>4824116.520000018</v>
      </c>
      <c r="F41" s="40">
        <f t="shared" si="1"/>
        <v>1608038.8400000061</v>
      </c>
      <c r="G41" s="39">
        <f t="shared" si="2"/>
        <v>0.003008957171706115</v>
      </c>
      <c r="H41" s="39">
        <f t="shared" si="3"/>
        <v>0.0013895871274370816</v>
      </c>
      <c r="I41" s="39">
        <f t="shared" si="4"/>
        <v>-0.0013895871274370816</v>
      </c>
    </row>
    <row r="42" spans="1:9" ht="15.75">
      <c r="A42" s="5" t="s">
        <v>32</v>
      </c>
      <c r="B42" s="47">
        <v>79343.52</v>
      </c>
      <c r="C42" s="47">
        <v>19283997.45</v>
      </c>
      <c r="D42" s="47">
        <v>21452300.279999997</v>
      </c>
      <c r="E42" s="47">
        <f t="shared" si="0"/>
        <v>2168302.829999998</v>
      </c>
      <c r="F42" s="40">
        <f t="shared" si="1"/>
        <v>722767.6099999994</v>
      </c>
      <c r="G42" s="47">
        <f t="shared" si="2"/>
        <v>0.10977735983492684</v>
      </c>
      <c r="H42" s="47">
        <f t="shared" si="3"/>
        <v>0.050697034688648585</v>
      </c>
      <c r="I42" s="47">
        <f t="shared" si="4"/>
        <v>-0.050697034688648585</v>
      </c>
    </row>
    <row r="43" spans="1:9" ht="15.75">
      <c r="A43" s="5" t="s">
        <v>33</v>
      </c>
      <c r="B43" s="47">
        <v>1561631.15</v>
      </c>
      <c r="C43" s="47">
        <v>9777579.08</v>
      </c>
      <c r="D43" s="47">
        <v>12481727.11</v>
      </c>
      <c r="E43" s="47">
        <f t="shared" si="0"/>
        <v>2704148.0299999993</v>
      </c>
      <c r="F43" s="40">
        <f t="shared" si="1"/>
        <v>901382.6766666664</v>
      </c>
      <c r="G43" s="47">
        <f t="shared" si="2"/>
        <v>1.7324840940752793</v>
      </c>
      <c r="H43" s="47">
        <f t="shared" si="3"/>
        <v>0.8000903496580697</v>
      </c>
      <c r="I43" s="47">
        <f t="shared" si="4"/>
        <v>-0.8000903496580697</v>
      </c>
    </row>
    <row r="44" spans="1:9" ht="15.75">
      <c r="A44" s="5" t="s">
        <v>34</v>
      </c>
      <c r="B44" s="47">
        <v>1736124.38</v>
      </c>
      <c r="C44" s="47">
        <v>14115760.2</v>
      </c>
      <c r="D44" s="47">
        <v>19542350.83</v>
      </c>
      <c r="E44" s="47">
        <f t="shared" si="0"/>
        <v>5426590.629999999</v>
      </c>
      <c r="F44" s="40">
        <f t="shared" si="1"/>
        <v>1808863.543333333</v>
      </c>
      <c r="G44" s="47">
        <f t="shared" si="2"/>
        <v>0.9597873683720272</v>
      </c>
      <c r="H44" s="47">
        <f t="shared" si="3"/>
        <v>0.4432459806033905</v>
      </c>
      <c r="I44" s="47">
        <f t="shared" si="4"/>
        <v>-0.4432459806033905</v>
      </c>
    </row>
    <row r="45" spans="1:9" ht="15.75">
      <c r="A45" s="5" t="s">
        <v>35</v>
      </c>
      <c r="B45" s="47">
        <v>26157.4</v>
      </c>
      <c r="C45" s="47">
        <v>13503822.479999997</v>
      </c>
      <c r="D45" s="47">
        <v>19257833.85</v>
      </c>
      <c r="E45" s="47">
        <f t="shared" si="0"/>
        <v>5754011.370000005</v>
      </c>
      <c r="F45" s="40">
        <f t="shared" si="1"/>
        <v>1918003.7900000017</v>
      </c>
      <c r="G45" s="47">
        <f t="shared" si="2"/>
        <v>0.013637824980523098</v>
      </c>
      <c r="H45" s="47">
        <f t="shared" si="3"/>
        <v>0.006298177394272898</v>
      </c>
      <c r="I45" s="47">
        <f t="shared" si="4"/>
        <v>-0.006298177394272898</v>
      </c>
    </row>
    <row r="46" spans="1:9" ht="15.75">
      <c r="A46" s="5" t="s">
        <v>36</v>
      </c>
      <c r="B46" s="47">
        <v>203855.95</v>
      </c>
      <c r="C46" s="47">
        <v>19943953.16</v>
      </c>
      <c r="D46" s="47">
        <v>22471989.840000004</v>
      </c>
      <c r="E46" s="47">
        <f t="shared" si="0"/>
        <v>2528036.6800000034</v>
      </c>
      <c r="F46" s="40">
        <f t="shared" si="1"/>
        <v>842678.8933333345</v>
      </c>
      <c r="G46" s="47">
        <f t="shared" si="2"/>
        <v>0.24191415213168474</v>
      </c>
      <c r="H46" s="47">
        <f t="shared" si="3"/>
        <v>0.11172003207890052</v>
      </c>
      <c r="I46" s="47">
        <f t="shared" si="4"/>
        <v>-0.11172003207890052</v>
      </c>
    </row>
    <row r="47" spans="1:9" s="18" customFormat="1" ht="15.75">
      <c r="A47" s="15" t="s">
        <v>74</v>
      </c>
      <c r="B47" s="16">
        <f>SUM(B10:B46)</f>
        <v>89175866.28999999</v>
      </c>
      <c r="C47" s="16">
        <f>SUM(C10:C46)</f>
        <v>1828083608.8199995</v>
      </c>
      <c r="D47" s="16">
        <f>SUM(D10:D46)</f>
        <v>2194807868.77</v>
      </c>
      <c r="E47" s="16">
        <f>SUM(E10:E46)</f>
        <v>366724259.9499998</v>
      </c>
      <c r="F47" s="16">
        <f>SUM(F10:F46)</f>
        <v>122241419.98333333</v>
      </c>
      <c r="G47" s="16">
        <f>B47/F47</f>
        <v>0.7295061387716081</v>
      </c>
      <c r="H47" s="17"/>
      <c r="I47" s="17"/>
    </row>
    <row r="48" ht="15.75">
      <c r="A48" s="6" t="s">
        <v>39</v>
      </c>
    </row>
    <row r="50" ht="15.75">
      <c r="F50" s="50">
        <f>E47/3-F47</f>
        <v>0</v>
      </c>
    </row>
  </sheetData>
  <sheetProtection/>
  <mergeCells count="7">
    <mergeCell ref="A1:I1"/>
    <mergeCell ref="A7:A8"/>
    <mergeCell ref="B7:B8"/>
    <mergeCell ref="C7:F7"/>
    <mergeCell ref="G7:G8"/>
    <mergeCell ref="H7:H8"/>
    <mergeCell ref="I7:I8"/>
  </mergeCells>
  <printOptions/>
  <pageMargins left="1.98" right="0.15748031496062992" top="0.15748031496062992" bottom="0.15748031496062992" header="0.15748031496062992" footer="0.15748031496062992"/>
  <pageSetup fitToHeight="1" fitToWidth="1"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CC00"/>
    <pageSetUpPr fitToPage="1"/>
  </sheetPr>
  <dimension ref="A1:G51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H49" sqref="H49"/>
    </sheetView>
  </sheetViews>
  <sheetFormatPr defaultColWidth="9.140625" defaultRowHeight="15"/>
  <cols>
    <col min="1" max="1" width="24.421875" style="1" customWidth="1"/>
    <col min="2" max="2" width="17.28125" style="1" customWidth="1"/>
    <col min="3" max="3" width="16.8515625" style="1" customWidth="1"/>
    <col min="4" max="4" width="12.7109375" style="1" customWidth="1"/>
    <col min="5" max="5" width="7.7109375" style="1" customWidth="1"/>
    <col min="6" max="6" width="7.8515625" style="1" customWidth="1"/>
    <col min="7" max="7" width="17.28125" style="1" customWidth="1"/>
    <col min="8" max="16384" width="9.140625" style="1" customWidth="1"/>
  </cols>
  <sheetData>
    <row r="1" spans="1:7" ht="33" customHeight="1">
      <c r="A1" s="68" t="s">
        <v>196</v>
      </c>
      <c r="B1" s="68"/>
      <c r="C1" s="68"/>
      <c r="D1" s="68"/>
      <c r="E1" s="68"/>
      <c r="F1" s="68"/>
      <c r="G1" s="68"/>
    </row>
    <row r="3" spans="1:2" ht="15.75">
      <c r="A3" s="11" t="s">
        <v>189</v>
      </c>
      <c r="B3" s="34">
        <f>MAX($E$10:$E$46)</f>
        <v>65.83188452417671</v>
      </c>
    </row>
    <row r="4" spans="1:2" ht="15.75">
      <c r="A4" s="12" t="s">
        <v>190</v>
      </c>
      <c r="B4" s="45">
        <f>MIN($E$10:$E$46)</f>
        <v>0</v>
      </c>
    </row>
    <row r="5" spans="1:2" ht="15.75">
      <c r="A5" s="13" t="s">
        <v>191</v>
      </c>
      <c r="B5" s="14" t="s">
        <v>42</v>
      </c>
    </row>
    <row r="6" spans="1:2" ht="15.75">
      <c r="A6" s="33"/>
      <c r="B6" s="29"/>
    </row>
    <row r="7" spans="1:7" s="7" customFormat="1" ht="63.75" customHeight="1">
      <c r="A7" s="65" t="s">
        <v>38</v>
      </c>
      <c r="B7" s="65" t="s">
        <v>309</v>
      </c>
      <c r="C7" s="65"/>
      <c r="D7" s="65"/>
      <c r="E7" s="66" t="s">
        <v>193</v>
      </c>
      <c r="F7" s="66" t="s">
        <v>194</v>
      </c>
      <c r="G7" s="66" t="s">
        <v>195</v>
      </c>
    </row>
    <row r="8" spans="1:7" s="8" customFormat="1" ht="50.25" customHeight="1">
      <c r="A8" s="69"/>
      <c r="B8" s="3" t="s">
        <v>296</v>
      </c>
      <c r="C8" s="3" t="s">
        <v>297</v>
      </c>
      <c r="D8" s="3" t="s">
        <v>192</v>
      </c>
      <c r="E8" s="67"/>
      <c r="F8" s="67"/>
      <c r="G8" s="67"/>
    </row>
    <row r="9" spans="1:7" s="7" customFormat="1" ht="15.75">
      <c r="A9" s="9">
        <v>1</v>
      </c>
      <c r="B9" s="9">
        <v>2</v>
      </c>
      <c r="C9" s="9">
        <v>3</v>
      </c>
      <c r="D9" s="9" t="s">
        <v>100</v>
      </c>
      <c r="E9" s="9">
        <v>5</v>
      </c>
      <c r="F9" s="9">
        <v>6</v>
      </c>
      <c r="G9" s="9">
        <v>7</v>
      </c>
    </row>
    <row r="10" spans="1:7" ht="15.75">
      <c r="A10" s="5" t="s">
        <v>0</v>
      </c>
      <c r="B10" s="41">
        <v>491415710.16999996</v>
      </c>
      <c r="C10" s="41">
        <v>581369736.6</v>
      </c>
      <c r="D10" s="47">
        <f>C10/B10*100</f>
        <v>118.30507746666899</v>
      </c>
      <c r="E10" s="23">
        <f>IF(D10-$D$47&gt;5,D10-$D$47-5,0)</f>
        <v>0</v>
      </c>
      <c r="F10" s="23">
        <f>(E10-$B$4)/($B$3-$B$4)</f>
        <v>0</v>
      </c>
      <c r="G10" s="23">
        <f>F10*$B$5</f>
        <v>0</v>
      </c>
    </row>
    <row r="11" spans="1:7" ht="15.75">
      <c r="A11" s="5" t="s">
        <v>1</v>
      </c>
      <c r="B11" s="41">
        <v>466487294.83</v>
      </c>
      <c r="C11" s="41">
        <v>538622439.0199999</v>
      </c>
      <c r="D11" s="47">
        <f aca="true" t="shared" si="0" ref="D11:D46">C11/B11*100</f>
        <v>115.46347456607317</v>
      </c>
      <c r="E11" s="23">
        <f aca="true" t="shared" si="1" ref="E11:E46">IF(D11-$D$47&gt;5,D11-$D$47-5,0)</f>
        <v>0</v>
      </c>
      <c r="F11" s="23">
        <f aca="true" t="shared" si="2" ref="F11:F46">(E11-$B$4)/($B$3-$B$4)</f>
        <v>0</v>
      </c>
      <c r="G11" s="23">
        <f aca="true" t="shared" si="3" ref="G11:G46">F11*$B$5</f>
        <v>0</v>
      </c>
    </row>
    <row r="12" spans="1:7" ht="15.75">
      <c r="A12" s="5" t="s">
        <v>2</v>
      </c>
      <c r="B12" s="41">
        <v>98722360.52000001</v>
      </c>
      <c r="C12" s="41">
        <v>123224902.84</v>
      </c>
      <c r="D12" s="47">
        <f t="shared" si="0"/>
        <v>124.8196479408898</v>
      </c>
      <c r="E12" s="23">
        <f t="shared" si="1"/>
        <v>0</v>
      </c>
      <c r="F12" s="23">
        <f t="shared" si="2"/>
        <v>0</v>
      </c>
      <c r="G12" s="23">
        <f t="shared" si="3"/>
        <v>0</v>
      </c>
    </row>
    <row r="13" spans="1:7" ht="15.75">
      <c r="A13" s="5" t="s">
        <v>3</v>
      </c>
      <c r="B13" s="41">
        <v>77262986.18</v>
      </c>
      <c r="C13" s="41">
        <v>93772612.33</v>
      </c>
      <c r="D13" s="47">
        <f t="shared" si="0"/>
        <v>121.36809223440758</v>
      </c>
      <c r="E13" s="23">
        <f t="shared" si="1"/>
        <v>0</v>
      </c>
      <c r="F13" s="23">
        <f t="shared" si="2"/>
        <v>0</v>
      </c>
      <c r="G13" s="23">
        <f t="shared" si="3"/>
        <v>0</v>
      </c>
    </row>
    <row r="14" spans="1:7" ht="15.75">
      <c r="A14" s="5" t="s">
        <v>4</v>
      </c>
      <c r="B14" s="41">
        <v>30160214.71</v>
      </c>
      <c r="C14" s="41">
        <v>35396928.12</v>
      </c>
      <c r="D14" s="47">
        <f t="shared" si="0"/>
        <v>117.36298451570273</v>
      </c>
      <c r="E14" s="23">
        <f t="shared" si="1"/>
        <v>0</v>
      </c>
      <c r="F14" s="23">
        <f t="shared" si="2"/>
        <v>0</v>
      </c>
      <c r="G14" s="23">
        <f t="shared" si="3"/>
        <v>0</v>
      </c>
    </row>
    <row r="15" spans="1:7" ht="15.75">
      <c r="A15" s="5" t="s">
        <v>5</v>
      </c>
      <c r="B15" s="41">
        <v>26751970.16</v>
      </c>
      <c r="C15" s="41">
        <v>33624628.41</v>
      </c>
      <c r="D15" s="47">
        <f t="shared" si="0"/>
        <v>125.69028826249257</v>
      </c>
      <c r="E15" s="47">
        <f t="shared" si="1"/>
        <v>0.7737664195283998</v>
      </c>
      <c r="F15" s="47">
        <f t="shared" si="2"/>
        <v>0.011753672633269895</v>
      </c>
      <c r="G15" s="47">
        <f t="shared" si="3"/>
        <v>-0.011753672633269895</v>
      </c>
    </row>
    <row r="16" spans="1:7" ht="15.75">
      <c r="A16" s="5" t="s">
        <v>6</v>
      </c>
      <c r="B16" s="41">
        <v>35734543.07</v>
      </c>
      <c r="C16" s="41">
        <v>42383080.2</v>
      </c>
      <c r="D16" s="47">
        <f t="shared" si="0"/>
        <v>118.60535089808273</v>
      </c>
      <c r="E16" s="23">
        <f t="shared" si="1"/>
        <v>0</v>
      </c>
      <c r="F16" s="23">
        <f t="shared" si="2"/>
        <v>0</v>
      </c>
      <c r="G16" s="23">
        <f t="shared" si="3"/>
        <v>0</v>
      </c>
    </row>
    <row r="17" spans="1:7" ht="15.75">
      <c r="A17" s="5" t="s">
        <v>7</v>
      </c>
      <c r="B17" s="41">
        <v>17930900.38</v>
      </c>
      <c r="C17" s="41">
        <v>19782016.34</v>
      </c>
      <c r="D17" s="47">
        <f t="shared" si="0"/>
        <v>110.32360852366745</v>
      </c>
      <c r="E17" s="23">
        <f t="shared" si="1"/>
        <v>0</v>
      </c>
      <c r="F17" s="23">
        <f t="shared" si="2"/>
        <v>0</v>
      </c>
      <c r="G17" s="23">
        <f t="shared" si="3"/>
        <v>0</v>
      </c>
    </row>
    <row r="18" spans="1:7" ht="15.75">
      <c r="A18" s="5" t="s">
        <v>8</v>
      </c>
      <c r="B18" s="41">
        <v>30196164.75</v>
      </c>
      <c r="C18" s="41">
        <v>37561932.44</v>
      </c>
      <c r="D18" s="47">
        <f t="shared" si="0"/>
        <v>124.39305703549653</v>
      </c>
      <c r="E18" s="23">
        <f t="shared" si="1"/>
        <v>0</v>
      </c>
      <c r="F18" s="23">
        <f t="shared" si="2"/>
        <v>0</v>
      </c>
      <c r="G18" s="23">
        <f t="shared" si="3"/>
        <v>0</v>
      </c>
    </row>
    <row r="19" spans="1:7" ht="15.75">
      <c r="A19" s="5" t="s">
        <v>9</v>
      </c>
      <c r="B19" s="41">
        <v>16529274.98</v>
      </c>
      <c r="C19" s="41">
        <v>18033453.62</v>
      </c>
      <c r="D19" s="47">
        <f t="shared" si="0"/>
        <v>109.10008842989191</v>
      </c>
      <c r="E19" s="23">
        <f t="shared" si="1"/>
        <v>0</v>
      </c>
      <c r="F19" s="23">
        <f t="shared" si="2"/>
        <v>0</v>
      </c>
      <c r="G19" s="23">
        <f t="shared" si="3"/>
        <v>0</v>
      </c>
    </row>
    <row r="20" spans="1:7" ht="15.75">
      <c r="A20" s="5" t="s">
        <v>10</v>
      </c>
      <c r="B20" s="41">
        <v>6508820.359999999</v>
      </c>
      <c r="C20" s="41">
        <v>12415471.110000001</v>
      </c>
      <c r="D20" s="47">
        <f t="shared" si="0"/>
        <v>190.7484063671409</v>
      </c>
      <c r="E20" s="47">
        <f t="shared" si="1"/>
        <v>65.83188452417671</v>
      </c>
      <c r="F20" s="23">
        <f t="shared" si="2"/>
        <v>1</v>
      </c>
      <c r="G20" s="23">
        <f t="shared" si="3"/>
        <v>-1</v>
      </c>
    </row>
    <row r="21" spans="1:7" ht="15.75">
      <c r="A21" s="5" t="s">
        <v>11</v>
      </c>
      <c r="B21" s="41">
        <v>30946705.97</v>
      </c>
      <c r="C21" s="41">
        <v>39087698.349999994</v>
      </c>
      <c r="D21" s="47">
        <f t="shared" si="0"/>
        <v>126.30649086817816</v>
      </c>
      <c r="E21" s="47">
        <f t="shared" si="1"/>
        <v>1.3899690252139862</v>
      </c>
      <c r="F21" s="47">
        <f t="shared" si="2"/>
        <v>0.021113918206359734</v>
      </c>
      <c r="G21" s="47">
        <f t="shared" si="3"/>
        <v>-0.021113918206359734</v>
      </c>
    </row>
    <row r="22" spans="1:7" ht="15.75">
      <c r="A22" s="5" t="s">
        <v>12</v>
      </c>
      <c r="B22" s="41">
        <v>8103350.920000001</v>
      </c>
      <c r="C22" s="41">
        <v>10384764.969999999</v>
      </c>
      <c r="D22" s="47">
        <f t="shared" si="0"/>
        <v>128.1539584367401</v>
      </c>
      <c r="E22" s="47">
        <f t="shared" si="1"/>
        <v>3.2374365937759393</v>
      </c>
      <c r="F22" s="47">
        <f>(E22-$B$4)/($B$3-$B$4)</f>
        <v>0.049177334314149744</v>
      </c>
      <c r="G22" s="47">
        <f t="shared" si="3"/>
        <v>-0.049177334314149744</v>
      </c>
    </row>
    <row r="23" spans="1:7" ht="15.75">
      <c r="A23" s="5" t="s">
        <v>13</v>
      </c>
      <c r="B23" s="41">
        <v>14574891.070000002</v>
      </c>
      <c r="C23" s="41">
        <v>16867322.89</v>
      </c>
      <c r="D23" s="47">
        <f t="shared" si="0"/>
        <v>115.72863775783951</v>
      </c>
      <c r="E23" s="23">
        <f t="shared" si="1"/>
        <v>0</v>
      </c>
      <c r="F23" s="23">
        <f t="shared" si="2"/>
        <v>0</v>
      </c>
      <c r="G23" s="23">
        <f t="shared" si="3"/>
        <v>0</v>
      </c>
    </row>
    <row r="24" spans="1:7" ht="15.75">
      <c r="A24" s="5" t="s">
        <v>14</v>
      </c>
      <c r="B24" s="41">
        <v>14118822.23</v>
      </c>
      <c r="C24" s="41">
        <v>23085041.59</v>
      </c>
      <c r="D24" s="47">
        <f t="shared" si="0"/>
        <v>163.50543419229663</v>
      </c>
      <c r="E24" s="47">
        <f t="shared" si="1"/>
        <v>38.58891234933246</v>
      </c>
      <c r="F24" s="47">
        <f t="shared" si="2"/>
        <v>0.5861735939696624</v>
      </c>
      <c r="G24" s="47">
        <f t="shared" si="3"/>
        <v>-0.5861735939696624</v>
      </c>
    </row>
    <row r="25" spans="1:7" ht="15.75">
      <c r="A25" s="5" t="s">
        <v>15</v>
      </c>
      <c r="B25" s="41">
        <v>15946184.61</v>
      </c>
      <c r="C25" s="41">
        <v>18444177.220000003</v>
      </c>
      <c r="D25" s="47">
        <f t="shared" si="0"/>
        <v>115.6651429234896</v>
      </c>
      <c r="E25" s="23">
        <f t="shared" si="1"/>
        <v>0</v>
      </c>
      <c r="F25" s="23">
        <f t="shared" si="2"/>
        <v>0</v>
      </c>
      <c r="G25" s="23">
        <f t="shared" si="3"/>
        <v>0</v>
      </c>
    </row>
    <row r="26" spans="1:7" ht="15.75">
      <c r="A26" s="5" t="s">
        <v>16</v>
      </c>
      <c r="B26" s="41">
        <v>30535159.89</v>
      </c>
      <c r="C26" s="41">
        <v>39640519</v>
      </c>
      <c r="D26" s="47">
        <f t="shared" si="0"/>
        <v>129.81926128044256</v>
      </c>
      <c r="E26" s="47">
        <f t="shared" si="1"/>
        <v>4.902739437478388</v>
      </c>
      <c r="F26" s="47">
        <f t="shared" si="2"/>
        <v>0.07447363041350974</v>
      </c>
      <c r="G26" s="47">
        <f>F26*$B$5</f>
        <v>-0.07447363041350974</v>
      </c>
    </row>
    <row r="27" spans="1:7" ht="15.75">
      <c r="A27" s="5" t="s">
        <v>17</v>
      </c>
      <c r="B27" s="41">
        <v>6380048.57</v>
      </c>
      <c r="C27" s="41">
        <v>9323552.379999999</v>
      </c>
      <c r="D27" s="47">
        <f t="shared" si="0"/>
        <v>146.13607212711233</v>
      </c>
      <c r="E27" s="47">
        <f t="shared" si="1"/>
        <v>21.219550284148156</v>
      </c>
      <c r="F27" s="47">
        <f t="shared" si="2"/>
        <v>0.32232937637316594</v>
      </c>
      <c r="G27" s="47">
        <f t="shared" si="3"/>
        <v>-0.32232937637316594</v>
      </c>
    </row>
    <row r="28" spans="1:7" ht="15.75">
      <c r="A28" s="5" t="s">
        <v>18</v>
      </c>
      <c r="B28" s="41">
        <v>10420009.42</v>
      </c>
      <c r="C28" s="41">
        <v>13313468.99</v>
      </c>
      <c r="D28" s="47">
        <f t="shared" si="0"/>
        <v>127.76830090428075</v>
      </c>
      <c r="E28" s="47">
        <f t="shared" si="1"/>
        <v>2.851779061316577</v>
      </c>
      <c r="F28" s="47">
        <f t="shared" si="2"/>
        <v>0.04331911629036327</v>
      </c>
      <c r="G28" s="47">
        <f t="shared" si="3"/>
        <v>-0.04331911629036327</v>
      </c>
    </row>
    <row r="29" spans="1:7" ht="15.75">
      <c r="A29" s="5" t="s">
        <v>19</v>
      </c>
      <c r="B29" s="41">
        <v>15295662.819999998</v>
      </c>
      <c r="C29" s="41">
        <v>18508405.900000002</v>
      </c>
      <c r="D29" s="47">
        <f t="shared" si="0"/>
        <v>121.00427498832642</v>
      </c>
      <c r="E29" s="23">
        <f t="shared" si="1"/>
        <v>0</v>
      </c>
      <c r="F29" s="23">
        <f t="shared" si="2"/>
        <v>0</v>
      </c>
      <c r="G29" s="23">
        <f t="shared" si="3"/>
        <v>0</v>
      </c>
    </row>
    <row r="30" spans="1:7" ht="15.75">
      <c r="A30" s="5" t="s">
        <v>20</v>
      </c>
      <c r="B30" s="41">
        <v>34158441.65</v>
      </c>
      <c r="C30" s="41">
        <v>39771015.28</v>
      </c>
      <c r="D30" s="47">
        <f t="shared" si="0"/>
        <v>116.4310002414879</v>
      </c>
      <c r="E30" s="23">
        <f t="shared" si="1"/>
        <v>0</v>
      </c>
      <c r="F30" s="23">
        <f t="shared" si="2"/>
        <v>0</v>
      </c>
      <c r="G30" s="23">
        <f t="shared" si="3"/>
        <v>0</v>
      </c>
    </row>
    <row r="31" spans="1:7" ht="15.75">
      <c r="A31" s="5" t="s">
        <v>21</v>
      </c>
      <c r="B31" s="41">
        <v>11876562.759999998</v>
      </c>
      <c r="C31" s="41">
        <v>19636645.93</v>
      </c>
      <c r="D31" s="47">
        <f t="shared" si="0"/>
        <v>165.339470070716</v>
      </c>
      <c r="E31" s="47">
        <f t="shared" si="1"/>
        <v>40.42294822775183</v>
      </c>
      <c r="F31" s="47">
        <f t="shared" si="2"/>
        <v>0.6140329799142622</v>
      </c>
      <c r="G31" s="47">
        <f t="shared" si="3"/>
        <v>-0.6140329799142622</v>
      </c>
    </row>
    <row r="32" spans="1:7" ht="15.75">
      <c r="A32" s="5" t="s">
        <v>22</v>
      </c>
      <c r="B32" s="41">
        <v>17986307.48</v>
      </c>
      <c r="C32" s="41">
        <v>20894339.64</v>
      </c>
      <c r="D32" s="47">
        <f t="shared" si="0"/>
        <v>116.16803317319915</v>
      </c>
      <c r="E32" s="23">
        <f t="shared" si="1"/>
        <v>0</v>
      </c>
      <c r="F32" s="23">
        <f t="shared" si="2"/>
        <v>0</v>
      </c>
      <c r="G32" s="23">
        <f t="shared" si="3"/>
        <v>0</v>
      </c>
    </row>
    <row r="33" spans="1:7" ht="15.75">
      <c r="A33" s="5" t="s">
        <v>23</v>
      </c>
      <c r="B33" s="41">
        <v>17255029.880000003</v>
      </c>
      <c r="C33" s="41">
        <v>20023861.99</v>
      </c>
      <c r="D33" s="47">
        <f t="shared" si="0"/>
        <v>116.04652167661152</v>
      </c>
      <c r="E33" s="23">
        <f t="shared" si="1"/>
        <v>0</v>
      </c>
      <c r="F33" s="23">
        <f t="shared" si="2"/>
        <v>0</v>
      </c>
      <c r="G33" s="23">
        <f t="shared" si="3"/>
        <v>0</v>
      </c>
    </row>
    <row r="34" spans="1:7" ht="15.75">
      <c r="A34" s="5" t="s">
        <v>24</v>
      </c>
      <c r="B34" s="41">
        <v>35037569.67</v>
      </c>
      <c r="C34" s="41">
        <v>42124185.77</v>
      </c>
      <c r="D34" s="47">
        <f t="shared" si="0"/>
        <v>120.22576384933379</v>
      </c>
      <c r="E34" s="23">
        <f t="shared" si="1"/>
        <v>0</v>
      </c>
      <c r="F34" s="23">
        <f t="shared" si="2"/>
        <v>0</v>
      </c>
      <c r="G34" s="23">
        <f t="shared" si="3"/>
        <v>0</v>
      </c>
    </row>
    <row r="35" spans="1:7" ht="15.75">
      <c r="A35" s="5" t="s">
        <v>25</v>
      </c>
      <c r="B35" s="41">
        <v>6795433.449999999</v>
      </c>
      <c r="C35" s="41">
        <v>7853820.64</v>
      </c>
      <c r="D35" s="47">
        <f t="shared" si="0"/>
        <v>115.57497689864067</v>
      </c>
      <c r="E35" s="23">
        <f t="shared" si="1"/>
        <v>0</v>
      </c>
      <c r="F35" s="23">
        <f t="shared" si="2"/>
        <v>0</v>
      </c>
      <c r="G35" s="23">
        <f t="shared" si="3"/>
        <v>0</v>
      </c>
    </row>
    <row r="36" spans="1:7" ht="15.75">
      <c r="A36" s="5" t="s">
        <v>26</v>
      </c>
      <c r="B36" s="41">
        <v>24697848.080000002</v>
      </c>
      <c r="C36" s="41">
        <v>23729705.82</v>
      </c>
      <c r="D36" s="47">
        <f t="shared" si="0"/>
        <v>96.08005419393606</v>
      </c>
      <c r="E36" s="23">
        <f t="shared" si="1"/>
        <v>0</v>
      </c>
      <c r="F36" s="23">
        <f t="shared" si="2"/>
        <v>0</v>
      </c>
      <c r="G36" s="23">
        <f t="shared" si="3"/>
        <v>0</v>
      </c>
    </row>
    <row r="37" spans="1:7" ht="15.75">
      <c r="A37" s="5" t="s">
        <v>27</v>
      </c>
      <c r="B37" s="41">
        <v>10474933.91</v>
      </c>
      <c r="C37" s="41">
        <v>13221975.93</v>
      </c>
      <c r="D37" s="47">
        <f t="shared" si="0"/>
        <v>126.22491028203538</v>
      </c>
      <c r="E37" s="47">
        <f t="shared" si="1"/>
        <v>1.3083884390712086</v>
      </c>
      <c r="F37" s="47">
        <f t="shared" si="2"/>
        <v>0.019874692157577593</v>
      </c>
      <c r="G37" s="47">
        <f t="shared" si="3"/>
        <v>-0.019874692157577593</v>
      </c>
    </row>
    <row r="38" spans="1:7" ht="15.75">
      <c r="A38" s="5" t="s">
        <v>28</v>
      </c>
      <c r="B38" s="41">
        <v>22756428.64</v>
      </c>
      <c r="C38" s="41">
        <v>28642497.919999998</v>
      </c>
      <c r="D38" s="47">
        <f t="shared" si="0"/>
        <v>125.86552298304747</v>
      </c>
      <c r="E38" s="47">
        <f t="shared" si="1"/>
        <v>0.949001140083297</v>
      </c>
      <c r="F38" s="47">
        <f t="shared" si="2"/>
        <v>0.014415524436867319</v>
      </c>
      <c r="G38" s="47">
        <f t="shared" si="3"/>
        <v>-0.014415524436867319</v>
      </c>
    </row>
    <row r="39" spans="1:7" ht="15.75">
      <c r="A39" s="5" t="s">
        <v>29</v>
      </c>
      <c r="B39" s="41">
        <v>15790726.360000001</v>
      </c>
      <c r="C39" s="41">
        <v>14116757.88</v>
      </c>
      <c r="D39" s="47">
        <f t="shared" si="0"/>
        <v>89.39904066578987</v>
      </c>
      <c r="E39" s="23">
        <f t="shared" si="1"/>
        <v>0</v>
      </c>
      <c r="F39" s="23">
        <f t="shared" si="2"/>
        <v>0</v>
      </c>
      <c r="G39" s="23">
        <f t="shared" si="3"/>
        <v>0</v>
      </c>
    </row>
    <row r="40" spans="1:7" ht="15.75">
      <c r="A40" s="5" t="s">
        <v>30</v>
      </c>
      <c r="B40" s="41">
        <v>20066500.9</v>
      </c>
      <c r="C40" s="41">
        <v>26770886.3</v>
      </c>
      <c r="D40" s="47">
        <f t="shared" si="0"/>
        <v>133.41083447189342</v>
      </c>
      <c r="E40" s="47">
        <f t="shared" si="1"/>
        <v>8.49431262892925</v>
      </c>
      <c r="F40" s="47">
        <f t="shared" si="2"/>
        <v>0.12903037320479138</v>
      </c>
      <c r="G40" s="47">
        <f t="shared" si="3"/>
        <v>-0.12903037320479138</v>
      </c>
    </row>
    <row r="41" spans="1:7" ht="15.75">
      <c r="A41" s="5" t="s">
        <v>31</v>
      </c>
      <c r="B41" s="41">
        <v>41467207.17</v>
      </c>
      <c r="C41" s="41">
        <v>56558540.79000001</v>
      </c>
      <c r="D41" s="47">
        <f t="shared" si="0"/>
        <v>136.39341699124128</v>
      </c>
      <c r="E41" s="47">
        <f t="shared" si="1"/>
        <v>11.476895148277109</v>
      </c>
      <c r="F41" s="47">
        <f t="shared" si="2"/>
        <v>0.17433642119210832</v>
      </c>
      <c r="G41" s="47">
        <f t="shared" si="3"/>
        <v>-0.17433642119210832</v>
      </c>
    </row>
    <row r="42" spans="1:7" ht="15.75">
      <c r="A42" s="5" t="s">
        <v>32</v>
      </c>
      <c r="B42" s="41">
        <v>17044898.79</v>
      </c>
      <c r="C42" s="41">
        <v>21096144.49</v>
      </c>
      <c r="D42" s="47">
        <f t="shared" si="0"/>
        <v>123.76808304885219</v>
      </c>
      <c r="E42" s="23">
        <f t="shared" si="1"/>
        <v>0</v>
      </c>
      <c r="F42" s="23">
        <f t="shared" si="2"/>
        <v>0</v>
      </c>
      <c r="G42" s="23">
        <f t="shared" si="3"/>
        <v>0</v>
      </c>
    </row>
    <row r="43" spans="1:7" ht="15.75">
      <c r="A43" s="5" t="s">
        <v>33</v>
      </c>
      <c r="B43" s="41">
        <v>7957900.670000001</v>
      </c>
      <c r="C43" s="41">
        <v>12360860.86</v>
      </c>
      <c r="D43" s="47">
        <f t="shared" si="0"/>
        <v>155.32816219481663</v>
      </c>
      <c r="E43" s="47">
        <f t="shared" si="1"/>
        <v>30.411640351852455</v>
      </c>
      <c r="F43" s="47">
        <f t="shared" si="2"/>
        <v>0.46195913380975445</v>
      </c>
      <c r="G43" s="47">
        <f t="shared" si="3"/>
        <v>-0.46195913380975445</v>
      </c>
    </row>
    <row r="44" spans="1:7" ht="15.75">
      <c r="A44" s="5" t="s">
        <v>34</v>
      </c>
      <c r="B44" s="41">
        <v>16918868.169999998</v>
      </c>
      <c r="C44" s="41">
        <v>19428151.33</v>
      </c>
      <c r="D44" s="47">
        <f t="shared" si="0"/>
        <v>114.8312708319897</v>
      </c>
      <c r="E44" s="23">
        <f t="shared" si="1"/>
        <v>0</v>
      </c>
      <c r="F44" s="23">
        <f t="shared" si="2"/>
        <v>0</v>
      </c>
      <c r="G44" s="23">
        <f t="shared" si="3"/>
        <v>0</v>
      </c>
    </row>
    <row r="45" spans="1:7" ht="15.75">
      <c r="A45" s="5" t="s">
        <v>35</v>
      </c>
      <c r="B45" s="41">
        <v>13422993.51</v>
      </c>
      <c r="C45" s="41">
        <v>19108620.03</v>
      </c>
      <c r="D45" s="47">
        <f t="shared" si="0"/>
        <v>142.35736622955426</v>
      </c>
      <c r="E45" s="47">
        <f t="shared" si="1"/>
        <v>17.440844386590086</v>
      </c>
      <c r="F45" s="47">
        <f t="shared" si="2"/>
        <v>0.264930048906392</v>
      </c>
      <c r="G45" s="47">
        <f t="shared" si="3"/>
        <v>-0.264930048906392</v>
      </c>
    </row>
    <row r="46" spans="1:7" ht="15.75">
      <c r="A46" s="5" t="s">
        <v>36</v>
      </c>
      <c r="B46" s="41">
        <v>20570898.87</v>
      </c>
      <c r="C46" s="41">
        <v>22294896.010000005</v>
      </c>
      <c r="D46" s="47">
        <f t="shared" si="0"/>
        <v>108.38075745204421</v>
      </c>
      <c r="E46" s="23">
        <f t="shared" si="1"/>
        <v>0</v>
      </c>
      <c r="F46" s="23">
        <f t="shared" si="2"/>
        <v>0</v>
      </c>
      <c r="G46" s="23">
        <f t="shared" si="3"/>
        <v>0</v>
      </c>
    </row>
    <row r="47" spans="1:7" ht="15.75">
      <c r="A47" s="15" t="s">
        <v>118</v>
      </c>
      <c r="B47" s="16">
        <f>AVERAGE(B10:B46)</f>
        <v>48062152.04243245</v>
      </c>
      <c r="C47" s="16">
        <f>AVERAGE(C10:C46)</f>
        <v>57634461.052162156</v>
      </c>
      <c r="D47" s="16">
        <f>C47/B47*100</f>
        <v>119.91652184296417</v>
      </c>
      <c r="E47" s="24"/>
      <c r="F47" s="24"/>
      <c r="G47" s="24"/>
    </row>
    <row r="48" ht="15.75">
      <c r="A48" s="6" t="s">
        <v>39</v>
      </c>
    </row>
    <row r="51" spans="3:4" ht="15.75">
      <c r="C51" s="21"/>
      <c r="D51" s="51">
        <f>SUM(C10:C46)/SUM(B10:B46)*100</f>
        <v>119.91652184296417</v>
      </c>
    </row>
  </sheetData>
  <sheetProtection/>
  <mergeCells count="6">
    <mergeCell ref="A1:G1"/>
    <mergeCell ref="A7:A8"/>
    <mergeCell ref="B7:D7"/>
    <mergeCell ref="E7:E8"/>
    <mergeCell ref="F7:F8"/>
    <mergeCell ref="G7:G8"/>
  </mergeCells>
  <printOptions/>
  <pageMargins left="0.27" right="0.15748031496062992" top="0.35433070866141736" bottom="0.31496062992125984" header="0.31496062992125984" footer="0.31496062992125984"/>
  <pageSetup fitToHeight="1" fitToWidth="1"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CC00"/>
    <pageSetUpPr fitToPage="1"/>
  </sheetPr>
  <dimension ref="A1:G51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H49" sqref="H49"/>
    </sheetView>
  </sheetViews>
  <sheetFormatPr defaultColWidth="9.140625" defaultRowHeight="15"/>
  <cols>
    <col min="1" max="1" width="24.28125" style="1" customWidth="1"/>
    <col min="2" max="2" width="17.28125" style="1" customWidth="1"/>
    <col min="3" max="3" width="17.421875" style="1" customWidth="1"/>
    <col min="4" max="4" width="12.57421875" style="1" customWidth="1"/>
    <col min="5" max="5" width="8.00390625" style="1" customWidth="1"/>
    <col min="6" max="6" width="7.7109375" style="1" customWidth="1"/>
    <col min="7" max="7" width="17.140625" style="1" customWidth="1"/>
    <col min="8" max="16384" width="9.140625" style="1" customWidth="1"/>
  </cols>
  <sheetData>
    <row r="1" spans="1:7" ht="33" customHeight="1">
      <c r="A1" s="68" t="s">
        <v>277</v>
      </c>
      <c r="B1" s="68"/>
      <c r="C1" s="68"/>
      <c r="D1" s="68"/>
      <c r="E1" s="68"/>
      <c r="F1" s="68"/>
      <c r="G1" s="68"/>
    </row>
    <row r="3" spans="1:2" ht="15.75">
      <c r="A3" s="11" t="s">
        <v>278</v>
      </c>
      <c r="B3" s="34">
        <f>MAX($E$10:$E$46)</f>
        <v>5.820209299209893</v>
      </c>
    </row>
    <row r="4" spans="1:2" ht="15.75">
      <c r="A4" s="12" t="s">
        <v>279</v>
      </c>
      <c r="B4" s="45">
        <f>MIN($E$10:$E$46)</f>
        <v>0</v>
      </c>
    </row>
    <row r="5" spans="1:2" ht="15.75">
      <c r="A5" s="13" t="s">
        <v>280</v>
      </c>
      <c r="B5" s="14" t="s">
        <v>42</v>
      </c>
    </row>
    <row r="6" spans="1:2" ht="15.75">
      <c r="A6" s="33"/>
      <c r="B6" s="29"/>
    </row>
    <row r="7" spans="1:7" s="7" customFormat="1" ht="49.5" customHeight="1">
      <c r="A7" s="65" t="s">
        <v>38</v>
      </c>
      <c r="B7" s="65" t="s">
        <v>276</v>
      </c>
      <c r="C7" s="65"/>
      <c r="D7" s="65"/>
      <c r="E7" s="66" t="s">
        <v>281</v>
      </c>
      <c r="F7" s="66" t="s">
        <v>282</v>
      </c>
      <c r="G7" s="66" t="s">
        <v>283</v>
      </c>
    </row>
    <row r="8" spans="1:7" s="8" customFormat="1" ht="50.25" customHeight="1">
      <c r="A8" s="69"/>
      <c r="B8" s="3" t="s">
        <v>296</v>
      </c>
      <c r="C8" s="3" t="s">
        <v>297</v>
      </c>
      <c r="D8" s="3" t="s">
        <v>192</v>
      </c>
      <c r="E8" s="67"/>
      <c r="F8" s="67"/>
      <c r="G8" s="67"/>
    </row>
    <row r="9" spans="1:7" s="7" customFormat="1" ht="15.75">
      <c r="A9" s="9">
        <v>1</v>
      </c>
      <c r="B9" s="9">
        <v>2</v>
      </c>
      <c r="C9" s="9">
        <v>3</v>
      </c>
      <c r="D9" s="9" t="s">
        <v>100</v>
      </c>
      <c r="E9" s="9">
        <v>5</v>
      </c>
      <c r="F9" s="9">
        <v>6</v>
      </c>
      <c r="G9" s="9">
        <v>7</v>
      </c>
    </row>
    <row r="10" spans="1:7" ht="15.75">
      <c r="A10" s="5" t="s">
        <v>0</v>
      </c>
      <c r="B10" s="41">
        <v>2694117807.8100004</v>
      </c>
      <c r="C10" s="41">
        <v>2644172232.6499996</v>
      </c>
      <c r="D10" s="47">
        <f>C10/B10*100</f>
        <v>98.14612505009198</v>
      </c>
      <c r="E10" s="23">
        <f>IF(D10-$D$47&gt;5,D10-$D$47-5,0)</f>
        <v>0</v>
      </c>
      <c r="F10" s="23">
        <f>(E10-$B$4)/($B$3-$B$4)</f>
        <v>0</v>
      </c>
      <c r="G10" s="23">
        <f>F10*$B$5</f>
        <v>0</v>
      </c>
    </row>
    <row r="11" spans="1:7" ht="15.75">
      <c r="A11" s="5" t="s">
        <v>1</v>
      </c>
      <c r="B11" s="41">
        <v>1580040443.1</v>
      </c>
      <c r="C11" s="41">
        <v>1563292882.8400002</v>
      </c>
      <c r="D11" s="47">
        <f aca="true" t="shared" si="0" ref="D11:D46">C11/B11*100</f>
        <v>98.94005496295136</v>
      </c>
      <c r="E11" s="23">
        <f aca="true" t="shared" si="1" ref="E11:E46">IF(D11-$D$47&gt;5,D11-$D$47-5,0)</f>
        <v>0</v>
      </c>
      <c r="F11" s="23">
        <f aca="true" t="shared" si="2" ref="F11:F46">(E11-$B$4)/($B$3-$B$4)</f>
        <v>0</v>
      </c>
      <c r="G11" s="23">
        <f aca="true" t="shared" si="3" ref="G11:G46">F11*$B$5</f>
        <v>0</v>
      </c>
    </row>
    <row r="12" spans="1:7" ht="15.75">
      <c r="A12" s="5" t="s">
        <v>2</v>
      </c>
      <c r="B12" s="41">
        <v>278776096.76</v>
      </c>
      <c r="C12" s="41">
        <v>283335359.54999995</v>
      </c>
      <c r="D12" s="47">
        <f t="shared" si="0"/>
        <v>101.63545685695034</v>
      </c>
      <c r="E12" s="23">
        <f t="shared" si="1"/>
        <v>0</v>
      </c>
      <c r="F12" s="23">
        <f t="shared" si="2"/>
        <v>0</v>
      </c>
      <c r="G12" s="23">
        <f t="shared" si="3"/>
        <v>0</v>
      </c>
    </row>
    <row r="13" spans="1:7" ht="15.75">
      <c r="A13" s="5" t="s">
        <v>3</v>
      </c>
      <c r="B13" s="41">
        <v>202076193.63</v>
      </c>
      <c r="C13" s="41">
        <v>204426926.8</v>
      </c>
      <c r="D13" s="47">
        <f t="shared" si="0"/>
        <v>101.16329050333567</v>
      </c>
      <c r="E13" s="23">
        <f t="shared" si="1"/>
        <v>0</v>
      </c>
      <c r="F13" s="23">
        <f t="shared" si="2"/>
        <v>0</v>
      </c>
      <c r="G13" s="23">
        <f t="shared" si="3"/>
        <v>0</v>
      </c>
    </row>
    <row r="14" spans="1:7" ht="15.75">
      <c r="A14" s="5" t="s">
        <v>4</v>
      </c>
      <c r="B14" s="41">
        <v>88248105.95</v>
      </c>
      <c r="C14" s="41">
        <v>91233858.65</v>
      </c>
      <c r="D14" s="47">
        <f t="shared" si="0"/>
        <v>103.38336179327369</v>
      </c>
      <c r="E14" s="23">
        <f t="shared" si="1"/>
        <v>0</v>
      </c>
      <c r="F14" s="23">
        <f t="shared" si="2"/>
        <v>0</v>
      </c>
      <c r="G14" s="23">
        <f t="shared" si="3"/>
        <v>0</v>
      </c>
    </row>
    <row r="15" spans="1:7" ht="15.75">
      <c r="A15" s="5" t="s">
        <v>5</v>
      </c>
      <c r="B15" s="41">
        <v>95217210.06</v>
      </c>
      <c r="C15" s="41">
        <v>83390361.08000001</v>
      </c>
      <c r="D15" s="47">
        <f t="shared" si="0"/>
        <v>87.57908473421197</v>
      </c>
      <c r="E15" s="23">
        <f t="shared" si="1"/>
        <v>0</v>
      </c>
      <c r="F15" s="23">
        <f t="shared" si="2"/>
        <v>0</v>
      </c>
      <c r="G15" s="23">
        <f t="shared" si="3"/>
        <v>0</v>
      </c>
    </row>
    <row r="16" spans="1:7" ht="15.75">
      <c r="A16" s="5" t="s">
        <v>6</v>
      </c>
      <c r="B16" s="41">
        <v>88075992.55</v>
      </c>
      <c r="C16" s="41">
        <v>88973087.97999999</v>
      </c>
      <c r="D16" s="47">
        <f t="shared" si="0"/>
        <v>101.01854705695278</v>
      </c>
      <c r="E16" s="23">
        <f t="shared" si="1"/>
        <v>0</v>
      </c>
      <c r="F16" s="23">
        <f t="shared" si="2"/>
        <v>0</v>
      </c>
      <c r="G16" s="23">
        <f t="shared" si="3"/>
        <v>0</v>
      </c>
    </row>
    <row r="17" spans="1:7" ht="15.75">
      <c r="A17" s="5" t="s">
        <v>7</v>
      </c>
      <c r="B17" s="41">
        <v>47204330.63</v>
      </c>
      <c r="C17" s="41">
        <v>48627083.21</v>
      </c>
      <c r="D17" s="47">
        <f t="shared" si="0"/>
        <v>103.01402977441181</v>
      </c>
      <c r="E17" s="23">
        <f t="shared" si="1"/>
        <v>0</v>
      </c>
      <c r="F17" s="23">
        <f t="shared" si="2"/>
        <v>0</v>
      </c>
      <c r="G17" s="23">
        <f t="shared" si="3"/>
        <v>0</v>
      </c>
    </row>
    <row r="18" spans="1:7" ht="15.75">
      <c r="A18" s="5" t="s">
        <v>8</v>
      </c>
      <c r="B18" s="41">
        <v>78874910.30999999</v>
      </c>
      <c r="C18" s="41">
        <v>79907820.80000001</v>
      </c>
      <c r="D18" s="47">
        <f t="shared" si="0"/>
        <v>101.30955520068474</v>
      </c>
      <c r="E18" s="23">
        <f t="shared" si="1"/>
        <v>0</v>
      </c>
      <c r="F18" s="23">
        <f t="shared" si="2"/>
        <v>0</v>
      </c>
      <c r="G18" s="23">
        <f t="shared" si="3"/>
        <v>0</v>
      </c>
    </row>
    <row r="19" spans="1:7" ht="15.75">
      <c r="A19" s="5" t="s">
        <v>9</v>
      </c>
      <c r="B19" s="41">
        <v>48241748.370000005</v>
      </c>
      <c r="C19" s="41">
        <v>48394437.53</v>
      </c>
      <c r="D19" s="47">
        <f t="shared" si="0"/>
        <v>100.31650834631638</v>
      </c>
      <c r="E19" s="23">
        <f t="shared" si="1"/>
        <v>0</v>
      </c>
      <c r="F19" s="23">
        <f t="shared" si="2"/>
        <v>0</v>
      </c>
      <c r="G19" s="23">
        <f t="shared" si="3"/>
        <v>0</v>
      </c>
    </row>
    <row r="20" spans="1:7" ht="15.75">
      <c r="A20" s="5" t="s">
        <v>10</v>
      </c>
      <c r="B20" s="41">
        <v>23962503.22</v>
      </c>
      <c r="C20" s="41">
        <v>23232115.68</v>
      </c>
      <c r="D20" s="47">
        <f t="shared" si="0"/>
        <v>96.95195642419199</v>
      </c>
      <c r="E20" s="23">
        <f t="shared" si="1"/>
        <v>0</v>
      </c>
      <c r="F20" s="23">
        <f t="shared" si="2"/>
        <v>0</v>
      </c>
      <c r="G20" s="23">
        <f t="shared" si="3"/>
        <v>0</v>
      </c>
    </row>
    <row r="21" spans="1:7" ht="15.75">
      <c r="A21" s="5" t="s">
        <v>11</v>
      </c>
      <c r="B21" s="41">
        <v>63482734.389999986</v>
      </c>
      <c r="C21" s="41">
        <v>62269768.72999998</v>
      </c>
      <c r="D21" s="47">
        <f t="shared" si="0"/>
        <v>98.08929833968986</v>
      </c>
      <c r="E21" s="23">
        <f t="shared" si="1"/>
        <v>0</v>
      </c>
      <c r="F21" s="23">
        <f t="shared" si="2"/>
        <v>0</v>
      </c>
      <c r="G21" s="23">
        <f t="shared" si="3"/>
        <v>0</v>
      </c>
    </row>
    <row r="22" spans="1:7" ht="15.75">
      <c r="A22" s="5" t="s">
        <v>12</v>
      </c>
      <c r="B22" s="41">
        <v>27792219.530000005</v>
      </c>
      <c r="C22" s="41">
        <v>29967280.29</v>
      </c>
      <c r="D22" s="47">
        <f t="shared" si="0"/>
        <v>107.8261498965642</v>
      </c>
      <c r="E22" s="47">
        <f t="shared" si="1"/>
        <v>3.7261608427790236</v>
      </c>
      <c r="F22" s="47">
        <f t="shared" si="2"/>
        <v>0.6402107984819135</v>
      </c>
      <c r="G22" s="47">
        <f t="shared" si="3"/>
        <v>-0.6402107984819135</v>
      </c>
    </row>
    <row r="23" spans="1:7" ht="15.75">
      <c r="A23" s="5" t="s">
        <v>13</v>
      </c>
      <c r="B23" s="41">
        <v>35779814.629999995</v>
      </c>
      <c r="C23" s="41">
        <v>36872829.550000004</v>
      </c>
      <c r="D23" s="47">
        <f t="shared" si="0"/>
        <v>103.0548367321153</v>
      </c>
      <c r="E23" s="23">
        <f t="shared" si="1"/>
        <v>0</v>
      </c>
      <c r="F23" s="23">
        <f t="shared" si="2"/>
        <v>0</v>
      </c>
      <c r="G23" s="23">
        <f t="shared" si="3"/>
        <v>0</v>
      </c>
    </row>
    <row r="24" spans="1:7" ht="15.75">
      <c r="A24" s="5" t="s">
        <v>14</v>
      </c>
      <c r="B24" s="41">
        <v>35330063.370000005</v>
      </c>
      <c r="C24" s="41">
        <v>35473387.69</v>
      </c>
      <c r="D24" s="47">
        <f t="shared" si="0"/>
        <v>100.40567241133706</v>
      </c>
      <c r="E24" s="23">
        <f t="shared" si="1"/>
        <v>0</v>
      </c>
      <c r="F24" s="23">
        <f t="shared" si="2"/>
        <v>0</v>
      </c>
      <c r="G24" s="23">
        <f t="shared" si="3"/>
        <v>0</v>
      </c>
    </row>
    <row r="25" spans="1:7" ht="15.75">
      <c r="A25" s="5" t="s">
        <v>15</v>
      </c>
      <c r="B25" s="41">
        <v>34610188.47</v>
      </c>
      <c r="C25" s="41">
        <v>32941352.120000005</v>
      </c>
      <c r="D25" s="47">
        <f t="shared" si="0"/>
        <v>95.17819340554433</v>
      </c>
      <c r="E25" s="23">
        <f t="shared" si="1"/>
        <v>0</v>
      </c>
      <c r="F25" s="23">
        <f t="shared" si="2"/>
        <v>0</v>
      </c>
      <c r="G25" s="23">
        <f t="shared" si="3"/>
        <v>0</v>
      </c>
    </row>
    <row r="26" spans="1:7" ht="15.75">
      <c r="A26" s="5" t="s">
        <v>16</v>
      </c>
      <c r="B26" s="41">
        <v>173612788.81</v>
      </c>
      <c r="C26" s="41">
        <v>163908066.61999997</v>
      </c>
      <c r="D26" s="47">
        <f t="shared" si="0"/>
        <v>94.41013403648462</v>
      </c>
      <c r="E26" s="23">
        <f t="shared" si="1"/>
        <v>0</v>
      </c>
      <c r="F26" s="23">
        <f t="shared" si="2"/>
        <v>0</v>
      </c>
      <c r="G26" s="23">
        <f t="shared" si="3"/>
        <v>0</v>
      </c>
    </row>
    <row r="27" spans="1:7" ht="15.75">
      <c r="A27" s="5" t="s">
        <v>17</v>
      </c>
      <c r="B27" s="41">
        <v>23163156.249999996</v>
      </c>
      <c r="C27" s="41">
        <v>24236987.96000001</v>
      </c>
      <c r="D27" s="47">
        <f t="shared" si="0"/>
        <v>104.63594727078704</v>
      </c>
      <c r="E27" s="47">
        <f t="shared" si="1"/>
        <v>0.5359582170018626</v>
      </c>
      <c r="F27" s="47">
        <f t="shared" si="2"/>
        <v>0.09208572912912603</v>
      </c>
      <c r="G27" s="47">
        <f t="shared" si="3"/>
        <v>-0.09208572912912603</v>
      </c>
    </row>
    <row r="28" spans="1:7" ht="15.75">
      <c r="A28" s="5" t="s">
        <v>18</v>
      </c>
      <c r="B28" s="41">
        <v>38034675.489999995</v>
      </c>
      <c r="C28" s="41">
        <v>36800563.76000001</v>
      </c>
      <c r="D28" s="47">
        <f t="shared" si="0"/>
        <v>96.75529838469517</v>
      </c>
      <c r="E28" s="23">
        <f t="shared" si="1"/>
        <v>0</v>
      </c>
      <c r="F28" s="23">
        <f t="shared" si="2"/>
        <v>0</v>
      </c>
      <c r="G28" s="23">
        <f t="shared" si="3"/>
        <v>0</v>
      </c>
    </row>
    <row r="29" spans="1:7" ht="15.75">
      <c r="A29" s="5" t="s">
        <v>19</v>
      </c>
      <c r="B29" s="41">
        <v>86496243.86999999</v>
      </c>
      <c r="C29" s="41">
        <v>87854668.40000004</v>
      </c>
      <c r="D29" s="47">
        <f t="shared" si="0"/>
        <v>101.57050117926704</v>
      </c>
      <c r="E29" s="23">
        <f t="shared" si="1"/>
        <v>0</v>
      </c>
      <c r="F29" s="23">
        <f t="shared" si="2"/>
        <v>0</v>
      </c>
      <c r="G29" s="23">
        <f t="shared" si="3"/>
        <v>0</v>
      </c>
    </row>
    <row r="30" spans="1:7" ht="15.75">
      <c r="A30" s="5" t="s">
        <v>20</v>
      </c>
      <c r="B30" s="41">
        <v>68283013.57</v>
      </c>
      <c r="C30" s="41">
        <v>72512792.05</v>
      </c>
      <c r="D30" s="47">
        <f t="shared" si="0"/>
        <v>106.19448126094181</v>
      </c>
      <c r="E30" s="47">
        <f t="shared" si="1"/>
        <v>2.094492207156634</v>
      </c>
      <c r="F30" s="47">
        <f t="shared" si="2"/>
        <v>0.35986544460539693</v>
      </c>
      <c r="G30" s="47">
        <f t="shared" si="3"/>
        <v>-0.35986544460539693</v>
      </c>
    </row>
    <row r="31" spans="1:7" ht="15.75">
      <c r="A31" s="5" t="s">
        <v>21</v>
      </c>
      <c r="B31" s="41">
        <v>32772979.65</v>
      </c>
      <c r="C31" s="41">
        <v>32773035.90000001</v>
      </c>
      <c r="D31" s="47">
        <f t="shared" si="0"/>
        <v>100.00017163529411</v>
      </c>
      <c r="E31" s="23">
        <f t="shared" si="1"/>
        <v>0</v>
      </c>
      <c r="F31" s="23">
        <f t="shared" si="2"/>
        <v>0</v>
      </c>
      <c r="G31" s="23">
        <f t="shared" si="3"/>
        <v>0</v>
      </c>
    </row>
    <row r="32" spans="1:7" ht="15.75">
      <c r="A32" s="5" t="s">
        <v>22</v>
      </c>
      <c r="B32" s="41">
        <v>42415569.39</v>
      </c>
      <c r="C32" s="41">
        <v>41396070.83</v>
      </c>
      <c r="D32" s="47">
        <f t="shared" si="0"/>
        <v>97.59640487051823</v>
      </c>
      <c r="E32" s="23">
        <f t="shared" si="1"/>
        <v>0</v>
      </c>
      <c r="F32" s="23">
        <f t="shared" si="2"/>
        <v>0</v>
      </c>
      <c r="G32" s="23">
        <f t="shared" si="3"/>
        <v>0</v>
      </c>
    </row>
    <row r="33" spans="1:7" ht="15.75">
      <c r="A33" s="5" t="s">
        <v>23</v>
      </c>
      <c r="B33" s="41">
        <v>37987810.27</v>
      </c>
      <c r="C33" s="41">
        <v>35067281.57</v>
      </c>
      <c r="D33" s="47">
        <f t="shared" si="0"/>
        <v>92.31193196122067</v>
      </c>
      <c r="E33" s="23">
        <f t="shared" si="1"/>
        <v>0</v>
      </c>
      <c r="F33" s="23">
        <f t="shared" si="2"/>
        <v>0</v>
      </c>
      <c r="G33" s="23">
        <f t="shared" si="3"/>
        <v>0</v>
      </c>
    </row>
    <row r="34" spans="1:7" ht="15.75">
      <c r="A34" s="5" t="s">
        <v>24</v>
      </c>
      <c r="B34" s="41">
        <v>81998354.73999998</v>
      </c>
      <c r="C34" s="41">
        <v>84109689.69</v>
      </c>
      <c r="D34" s="47">
        <f t="shared" si="0"/>
        <v>102.57485038168707</v>
      </c>
      <c r="E34" s="23">
        <f t="shared" si="1"/>
        <v>0</v>
      </c>
      <c r="F34" s="23">
        <f t="shared" si="2"/>
        <v>0</v>
      </c>
      <c r="G34" s="23">
        <f t="shared" si="3"/>
        <v>0</v>
      </c>
    </row>
    <row r="35" spans="1:7" ht="15.75">
      <c r="A35" s="5" t="s">
        <v>25</v>
      </c>
      <c r="B35" s="41">
        <v>22352202.009999998</v>
      </c>
      <c r="C35" s="41">
        <v>21365983.150000002</v>
      </c>
      <c r="D35" s="47">
        <f t="shared" si="0"/>
        <v>95.58782235612054</v>
      </c>
      <c r="E35" s="23">
        <f t="shared" si="1"/>
        <v>0</v>
      </c>
      <c r="F35" s="23">
        <f t="shared" si="2"/>
        <v>0</v>
      </c>
      <c r="G35" s="23">
        <f t="shared" si="3"/>
        <v>0</v>
      </c>
    </row>
    <row r="36" spans="1:7" ht="15.75">
      <c r="A36" s="5" t="s">
        <v>26</v>
      </c>
      <c r="B36" s="41">
        <v>63750644.139999986</v>
      </c>
      <c r="C36" s="41">
        <v>70074834.49000001</v>
      </c>
      <c r="D36" s="47">
        <f t="shared" si="0"/>
        <v>109.92019835299507</v>
      </c>
      <c r="E36" s="47">
        <f t="shared" si="1"/>
        <v>5.820209299209893</v>
      </c>
      <c r="F36" s="23">
        <f t="shared" si="2"/>
        <v>1</v>
      </c>
      <c r="G36" s="23">
        <f t="shared" si="3"/>
        <v>-1</v>
      </c>
    </row>
    <row r="37" spans="1:7" ht="15.75">
      <c r="A37" s="5" t="s">
        <v>27</v>
      </c>
      <c r="B37" s="41">
        <v>36215366.2</v>
      </c>
      <c r="C37" s="41">
        <v>36448307.42</v>
      </c>
      <c r="D37" s="47">
        <f t="shared" si="0"/>
        <v>100.64321100251638</v>
      </c>
      <c r="E37" s="23">
        <f t="shared" si="1"/>
        <v>0</v>
      </c>
      <c r="F37" s="23">
        <f t="shared" si="2"/>
        <v>0</v>
      </c>
      <c r="G37" s="23">
        <f t="shared" si="3"/>
        <v>0</v>
      </c>
    </row>
    <row r="38" spans="1:7" ht="15.75">
      <c r="A38" s="5" t="s">
        <v>28</v>
      </c>
      <c r="B38" s="41">
        <v>47537878.50999999</v>
      </c>
      <c r="C38" s="41">
        <v>42982142.739999995</v>
      </c>
      <c r="D38" s="47">
        <f t="shared" si="0"/>
        <v>90.4166195194393</v>
      </c>
      <c r="E38" s="23">
        <f t="shared" si="1"/>
        <v>0</v>
      </c>
      <c r="F38" s="23">
        <f t="shared" si="2"/>
        <v>0</v>
      </c>
      <c r="G38" s="23">
        <f t="shared" si="3"/>
        <v>0</v>
      </c>
    </row>
    <row r="39" spans="1:7" ht="15.75">
      <c r="A39" s="5" t="s">
        <v>29</v>
      </c>
      <c r="B39" s="41">
        <v>42066665.23</v>
      </c>
      <c r="C39" s="41">
        <v>41749267.81</v>
      </c>
      <c r="D39" s="47">
        <f t="shared" si="0"/>
        <v>99.24548946710033</v>
      </c>
      <c r="E39" s="23">
        <f t="shared" si="1"/>
        <v>0</v>
      </c>
      <c r="F39" s="23">
        <f t="shared" si="2"/>
        <v>0</v>
      </c>
      <c r="G39" s="23">
        <f t="shared" si="3"/>
        <v>0</v>
      </c>
    </row>
    <row r="40" spans="1:7" ht="15.75">
      <c r="A40" s="5" t="s">
        <v>30</v>
      </c>
      <c r="B40" s="41">
        <v>71698371.5</v>
      </c>
      <c r="C40" s="41">
        <v>76378795.2</v>
      </c>
      <c r="D40" s="47">
        <f t="shared" si="0"/>
        <v>106.52793585416372</v>
      </c>
      <c r="E40" s="47">
        <f t="shared" si="1"/>
        <v>2.4279468003785354</v>
      </c>
      <c r="F40" s="47">
        <f t="shared" si="2"/>
        <v>0.4171579878936888</v>
      </c>
      <c r="G40" s="47">
        <f t="shared" si="3"/>
        <v>-0.4171579878936888</v>
      </c>
    </row>
    <row r="41" spans="1:7" ht="15.75">
      <c r="A41" s="5" t="s">
        <v>31</v>
      </c>
      <c r="B41" s="41">
        <v>74380659.88</v>
      </c>
      <c r="C41" s="41">
        <v>80699804.74</v>
      </c>
      <c r="D41" s="47">
        <f t="shared" si="0"/>
        <v>108.49568270864339</v>
      </c>
      <c r="E41" s="47">
        <f t="shared" si="1"/>
        <v>4.395693654858206</v>
      </c>
      <c r="F41" s="47">
        <f t="shared" si="2"/>
        <v>0.7552466636302808</v>
      </c>
      <c r="G41" s="47">
        <f t="shared" si="3"/>
        <v>-0.7552466636302808</v>
      </c>
    </row>
    <row r="42" spans="1:7" ht="15.75">
      <c r="A42" s="5" t="s">
        <v>32</v>
      </c>
      <c r="B42" s="41">
        <v>52577433.03999999</v>
      </c>
      <c r="C42" s="41">
        <v>52293420.08</v>
      </c>
      <c r="D42" s="47">
        <f t="shared" si="0"/>
        <v>99.4598196534549</v>
      </c>
      <c r="E42" s="23">
        <f t="shared" si="1"/>
        <v>0</v>
      </c>
      <c r="F42" s="23">
        <f t="shared" si="2"/>
        <v>0</v>
      </c>
      <c r="G42" s="23">
        <f t="shared" si="3"/>
        <v>0</v>
      </c>
    </row>
    <row r="43" spans="1:7" ht="15.75">
      <c r="A43" s="5" t="s">
        <v>33</v>
      </c>
      <c r="B43" s="41">
        <v>30925874.11</v>
      </c>
      <c r="C43" s="41">
        <v>32948161.15</v>
      </c>
      <c r="D43" s="47">
        <f t="shared" si="0"/>
        <v>106.53914270234348</v>
      </c>
      <c r="E43" s="47">
        <f t="shared" si="1"/>
        <v>2.439153648558303</v>
      </c>
      <c r="F43" s="47">
        <f t="shared" si="2"/>
        <v>0.419083493937138</v>
      </c>
      <c r="G43" s="47">
        <f t="shared" si="3"/>
        <v>-0.419083493937138</v>
      </c>
    </row>
    <row r="44" spans="1:7" ht="15.75">
      <c r="A44" s="5" t="s">
        <v>34</v>
      </c>
      <c r="B44" s="41">
        <v>27830089.429999996</v>
      </c>
      <c r="C44" s="41">
        <v>28660299.100000005</v>
      </c>
      <c r="D44" s="47">
        <f t="shared" si="0"/>
        <v>102.98313691045875</v>
      </c>
      <c r="E44" s="23">
        <f t="shared" si="1"/>
        <v>0</v>
      </c>
      <c r="F44" s="23">
        <f t="shared" si="2"/>
        <v>0</v>
      </c>
      <c r="G44" s="23">
        <f t="shared" si="3"/>
        <v>0</v>
      </c>
    </row>
    <row r="45" spans="1:7" ht="15.75">
      <c r="A45" s="5" t="s">
        <v>35</v>
      </c>
      <c r="B45" s="41">
        <v>36714877.42</v>
      </c>
      <c r="C45" s="41">
        <v>35004837.15</v>
      </c>
      <c r="D45" s="47">
        <f t="shared" si="0"/>
        <v>95.34237783109558</v>
      </c>
      <c r="E45" s="23">
        <f t="shared" si="1"/>
        <v>0</v>
      </c>
      <c r="F45" s="23">
        <f t="shared" si="2"/>
        <v>0</v>
      </c>
      <c r="G45" s="23">
        <f t="shared" si="3"/>
        <v>0</v>
      </c>
    </row>
    <row r="46" spans="1:7" ht="15.75">
      <c r="A46" s="5" t="s">
        <v>36</v>
      </c>
      <c r="B46" s="41">
        <v>43637563.18000001</v>
      </c>
      <c r="C46" s="41">
        <v>43499523.63</v>
      </c>
      <c r="D46" s="47">
        <f t="shared" si="0"/>
        <v>99.68366806040335</v>
      </c>
      <c r="E46" s="23">
        <f t="shared" si="1"/>
        <v>0</v>
      </c>
      <c r="F46" s="23">
        <f t="shared" si="2"/>
        <v>0</v>
      </c>
      <c r="G46" s="23">
        <f t="shared" si="3"/>
        <v>0</v>
      </c>
    </row>
    <row r="47" spans="1:7" ht="15.75">
      <c r="A47" s="15" t="s">
        <v>118</v>
      </c>
      <c r="B47" s="16">
        <f>AVERAGE(B10:B46)</f>
        <v>177196826.47216222</v>
      </c>
      <c r="C47" s="16">
        <f>AVERAGE(C10:C46)</f>
        <v>175602035.63756746</v>
      </c>
      <c r="D47" s="16">
        <f>C47/B47*100</f>
        <v>99.09998905378518</v>
      </c>
      <c r="E47" s="24"/>
      <c r="F47" s="24"/>
      <c r="G47" s="24"/>
    </row>
    <row r="48" ht="15.75">
      <c r="A48" s="6" t="s">
        <v>39</v>
      </c>
    </row>
    <row r="51" spans="3:4" ht="15.75">
      <c r="C51" s="21"/>
      <c r="D51" s="51">
        <f>SUM(C10:C46)/SUM(B10:B46)*100</f>
        <v>99.09998905378518</v>
      </c>
    </row>
  </sheetData>
  <sheetProtection/>
  <mergeCells count="6">
    <mergeCell ref="A1:G1"/>
    <mergeCell ref="A7:A8"/>
    <mergeCell ref="B7:D7"/>
    <mergeCell ref="E7:E8"/>
    <mergeCell ref="F7:F8"/>
    <mergeCell ref="G7:G8"/>
  </mergeCells>
  <printOptions/>
  <pageMargins left="0.17" right="0.15748031496062992" top="0.35433070866141736" bottom="0.31496062992125984" header="0.31496062992125984" footer="0.31496062992125984"/>
  <pageSetup fitToHeight="1" fitToWidth="1" horizontalDpi="600" verticalDpi="600" orientation="portrait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M49"/>
  <sheetViews>
    <sheetView view="pageBreakPreview"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N48" sqref="N48"/>
    </sheetView>
  </sheetViews>
  <sheetFormatPr defaultColWidth="9.140625" defaultRowHeight="15"/>
  <cols>
    <col min="1" max="1" width="24.57421875" style="1" customWidth="1"/>
    <col min="2" max="2" width="17.57421875" style="1" customWidth="1"/>
    <col min="3" max="3" width="17.28125" style="1" customWidth="1"/>
    <col min="4" max="4" width="15.7109375" style="1" customWidth="1"/>
    <col min="5" max="5" width="15.28125" style="1" customWidth="1"/>
    <col min="6" max="6" width="18.00390625" style="1" customWidth="1"/>
    <col min="7" max="7" width="18.8515625" style="1" customWidth="1"/>
    <col min="8" max="8" width="17.8515625" style="1" customWidth="1"/>
    <col min="9" max="9" width="18.57421875" style="1" customWidth="1"/>
    <col min="10" max="10" width="16.140625" style="1" customWidth="1"/>
    <col min="11" max="11" width="8.421875" style="1" customWidth="1"/>
    <col min="12" max="12" width="8.57421875" style="1" customWidth="1"/>
    <col min="13" max="13" width="19.00390625" style="1" customWidth="1"/>
    <col min="14" max="16384" width="9.140625" style="1" customWidth="1"/>
  </cols>
  <sheetData>
    <row r="1" spans="1:13" ht="21.75" customHeight="1">
      <c r="A1" s="68" t="s">
        <v>231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3" spans="1:8" ht="15.75">
      <c r="A3" s="11" t="s">
        <v>63</v>
      </c>
      <c r="B3" s="44">
        <v>1</v>
      </c>
      <c r="C3" s="42"/>
      <c r="D3" s="42"/>
      <c r="E3" s="42"/>
      <c r="F3" s="42"/>
      <c r="G3" s="42"/>
      <c r="H3" s="42"/>
    </row>
    <row r="4" spans="1:8" ht="15.75">
      <c r="A4" s="12" t="s">
        <v>64</v>
      </c>
      <c r="B4" s="45">
        <v>0</v>
      </c>
      <c r="C4" s="43"/>
      <c r="D4" s="43"/>
      <c r="E4" s="43"/>
      <c r="F4" s="43"/>
      <c r="G4" s="43"/>
      <c r="H4" s="43"/>
    </row>
    <row r="5" spans="1:8" ht="15.75">
      <c r="A5" s="13" t="s">
        <v>65</v>
      </c>
      <c r="B5" s="14" t="s">
        <v>45</v>
      </c>
      <c r="C5" s="29"/>
      <c r="D5" s="29"/>
      <c r="E5" s="29"/>
      <c r="F5" s="29"/>
      <c r="G5" s="29"/>
      <c r="H5" s="29"/>
    </row>
    <row r="7" spans="1:13" s="8" customFormat="1" ht="24.75" customHeight="1">
      <c r="A7" s="65" t="s">
        <v>38</v>
      </c>
      <c r="B7" s="65" t="s">
        <v>130</v>
      </c>
      <c r="C7" s="65"/>
      <c r="D7" s="65"/>
      <c r="E7" s="65"/>
      <c r="F7" s="65"/>
      <c r="G7" s="65" t="s">
        <v>135</v>
      </c>
      <c r="H7" s="65"/>
      <c r="I7" s="65"/>
      <c r="J7" s="72" t="s">
        <v>142</v>
      </c>
      <c r="K7" s="66" t="s">
        <v>93</v>
      </c>
      <c r="L7" s="66" t="s">
        <v>94</v>
      </c>
      <c r="M7" s="66" t="s">
        <v>95</v>
      </c>
    </row>
    <row r="8" spans="1:13" s="8" customFormat="1" ht="193.5" customHeight="1">
      <c r="A8" s="65"/>
      <c r="B8" s="10" t="s">
        <v>133</v>
      </c>
      <c r="C8" s="10" t="s">
        <v>131</v>
      </c>
      <c r="D8" s="10" t="s">
        <v>140</v>
      </c>
      <c r="E8" s="10" t="s">
        <v>136</v>
      </c>
      <c r="F8" s="10" t="s">
        <v>313</v>
      </c>
      <c r="G8" s="10" t="s">
        <v>132</v>
      </c>
      <c r="H8" s="10" t="s">
        <v>141</v>
      </c>
      <c r="I8" s="10" t="s">
        <v>134</v>
      </c>
      <c r="J8" s="72"/>
      <c r="K8" s="66"/>
      <c r="L8" s="66"/>
      <c r="M8" s="66"/>
    </row>
    <row r="9" spans="1:13" s="7" customFormat="1" ht="15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 t="s">
        <v>137</v>
      </c>
      <c r="G9" s="9">
        <v>7</v>
      </c>
      <c r="H9" s="9">
        <v>8</v>
      </c>
      <c r="I9" s="9" t="s">
        <v>138</v>
      </c>
      <c r="J9" s="9" t="s">
        <v>139</v>
      </c>
      <c r="K9" s="9">
        <v>11</v>
      </c>
      <c r="L9" s="9">
        <v>12</v>
      </c>
      <c r="M9" s="9">
        <v>13</v>
      </c>
    </row>
    <row r="10" spans="1:13" ht="15.75">
      <c r="A10" s="5" t="s">
        <v>0</v>
      </c>
      <c r="B10" s="47">
        <v>-1837406574.18</v>
      </c>
      <c r="C10" s="47">
        <v>699376574.18</v>
      </c>
      <c r="D10" s="47"/>
      <c r="E10" s="47"/>
      <c r="F10" s="47">
        <f>B10+C10+D10+E10</f>
        <v>-1138030000</v>
      </c>
      <c r="G10" s="40">
        <v>13499780890.04</v>
      </c>
      <c r="H10" s="40">
        <v>1806156342.05</v>
      </c>
      <c r="I10" s="40">
        <f>G10-H10</f>
        <v>11693624547.990002</v>
      </c>
      <c r="J10" s="40">
        <f>-F10/I10*100</f>
        <v>9.732055235137631</v>
      </c>
      <c r="K10" s="23">
        <f>IF(J10&gt;10,1,0)</f>
        <v>0</v>
      </c>
      <c r="L10" s="23">
        <f>(K10-$B$4)/($B$3-$B$4)</f>
        <v>0</v>
      </c>
      <c r="M10" s="23">
        <f>L10*$B$5</f>
        <v>0</v>
      </c>
    </row>
    <row r="11" spans="1:13" ht="15.75">
      <c r="A11" s="5" t="s">
        <v>1</v>
      </c>
      <c r="B11" s="47">
        <v>-486424752.63</v>
      </c>
      <c r="C11" s="47">
        <v>19368752.63</v>
      </c>
      <c r="D11" s="47">
        <v>36200000</v>
      </c>
      <c r="E11" s="47"/>
      <c r="F11" s="47">
        <f>B11+C11+D11+E11</f>
        <v>-430856000</v>
      </c>
      <c r="G11" s="40">
        <v>9544044624.21</v>
      </c>
      <c r="H11" s="40">
        <v>3950844369.45</v>
      </c>
      <c r="I11" s="40">
        <f aca="true" t="shared" si="0" ref="I11:I46">G11-H11</f>
        <v>5593200254.759999</v>
      </c>
      <c r="J11" s="40">
        <f>-F11/I11*100</f>
        <v>7.703210691112432</v>
      </c>
      <c r="K11" s="23">
        <f aca="true" t="shared" si="1" ref="K11:K44">IF(J11&gt;10,1,0)</f>
        <v>0</v>
      </c>
      <c r="L11" s="23">
        <f aca="true" t="shared" si="2" ref="L11:L46">(K11-$B$4)/($B$3-$B$4)</f>
        <v>0</v>
      </c>
      <c r="M11" s="23">
        <f aca="true" t="shared" si="3" ref="M11:M46">L11*$B$5</f>
        <v>0</v>
      </c>
    </row>
    <row r="12" spans="1:13" ht="15.75">
      <c r="A12" s="5" t="s">
        <v>2</v>
      </c>
      <c r="B12" s="47">
        <v>-64737126</v>
      </c>
      <c r="C12" s="47">
        <v>54614126</v>
      </c>
      <c r="D12" s="47"/>
      <c r="E12" s="47"/>
      <c r="F12" s="47">
        <f>B12+C12+D12+E12</f>
        <v>-10123000</v>
      </c>
      <c r="G12" s="40">
        <v>1680581342</v>
      </c>
      <c r="H12" s="40">
        <v>688601742</v>
      </c>
      <c r="I12" s="40">
        <f t="shared" si="0"/>
        <v>991979600</v>
      </c>
      <c r="J12" s="40">
        <f>-F12/I12*100</f>
        <v>1.0204846954513984</v>
      </c>
      <c r="K12" s="23">
        <f t="shared" si="1"/>
        <v>0</v>
      </c>
      <c r="L12" s="23">
        <f t="shared" si="2"/>
        <v>0</v>
      </c>
      <c r="M12" s="23">
        <f t="shared" si="3"/>
        <v>0</v>
      </c>
    </row>
    <row r="13" spans="1:13" ht="15.75">
      <c r="A13" s="5" t="s">
        <v>3</v>
      </c>
      <c r="B13" s="47">
        <v>-223008000</v>
      </c>
      <c r="C13" s="47">
        <v>139889000</v>
      </c>
      <c r="D13" s="47">
        <v>16119000</v>
      </c>
      <c r="E13" s="47"/>
      <c r="F13" s="47">
        <f>B13+C13+D13+E13</f>
        <v>-67000000</v>
      </c>
      <c r="G13" s="40">
        <v>1341726000</v>
      </c>
      <c r="H13" s="40">
        <v>414443000</v>
      </c>
      <c r="I13" s="40">
        <f t="shared" si="0"/>
        <v>927283000</v>
      </c>
      <c r="J13" s="40">
        <f>-F13/I13*100</f>
        <v>7.2254101498679475</v>
      </c>
      <c r="K13" s="23">
        <f t="shared" si="1"/>
        <v>0</v>
      </c>
      <c r="L13" s="23">
        <f t="shared" si="2"/>
        <v>0</v>
      </c>
      <c r="M13" s="23">
        <f t="shared" si="3"/>
        <v>0</v>
      </c>
    </row>
    <row r="14" spans="1:13" ht="15.75">
      <c r="A14" s="5" t="s">
        <v>4</v>
      </c>
      <c r="B14" s="47">
        <v>-85613721.51</v>
      </c>
      <c r="C14" s="47">
        <v>81613721.51</v>
      </c>
      <c r="D14" s="47"/>
      <c r="E14" s="47">
        <v>15000000</v>
      </c>
      <c r="F14" s="47"/>
      <c r="G14" s="40">
        <v>678163100</v>
      </c>
      <c r="H14" s="40">
        <v>484098300</v>
      </c>
      <c r="I14" s="40">
        <f t="shared" si="0"/>
        <v>194064800</v>
      </c>
      <c r="J14" s="40"/>
      <c r="K14" s="23">
        <f t="shared" si="1"/>
        <v>0</v>
      </c>
      <c r="L14" s="23">
        <f t="shared" si="2"/>
        <v>0</v>
      </c>
      <c r="M14" s="23">
        <f t="shared" si="3"/>
        <v>0</v>
      </c>
    </row>
    <row r="15" spans="1:13" ht="15.75">
      <c r="A15" s="5" t="s">
        <v>5</v>
      </c>
      <c r="B15" s="47">
        <v>-46794777.64</v>
      </c>
      <c r="C15" s="47">
        <v>17594777.64</v>
      </c>
      <c r="D15" s="47"/>
      <c r="E15" s="47">
        <v>29200000</v>
      </c>
      <c r="F15" s="47"/>
      <c r="G15" s="40">
        <v>537103802.36</v>
      </c>
      <c r="H15" s="40">
        <v>239712802.36</v>
      </c>
      <c r="I15" s="40">
        <f t="shared" si="0"/>
        <v>297391000</v>
      </c>
      <c r="J15" s="40"/>
      <c r="K15" s="23">
        <f t="shared" si="1"/>
        <v>0</v>
      </c>
      <c r="L15" s="23">
        <f t="shared" si="2"/>
        <v>0</v>
      </c>
      <c r="M15" s="23">
        <f t="shared" si="3"/>
        <v>0</v>
      </c>
    </row>
    <row r="16" spans="1:13" ht="15.75">
      <c r="A16" s="5" t="s">
        <v>6</v>
      </c>
      <c r="B16" s="47">
        <v>-119165911.92</v>
      </c>
      <c r="C16" s="47">
        <v>32065911.92</v>
      </c>
      <c r="D16" s="47"/>
      <c r="E16" s="47">
        <v>87100000</v>
      </c>
      <c r="F16" s="47"/>
      <c r="G16" s="40">
        <v>817887678</v>
      </c>
      <c r="H16" s="40">
        <v>544806303</v>
      </c>
      <c r="I16" s="40">
        <f t="shared" si="0"/>
        <v>273081375</v>
      </c>
      <c r="J16" s="40"/>
      <c r="K16" s="23">
        <f t="shared" si="1"/>
        <v>0</v>
      </c>
      <c r="L16" s="23">
        <f t="shared" si="2"/>
        <v>0</v>
      </c>
      <c r="M16" s="23">
        <f t="shared" si="3"/>
        <v>0</v>
      </c>
    </row>
    <row r="17" spans="1:13" ht="15.75">
      <c r="A17" s="46" t="s">
        <v>7</v>
      </c>
      <c r="B17" s="47">
        <v>-6622439.61</v>
      </c>
      <c r="C17" s="47">
        <v>6829439.61</v>
      </c>
      <c r="D17" s="47"/>
      <c r="E17" s="47">
        <v>9793000</v>
      </c>
      <c r="F17" s="47"/>
      <c r="G17" s="40">
        <v>323006058.34</v>
      </c>
      <c r="H17" s="40">
        <v>227543239.15</v>
      </c>
      <c r="I17" s="40">
        <f t="shared" si="0"/>
        <v>95462819.18999997</v>
      </c>
      <c r="J17" s="40"/>
      <c r="K17" s="23">
        <f>IF(J17&gt;5,1,0)</f>
        <v>0</v>
      </c>
      <c r="L17" s="23">
        <f t="shared" si="2"/>
        <v>0</v>
      </c>
      <c r="M17" s="23">
        <f t="shared" si="3"/>
        <v>0</v>
      </c>
    </row>
    <row r="18" spans="1:13" ht="15.75">
      <c r="A18" s="5" t="s">
        <v>8</v>
      </c>
      <c r="B18" s="47">
        <v>-32899034.83</v>
      </c>
      <c r="C18" s="47">
        <v>16349034.83</v>
      </c>
      <c r="D18" s="47"/>
      <c r="E18" s="47">
        <v>7700000</v>
      </c>
      <c r="F18" s="47">
        <f>B18+C18+D18+E18</f>
        <v>-8849999.999999998</v>
      </c>
      <c r="G18" s="40">
        <v>658921169</v>
      </c>
      <c r="H18" s="40">
        <v>386739169</v>
      </c>
      <c r="I18" s="40">
        <f t="shared" si="0"/>
        <v>272182000</v>
      </c>
      <c r="J18" s="40">
        <f>-F18/I18*100</f>
        <v>3.2515008340007783</v>
      </c>
      <c r="K18" s="23">
        <f t="shared" si="1"/>
        <v>0</v>
      </c>
      <c r="L18" s="23">
        <f t="shared" si="2"/>
        <v>0</v>
      </c>
      <c r="M18" s="23">
        <f t="shared" si="3"/>
        <v>0</v>
      </c>
    </row>
    <row r="19" spans="1:13" ht="15.75">
      <c r="A19" s="5" t="s">
        <v>9</v>
      </c>
      <c r="B19" s="47">
        <v>-30528539.04</v>
      </c>
      <c r="C19" s="47">
        <v>24849769.04</v>
      </c>
      <c r="D19" s="47"/>
      <c r="E19" s="47">
        <v>5678770</v>
      </c>
      <c r="F19" s="47"/>
      <c r="G19" s="40">
        <v>392235000</v>
      </c>
      <c r="H19" s="40">
        <v>233638000</v>
      </c>
      <c r="I19" s="40">
        <f t="shared" si="0"/>
        <v>158597000</v>
      </c>
      <c r="J19" s="40"/>
      <c r="K19" s="23">
        <f t="shared" si="1"/>
        <v>0</v>
      </c>
      <c r="L19" s="23">
        <f t="shared" si="2"/>
        <v>0</v>
      </c>
      <c r="M19" s="23">
        <f t="shared" si="3"/>
        <v>0</v>
      </c>
    </row>
    <row r="20" spans="1:13" ht="15.75">
      <c r="A20" s="46" t="s">
        <v>10</v>
      </c>
      <c r="B20" s="47">
        <v>-4768484.35</v>
      </c>
      <c r="C20" s="47"/>
      <c r="D20" s="47"/>
      <c r="E20" s="47">
        <v>5019000</v>
      </c>
      <c r="F20" s="47"/>
      <c r="G20" s="40">
        <v>149571060.5</v>
      </c>
      <c r="H20" s="40">
        <v>127261060.5</v>
      </c>
      <c r="I20" s="40">
        <f t="shared" si="0"/>
        <v>22310000</v>
      </c>
      <c r="J20" s="40"/>
      <c r="K20" s="23">
        <f>IF(J20&gt;5,1,0)</f>
        <v>0</v>
      </c>
      <c r="L20" s="23">
        <f t="shared" si="2"/>
        <v>0</v>
      </c>
      <c r="M20" s="23">
        <f t="shared" si="3"/>
        <v>0</v>
      </c>
    </row>
    <row r="21" spans="1:13" ht="15.75">
      <c r="A21" s="46" t="s">
        <v>11</v>
      </c>
      <c r="B21" s="47">
        <v>-8471173</v>
      </c>
      <c r="C21" s="47">
        <v>8471173</v>
      </c>
      <c r="D21" s="47"/>
      <c r="E21" s="47">
        <v>11200000</v>
      </c>
      <c r="F21" s="47"/>
      <c r="G21" s="40">
        <v>614832866.18</v>
      </c>
      <c r="H21" s="40">
        <v>508906966.18</v>
      </c>
      <c r="I21" s="40">
        <f t="shared" si="0"/>
        <v>105925899.99999994</v>
      </c>
      <c r="J21" s="40"/>
      <c r="K21" s="23">
        <f>IF(J21&gt;5,1,0)</f>
        <v>0</v>
      </c>
      <c r="L21" s="23">
        <f t="shared" si="2"/>
        <v>0</v>
      </c>
      <c r="M21" s="23">
        <f t="shared" si="3"/>
        <v>0</v>
      </c>
    </row>
    <row r="22" spans="1:13" ht="15.75">
      <c r="A22" s="46" t="s">
        <v>12</v>
      </c>
      <c r="B22" s="47">
        <v>-10480970.71</v>
      </c>
      <c r="C22" s="47">
        <v>10480970.71</v>
      </c>
      <c r="D22" s="47"/>
      <c r="E22" s="47"/>
      <c r="F22" s="47"/>
      <c r="G22" s="40">
        <v>154129561.8</v>
      </c>
      <c r="H22" s="40">
        <v>123490311.8</v>
      </c>
      <c r="I22" s="40">
        <f t="shared" si="0"/>
        <v>30639250.000000015</v>
      </c>
      <c r="J22" s="40"/>
      <c r="K22" s="23">
        <f>IF(J22&gt;5,1,0)</f>
        <v>0</v>
      </c>
      <c r="L22" s="23">
        <f t="shared" si="2"/>
        <v>0</v>
      </c>
      <c r="M22" s="23">
        <f t="shared" si="3"/>
        <v>0</v>
      </c>
    </row>
    <row r="23" spans="1:13" ht="15.75">
      <c r="A23" s="5" t="s">
        <v>13</v>
      </c>
      <c r="B23" s="47">
        <v>-19088536</v>
      </c>
      <c r="C23" s="47">
        <v>7523136</v>
      </c>
      <c r="D23" s="47"/>
      <c r="E23" s="47"/>
      <c r="F23" s="47">
        <f>B23+C23+D23+E23</f>
        <v>-11565400</v>
      </c>
      <c r="G23" s="40">
        <v>227229557.1</v>
      </c>
      <c r="H23" s="40">
        <v>172603057.1</v>
      </c>
      <c r="I23" s="40">
        <f t="shared" si="0"/>
        <v>54626500</v>
      </c>
      <c r="J23" s="40">
        <f>-F23/I23*100</f>
        <v>21.171775603415924</v>
      </c>
      <c r="K23" s="23">
        <f t="shared" si="1"/>
        <v>1</v>
      </c>
      <c r="L23" s="23">
        <f t="shared" si="2"/>
        <v>1</v>
      </c>
      <c r="M23" s="23">
        <f t="shared" si="3"/>
        <v>-2</v>
      </c>
    </row>
    <row r="24" spans="1:13" ht="15.75">
      <c r="A24" s="5" t="s">
        <v>14</v>
      </c>
      <c r="B24" s="47">
        <v>-6781175</v>
      </c>
      <c r="C24" s="47"/>
      <c r="D24" s="47"/>
      <c r="E24" s="47">
        <v>32282530</v>
      </c>
      <c r="F24" s="47"/>
      <c r="G24" s="40">
        <v>351748435</v>
      </c>
      <c r="H24" s="40">
        <v>274069993</v>
      </c>
      <c r="I24" s="40">
        <f t="shared" si="0"/>
        <v>77678442</v>
      </c>
      <c r="J24" s="40"/>
      <c r="K24" s="23">
        <f t="shared" si="1"/>
        <v>0</v>
      </c>
      <c r="L24" s="23">
        <f t="shared" si="2"/>
        <v>0</v>
      </c>
      <c r="M24" s="23">
        <f t="shared" si="3"/>
        <v>0</v>
      </c>
    </row>
    <row r="25" spans="1:13" ht="15.75">
      <c r="A25" s="5" t="s">
        <v>15</v>
      </c>
      <c r="B25" s="47">
        <v>-3450379.48</v>
      </c>
      <c r="C25" s="47">
        <v>3418338.49</v>
      </c>
      <c r="D25" s="47"/>
      <c r="E25" s="47">
        <v>32040.99</v>
      </c>
      <c r="F25" s="47"/>
      <c r="G25" s="40">
        <v>251940261.52</v>
      </c>
      <c r="H25" s="40">
        <v>213124407</v>
      </c>
      <c r="I25" s="40">
        <f t="shared" si="0"/>
        <v>38815854.52000001</v>
      </c>
      <c r="J25" s="40"/>
      <c r="K25" s="23">
        <f t="shared" si="1"/>
        <v>0</v>
      </c>
      <c r="L25" s="23">
        <f t="shared" si="2"/>
        <v>0</v>
      </c>
      <c r="M25" s="23">
        <f t="shared" si="3"/>
        <v>0</v>
      </c>
    </row>
    <row r="26" spans="1:13" ht="15.75">
      <c r="A26" s="5" t="s">
        <v>16</v>
      </c>
      <c r="B26" s="47">
        <v>-1890000</v>
      </c>
      <c r="C26" s="47"/>
      <c r="D26" s="47"/>
      <c r="E26" s="47"/>
      <c r="F26" s="47">
        <f>B26+C26+D26+E26</f>
        <v>-1890000</v>
      </c>
      <c r="G26" s="40">
        <v>743909814</v>
      </c>
      <c r="H26" s="40">
        <v>361425914</v>
      </c>
      <c r="I26" s="40">
        <f t="shared" si="0"/>
        <v>382483900</v>
      </c>
      <c r="J26" s="40">
        <f>-F26/I26*100</f>
        <v>0.49413844608884194</v>
      </c>
      <c r="K26" s="23">
        <f t="shared" si="1"/>
        <v>0</v>
      </c>
      <c r="L26" s="23">
        <f t="shared" si="2"/>
        <v>0</v>
      </c>
      <c r="M26" s="23">
        <f t="shared" si="3"/>
        <v>0</v>
      </c>
    </row>
    <row r="27" spans="1:13" ht="15.75">
      <c r="A27" s="46" t="s">
        <v>17</v>
      </c>
      <c r="B27" s="47">
        <v>-311801.74</v>
      </c>
      <c r="C27" s="47">
        <v>311801.74</v>
      </c>
      <c r="D27" s="47"/>
      <c r="E27" s="47"/>
      <c r="F27" s="47"/>
      <c r="G27" s="40">
        <v>128689943.1</v>
      </c>
      <c r="H27" s="40">
        <v>104805107.1</v>
      </c>
      <c r="I27" s="40">
        <f t="shared" si="0"/>
        <v>23884836</v>
      </c>
      <c r="J27" s="40"/>
      <c r="K27" s="23">
        <f>IF(J27&gt;5,1,0)</f>
        <v>0</v>
      </c>
      <c r="L27" s="23">
        <f t="shared" si="2"/>
        <v>0</v>
      </c>
      <c r="M27" s="23">
        <f t="shared" si="3"/>
        <v>0</v>
      </c>
    </row>
    <row r="28" spans="1:13" ht="15.75">
      <c r="A28" s="5" t="s">
        <v>18</v>
      </c>
      <c r="B28" s="47">
        <v>-6046900</v>
      </c>
      <c r="C28" s="47">
        <v>538900</v>
      </c>
      <c r="D28" s="47"/>
      <c r="E28" s="47">
        <v>5508000</v>
      </c>
      <c r="F28" s="47"/>
      <c r="G28" s="40">
        <v>222331281.25</v>
      </c>
      <c r="H28" s="40">
        <v>153191847.25</v>
      </c>
      <c r="I28" s="40">
        <f t="shared" si="0"/>
        <v>69139434</v>
      </c>
      <c r="J28" s="40"/>
      <c r="K28" s="23">
        <f t="shared" si="1"/>
        <v>0</v>
      </c>
      <c r="L28" s="23">
        <f t="shared" si="2"/>
        <v>0</v>
      </c>
      <c r="M28" s="23">
        <f t="shared" si="3"/>
        <v>0</v>
      </c>
    </row>
    <row r="29" spans="1:13" ht="15.75">
      <c r="A29" s="5" t="s">
        <v>19</v>
      </c>
      <c r="B29" s="47">
        <v>-12252150.77</v>
      </c>
      <c r="C29" s="47">
        <v>8752150.77</v>
      </c>
      <c r="D29" s="47"/>
      <c r="E29" s="47">
        <v>3000000</v>
      </c>
      <c r="F29" s="47">
        <f>B29+C29+D29+E29</f>
        <v>-500000</v>
      </c>
      <c r="G29" s="40">
        <v>328567272.41</v>
      </c>
      <c r="H29" s="40">
        <v>201640541.41</v>
      </c>
      <c r="I29" s="40">
        <f t="shared" si="0"/>
        <v>126926731.00000003</v>
      </c>
      <c r="J29" s="40">
        <f>-F29/I29*100</f>
        <v>0.3939280528701239</v>
      </c>
      <c r="K29" s="23">
        <f t="shared" si="1"/>
        <v>0</v>
      </c>
      <c r="L29" s="23">
        <f t="shared" si="2"/>
        <v>0</v>
      </c>
      <c r="M29" s="23">
        <f t="shared" si="3"/>
        <v>0</v>
      </c>
    </row>
    <row r="30" spans="1:13" ht="15.75">
      <c r="A30" s="46" t="s">
        <v>20</v>
      </c>
      <c r="B30" s="47">
        <v>-10549263.06</v>
      </c>
      <c r="C30" s="47">
        <v>10381263.06</v>
      </c>
      <c r="D30" s="47"/>
      <c r="E30" s="47"/>
      <c r="F30" s="47">
        <f>B30+C30+D30+E30</f>
        <v>-168000</v>
      </c>
      <c r="G30" s="40">
        <v>512149649.05</v>
      </c>
      <c r="H30" s="40">
        <v>406289515.05</v>
      </c>
      <c r="I30" s="40">
        <f t="shared" si="0"/>
        <v>105860134</v>
      </c>
      <c r="J30" s="40">
        <f>-F30/I30*100</f>
        <v>0.15869996914985957</v>
      </c>
      <c r="K30" s="23">
        <f>IF(J30&gt;5,1,0)</f>
        <v>0</v>
      </c>
      <c r="L30" s="23">
        <f t="shared" si="2"/>
        <v>0</v>
      </c>
      <c r="M30" s="23">
        <f t="shared" si="3"/>
        <v>0</v>
      </c>
    </row>
    <row r="31" spans="1:13" ht="15.75">
      <c r="A31" s="5" t="s">
        <v>21</v>
      </c>
      <c r="B31" s="47"/>
      <c r="C31" s="47"/>
      <c r="D31" s="47"/>
      <c r="E31" s="47"/>
      <c r="F31" s="47"/>
      <c r="G31" s="40">
        <v>234828997.89</v>
      </c>
      <c r="H31" s="40">
        <v>195043570.89</v>
      </c>
      <c r="I31" s="40">
        <f t="shared" si="0"/>
        <v>39785427</v>
      </c>
      <c r="J31" s="40"/>
      <c r="K31" s="23">
        <f t="shared" si="1"/>
        <v>0</v>
      </c>
      <c r="L31" s="23">
        <f t="shared" si="2"/>
        <v>0</v>
      </c>
      <c r="M31" s="23">
        <f t="shared" si="3"/>
        <v>0</v>
      </c>
    </row>
    <row r="32" spans="1:13" ht="15.75">
      <c r="A32" s="5" t="s">
        <v>22</v>
      </c>
      <c r="B32" s="47">
        <v>-115947</v>
      </c>
      <c r="C32" s="47">
        <v>115947</v>
      </c>
      <c r="D32" s="47"/>
      <c r="E32" s="47"/>
      <c r="F32" s="47"/>
      <c r="G32" s="40">
        <v>294600854.25</v>
      </c>
      <c r="H32" s="40">
        <v>240873964.25</v>
      </c>
      <c r="I32" s="40">
        <f t="shared" si="0"/>
        <v>53726890</v>
      </c>
      <c r="J32" s="40"/>
      <c r="K32" s="23">
        <f t="shared" si="1"/>
        <v>0</v>
      </c>
      <c r="L32" s="23">
        <f t="shared" si="2"/>
        <v>0</v>
      </c>
      <c r="M32" s="23">
        <f t="shared" si="3"/>
        <v>0</v>
      </c>
    </row>
    <row r="33" spans="1:13" ht="15.75">
      <c r="A33" s="46" t="s">
        <v>23</v>
      </c>
      <c r="B33" s="47">
        <v>-2754000</v>
      </c>
      <c r="C33" s="47">
        <v>1128400</v>
      </c>
      <c r="D33" s="47"/>
      <c r="E33" s="47"/>
      <c r="F33" s="47">
        <f>B33+C33+D33+E33</f>
        <v>-1625600</v>
      </c>
      <c r="G33" s="40">
        <v>331677325.05</v>
      </c>
      <c r="H33" s="40">
        <v>276235592.95</v>
      </c>
      <c r="I33" s="40">
        <f t="shared" si="0"/>
        <v>55441732.100000024</v>
      </c>
      <c r="J33" s="40">
        <f>-F33/I33*100</f>
        <v>2.932087325605037</v>
      </c>
      <c r="K33" s="23">
        <f>IF(J33&gt;5,1,0)</f>
        <v>0</v>
      </c>
      <c r="L33" s="23">
        <f t="shared" si="2"/>
        <v>0</v>
      </c>
      <c r="M33" s="23">
        <f t="shared" si="3"/>
        <v>0</v>
      </c>
    </row>
    <row r="34" spans="1:13" ht="15.75">
      <c r="A34" s="5" t="s">
        <v>24</v>
      </c>
      <c r="B34" s="47">
        <v>-17720259.03</v>
      </c>
      <c r="C34" s="47">
        <v>21680259.03</v>
      </c>
      <c r="D34" s="47">
        <v>200000</v>
      </c>
      <c r="E34" s="47"/>
      <c r="F34" s="47"/>
      <c r="G34" s="40">
        <v>506842502.47</v>
      </c>
      <c r="H34" s="40">
        <v>326391497.47</v>
      </c>
      <c r="I34" s="40">
        <f t="shared" si="0"/>
        <v>180451005</v>
      </c>
      <c r="J34" s="40"/>
      <c r="K34" s="23">
        <f t="shared" si="1"/>
        <v>0</v>
      </c>
      <c r="L34" s="23">
        <f t="shared" si="2"/>
        <v>0</v>
      </c>
      <c r="M34" s="23">
        <f t="shared" si="3"/>
        <v>0</v>
      </c>
    </row>
    <row r="35" spans="1:13" ht="15.75">
      <c r="A35" s="46" t="s">
        <v>25</v>
      </c>
      <c r="B35" s="47">
        <v>-2105331.42</v>
      </c>
      <c r="C35" s="47">
        <v>2693331.42</v>
      </c>
      <c r="D35" s="47"/>
      <c r="E35" s="47"/>
      <c r="F35" s="47"/>
      <c r="G35" s="40">
        <v>178136130.75</v>
      </c>
      <c r="H35" s="40">
        <v>153565130.75</v>
      </c>
      <c r="I35" s="40">
        <f t="shared" si="0"/>
        <v>24571000</v>
      </c>
      <c r="J35" s="40"/>
      <c r="K35" s="23">
        <f>IF(J35&gt;5,1,0)</f>
        <v>0</v>
      </c>
      <c r="L35" s="23">
        <f t="shared" si="2"/>
        <v>0</v>
      </c>
      <c r="M35" s="23">
        <f t="shared" si="3"/>
        <v>0</v>
      </c>
    </row>
    <row r="36" spans="1:13" ht="15.75">
      <c r="A36" s="5" t="s">
        <v>26</v>
      </c>
      <c r="B36" s="47">
        <v>-6298058.29</v>
      </c>
      <c r="C36" s="47">
        <v>5292058.29</v>
      </c>
      <c r="D36" s="47"/>
      <c r="E36" s="47">
        <v>1006000</v>
      </c>
      <c r="F36" s="47"/>
      <c r="G36" s="40">
        <v>320871857.95</v>
      </c>
      <c r="H36" s="40">
        <v>192795291.06</v>
      </c>
      <c r="I36" s="40">
        <f t="shared" si="0"/>
        <v>128076566.88999999</v>
      </c>
      <c r="J36" s="40"/>
      <c r="K36" s="23">
        <f t="shared" si="1"/>
        <v>0</v>
      </c>
      <c r="L36" s="23">
        <f t="shared" si="2"/>
        <v>0</v>
      </c>
      <c r="M36" s="23">
        <f t="shared" si="3"/>
        <v>0</v>
      </c>
    </row>
    <row r="37" spans="1:13" ht="15.75">
      <c r="A37" s="5" t="s">
        <v>27</v>
      </c>
      <c r="B37" s="47">
        <v>-12882705.6</v>
      </c>
      <c r="C37" s="47">
        <v>11908605.6</v>
      </c>
      <c r="D37" s="47"/>
      <c r="E37" s="47">
        <v>974100</v>
      </c>
      <c r="F37" s="47"/>
      <c r="G37" s="40">
        <v>236975825.05</v>
      </c>
      <c r="H37" s="40">
        <v>194901825.05</v>
      </c>
      <c r="I37" s="40">
        <f t="shared" si="0"/>
        <v>42074000</v>
      </c>
      <c r="J37" s="40"/>
      <c r="K37" s="23">
        <f t="shared" si="1"/>
        <v>0</v>
      </c>
      <c r="L37" s="23">
        <f t="shared" si="2"/>
        <v>0</v>
      </c>
      <c r="M37" s="23">
        <f t="shared" si="3"/>
        <v>0</v>
      </c>
    </row>
    <row r="38" spans="1:13" ht="15.75">
      <c r="A38" s="46" t="s">
        <v>28</v>
      </c>
      <c r="B38" s="47">
        <v>-875461.5</v>
      </c>
      <c r="C38" s="47"/>
      <c r="D38" s="47"/>
      <c r="E38" s="47">
        <v>4395400</v>
      </c>
      <c r="F38" s="47"/>
      <c r="G38" s="40">
        <v>321435892</v>
      </c>
      <c r="H38" s="40">
        <v>289125792</v>
      </c>
      <c r="I38" s="40">
        <f t="shared" si="0"/>
        <v>32310100</v>
      </c>
      <c r="J38" s="40"/>
      <c r="K38" s="23">
        <f>IF(J38&gt;5,1,0)</f>
        <v>0</v>
      </c>
      <c r="L38" s="23">
        <f t="shared" si="2"/>
        <v>0</v>
      </c>
      <c r="M38" s="23">
        <f t="shared" si="3"/>
        <v>0</v>
      </c>
    </row>
    <row r="39" spans="1:13" ht="15.75">
      <c r="A39" s="46" t="s">
        <v>29</v>
      </c>
      <c r="B39" s="47">
        <v>-3505754.91</v>
      </c>
      <c r="C39" s="47">
        <v>3505754.91</v>
      </c>
      <c r="D39" s="47"/>
      <c r="E39" s="47"/>
      <c r="F39" s="47"/>
      <c r="G39" s="40">
        <v>360874486.19</v>
      </c>
      <c r="H39" s="40">
        <v>315106393.75</v>
      </c>
      <c r="I39" s="40">
        <f t="shared" si="0"/>
        <v>45768092.44</v>
      </c>
      <c r="J39" s="40"/>
      <c r="K39" s="23">
        <f>IF(J39&gt;5,1,0)</f>
        <v>0</v>
      </c>
      <c r="L39" s="23">
        <f t="shared" si="2"/>
        <v>0</v>
      </c>
      <c r="M39" s="23">
        <f t="shared" si="3"/>
        <v>0</v>
      </c>
    </row>
    <row r="40" spans="1:13" ht="15.75">
      <c r="A40" s="46" t="s">
        <v>30</v>
      </c>
      <c r="B40" s="47">
        <v>-15563483.61</v>
      </c>
      <c r="C40" s="47">
        <v>5804483.61</v>
      </c>
      <c r="D40" s="47"/>
      <c r="E40" s="47">
        <v>9685000</v>
      </c>
      <c r="F40" s="47">
        <f>B40+C40+D40+E40</f>
        <v>-74000</v>
      </c>
      <c r="G40" s="40">
        <v>734545606.17</v>
      </c>
      <c r="H40" s="40">
        <v>540415174.35</v>
      </c>
      <c r="I40" s="40">
        <f t="shared" si="0"/>
        <v>194130431.81999993</v>
      </c>
      <c r="J40" s="40">
        <f>-F40/I40*100</f>
        <v>0.03811870158956515</v>
      </c>
      <c r="K40" s="23">
        <f>IF(J40&gt;5,1,0)</f>
        <v>0</v>
      </c>
      <c r="L40" s="23">
        <f t="shared" si="2"/>
        <v>0</v>
      </c>
      <c r="M40" s="23">
        <f t="shared" si="3"/>
        <v>0</v>
      </c>
    </row>
    <row r="41" spans="1:13" ht="15.75">
      <c r="A41" s="5" t="s">
        <v>31</v>
      </c>
      <c r="B41" s="47">
        <v>-73565801.22</v>
      </c>
      <c r="C41" s="47">
        <v>73565801.22</v>
      </c>
      <c r="D41" s="47"/>
      <c r="E41" s="47"/>
      <c r="F41" s="47"/>
      <c r="G41" s="40">
        <v>611413529.15</v>
      </c>
      <c r="H41" s="40">
        <v>412189621.63</v>
      </c>
      <c r="I41" s="40">
        <f t="shared" si="0"/>
        <v>199223907.51999998</v>
      </c>
      <c r="J41" s="40"/>
      <c r="K41" s="23">
        <f t="shared" si="1"/>
        <v>0</v>
      </c>
      <c r="L41" s="23">
        <f t="shared" si="2"/>
        <v>0</v>
      </c>
      <c r="M41" s="23">
        <f t="shared" si="3"/>
        <v>0</v>
      </c>
    </row>
    <row r="42" spans="1:13" ht="15.75">
      <c r="A42" s="5" t="s">
        <v>32</v>
      </c>
      <c r="B42" s="47"/>
      <c r="C42" s="47"/>
      <c r="D42" s="47"/>
      <c r="E42" s="47"/>
      <c r="F42" s="47"/>
      <c r="G42" s="40">
        <v>298608214.42</v>
      </c>
      <c r="H42" s="40">
        <v>218383405.42</v>
      </c>
      <c r="I42" s="40">
        <f t="shared" si="0"/>
        <v>80224809.00000003</v>
      </c>
      <c r="J42" s="40"/>
      <c r="K42" s="23">
        <f t="shared" si="1"/>
        <v>0</v>
      </c>
      <c r="L42" s="23">
        <f t="shared" si="2"/>
        <v>0</v>
      </c>
      <c r="M42" s="23">
        <f t="shared" si="3"/>
        <v>0</v>
      </c>
    </row>
    <row r="43" spans="1:13" ht="15.75">
      <c r="A43" s="46" t="s">
        <v>33</v>
      </c>
      <c r="B43" s="47">
        <v>-2128896.66</v>
      </c>
      <c r="C43" s="47">
        <v>2128896.66</v>
      </c>
      <c r="D43" s="47"/>
      <c r="E43" s="47">
        <v>6500000</v>
      </c>
      <c r="F43" s="47"/>
      <c r="G43" s="40">
        <v>280939808.75</v>
      </c>
      <c r="H43" s="40">
        <v>225798808.75</v>
      </c>
      <c r="I43" s="40">
        <f t="shared" si="0"/>
        <v>55141000</v>
      </c>
      <c r="J43" s="40"/>
      <c r="K43" s="23">
        <f>IF(J43&gt;5,1,0)</f>
        <v>0</v>
      </c>
      <c r="L43" s="23">
        <f t="shared" si="2"/>
        <v>0</v>
      </c>
      <c r="M43" s="23">
        <f t="shared" si="3"/>
        <v>0</v>
      </c>
    </row>
    <row r="44" spans="1:13" ht="15.75">
      <c r="A44" s="5" t="s">
        <v>34</v>
      </c>
      <c r="B44" s="47">
        <v>-10665123.23</v>
      </c>
      <c r="C44" s="47">
        <v>1886123.23</v>
      </c>
      <c r="D44" s="47"/>
      <c r="E44" s="47">
        <v>8779000</v>
      </c>
      <c r="F44" s="47"/>
      <c r="G44" s="40">
        <v>253373071.55</v>
      </c>
      <c r="H44" s="40">
        <v>222490487.2</v>
      </c>
      <c r="I44" s="40">
        <f t="shared" si="0"/>
        <v>30882584.350000024</v>
      </c>
      <c r="J44" s="40"/>
      <c r="K44" s="23">
        <f t="shared" si="1"/>
        <v>0</v>
      </c>
      <c r="L44" s="23">
        <f t="shared" si="2"/>
        <v>0</v>
      </c>
      <c r="M44" s="23">
        <f t="shared" si="3"/>
        <v>0</v>
      </c>
    </row>
    <row r="45" spans="1:13" ht="15.75">
      <c r="A45" s="46" t="s">
        <v>35</v>
      </c>
      <c r="B45" s="47">
        <v>-3808727.09</v>
      </c>
      <c r="C45" s="47">
        <v>1809727.09</v>
      </c>
      <c r="D45" s="47"/>
      <c r="E45" s="47"/>
      <c r="F45" s="47">
        <f>B45+C45+D45+E45</f>
        <v>-1998999.9999999998</v>
      </c>
      <c r="G45" s="40">
        <v>201227516.05</v>
      </c>
      <c r="H45" s="40">
        <v>157018825.05</v>
      </c>
      <c r="I45" s="40">
        <f t="shared" si="0"/>
        <v>44208691</v>
      </c>
      <c r="J45" s="40">
        <f>-F45/I45*100</f>
        <v>4.521735330277026</v>
      </c>
      <c r="K45" s="23">
        <f>IF(J45&gt;5,1,0)</f>
        <v>0</v>
      </c>
      <c r="L45" s="23">
        <f t="shared" si="2"/>
        <v>0</v>
      </c>
      <c r="M45" s="23">
        <f t="shared" si="3"/>
        <v>0</v>
      </c>
    </row>
    <row r="46" spans="1:13" ht="15.75">
      <c r="A46" s="46" t="s">
        <v>36</v>
      </c>
      <c r="B46" s="47">
        <v>-15508500</v>
      </c>
      <c r="C46" s="47">
        <v>12594500</v>
      </c>
      <c r="D46" s="47"/>
      <c r="E46" s="47">
        <v>2914000</v>
      </c>
      <c r="F46" s="47"/>
      <c r="G46" s="40">
        <v>245269655.25</v>
      </c>
      <c r="H46" s="40">
        <v>197402155.25</v>
      </c>
      <c r="I46" s="40">
        <f t="shared" si="0"/>
        <v>47867500</v>
      </c>
      <c r="J46" s="40"/>
      <c r="K46" s="23">
        <f>IF(J46&gt;5,1,0)</f>
        <v>0</v>
      </c>
      <c r="L46" s="23">
        <f t="shared" si="2"/>
        <v>0</v>
      </c>
      <c r="M46" s="23">
        <f t="shared" si="3"/>
        <v>0</v>
      </c>
    </row>
    <row r="47" spans="1:13" s="18" customFormat="1" ht="15.75">
      <c r="A47" s="15" t="s">
        <v>74</v>
      </c>
      <c r="B47" s="16">
        <f aca="true" t="shared" si="4" ref="B47:I47">SUM(B10:B46)</f>
        <v>-3184789761.0299997</v>
      </c>
      <c r="C47" s="16">
        <f t="shared" si="4"/>
        <v>1286542729.1899998</v>
      </c>
      <c r="D47" s="16">
        <f t="shared" si="4"/>
        <v>52519000</v>
      </c>
      <c r="E47" s="16">
        <f t="shared" si="4"/>
        <v>245766840.99</v>
      </c>
      <c r="F47" s="16">
        <f t="shared" si="4"/>
        <v>-1672681000</v>
      </c>
      <c r="G47" s="16">
        <f t="shared" si="4"/>
        <v>38570170638.8</v>
      </c>
      <c r="H47" s="16">
        <f t="shared" si="4"/>
        <v>15781129523.219995</v>
      </c>
      <c r="I47" s="16">
        <f t="shared" si="4"/>
        <v>22789041115.579994</v>
      </c>
      <c r="J47" s="16"/>
      <c r="K47" s="16"/>
      <c r="L47" s="17"/>
      <c r="M47" s="17"/>
    </row>
    <row r="49" spans="6:9" ht="15.75">
      <c r="F49" s="21"/>
      <c r="I49" s="21">
        <f>G47-H47-I47</f>
        <v>0</v>
      </c>
    </row>
  </sheetData>
  <sheetProtection/>
  <mergeCells count="8">
    <mergeCell ref="A1:M1"/>
    <mergeCell ref="A7:A8"/>
    <mergeCell ref="K7:K8"/>
    <mergeCell ref="L7:L8"/>
    <mergeCell ref="M7:M8"/>
    <mergeCell ref="B7:F7"/>
    <mergeCell ref="G7:I7"/>
    <mergeCell ref="J7:J8"/>
  </mergeCells>
  <printOptions/>
  <pageMargins left="0.45" right="0.16" top="0.17" bottom="0.16" header="0.17" footer="0.16"/>
  <pageSetup fitToHeight="1" fitToWidth="1" horizontalDpi="600" verticalDpi="600" orientation="landscape" paperSize="9" scale="63" r:id="rId1"/>
  <colBreaks count="1" manualBreakCount="1">
    <brk id="4" max="47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49"/>
  <sheetViews>
    <sheetView view="pageBreakPreview"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L48" sqref="L48"/>
    </sheetView>
  </sheetViews>
  <sheetFormatPr defaultColWidth="9.140625" defaultRowHeight="15"/>
  <cols>
    <col min="1" max="1" width="24.421875" style="1" customWidth="1"/>
    <col min="2" max="2" width="17.28125" style="1" customWidth="1"/>
    <col min="3" max="3" width="15.8515625" style="1" customWidth="1"/>
    <col min="4" max="4" width="16.8515625" style="1" customWidth="1"/>
    <col min="5" max="5" width="18.421875" style="1" customWidth="1"/>
    <col min="6" max="6" width="17.8515625" style="1" customWidth="1"/>
    <col min="7" max="7" width="18.421875" style="1" customWidth="1"/>
    <col min="8" max="8" width="13.421875" style="1" customWidth="1"/>
    <col min="9" max="9" width="8.421875" style="1" customWidth="1"/>
    <col min="10" max="10" width="8.57421875" style="1" customWidth="1"/>
    <col min="11" max="11" width="18.7109375" style="1" customWidth="1"/>
    <col min="12" max="16384" width="9.140625" style="1" customWidth="1"/>
  </cols>
  <sheetData>
    <row r="1" spans="1:11" ht="21.75" customHeight="1">
      <c r="A1" s="68" t="s">
        <v>232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3" spans="1:6" ht="15.75">
      <c r="A3" s="11" t="s">
        <v>101</v>
      </c>
      <c r="B3" s="44">
        <v>1</v>
      </c>
      <c r="C3" s="42"/>
      <c r="D3" s="42"/>
      <c r="E3" s="42"/>
      <c r="F3" s="42"/>
    </row>
    <row r="4" spans="1:6" ht="15.75">
      <c r="A4" s="12" t="s">
        <v>102</v>
      </c>
      <c r="B4" s="45">
        <v>0</v>
      </c>
      <c r="C4" s="43"/>
      <c r="D4" s="43"/>
      <c r="E4" s="43"/>
      <c r="F4" s="43"/>
    </row>
    <row r="5" spans="1:6" ht="15.75">
      <c r="A5" s="13" t="s">
        <v>103</v>
      </c>
      <c r="B5" s="14" t="s">
        <v>45</v>
      </c>
      <c r="C5" s="29"/>
      <c r="D5" s="29"/>
      <c r="E5" s="29"/>
      <c r="F5" s="29"/>
    </row>
    <row r="7" spans="1:11" s="8" customFormat="1" ht="24.75" customHeight="1">
      <c r="A7" s="65" t="s">
        <v>38</v>
      </c>
      <c r="B7" s="65" t="s">
        <v>298</v>
      </c>
      <c r="C7" s="65"/>
      <c r="D7" s="65"/>
      <c r="E7" s="65" t="s">
        <v>135</v>
      </c>
      <c r="F7" s="65"/>
      <c r="G7" s="65"/>
      <c r="H7" s="72" t="s">
        <v>221</v>
      </c>
      <c r="I7" s="66" t="s">
        <v>104</v>
      </c>
      <c r="J7" s="66" t="s">
        <v>105</v>
      </c>
      <c r="K7" s="66" t="s">
        <v>106</v>
      </c>
    </row>
    <row r="8" spans="1:11" s="8" customFormat="1" ht="193.5" customHeight="1">
      <c r="A8" s="65"/>
      <c r="B8" s="10" t="s">
        <v>217</v>
      </c>
      <c r="C8" s="10" t="s">
        <v>218</v>
      </c>
      <c r="D8" s="10" t="s">
        <v>219</v>
      </c>
      <c r="E8" s="10" t="s">
        <v>132</v>
      </c>
      <c r="F8" s="10" t="s">
        <v>141</v>
      </c>
      <c r="G8" s="10" t="s">
        <v>134</v>
      </c>
      <c r="H8" s="72"/>
      <c r="I8" s="66"/>
      <c r="J8" s="66"/>
      <c r="K8" s="66"/>
    </row>
    <row r="9" spans="1:11" s="7" customFormat="1" ht="15.75">
      <c r="A9" s="9">
        <v>1</v>
      </c>
      <c r="B9" s="9">
        <v>2</v>
      </c>
      <c r="C9" s="9">
        <v>3</v>
      </c>
      <c r="D9" s="9" t="s">
        <v>158</v>
      </c>
      <c r="E9" s="9">
        <v>5</v>
      </c>
      <c r="F9" s="9">
        <v>6</v>
      </c>
      <c r="G9" s="9" t="s">
        <v>220</v>
      </c>
      <c r="H9" s="9" t="s">
        <v>222</v>
      </c>
      <c r="I9" s="9">
        <v>9</v>
      </c>
      <c r="J9" s="9">
        <v>10</v>
      </c>
      <c r="K9" s="9">
        <v>11</v>
      </c>
    </row>
    <row r="10" spans="1:11" ht="15.75">
      <c r="A10" s="5" t="s">
        <v>0</v>
      </c>
      <c r="B10" s="47">
        <v>1003066500</v>
      </c>
      <c r="C10" s="47"/>
      <c r="D10" s="47">
        <f>B10-C10</f>
        <v>1003066500</v>
      </c>
      <c r="E10" s="40">
        <v>13499780890.04</v>
      </c>
      <c r="F10" s="40">
        <v>1806156342.05</v>
      </c>
      <c r="G10" s="40">
        <f>E10-F10</f>
        <v>11693624547.990002</v>
      </c>
      <c r="H10" s="40">
        <f>D10/G10*100</f>
        <v>8.57789213159247</v>
      </c>
      <c r="I10" s="23">
        <f>IF(H10&gt;100,1,0)</f>
        <v>0</v>
      </c>
      <c r="J10" s="23">
        <f>(I10-$B$4)/($B$3-$B$4)</f>
        <v>0</v>
      </c>
      <c r="K10" s="23">
        <f>J10*$B$5</f>
        <v>0</v>
      </c>
    </row>
    <row r="11" spans="1:11" ht="15.75">
      <c r="A11" s="5" t="s">
        <v>1</v>
      </c>
      <c r="B11" s="47">
        <v>442500861.93</v>
      </c>
      <c r="C11" s="47"/>
      <c r="D11" s="47">
        <f>B11-C11</f>
        <v>442500861.93</v>
      </c>
      <c r="E11" s="40">
        <v>9544044624.21</v>
      </c>
      <c r="F11" s="40">
        <v>3950844369.45</v>
      </c>
      <c r="G11" s="40">
        <f aca="true" t="shared" si="0" ref="G11:G46">E11-F11</f>
        <v>5593200254.759999</v>
      </c>
      <c r="H11" s="40">
        <f>D11/G11*100</f>
        <v>7.911407455032869</v>
      </c>
      <c r="I11" s="23">
        <f aca="true" t="shared" si="1" ref="I11:I44">IF(H11&gt;100,1,0)</f>
        <v>0</v>
      </c>
      <c r="J11" s="23">
        <f aca="true" t="shared" si="2" ref="J11:J46">(I11-$B$4)/($B$3-$B$4)</f>
        <v>0</v>
      </c>
      <c r="K11" s="23">
        <f aca="true" t="shared" si="3" ref="K11:K46">J11*$B$5</f>
        <v>0</v>
      </c>
    </row>
    <row r="12" spans="1:11" ht="15.75">
      <c r="A12" s="5" t="s">
        <v>2</v>
      </c>
      <c r="B12" s="47">
        <v>27012379.61</v>
      </c>
      <c r="C12" s="47">
        <v>27012379.61</v>
      </c>
      <c r="D12" s="47"/>
      <c r="E12" s="40">
        <v>1680581342</v>
      </c>
      <c r="F12" s="40">
        <v>688601742</v>
      </c>
      <c r="G12" s="40">
        <f t="shared" si="0"/>
        <v>991979600</v>
      </c>
      <c r="H12" s="40"/>
      <c r="I12" s="23">
        <f t="shared" si="1"/>
        <v>0</v>
      </c>
      <c r="J12" s="23">
        <f t="shared" si="2"/>
        <v>0</v>
      </c>
      <c r="K12" s="23">
        <f t="shared" si="3"/>
        <v>0</v>
      </c>
    </row>
    <row r="13" spans="1:11" ht="15.75">
      <c r="A13" s="5" t="s">
        <v>3</v>
      </c>
      <c r="B13" s="47">
        <v>7999700</v>
      </c>
      <c r="C13" s="47"/>
      <c r="D13" s="47">
        <f>B13-C13</f>
        <v>7999700</v>
      </c>
      <c r="E13" s="40">
        <v>1341726000</v>
      </c>
      <c r="F13" s="40">
        <v>414443000</v>
      </c>
      <c r="G13" s="40">
        <f t="shared" si="0"/>
        <v>927283000</v>
      </c>
      <c r="H13" s="40">
        <f>D13/G13*100</f>
        <v>0.8627031876999794</v>
      </c>
      <c r="I13" s="23">
        <f t="shared" si="1"/>
        <v>0</v>
      </c>
      <c r="J13" s="23">
        <f t="shared" si="2"/>
        <v>0</v>
      </c>
      <c r="K13" s="23">
        <f t="shared" si="3"/>
        <v>0</v>
      </c>
    </row>
    <row r="14" spans="1:11" ht="15.75">
      <c r="A14" s="5" t="s">
        <v>4</v>
      </c>
      <c r="B14" s="47">
        <v>2975000</v>
      </c>
      <c r="C14" s="47">
        <v>2975000</v>
      </c>
      <c r="D14" s="47"/>
      <c r="E14" s="40">
        <v>678163100</v>
      </c>
      <c r="F14" s="40">
        <v>484098300</v>
      </c>
      <c r="G14" s="40">
        <f t="shared" si="0"/>
        <v>194064800</v>
      </c>
      <c r="H14" s="40"/>
      <c r="I14" s="23">
        <f t="shared" si="1"/>
        <v>0</v>
      </c>
      <c r="J14" s="23">
        <f t="shared" si="2"/>
        <v>0</v>
      </c>
      <c r="K14" s="23">
        <f t="shared" si="3"/>
        <v>0</v>
      </c>
    </row>
    <row r="15" spans="1:11" ht="15.75">
      <c r="A15" s="5" t="s">
        <v>5</v>
      </c>
      <c r="B15" s="47">
        <v>49200000</v>
      </c>
      <c r="C15" s="47">
        <v>49200000</v>
      </c>
      <c r="D15" s="47"/>
      <c r="E15" s="40">
        <v>537103802.36</v>
      </c>
      <c r="F15" s="40">
        <v>239712802.36</v>
      </c>
      <c r="G15" s="40">
        <f t="shared" si="0"/>
        <v>297391000</v>
      </c>
      <c r="H15" s="40"/>
      <c r="I15" s="23">
        <f t="shared" si="1"/>
        <v>0</v>
      </c>
      <c r="J15" s="23">
        <f t="shared" si="2"/>
        <v>0</v>
      </c>
      <c r="K15" s="23">
        <f t="shared" si="3"/>
        <v>0</v>
      </c>
    </row>
    <row r="16" spans="1:11" ht="15.75">
      <c r="A16" s="5" t="s">
        <v>6</v>
      </c>
      <c r="B16" s="47">
        <v>118383000</v>
      </c>
      <c r="C16" s="47">
        <v>118383000</v>
      </c>
      <c r="D16" s="47"/>
      <c r="E16" s="40">
        <v>817887678</v>
      </c>
      <c r="F16" s="40">
        <v>544806303</v>
      </c>
      <c r="G16" s="40">
        <f t="shared" si="0"/>
        <v>273081375</v>
      </c>
      <c r="H16" s="40"/>
      <c r="I16" s="23">
        <f t="shared" si="1"/>
        <v>0</v>
      </c>
      <c r="J16" s="23">
        <f t="shared" si="2"/>
        <v>0</v>
      </c>
      <c r="K16" s="23">
        <f t="shared" si="3"/>
        <v>0</v>
      </c>
    </row>
    <row r="17" spans="1:11" ht="15.75">
      <c r="A17" s="46" t="s">
        <v>7</v>
      </c>
      <c r="B17" s="47">
        <v>18871000</v>
      </c>
      <c r="C17" s="47">
        <v>18871000</v>
      </c>
      <c r="D17" s="47"/>
      <c r="E17" s="40">
        <v>323006058.34</v>
      </c>
      <c r="F17" s="40">
        <v>227543239.15</v>
      </c>
      <c r="G17" s="40">
        <f t="shared" si="0"/>
        <v>95462819.18999997</v>
      </c>
      <c r="H17" s="40"/>
      <c r="I17" s="23">
        <f>IF(H17&gt;50,1,0)</f>
        <v>0</v>
      </c>
      <c r="J17" s="23">
        <f t="shared" si="2"/>
        <v>0</v>
      </c>
      <c r="K17" s="23">
        <f t="shared" si="3"/>
        <v>0</v>
      </c>
    </row>
    <row r="18" spans="1:11" ht="15.75">
      <c r="A18" s="5" t="s">
        <v>8</v>
      </c>
      <c r="B18" s="47">
        <v>8822000</v>
      </c>
      <c r="C18" s="47"/>
      <c r="D18" s="47">
        <f>B18-C18</f>
        <v>8822000</v>
      </c>
      <c r="E18" s="40">
        <v>658921169</v>
      </c>
      <c r="F18" s="40">
        <v>386739169</v>
      </c>
      <c r="G18" s="40">
        <f t="shared" si="0"/>
        <v>272182000</v>
      </c>
      <c r="H18" s="40">
        <f>D18/G18*100</f>
        <v>3.2412135997237144</v>
      </c>
      <c r="I18" s="23">
        <f t="shared" si="1"/>
        <v>0</v>
      </c>
      <c r="J18" s="23">
        <f t="shared" si="2"/>
        <v>0</v>
      </c>
      <c r="K18" s="23">
        <f t="shared" si="3"/>
        <v>0</v>
      </c>
    </row>
    <row r="19" spans="1:11" ht="15.75">
      <c r="A19" s="5" t="s">
        <v>9</v>
      </c>
      <c r="B19" s="47">
        <v>5678770</v>
      </c>
      <c r="C19" s="47">
        <v>5678770</v>
      </c>
      <c r="D19" s="47"/>
      <c r="E19" s="40">
        <v>392235000</v>
      </c>
      <c r="F19" s="40">
        <v>233638000</v>
      </c>
      <c r="G19" s="40">
        <f t="shared" si="0"/>
        <v>158597000</v>
      </c>
      <c r="H19" s="40"/>
      <c r="I19" s="23">
        <f t="shared" si="1"/>
        <v>0</v>
      </c>
      <c r="J19" s="23">
        <f t="shared" si="2"/>
        <v>0</v>
      </c>
      <c r="K19" s="23">
        <f t="shared" si="3"/>
        <v>0</v>
      </c>
    </row>
    <row r="20" spans="1:11" ht="15.75">
      <c r="A20" s="46" t="s">
        <v>10</v>
      </c>
      <c r="B20" s="47">
        <v>17709000</v>
      </c>
      <c r="C20" s="47">
        <v>17709000</v>
      </c>
      <c r="D20" s="47"/>
      <c r="E20" s="40">
        <v>149571060.5</v>
      </c>
      <c r="F20" s="40">
        <v>127261060.5</v>
      </c>
      <c r="G20" s="40">
        <f t="shared" si="0"/>
        <v>22310000</v>
      </c>
      <c r="H20" s="40"/>
      <c r="I20" s="23">
        <f>IF(H20&gt;50,1,0)</f>
        <v>0</v>
      </c>
      <c r="J20" s="23">
        <f t="shared" si="2"/>
        <v>0</v>
      </c>
      <c r="K20" s="23">
        <f t="shared" si="3"/>
        <v>0</v>
      </c>
    </row>
    <row r="21" spans="1:11" ht="15.75">
      <c r="A21" s="46" t="s">
        <v>11</v>
      </c>
      <c r="B21" s="47">
        <v>29226029</v>
      </c>
      <c r="C21" s="47">
        <v>18000000</v>
      </c>
      <c r="D21" s="47">
        <f>B21-C21</f>
        <v>11226029</v>
      </c>
      <c r="E21" s="40">
        <v>614832866.18</v>
      </c>
      <c r="F21" s="40">
        <v>508906966.18</v>
      </c>
      <c r="G21" s="40">
        <f t="shared" si="0"/>
        <v>105925899.99999994</v>
      </c>
      <c r="H21" s="40">
        <f>D21/G21*100</f>
        <v>10.598001999510984</v>
      </c>
      <c r="I21" s="23">
        <f>IF(H21&gt;50,1,0)</f>
        <v>0</v>
      </c>
      <c r="J21" s="23">
        <f t="shared" si="2"/>
        <v>0</v>
      </c>
      <c r="K21" s="23">
        <f t="shared" si="3"/>
        <v>0</v>
      </c>
    </row>
    <row r="22" spans="1:11" ht="15.75">
      <c r="A22" s="46" t="s">
        <v>12</v>
      </c>
      <c r="B22" s="47">
        <v>4588000</v>
      </c>
      <c r="C22" s="47">
        <v>4588000</v>
      </c>
      <c r="D22" s="47"/>
      <c r="E22" s="40">
        <v>154129561.8</v>
      </c>
      <c r="F22" s="40">
        <v>123490311.8</v>
      </c>
      <c r="G22" s="40">
        <f t="shared" si="0"/>
        <v>30639250.000000015</v>
      </c>
      <c r="H22" s="40"/>
      <c r="I22" s="23">
        <f>IF(H22&gt;50,1,0)</f>
        <v>0</v>
      </c>
      <c r="J22" s="23">
        <f t="shared" si="2"/>
        <v>0</v>
      </c>
      <c r="K22" s="23">
        <f t="shared" si="3"/>
        <v>0</v>
      </c>
    </row>
    <row r="23" spans="1:11" ht="15.75">
      <c r="A23" s="5" t="s">
        <v>13</v>
      </c>
      <c r="B23" s="47">
        <v>730460</v>
      </c>
      <c r="C23" s="47"/>
      <c r="D23" s="47">
        <f>B23-C23</f>
        <v>730460</v>
      </c>
      <c r="E23" s="40">
        <v>227229557.1</v>
      </c>
      <c r="F23" s="40">
        <v>172603057.1</v>
      </c>
      <c r="G23" s="40">
        <f t="shared" si="0"/>
        <v>54626500</v>
      </c>
      <c r="H23" s="40">
        <f>D23/G23*100</f>
        <v>1.3371898254510173</v>
      </c>
      <c r="I23" s="23">
        <f t="shared" si="1"/>
        <v>0</v>
      </c>
      <c r="J23" s="23">
        <f t="shared" si="2"/>
        <v>0</v>
      </c>
      <c r="K23" s="23">
        <f t="shared" si="3"/>
        <v>0</v>
      </c>
    </row>
    <row r="24" spans="1:11" ht="15.75">
      <c r="A24" s="5" t="s">
        <v>14</v>
      </c>
      <c r="B24" s="47">
        <v>48964060</v>
      </c>
      <c r="C24" s="47">
        <v>48964060</v>
      </c>
      <c r="D24" s="47"/>
      <c r="E24" s="40">
        <v>351748435</v>
      </c>
      <c r="F24" s="40">
        <v>274069993</v>
      </c>
      <c r="G24" s="40">
        <f t="shared" si="0"/>
        <v>77678442</v>
      </c>
      <c r="H24" s="40"/>
      <c r="I24" s="23">
        <f t="shared" si="1"/>
        <v>0</v>
      </c>
      <c r="J24" s="23">
        <f t="shared" si="2"/>
        <v>0</v>
      </c>
      <c r="K24" s="23">
        <f t="shared" si="3"/>
        <v>0</v>
      </c>
    </row>
    <row r="25" spans="1:11" ht="15.75">
      <c r="A25" s="5" t="s">
        <v>15</v>
      </c>
      <c r="B25" s="47"/>
      <c r="C25" s="47"/>
      <c r="D25" s="47"/>
      <c r="E25" s="40">
        <v>251940261.52</v>
      </c>
      <c r="F25" s="40">
        <v>213124407</v>
      </c>
      <c r="G25" s="40">
        <f t="shared" si="0"/>
        <v>38815854.52000001</v>
      </c>
      <c r="H25" s="40"/>
      <c r="I25" s="23">
        <f t="shared" si="1"/>
        <v>0</v>
      </c>
      <c r="J25" s="23">
        <f t="shared" si="2"/>
        <v>0</v>
      </c>
      <c r="K25" s="23">
        <f t="shared" si="3"/>
        <v>0</v>
      </c>
    </row>
    <row r="26" spans="1:11" ht="15.75">
      <c r="A26" s="5" t="s">
        <v>16</v>
      </c>
      <c r="B26" s="47">
        <v>162000000</v>
      </c>
      <c r="C26" s="47"/>
      <c r="D26" s="47">
        <f>B26-C26</f>
        <v>162000000</v>
      </c>
      <c r="E26" s="40">
        <v>743909814</v>
      </c>
      <c r="F26" s="40">
        <v>361425914</v>
      </c>
      <c r="G26" s="40">
        <f t="shared" si="0"/>
        <v>382483900</v>
      </c>
      <c r="H26" s="40">
        <f>D26/G26*100</f>
        <v>42.35472395047216</v>
      </c>
      <c r="I26" s="23">
        <f t="shared" si="1"/>
        <v>0</v>
      </c>
      <c r="J26" s="23">
        <f t="shared" si="2"/>
        <v>0</v>
      </c>
      <c r="K26" s="23">
        <f t="shared" si="3"/>
        <v>0</v>
      </c>
    </row>
    <row r="27" spans="1:11" ht="15.75">
      <c r="A27" s="46" t="s">
        <v>17</v>
      </c>
      <c r="B27" s="47">
        <v>551755</v>
      </c>
      <c r="C27" s="47"/>
      <c r="D27" s="47">
        <f>B27-C27</f>
        <v>551755</v>
      </c>
      <c r="E27" s="40">
        <v>128689943.1</v>
      </c>
      <c r="F27" s="40">
        <v>104805107.1</v>
      </c>
      <c r="G27" s="40">
        <f t="shared" si="0"/>
        <v>23884836</v>
      </c>
      <c r="H27" s="40">
        <f>D27/G27*100</f>
        <v>2.310064008812956</v>
      </c>
      <c r="I27" s="23">
        <f>IF(H27&gt;50,1,0)</f>
        <v>0</v>
      </c>
      <c r="J27" s="23">
        <f t="shared" si="2"/>
        <v>0</v>
      </c>
      <c r="K27" s="23">
        <f t="shared" si="3"/>
        <v>0</v>
      </c>
    </row>
    <row r="28" spans="1:11" ht="15.75">
      <c r="A28" s="5" t="s">
        <v>18</v>
      </c>
      <c r="B28" s="47">
        <v>15536000</v>
      </c>
      <c r="C28" s="47">
        <v>15536000</v>
      </c>
      <c r="D28" s="47"/>
      <c r="E28" s="40">
        <v>222331281.25</v>
      </c>
      <c r="F28" s="40">
        <v>153191847.25</v>
      </c>
      <c r="G28" s="40">
        <f t="shared" si="0"/>
        <v>69139434</v>
      </c>
      <c r="H28" s="40"/>
      <c r="I28" s="23">
        <f t="shared" si="1"/>
        <v>0</v>
      </c>
      <c r="J28" s="23">
        <f t="shared" si="2"/>
        <v>0</v>
      </c>
      <c r="K28" s="23">
        <f t="shared" si="3"/>
        <v>0</v>
      </c>
    </row>
    <row r="29" spans="1:11" ht="15.75">
      <c r="A29" s="5" t="s">
        <v>19</v>
      </c>
      <c r="B29" s="47"/>
      <c r="C29" s="47"/>
      <c r="D29" s="47"/>
      <c r="E29" s="40">
        <v>328567272.41</v>
      </c>
      <c r="F29" s="40">
        <v>201640541.41</v>
      </c>
      <c r="G29" s="40">
        <f t="shared" si="0"/>
        <v>126926731.00000003</v>
      </c>
      <c r="H29" s="40"/>
      <c r="I29" s="23">
        <f t="shared" si="1"/>
        <v>0</v>
      </c>
      <c r="J29" s="23">
        <f t="shared" si="2"/>
        <v>0</v>
      </c>
      <c r="K29" s="23">
        <f t="shared" si="3"/>
        <v>0</v>
      </c>
    </row>
    <row r="30" spans="1:11" ht="15.75">
      <c r="A30" s="46" t="s">
        <v>20</v>
      </c>
      <c r="B30" s="47"/>
      <c r="C30" s="47"/>
      <c r="D30" s="47"/>
      <c r="E30" s="40">
        <v>512149649.05</v>
      </c>
      <c r="F30" s="40">
        <v>406289515.05</v>
      </c>
      <c r="G30" s="40">
        <f t="shared" si="0"/>
        <v>105860134</v>
      </c>
      <c r="H30" s="40"/>
      <c r="I30" s="23">
        <f>IF(H30&gt;50,1,0)</f>
        <v>0</v>
      </c>
      <c r="J30" s="23">
        <f t="shared" si="2"/>
        <v>0</v>
      </c>
      <c r="K30" s="23">
        <f t="shared" si="3"/>
        <v>0</v>
      </c>
    </row>
    <row r="31" spans="1:11" ht="15.75">
      <c r="A31" s="5" t="s">
        <v>21</v>
      </c>
      <c r="B31" s="47">
        <v>5189300</v>
      </c>
      <c r="C31" s="47">
        <v>5189300</v>
      </c>
      <c r="D31" s="47"/>
      <c r="E31" s="40">
        <v>234828997.89</v>
      </c>
      <c r="F31" s="40">
        <v>195043570.89</v>
      </c>
      <c r="G31" s="40">
        <f t="shared" si="0"/>
        <v>39785427</v>
      </c>
      <c r="H31" s="40"/>
      <c r="I31" s="23">
        <f t="shared" si="1"/>
        <v>0</v>
      </c>
      <c r="J31" s="23">
        <f t="shared" si="2"/>
        <v>0</v>
      </c>
      <c r="K31" s="23">
        <f t="shared" si="3"/>
        <v>0</v>
      </c>
    </row>
    <row r="32" spans="1:11" ht="15.75">
      <c r="A32" s="5" t="s">
        <v>22</v>
      </c>
      <c r="B32" s="47"/>
      <c r="C32" s="47"/>
      <c r="D32" s="47"/>
      <c r="E32" s="40">
        <v>294600854.25</v>
      </c>
      <c r="F32" s="40">
        <v>240873964.25</v>
      </c>
      <c r="G32" s="40">
        <f t="shared" si="0"/>
        <v>53726890</v>
      </c>
      <c r="H32" s="40"/>
      <c r="I32" s="23">
        <f t="shared" si="1"/>
        <v>0</v>
      </c>
      <c r="J32" s="23">
        <f t="shared" si="2"/>
        <v>0</v>
      </c>
      <c r="K32" s="23">
        <f t="shared" si="3"/>
        <v>0</v>
      </c>
    </row>
    <row r="33" spans="1:11" ht="15.75">
      <c r="A33" s="46" t="s">
        <v>23</v>
      </c>
      <c r="B33" s="47">
        <v>25419400</v>
      </c>
      <c r="C33" s="47">
        <v>24858000</v>
      </c>
      <c r="D33" s="47">
        <f>B33-C33</f>
        <v>561400</v>
      </c>
      <c r="E33" s="40">
        <v>331677325.05</v>
      </c>
      <c r="F33" s="40">
        <v>276235592.95</v>
      </c>
      <c r="G33" s="40">
        <f t="shared" si="0"/>
        <v>55441732.100000024</v>
      </c>
      <c r="H33" s="40">
        <f>D33/G33*100</f>
        <v>1.0125946263500663</v>
      </c>
      <c r="I33" s="23">
        <f>IF(H33&gt;50,1,0)</f>
        <v>0</v>
      </c>
      <c r="J33" s="23">
        <f t="shared" si="2"/>
        <v>0</v>
      </c>
      <c r="K33" s="23">
        <f t="shared" si="3"/>
        <v>0</v>
      </c>
    </row>
    <row r="34" spans="1:11" ht="15.75">
      <c r="A34" s="5" t="s">
        <v>24</v>
      </c>
      <c r="B34" s="47"/>
      <c r="C34" s="47"/>
      <c r="D34" s="47"/>
      <c r="E34" s="40">
        <v>506842502.47</v>
      </c>
      <c r="F34" s="40">
        <v>326391497.47</v>
      </c>
      <c r="G34" s="40">
        <f t="shared" si="0"/>
        <v>180451005</v>
      </c>
      <c r="H34" s="40"/>
      <c r="I34" s="23">
        <f t="shared" si="1"/>
        <v>0</v>
      </c>
      <c r="J34" s="23">
        <f t="shared" si="2"/>
        <v>0</v>
      </c>
      <c r="K34" s="23">
        <f t="shared" si="3"/>
        <v>0</v>
      </c>
    </row>
    <row r="35" spans="1:11" ht="15.75">
      <c r="A35" s="46" t="s">
        <v>25</v>
      </c>
      <c r="B35" s="47">
        <v>9132956</v>
      </c>
      <c r="C35" s="47">
        <v>8291000</v>
      </c>
      <c r="D35" s="47">
        <f>B35-C35</f>
        <v>841956</v>
      </c>
      <c r="E35" s="40">
        <v>178136130.75</v>
      </c>
      <c r="F35" s="40">
        <v>153565130.75</v>
      </c>
      <c r="G35" s="40">
        <f t="shared" si="0"/>
        <v>24571000</v>
      </c>
      <c r="H35" s="40">
        <f>D35/G35*100</f>
        <v>3.426624882992145</v>
      </c>
      <c r="I35" s="23">
        <f>IF(H35&gt;50,1,0)</f>
        <v>0</v>
      </c>
      <c r="J35" s="23">
        <f t="shared" si="2"/>
        <v>0</v>
      </c>
      <c r="K35" s="23">
        <f t="shared" si="3"/>
        <v>0</v>
      </c>
    </row>
    <row r="36" spans="1:11" ht="15.75">
      <c r="A36" s="5" t="s">
        <v>26</v>
      </c>
      <c r="B36" s="47">
        <v>3833760</v>
      </c>
      <c r="C36" s="47">
        <v>1173000</v>
      </c>
      <c r="D36" s="47">
        <f>B36-C36</f>
        <v>2660760</v>
      </c>
      <c r="E36" s="40">
        <v>320871857.95</v>
      </c>
      <c r="F36" s="40">
        <v>192795291.06</v>
      </c>
      <c r="G36" s="40">
        <f t="shared" si="0"/>
        <v>128076566.88999999</v>
      </c>
      <c r="H36" s="40">
        <f>D36/G36*100</f>
        <v>2.077476047812262</v>
      </c>
      <c r="I36" s="23">
        <f t="shared" si="1"/>
        <v>0</v>
      </c>
      <c r="J36" s="23">
        <f t="shared" si="2"/>
        <v>0</v>
      </c>
      <c r="K36" s="23">
        <f t="shared" si="3"/>
        <v>0</v>
      </c>
    </row>
    <row r="37" spans="1:11" ht="15.75">
      <c r="A37" s="5" t="s">
        <v>27</v>
      </c>
      <c r="B37" s="47">
        <v>955460</v>
      </c>
      <c r="C37" s="47"/>
      <c r="D37" s="47">
        <f>B37-C37</f>
        <v>955460</v>
      </c>
      <c r="E37" s="40">
        <v>236975825.05</v>
      </c>
      <c r="F37" s="40">
        <v>194901825.05</v>
      </c>
      <c r="G37" s="40">
        <f t="shared" si="0"/>
        <v>42074000</v>
      </c>
      <c r="H37" s="40">
        <f>D37/G37*100</f>
        <v>2.270903645957123</v>
      </c>
      <c r="I37" s="23">
        <f t="shared" si="1"/>
        <v>0</v>
      </c>
      <c r="J37" s="23">
        <f t="shared" si="2"/>
        <v>0</v>
      </c>
      <c r="K37" s="23">
        <f t="shared" si="3"/>
        <v>0</v>
      </c>
    </row>
    <row r="38" spans="1:11" ht="15.75">
      <c r="A38" s="46" t="s">
        <v>28</v>
      </c>
      <c r="B38" s="47">
        <v>15884309.38</v>
      </c>
      <c r="C38" s="47">
        <v>10571400</v>
      </c>
      <c r="D38" s="47">
        <f>B38-C38</f>
        <v>5312909.380000001</v>
      </c>
      <c r="E38" s="40">
        <v>321435892</v>
      </c>
      <c r="F38" s="40">
        <v>289125792</v>
      </c>
      <c r="G38" s="40">
        <f t="shared" si="0"/>
        <v>32310100</v>
      </c>
      <c r="H38" s="40">
        <f>D38/G38*100</f>
        <v>16.44349407770326</v>
      </c>
      <c r="I38" s="23">
        <f>IF(H38&gt;50,1,0)</f>
        <v>0</v>
      </c>
      <c r="J38" s="23">
        <f t="shared" si="2"/>
        <v>0</v>
      </c>
      <c r="K38" s="23">
        <f t="shared" si="3"/>
        <v>0</v>
      </c>
    </row>
    <row r="39" spans="1:11" ht="15.75">
      <c r="A39" s="46" t="s">
        <v>29</v>
      </c>
      <c r="B39" s="47">
        <v>47329000</v>
      </c>
      <c r="C39" s="47">
        <v>46559000</v>
      </c>
      <c r="D39" s="47">
        <f>B39-C39</f>
        <v>770000</v>
      </c>
      <c r="E39" s="40">
        <v>360874486.19</v>
      </c>
      <c r="F39" s="40">
        <v>315106393.75</v>
      </c>
      <c r="G39" s="40">
        <f t="shared" si="0"/>
        <v>45768092.44</v>
      </c>
      <c r="H39" s="40">
        <f>D39/G39*100</f>
        <v>1.6823947841161109</v>
      </c>
      <c r="I39" s="23">
        <f>IF(H39&gt;50,1,0)</f>
        <v>0</v>
      </c>
      <c r="J39" s="23">
        <f t="shared" si="2"/>
        <v>0</v>
      </c>
      <c r="K39" s="23">
        <f t="shared" si="3"/>
        <v>0</v>
      </c>
    </row>
    <row r="40" spans="1:11" ht="15.75">
      <c r="A40" s="46" t="s">
        <v>30</v>
      </c>
      <c r="B40" s="47">
        <v>13186000</v>
      </c>
      <c r="C40" s="47">
        <v>13186000</v>
      </c>
      <c r="D40" s="47"/>
      <c r="E40" s="40">
        <v>734545606.17</v>
      </c>
      <c r="F40" s="40">
        <v>540415174.35</v>
      </c>
      <c r="G40" s="40">
        <f t="shared" si="0"/>
        <v>194130431.81999993</v>
      </c>
      <c r="H40" s="40"/>
      <c r="I40" s="23">
        <f>IF(H40&gt;50,1,0)</f>
        <v>0</v>
      </c>
      <c r="J40" s="23">
        <f t="shared" si="2"/>
        <v>0</v>
      </c>
      <c r="K40" s="23">
        <f t="shared" si="3"/>
        <v>0</v>
      </c>
    </row>
    <row r="41" spans="1:11" ht="15.75">
      <c r="A41" s="5" t="s">
        <v>31</v>
      </c>
      <c r="B41" s="47">
        <v>13442493.59</v>
      </c>
      <c r="C41" s="47"/>
      <c r="D41" s="47">
        <f>B41-C41</f>
        <v>13442493.59</v>
      </c>
      <c r="E41" s="40">
        <v>611413529.15</v>
      </c>
      <c r="F41" s="40">
        <v>412189621.63</v>
      </c>
      <c r="G41" s="40">
        <f t="shared" si="0"/>
        <v>199223907.51999998</v>
      </c>
      <c r="H41" s="40">
        <f>D41/G41*100</f>
        <v>6.747429943191189</v>
      </c>
      <c r="I41" s="23">
        <f t="shared" si="1"/>
        <v>0</v>
      </c>
      <c r="J41" s="23">
        <f t="shared" si="2"/>
        <v>0</v>
      </c>
      <c r="K41" s="23">
        <f t="shared" si="3"/>
        <v>0</v>
      </c>
    </row>
    <row r="42" spans="1:11" ht="15.75">
      <c r="A42" s="5" t="s">
        <v>32</v>
      </c>
      <c r="B42" s="47"/>
      <c r="C42" s="47"/>
      <c r="D42" s="47"/>
      <c r="E42" s="40">
        <v>298608214.42</v>
      </c>
      <c r="F42" s="40">
        <v>218383405.42</v>
      </c>
      <c r="G42" s="40">
        <f t="shared" si="0"/>
        <v>80224809.00000003</v>
      </c>
      <c r="H42" s="40"/>
      <c r="I42" s="23">
        <f t="shared" si="1"/>
        <v>0</v>
      </c>
      <c r="J42" s="23">
        <f t="shared" si="2"/>
        <v>0</v>
      </c>
      <c r="K42" s="23">
        <f t="shared" si="3"/>
        <v>0</v>
      </c>
    </row>
    <row r="43" spans="1:11" ht="15.75">
      <c r="A43" s="46" t="s">
        <v>33</v>
      </c>
      <c r="B43" s="47">
        <v>13000000</v>
      </c>
      <c r="C43" s="47">
        <v>11000000</v>
      </c>
      <c r="D43" s="47">
        <f>B43-C43</f>
        <v>2000000</v>
      </c>
      <c r="E43" s="40">
        <v>280939808.75</v>
      </c>
      <c r="F43" s="40">
        <v>225798808.75</v>
      </c>
      <c r="G43" s="40">
        <f t="shared" si="0"/>
        <v>55141000</v>
      </c>
      <c r="H43" s="40">
        <f>D43/G43*100</f>
        <v>3.627065160225604</v>
      </c>
      <c r="I43" s="23">
        <f>IF(H43&gt;50,1,0)</f>
        <v>0</v>
      </c>
      <c r="J43" s="23">
        <f t="shared" si="2"/>
        <v>0</v>
      </c>
      <c r="K43" s="23">
        <f t="shared" si="3"/>
        <v>0</v>
      </c>
    </row>
    <row r="44" spans="1:11" ht="15.75">
      <c r="A44" s="5" t="s">
        <v>34</v>
      </c>
      <c r="B44" s="47">
        <v>19870000</v>
      </c>
      <c r="C44" s="47">
        <v>19870000</v>
      </c>
      <c r="D44" s="47"/>
      <c r="E44" s="40">
        <v>253373071.55</v>
      </c>
      <c r="F44" s="40">
        <v>222490487.2</v>
      </c>
      <c r="G44" s="40">
        <f t="shared" si="0"/>
        <v>30882584.350000024</v>
      </c>
      <c r="H44" s="40"/>
      <c r="I44" s="23">
        <f t="shared" si="1"/>
        <v>0</v>
      </c>
      <c r="J44" s="23">
        <f t="shared" si="2"/>
        <v>0</v>
      </c>
      <c r="K44" s="23">
        <f t="shared" si="3"/>
        <v>0</v>
      </c>
    </row>
    <row r="45" spans="1:11" ht="15.75">
      <c r="A45" s="46" t="s">
        <v>35</v>
      </c>
      <c r="B45" s="47">
        <v>8735000</v>
      </c>
      <c r="C45" s="47">
        <v>8735000</v>
      </c>
      <c r="D45" s="47"/>
      <c r="E45" s="40">
        <v>201227516.05</v>
      </c>
      <c r="F45" s="40">
        <v>157018825.05</v>
      </c>
      <c r="G45" s="40">
        <f t="shared" si="0"/>
        <v>44208691</v>
      </c>
      <c r="H45" s="40"/>
      <c r="I45" s="23">
        <f>IF(H45&gt;50,1,0)</f>
        <v>0</v>
      </c>
      <c r="J45" s="23">
        <f t="shared" si="2"/>
        <v>0</v>
      </c>
      <c r="K45" s="23">
        <f t="shared" si="3"/>
        <v>0</v>
      </c>
    </row>
    <row r="46" spans="1:11" ht="15.75">
      <c r="A46" s="46" t="s">
        <v>36</v>
      </c>
      <c r="B46" s="47">
        <v>10900000</v>
      </c>
      <c r="C46" s="47">
        <v>10900000</v>
      </c>
      <c r="D46" s="47"/>
      <c r="E46" s="40">
        <v>245269655.25</v>
      </c>
      <c r="F46" s="40">
        <v>197402155.25</v>
      </c>
      <c r="G46" s="40">
        <f t="shared" si="0"/>
        <v>47867500</v>
      </c>
      <c r="H46" s="40"/>
      <c r="I46" s="23">
        <f>IF(H46&gt;50,1,0)</f>
        <v>0</v>
      </c>
      <c r="J46" s="23">
        <f t="shared" si="2"/>
        <v>0</v>
      </c>
      <c r="K46" s="23">
        <f t="shared" si="3"/>
        <v>0</v>
      </c>
    </row>
    <row r="47" spans="1:11" s="18" customFormat="1" ht="15.75">
      <c r="A47" s="15" t="s">
        <v>74</v>
      </c>
      <c r="B47" s="16">
        <f aca="true" t="shared" si="4" ref="B47:G47">SUM(B10:B46)</f>
        <v>2150692194.51</v>
      </c>
      <c r="C47" s="16">
        <f t="shared" si="4"/>
        <v>487249909.61</v>
      </c>
      <c r="D47" s="16">
        <f t="shared" si="4"/>
        <v>1663442284.9</v>
      </c>
      <c r="E47" s="16">
        <f t="shared" si="4"/>
        <v>38570170638.8</v>
      </c>
      <c r="F47" s="16">
        <f t="shared" si="4"/>
        <v>15781129523.219995</v>
      </c>
      <c r="G47" s="16">
        <f t="shared" si="4"/>
        <v>22789041115.579994</v>
      </c>
      <c r="H47" s="52">
        <f>D47/G47*100</f>
        <v>7.299307928154855</v>
      </c>
      <c r="I47" s="16"/>
      <c r="J47" s="17"/>
      <c r="K47" s="17"/>
    </row>
    <row r="49" spans="4:7" ht="15.75">
      <c r="D49" s="21">
        <f>B47-C47-D47</f>
        <v>0</v>
      </c>
      <c r="G49" s="21">
        <f>E47-F47-G47</f>
        <v>0</v>
      </c>
    </row>
  </sheetData>
  <sheetProtection/>
  <mergeCells count="8">
    <mergeCell ref="A1:K1"/>
    <mergeCell ref="A7:A8"/>
    <mergeCell ref="B7:D7"/>
    <mergeCell ref="E7:G7"/>
    <mergeCell ref="H7:H8"/>
    <mergeCell ref="I7:I8"/>
    <mergeCell ref="J7:J8"/>
    <mergeCell ref="K7:K8"/>
  </mergeCells>
  <printOptions/>
  <pageMargins left="1.48" right="0.16" top="0.17" bottom="0.16" header="0.17" footer="0.16"/>
  <pageSetup fitToHeight="1" fitToWidth="1" horizontalDpi="600" verticalDpi="600" orientation="landscape" paperSize="9" scale="6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48"/>
  <sheetViews>
    <sheetView view="pageBreakPreview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J47" sqref="J47"/>
    </sheetView>
  </sheetViews>
  <sheetFormatPr defaultColWidth="9.140625" defaultRowHeight="15"/>
  <cols>
    <col min="1" max="1" width="24.57421875" style="1" customWidth="1"/>
    <col min="2" max="2" width="19.421875" style="1" customWidth="1"/>
    <col min="3" max="3" width="19.7109375" style="1" customWidth="1"/>
    <col min="4" max="4" width="32.8515625" style="1" customWidth="1"/>
    <col min="5" max="5" width="28.140625" style="1" customWidth="1"/>
    <col min="6" max="6" width="24.8515625" style="1" customWidth="1"/>
    <col min="7" max="8" width="8.57421875" style="1" customWidth="1"/>
    <col min="9" max="9" width="18.8515625" style="1" customWidth="1"/>
    <col min="10" max="16384" width="9.140625" style="1" customWidth="1"/>
  </cols>
  <sheetData>
    <row r="1" spans="1:9" ht="16.5" customHeight="1">
      <c r="A1" s="68" t="s">
        <v>226</v>
      </c>
      <c r="B1" s="68"/>
      <c r="C1" s="68"/>
      <c r="D1" s="68"/>
      <c r="E1" s="68"/>
      <c r="F1" s="68"/>
      <c r="G1" s="68"/>
      <c r="H1" s="68"/>
      <c r="I1" s="68"/>
    </row>
    <row r="3" spans="1:2" ht="15.75">
      <c r="A3" s="11" t="s">
        <v>107</v>
      </c>
      <c r="B3" s="44">
        <v>1</v>
      </c>
    </row>
    <row r="4" spans="1:2" ht="15.75">
      <c r="A4" s="12" t="s">
        <v>108</v>
      </c>
      <c r="B4" s="45">
        <v>0</v>
      </c>
    </row>
    <row r="5" spans="1:2" ht="15.75">
      <c r="A5" s="13" t="s">
        <v>109</v>
      </c>
      <c r="B5" s="14" t="s">
        <v>45</v>
      </c>
    </row>
    <row r="7" spans="1:9" s="8" customFormat="1" ht="121.5" customHeight="1">
      <c r="A7" s="3" t="s">
        <v>38</v>
      </c>
      <c r="B7" s="3" t="s">
        <v>272</v>
      </c>
      <c r="C7" s="3" t="s">
        <v>227</v>
      </c>
      <c r="D7" s="3" t="s">
        <v>223</v>
      </c>
      <c r="E7" s="3" t="s">
        <v>224</v>
      </c>
      <c r="F7" s="3" t="s">
        <v>229</v>
      </c>
      <c r="G7" s="9" t="s">
        <v>110</v>
      </c>
      <c r="H7" s="9" t="s">
        <v>111</v>
      </c>
      <c r="I7" s="9" t="s">
        <v>112</v>
      </c>
    </row>
    <row r="8" spans="1:9" s="7" customFormat="1" ht="15.75">
      <c r="A8" s="9">
        <v>1</v>
      </c>
      <c r="B8" s="9">
        <v>2</v>
      </c>
      <c r="C8" s="9">
        <v>3</v>
      </c>
      <c r="D8" s="9">
        <v>4</v>
      </c>
      <c r="E8" s="9" t="s">
        <v>225</v>
      </c>
      <c r="F8" s="9" t="s">
        <v>228</v>
      </c>
      <c r="G8" s="9">
        <v>7</v>
      </c>
      <c r="H8" s="9">
        <v>8</v>
      </c>
      <c r="I8" s="9">
        <v>9</v>
      </c>
    </row>
    <row r="9" spans="1:9" ht="15.75">
      <c r="A9" s="5" t="s">
        <v>0</v>
      </c>
      <c r="B9" s="47">
        <v>275526522.21</v>
      </c>
      <c r="C9" s="47">
        <v>15337187464.22</v>
      </c>
      <c r="D9" s="47">
        <v>1173959552</v>
      </c>
      <c r="E9" s="47">
        <f>C9-D9</f>
        <v>14163227912.22</v>
      </c>
      <c r="F9" s="47">
        <f>B9/E9*100</f>
        <v>1.9453653073836108</v>
      </c>
      <c r="G9" s="23">
        <f>IF(F9&gt;15,1,0)</f>
        <v>0</v>
      </c>
      <c r="H9" s="23">
        <f>(G9-$B$4)/($B$3-$B$4)</f>
        <v>0</v>
      </c>
      <c r="I9" s="23">
        <f>H9*$B$5</f>
        <v>0</v>
      </c>
    </row>
    <row r="10" spans="1:9" ht="15.75">
      <c r="A10" s="5" t="s">
        <v>1</v>
      </c>
      <c r="B10" s="47">
        <v>101219000</v>
      </c>
      <c r="C10" s="47">
        <v>10030469376.84</v>
      </c>
      <c r="D10" s="47">
        <v>748694403.45</v>
      </c>
      <c r="E10" s="47">
        <f aca="true" t="shared" si="0" ref="E10:E45">C10-D10</f>
        <v>9281774973.39</v>
      </c>
      <c r="F10" s="47">
        <f aca="true" t="shared" si="1" ref="F10:F45">B10/E10*100</f>
        <v>1.0905134016951028</v>
      </c>
      <c r="G10" s="23">
        <f aca="true" t="shared" si="2" ref="G10:G45">IF(F10&gt;15,1,0)</f>
        <v>0</v>
      </c>
      <c r="H10" s="23">
        <f aca="true" t="shared" si="3" ref="H10:H45">(G10-$B$4)/($B$3-$B$4)</f>
        <v>0</v>
      </c>
      <c r="I10" s="23">
        <f aca="true" t="shared" si="4" ref="I10:I45">H10*$B$5</f>
        <v>0</v>
      </c>
    </row>
    <row r="11" spans="1:9" ht="15.75">
      <c r="A11" s="5" t="s">
        <v>2</v>
      </c>
      <c r="B11" s="47">
        <v>4030000</v>
      </c>
      <c r="C11" s="47">
        <v>1745318468</v>
      </c>
      <c r="D11" s="47">
        <v>259638272</v>
      </c>
      <c r="E11" s="47">
        <f t="shared" si="0"/>
        <v>1485680196</v>
      </c>
      <c r="F11" s="47">
        <f t="shared" si="1"/>
        <v>0.27125622397405913</v>
      </c>
      <c r="G11" s="23">
        <f t="shared" si="2"/>
        <v>0</v>
      </c>
      <c r="H11" s="23">
        <f t="shared" si="3"/>
        <v>0</v>
      </c>
      <c r="I11" s="23">
        <f t="shared" si="4"/>
        <v>0</v>
      </c>
    </row>
    <row r="12" spans="1:9" ht="15.75">
      <c r="A12" s="5" t="s">
        <v>3</v>
      </c>
      <c r="B12" s="47">
        <v>1695000</v>
      </c>
      <c r="C12" s="47">
        <v>1564734000</v>
      </c>
      <c r="D12" s="47">
        <v>168712000</v>
      </c>
      <c r="E12" s="47">
        <f t="shared" si="0"/>
        <v>1396022000</v>
      </c>
      <c r="F12" s="47">
        <f t="shared" si="1"/>
        <v>0.12141642466952525</v>
      </c>
      <c r="G12" s="23">
        <f t="shared" si="2"/>
        <v>0</v>
      </c>
      <c r="H12" s="23">
        <f t="shared" si="3"/>
        <v>0</v>
      </c>
      <c r="I12" s="23">
        <f t="shared" si="4"/>
        <v>0</v>
      </c>
    </row>
    <row r="13" spans="1:9" ht="15.75">
      <c r="A13" s="5" t="s">
        <v>4</v>
      </c>
      <c r="B13" s="47">
        <v>500000</v>
      </c>
      <c r="C13" s="47">
        <v>763776821.51</v>
      </c>
      <c r="D13" s="47">
        <v>143551800</v>
      </c>
      <c r="E13" s="47">
        <f t="shared" si="0"/>
        <v>620225021.51</v>
      </c>
      <c r="F13" s="47">
        <f t="shared" si="1"/>
        <v>0.08061590272232162</v>
      </c>
      <c r="G13" s="23">
        <f t="shared" si="2"/>
        <v>0</v>
      </c>
      <c r="H13" s="23">
        <f t="shared" si="3"/>
        <v>0</v>
      </c>
      <c r="I13" s="23">
        <f t="shared" si="4"/>
        <v>0</v>
      </c>
    </row>
    <row r="14" spans="1:9" ht="15.75">
      <c r="A14" s="5" t="s">
        <v>5</v>
      </c>
      <c r="B14" s="47">
        <v>864000</v>
      </c>
      <c r="C14" s="47">
        <v>583898580</v>
      </c>
      <c r="D14" s="47">
        <v>56472400</v>
      </c>
      <c r="E14" s="47">
        <f t="shared" si="0"/>
        <v>527426180</v>
      </c>
      <c r="F14" s="47">
        <f t="shared" si="1"/>
        <v>0.1638143938929994</v>
      </c>
      <c r="G14" s="23">
        <f t="shared" si="2"/>
        <v>0</v>
      </c>
      <c r="H14" s="23">
        <f t="shared" si="3"/>
        <v>0</v>
      </c>
      <c r="I14" s="23">
        <f t="shared" si="4"/>
        <v>0</v>
      </c>
    </row>
    <row r="15" spans="1:9" ht="15.75">
      <c r="A15" s="5" t="s">
        <v>6</v>
      </c>
      <c r="B15" s="47">
        <v>1785000</v>
      </c>
      <c r="C15" s="47">
        <v>937053589.92</v>
      </c>
      <c r="D15" s="47">
        <v>98854733</v>
      </c>
      <c r="E15" s="47">
        <f t="shared" si="0"/>
        <v>838198856.92</v>
      </c>
      <c r="F15" s="47">
        <f t="shared" si="1"/>
        <v>0.21295662541930255</v>
      </c>
      <c r="G15" s="23">
        <f t="shared" si="2"/>
        <v>0</v>
      </c>
      <c r="H15" s="23">
        <f t="shared" si="3"/>
        <v>0</v>
      </c>
      <c r="I15" s="23">
        <f t="shared" si="4"/>
        <v>0</v>
      </c>
    </row>
    <row r="16" spans="1:9" ht="15.75">
      <c r="A16" s="5" t="s">
        <v>7</v>
      </c>
      <c r="B16" s="47">
        <v>745000</v>
      </c>
      <c r="C16" s="47">
        <v>329628497.95</v>
      </c>
      <c r="D16" s="47">
        <v>79188182.75</v>
      </c>
      <c r="E16" s="47">
        <f t="shared" si="0"/>
        <v>250440315.2</v>
      </c>
      <c r="F16" s="47">
        <f t="shared" si="1"/>
        <v>0.29747606706414176</v>
      </c>
      <c r="G16" s="23">
        <f t="shared" si="2"/>
        <v>0</v>
      </c>
      <c r="H16" s="23">
        <f t="shared" si="3"/>
        <v>0</v>
      </c>
      <c r="I16" s="23">
        <f t="shared" si="4"/>
        <v>0</v>
      </c>
    </row>
    <row r="17" spans="1:9" ht="15.75">
      <c r="A17" s="5" t="s">
        <v>8</v>
      </c>
      <c r="B17" s="47">
        <v>1400000</v>
      </c>
      <c r="C17" s="47">
        <v>691820203.83</v>
      </c>
      <c r="D17" s="47">
        <v>71735010</v>
      </c>
      <c r="E17" s="47">
        <f t="shared" si="0"/>
        <v>620085193.83</v>
      </c>
      <c r="F17" s="47">
        <f t="shared" si="1"/>
        <v>0.2257754279460861</v>
      </c>
      <c r="G17" s="23">
        <f t="shared" si="2"/>
        <v>0</v>
      </c>
      <c r="H17" s="23">
        <f t="shared" si="3"/>
        <v>0</v>
      </c>
      <c r="I17" s="23">
        <f t="shared" si="4"/>
        <v>0</v>
      </c>
    </row>
    <row r="18" spans="1:9" ht="15.75">
      <c r="A18" s="5" t="s">
        <v>9</v>
      </c>
      <c r="B18" s="47">
        <v>137000</v>
      </c>
      <c r="C18" s="47">
        <v>422763539.04</v>
      </c>
      <c r="D18" s="47">
        <v>49941000</v>
      </c>
      <c r="E18" s="47">
        <f t="shared" si="0"/>
        <v>372822539.04</v>
      </c>
      <c r="F18" s="47">
        <f t="shared" si="1"/>
        <v>0.03674670537697865</v>
      </c>
      <c r="G18" s="23">
        <f t="shared" si="2"/>
        <v>0</v>
      </c>
      <c r="H18" s="23">
        <f t="shared" si="3"/>
        <v>0</v>
      </c>
      <c r="I18" s="23">
        <f t="shared" si="4"/>
        <v>0</v>
      </c>
    </row>
    <row r="19" spans="1:9" ht="15.75">
      <c r="A19" s="5" t="s">
        <v>10</v>
      </c>
      <c r="B19" s="47">
        <v>257890</v>
      </c>
      <c r="C19" s="47">
        <v>154339544.85</v>
      </c>
      <c r="D19" s="47">
        <v>39149503.5</v>
      </c>
      <c r="E19" s="47">
        <f t="shared" si="0"/>
        <v>115190041.35</v>
      </c>
      <c r="F19" s="47">
        <f t="shared" si="1"/>
        <v>0.2238822010805711</v>
      </c>
      <c r="G19" s="23">
        <f t="shared" si="2"/>
        <v>0</v>
      </c>
      <c r="H19" s="23">
        <f t="shared" si="3"/>
        <v>0</v>
      </c>
      <c r="I19" s="23">
        <f t="shared" si="4"/>
        <v>0</v>
      </c>
    </row>
    <row r="20" spans="1:9" ht="15.75">
      <c r="A20" s="5" t="s">
        <v>11</v>
      </c>
      <c r="B20" s="47">
        <v>1067894.93</v>
      </c>
      <c r="C20" s="47">
        <v>623304039.18</v>
      </c>
      <c r="D20" s="47">
        <v>108243743</v>
      </c>
      <c r="E20" s="47">
        <f t="shared" si="0"/>
        <v>515060296.17999995</v>
      </c>
      <c r="F20" s="47">
        <f t="shared" si="1"/>
        <v>0.2073339641824768</v>
      </c>
      <c r="G20" s="23">
        <f t="shared" si="2"/>
        <v>0</v>
      </c>
      <c r="H20" s="23">
        <f t="shared" si="3"/>
        <v>0</v>
      </c>
      <c r="I20" s="23">
        <f t="shared" si="4"/>
        <v>0</v>
      </c>
    </row>
    <row r="21" spans="1:9" ht="15.75">
      <c r="A21" s="5" t="s">
        <v>12</v>
      </c>
      <c r="B21" s="47">
        <v>20000</v>
      </c>
      <c r="C21" s="47">
        <v>164610532.51</v>
      </c>
      <c r="D21" s="47">
        <v>50027428.8</v>
      </c>
      <c r="E21" s="47">
        <f t="shared" si="0"/>
        <v>114583103.71</v>
      </c>
      <c r="F21" s="47">
        <f t="shared" si="1"/>
        <v>0.017454580433270757</v>
      </c>
      <c r="G21" s="23">
        <f t="shared" si="2"/>
        <v>0</v>
      </c>
      <c r="H21" s="23">
        <f t="shared" si="3"/>
        <v>0</v>
      </c>
      <c r="I21" s="23">
        <f t="shared" si="4"/>
        <v>0</v>
      </c>
    </row>
    <row r="22" spans="1:9" ht="15.75">
      <c r="A22" s="5" t="s">
        <v>13</v>
      </c>
      <c r="B22" s="47"/>
      <c r="C22" s="47">
        <v>246318093.1</v>
      </c>
      <c r="D22" s="47">
        <v>57101352.1</v>
      </c>
      <c r="E22" s="47">
        <f t="shared" si="0"/>
        <v>189216741</v>
      </c>
      <c r="F22" s="47"/>
      <c r="G22" s="23">
        <f t="shared" si="2"/>
        <v>0</v>
      </c>
      <c r="H22" s="23">
        <f t="shared" si="3"/>
        <v>0</v>
      </c>
      <c r="I22" s="23">
        <f t="shared" si="4"/>
        <v>0</v>
      </c>
    </row>
    <row r="23" spans="1:9" ht="15.75">
      <c r="A23" s="5" t="s">
        <v>14</v>
      </c>
      <c r="B23" s="47">
        <v>515000</v>
      </c>
      <c r="C23" s="47">
        <v>358529610</v>
      </c>
      <c r="D23" s="47">
        <v>96680545</v>
      </c>
      <c r="E23" s="47">
        <f t="shared" si="0"/>
        <v>261849065</v>
      </c>
      <c r="F23" s="47">
        <f t="shared" si="1"/>
        <v>0.19667818939891954</v>
      </c>
      <c r="G23" s="23">
        <f t="shared" si="2"/>
        <v>0</v>
      </c>
      <c r="H23" s="23">
        <f t="shared" si="3"/>
        <v>0</v>
      </c>
      <c r="I23" s="23">
        <f t="shared" si="4"/>
        <v>0</v>
      </c>
    </row>
    <row r="24" spans="1:9" ht="15.75">
      <c r="A24" s="5" t="s">
        <v>15</v>
      </c>
      <c r="B24" s="47">
        <v>80000</v>
      </c>
      <c r="C24" s="47">
        <v>255390641</v>
      </c>
      <c r="D24" s="47">
        <v>58993510</v>
      </c>
      <c r="E24" s="47">
        <f t="shared" si="0"/>
        <v>196397131</v>
      </c>
      <c r="F24" s="47">
        <f t="shared" si="1"/>
        <v>0.04073379259292744</v>
      </c>
      <c r="G24" s="23">
        <f t="shared" si="2"/>
        <v>0</v>
      </c>
      <c r="H24" s="23">
        <f t="shared" si="3"/>
        <v>0</v>
      </c>
      <c r="I24" s="23">
        <f t="shared" si="4"/>
        <v>0</v>
      </c>
    </row>
    <row r="25" spans="1:9" ht="15.75">
      <c r="A25" s="5" t="s">
        <v>16</v>
      </c>
      <c r="B25" s="47">
        <v>27000000</v>
      </c>
      <c r="C25" s="47">
        <v>745799814</v>
      </c>
      <c r="D25" s="47">
        <v>127152982</v>
      </c>
      <c r="E25" s="47">
        <f t="shared" si="0"/>
        <v>618646832</v>
      </c>
      <c r="F25" s="47">
        <f t="shared" si="1"/>
        <v>4.364364060947781</v>
      </c>
      <c r="G25" s="23">
        <f t="shared" si="2"/>
        <v>0</v>
      </c>
      <c r="H25" s="23">
        <f t="shared" si="3"/>
        <v>0</v>
      </c>
      <c r="I25" s="23">
        <f t="shared" si="4"/>
        <v>0</v>
      </c>
    </row>
    <row r="26" spans="1:9" ht="15.75">
      <c r="A26" s="5" t="s">
        <v>17</v>
      </c>
      <c r="B26" s="47"/>
      <c r="C26" s="47">
        <v>129001744.84</v>
      </c>
      <c r="D26" s="47">
        <v>37061900.1</v>
      </c>
      <c r="E26" s="47">
        <f t="shared" si="0"/>
        <v>91939844.74000001</v>
      </c>
      <c r="F26" s="47"/>
      <c r="G26" s="23">
        <f t="shared" si="2"/>
        <v>0</v>
      </c>
      <c r="H26" s="23">
        <f t="shared" si="3"/>
        <v>0</v>
      </c>
      <c r="I26" s="23">
        <f t="shared" si="4"/>
        <v>0</v>
      </c>
    </row>
    <row r="27" spans="1:9" ht="15.75">
      <c r="A27" s="5" t="s">
        <v>18</v>
      </c>
      <c r="B27" s="47">
        <v>100000</v>
      </c>
      <c r="C27" s="47">
        <v>228378181.25</v>
      </c>
      <c r="D27" s="47">
        <v>83989787.25</v>
      </c>
      <c r="E27" s="47">
        <f t="shared" si="0"/>
        <v>144388394</v>
      </c>
      <c r="F27" s="47">
        <f t="shared" si="1"/>
        <v>0.06925764407352573</v>
      </c>
      <c r="G27" s="23">
        <f t="shared" si="2"/>
        <v>0</v>
      </c>
      <c r="H27" s="23">
        <f t="shared" si="3"/>
        <v>0</v>
      </c>
      <c r="I27" s="23">
        <f t="shared" si="4"/>
        <v>0</v>
      </c>
    </row>
    <row r="28" spans="1:9" ht="15.75">
      <c r="A28" s="5" t="s">
        <v>19</v>
      </c>
      <c r="B28" s="47">
        <v>49000</v>
      </c>
      <c r="C28" s="47">
        <v>340819423.18</v>
      </c>
      <c r="D28" s="47">
        <v>72180591</v>
      </c>
      <c r="E28" s="47">
        <f t="shared" si="0"/>
        <v>268638832.18</v>
      </c>
      <c r="F28" s="47">
        <f t="shared" si="1"/>
        <v>0.018240103116279112</v>
      </c>
      <c r="G28" s="23">
        <f t="shared" si="2"/>
        <v>0</v>
      </c>
      <c r="H28" s="23">
        <f t="shared" si="3"/>
        <v>0</v>
      </c>
      <c r="I28" s="23">
        <f t="shared" si="4"/>
        <v>0</v>
      </c>
    </row>
    <row r="29" spans="1:9" ht="15.75">
      <c r="A29" s="5" t="s">
        <v>20</v>
      </c>
      <c r="B29" s="47"/>
      <c r="C29" s="47">
        <v>522698912.11</v>
      </c>
      <c r="D29" s="47">
        <v>128876964.25</v>
      </c>
      <c r="E29" s="47">
        <f t="shared" si="0"/>
        <v>393821947.86</v>
      </c>
      <c r="F29" s="47"/>
      <c r="G29" s="23">
        <f t="shared" si="2"/>
        <v>0</v>
      </c>
      <c r="H29" s="23">
        <f t="shared" si="3"/>
        <v>0</v>
      </c>
      <c r="I29" s="23">
        <f t="shared" si="4"/>
        <v>0</v>
      </c>
    </row>
    <row r="30" spans="1:9" ht="15.75">
      <c r="A30" s="5" t="s">
        <v>21</v>
      </c>
      <c r="B30" s="47">
        <v>500000</v>
      </c>
      <c r="C30" s="47">
        <v>231195706.89</v>
      </c>
      <c r="D30" s="47">
        <v>82858489</v>
      </c>
      <c r="E30" s="47">
        <f t="shared" si="0"/>
        <v>148337217.89</v>
      </c>
      <c r="F30" s="47">
        <f t="shared" si="1"/>
        <v>0.3370698244932549</v>
      </c>
      <c r="G30" s="23">
        <f t="shared" si="2"/>
        <v>0</v>
      </c>
      <c r="H30" s="23">
        <f t="shared" si="3"/>
        <v>0</v>
      </c>
      <c r="I30" s="23">
        <f t="shared" si="4"/>
        <v>0</v>
      </c>
    </row>
    <row r="31" spans="1:9" ht="15.75">
      <c r="A31" s="5" t="s">
        <v>22</v>
      </c>
      <c r="B31" s="47"/>
      <c r="C31" s="47">
        <v>294716801.25</v>
      </c>
      <c r="D31" s="47">
        <v>113832294.25</v>
      </c>
      <c r="E31" s="47">
        <f t="shared" si="0"/>
        <v>180884507</v>
      </c>
      <c r="F31" s="47"/>
      <c r="G31" s="23">
        <f t="shared" si="2"/>
        <v>0</v>
      </c>
      <c r="H31" s="23">
        <f t="shared" si="3"/>
        <v>0</v>
      </c>
      <c r="I31" s="23">
        <f t="shared" si="4"/>
        <v>0</v>
      </c>
    </row>
    <row r="32" spans="1:9" ht="15.75">
      <c r="A32" s="5" t="s">
        <v>23</v>
      </c>
      <c r="B32" s="47">
        <v>325000</v>
      </c>
      <c r="C32" s="47">
        <v>334431325.05</v>
      </c>
      <c r="D32" s="47">
        <v>46481821.95</v>
      </c>
      <c r="E32" s="47">
        <f t="shared" si="0"/>
        <v>287949503.1</v>
      </c>
      <c r="F32" s="47">
        <f t="shared" si="1"/>
        <v>0.11286701192435569</v>
      </c>
      <c r="G32" s="23">
        <f t="shared" si="2"/>
        <v>0</v>
      </c>
      <c r="H32" s="23">
        <f t="shared" si="3"/>
        <v>0</v>
      </c>
      <c r="I32" s="23">
        <f t="shared" si="4"/>
        <v>0</v>
      </c>
    </row>
    <row r="33" spans="1:9" ht="15.75">
      <c r="A33" s="5" t="s">
        <v>24</v>
      </c>
      <c r="B33" s="47"/>
      <c r="C33" s="47">
        <v>524562761.5</v>
      </c>
      <c r="D33" s="47">
        <v>115929517.5</v>
      </c>
      <c r="E33" s="47">
        <f t="shared" si="0"/>
        <v>408633244</v>
      </c>
      <c r="F33" s="47"/>
      <c r="G33" s="23">
        <f t="shared" si="2"/>
        <v>0</v>
      </c>
      <c r="H33" s="23">
        <f t="shared" si="3"/>
        <v>0</v>
      </c>
      <c r="I33" s="23">
        <f t="shared" si="4"/>
        <v>0</v>
      </c>
    </row>
    <row r="34" spans="1:9" ht="15.75">
      <c r="A34" s="5" t="s">
        <v>25</v>
      </c>
      <c r="B34" s="47">
        <v>100000</v>
      </c>
      <c r="C34" s="47">
        <v>180241462.17</v>
      </c>
      <c r="D34" s="47">
        <v>41360756.75</v>
      </c>
      <c r="E34" s="47">
        <f t="shared" si="0"/>
        <v>138880705.42</v>
      </c>
      <c r="F34" s="47">
        <f t="shared" si="1"/>
        <v>0.0720042425602478</v>
      </c>
      <c r="G34" s="23">
        <f t="shared" si="2"/>
        <v>0</v>
      </c>
      <c r="H34" s="23">
        <f t="shared" si="3"/>
        <v>0</v>
      </c>
      <c r="I34" s="23">
        <f t="shared" si="4"/>
        <v>0</v>
      </c>
    </row>
    <row r="35" spans="1:9" ht="15.75">
      <c r="A35" s="5" t="s">
        <v>26</v>
      </c>
      <c r="B35" s="47">
        <v>100000</v>
      </c>
      <c r="C35" s="47">
        <v>327169916.24</v>
      </c>
      <c r="D35" s="47">
        <v>78575189.05</v>
      </c>
      <c r="E35" s="47">
        <f t="shared" si="0"/>
        <v>248594727.19</v>
      </c>
      <c r="F35" s="47">
        <f t="shared" si="1"/>
        <v>0.040226114660738714</v>
      </c>
      <c r="G35" s="23">
        <f t="shared" si="2"/>
        <v>0</v>
      </c>
      <c r="H35" s="23">
        <f t="shared" si="3"/>
        <v>0</v>
      </c>
      <c r="I35" s="23">
        <f t="shared" si="4"/>
        <v>0</v>
      </c>
    </row>
    <row r="36" spans="1:9" ht="15.75">
      <c r="A36" s="5" t="s">
        <v>27</v>
      </c>
      <c r="B36" s="47">
        <v>100000</v>
      </c>
      <c r="C36" s="47">
        <v>249858530.65</v>
      </c>
      <c r="D36" s="47">
        <v>62225111.05</v>
      </c>
      <c r="E36" s="47">
        <f t="shared" si="0"/>
        <v>187633419.60000002</v>
      </c>
      <c r="F36" s="47">
        <f t="shared" si="1"/>
        <v>0.0532954098545886</v>
      </c>
      <c r="G36" s="23">
        <f t="shared" si="2"/>
        <v>0</v>
      </c>
      <c r="H36" s="23">
        <f t="shared" si="3"/>
        <v>0</v>
      </c>
      <c r="I36" s="23">
        <f t="shared" si="4"/>
        <v>0</v>
      </c>
    </row>
    <row r="37" spans="1:9" ht="15.75">
      <c r="A37" s="5" t="s">
        <v>28</v>
      </c>
      <c r="B37" s="47">
        <v>149500</v>
      </c>
      <c r="C37" s="47">
        <v>322311353.5</v>
      </c>
      <c r="D37" s="47">
        <v>128362028</v>
      </c>
      <c r="E37" s="47">
        <f t="shared" si="0"/>
        <v>193949325.5</v>
      </c>
      <c r="F37" s="47">
        <f t="shared" si="1"/>
        <v>0.077081990161394</v>
      </c>
      <c r="G37" s="23">
        <f t="shared" si="2"/>
        <v>0</v>
      </c>
      <c r="H37" s="23">
        <f t="shared" si="3"/>
        <v>0</v>
      </c>
      <c r="I37" s="23">
        <f t="shared" si="4"/>
        <v>0</v>
      </c>
    </row>
    <row r="38" spans="1:9" ht="15.75">
      <c r="A38" s="5" t="s">
        <v>29</v>
      </c>
      <c r="B38" s="47">
        <v>571000</v>
      </c>
      <c r="C38" s="47">
        <v>364380241.1</v>
      </c>
      <c r="D38" s="47">
        <v>90692501.75</v>
      </c>
      <c r="E38" s="47">
        <f t="shared" si="0"/>
        <v>273687739.35</v>
      </c>
      <c r="F38" s="47">
        <f t="shared" si="1"/>
        <v>0.2086319253307099</v>
      </c>
      <c r="G38" s="23">
        <f t="shared" si="2"/>
        <v>0</v>
      </c>
      <c r="H38" s="23">
        <f t="shared" si="3"/>
        <v>0</v>
      </c>
      <c r="I38" s="23">
        <f t="shared" si="4"/>
        <v>0</v>
      </c>
    </row>
    <row r="39" spans="1:9" ht="15.75">
      <c r="A39" s="5" t="s">
        <v>30</v>
      </c>
      <c r="B39" s="47">
        <v>300000</v>
      </c>
      <c r="C39" s="47">
        <v>750109089.78</v>
      </c>
      <c r="D39" s="47">
        <v>191595926.85</v>
      </c>
      <c r="E39" s="47">
        <f t="shared" si="0"/>
        <v>558513162.93</v>
      </c>
      <c r="F39" s="47">
        <f t="shared" si="1"/>
        <v>0.05371404291103518</v>
      </c>
      <c r="G39" s="23">
        <f t="shared" si="2"/>
        <v>0</v>
      </c>
      <c r="H39" s="23">
        <f t="shared" si="3"/>
        <v>0</v>
      </c>
      <c r="I39" s="23">
        <f t="shared" si="4"/>
        <v>0</v>
      </c>
    </row>
    <row r="40" spans="1:9" ht="15.75">
      <c r="A40" s="5" t="s">
        <v>31</v>
      </c>
      <c r="B40" s="47"/>
      <c r="C40" s="47">
        <v>684979330.37</v>
      </c>
      <c r="D40" s="47">
        <v>199123200</v>
      </c>
      <c r="E40" s="47">
        <f t="shared" si="0"/>
        <v>485856130.37</v>
      </c>
      <c r="F40" s="47"/>
      <c r="G40" s="23">
        <f t="shared" si="2"/>
        <v>0</v>
      </c>
      <c r="H40" s="23">
        <f t="shared" si="3"/>
        <v>0</v>
      </c>
      <c r="I40" s="23">
        <f t="shared" si="4"/>
        <v>0</v>
      </c>
    </row>
    <row r="41" spans="1:9" ht="15.75">
      <c r="A41" s="5" t="s">
        <v>32</v>
      </c>
      <c r="B41" s="47">
        <v>250000</v>
      </c>
      <c r="C41" s="47">
        <v>291742366.28</v>
      </c>
      <c r="D41" s="47">
        <v>79197127</v>
      </c>
      <c r="E41" s="47">
        <f t="shared" si="0"/>
        <v>212545239.27999997</v>
      </c>
      <c r="F41" s="47">
        <f t="shared" si="1"/>
        <v>0.11762201818628286</v>
      </c>
      <c r="G41" s="23">
        <f t="shared" si="2"/>
        <v>0</v>
      </c>
      <c r="H41" s="23">
        <f t="shared" si="3"/>
        <v>0</v>
      </c>
      <c r="I41" s="23">
        <f t="shared" si="4"/>
        <v>0</v>
      </c>
    </row>
    <row r="42" spans="1:9" ht="15.75">
      <c r="A42" s="5" t="s">
        <v>33</v>
      </c>
      <c r="B42" s="47">
        <v>1498710.66</v>
      </c>
      <c r="C42" s="47">
        <v>283068705.41</v>
      </c>
      <c r="D42" s="47">
        <v>60083228.75</v>
      </c>
      <c r="E42" s="47">
        <f t="shared" si="0"/>
        <v>222985476.66000003</v>
      </c>
      <c r="F42" s="47">
        <f t="shared" si="1"/>
        <v>0.6721113331901782</v>
      </c>
      <c r="G42" s="23">
        <f t="shared" si="2"/>
        <v>0</v>
      </c>
      <c r="H42" s="23">
        <f t="shared" si="3"/>
        <v>0</v>
      </c>
      <c r="I42" s="23">
        <f t="shared" si="4"/>
        <v>0</v>
      </c>
    </row>
    <row r="43" spans="1:9" ht="15.75">
      <c r="A43" s="5" t="s">
        <v>34</v>
      </c>
      <c r="B43" s="47">
        <v>170000</v>
      </c>
      <c r="C43" s="47">
        <v>264038194.78</v>
      </c>
      <c r="D43" s="47">
        <v>90631012</v>
      </c>
      <c r="E43" s="47">
        <f t="shared" si="0"/>
        <v>173407182.78</v>
      </c>
      <c r="F43" s="47">
        <f t="shared" si="1"/>
        <v>0.09803515475808021</v>
      </c>
      <c r="G43" s="23">
        <f t="shared" si="2"/>
        <v>0</v>
      </c>
      <c r="H43" s="23">
        <f t="shared" si="3"/>
        <v>0</v>
      </c>
      <c r="I43" s="23">
        <f t="shared" si="4"/>
        <v>0</v>
      </c>
    </row>
    <row r="44" spans="1:9" ht="15.75">
      <c r="A44" s="5" t="s">
        <v>35</v>
      </c>
      <c r="B44" s="47">
        <v>110000</v>
      </c>
      <c r="C44" s="47">
        <v>205036243.14</v>
      </c>
      <c r="D44" s="47">
        <v>76894806.05</v>
      </c>
      <c r="E44" s="47">
        <f t="shared" si="0"/>
        <v>128141437.08999999</v>
      </c>
      <c r="F44" s="47">
        <f t="shared" si="1"/>
        <v>0.08584264582793903</v>
      </c>
      <c r="G44" s="23">
        <f t="shared" si="2"/>
        <v>0</v>
      </c>
      <c r="H44" s="23">
        <f t="shared" si="3"/>
        <v>0</v>
      </c>
      <c r="I44" s="23">
        <f t="shared" si="4"/>
        <v>0</v>
      </c>
    </row>
    <row r="45" spans="1:9" ht="15.75">
      <c r="A45" s="5" t="s">
        <v>36</v>
      </c>
      <c r="B45" s="47">
        <v>190000</v>
      </c>
      <c r="C45" s="47">
        <v>260778155.25</v>
      </c>
      <c r="D45" s="47">
        <v>62196274</v>
      </c>
      <c r="E45" s="47">
        <f t="shared" si="0"/>
        <v>198581881.25</v>
      </c>
      <c r="F45" s="47">
        <f t="shared" si="1"/>
        <v>0.09567841678405895</v>
      </c>
      <c r="G45" s="23">
        <f t="shared" si="2"/>
        <v>0</v>
      </c>
      <c r="H45" s="23">
        <f t="shared" si="3"/>
        <v>0</v>
      </c>
      <c r="I45" s="23">
        <f t="shared" si="4"/>
        <v>0</v>
      </c>
    </row>
    <row r="46" spans="1:9" s="18" customFormat="1" ht="15.75">
      <c r="A46" s="15" t="s">
        <v>74</v>
      </c>
      <c r="B46" s="16">
        <f>SUM(B9:B45)</f>
        <v>421355517.8</v>
      </c>
      <c r="C46" s="16">
        <f>SUM(C9:C45)</f>
        <v>41744461260.689995</v>
      </c>
      <c r="D46" s="16">
        <f>SUM(D9:D45)</f>
        <v>5230244944.150001</v>
      </c>
      <c r="E46" s="16">
        <f>SUM(E9:E45)</f>
        <v>36514216316.53999</v>
      </c>
      <c r="F46" s="16">
        <f>B46/E46*100</f>
        <v>1.1539492293831235</v>
      </c>
      <c r="G46" s="16"/>
      <c r="H46" s="17"/>
      <c r="I46" s="17"/>
    </row>
    <row r="48" spans="5:6" ht="15.75">
      <c r="E48" s="21">
        <f>C46-D46-E46</f>
        <v>0</v>
      </c>
      <c r="F48" s="21"/>
    </row>
  </sheetData>
  <sheetProtection/>
  <mergeCells count="1">
    <mergeCell ref="A1:I1"/>
  </mergeCells>
  <printOptions/>
  <pageMargins left="0.8" right="0.16" top="0.17" bottom="0.16" header="0.17" footer="0.16"/>
  <pageSetup fitToHeight="1" fitToWidth="1"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47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I47" sqref="I47"/>
    </sheetView>
  </sheetViews>
  <sheetFormatPr defaultColWidth="9.140625" defaultRowHeight="15"/>
  <cols>
    <col min="1" max="1" width="24.28125" style="1" customWidth="1"/>
    <col min="2" max="2" width="11.8515625" style="1" customWidth="1"/>
    <col min="3" max="3" width="11.57421875" style="1" customWidth="1"/>
    <col min="4" max="4" width="11.7109375" style="1" customWidth="1"/>
    <col min="5" max="5" width="12.00390625" style="1" customWidth="1"/>
    <col min="6" max="6" width="8.7109375" style="2" customWidth="1"/>
    <col min="7" max="7" width="8.8515625" style="2" customWidth="1"/>
    <col min="8" max="8" width="18.57421875" style="2" customWidth="1"/>
    <col min="9" max="16384" width="9.140625" style="1" customWidth="1"/>
  </cols>
  <sheetData>
    <row r="1" spans="1:8" ht="16.5" customHeight="1">
      <c r="A1" s="68" t="s">
        <v>233</v>
      </c>
      <c r="B1" s="68"/>
      <c r="C1" s="68"/>
      <c r="D1" s="68"/>
      <c r="E1" s="68"/>
      <c r="F1" s="70"/>
      <c r="G1" s="70"/>
      <c r="H1" s="70"/>
    </row>
    <row r="3" spans="1:8" ht="15.75">
      <c r="A3" s="11" t="s">
        <v>75</v>
      </c>
      <c r="B3" s="11">
        <v>1</v>
      </c>
      <c r="C3" s="2"/>
      <c r="D3" s="2"/>
      <c r="E3" s="2"/>
      <c r="F3" s="1"/>
      <c r="G3" s="1"/>
      <c r="H3" s="1"/>
    </row>
    <row r="4" spans="1:8" ht="15.75">
      <c r="A4" s="12" t="s">
        <v>76</v>
      </c>
      <c r="B4" s="12">
        <v>0</v>
      </c>
      <c r="C4" s="2"/>
      <c r="D4" s="2"/>
      <c r="E4" s="2"/>
      <c r="F4" s="1"/>
      <c r="G4" s="1"/>
      <c r="H4" s="1"/>
    </row>
    <row r="5" spans="1:8" ht="15.75">
      <c r="A5" s="13" t="s">
        <v>77</v>
      </c>
      <c r="B5" s="14" t="s">
        <v>42</v>
      </c>
      <c r="C5" s="2"/>
      <c r="D5" s="2"/>
      <c r="E5" s="2"/>
      <c r="F5" s="1"/>
      <c r="G5" s="1"/>
      <c r="H5" s="1"/>
    </row>
    <row r="7" spans="1:8" s="8" customFormat="1" ht="40.5" customHeight="1">
      <c r="A7" s="65" t="s">
        <v>38</v>
      </c>
      <c r="B7" s="71" t="s">
        <v>230</v>
      </c>
      <c r="C7" s="71"/>
      <c r="D7" s="71"/>
      <c r="E7" s="71"/>
      <c r="F7" s="66" t="s">
        <v>78</v>
      </c>
      <c r="G7" s="66" t="s">
        <v>79</v>
      </c>
      <c r="H7" s="66" t="s">
        <v>80</v>
      </c>
    </row>
    <row r="8" spans="1:8" s="8" customFormat="1" ht="24" customHeight="1">
      <c r="A8" s="65"/>
      <c r="B8" s="4">
        <v>40360</v>
      </c>
      <c r="C8" s="4">
        <v>40391</v>
      </c>
      <c r="D8" s="4">
        <v>40422</v>
      </c>
      <c r="E8" s="4">
        <v>40452</v>
      </c>
      <c r="F8" s="66"/>
      <c r="G8" s="66"/>
      <c r="H8" s="66"/>
    </row>
    <row r="9" spans="1:8" s="7" customFormat="1" ht="15.75">
      <c r="A9" s="9">
        <v>1</v>
      </c>
      <c r="B9" s="3">
        <v>2</v>
      </c>
      <c r="C9" s="3">
        <v>3</v>
      </c>
      <c r="D9" s="3">
        <v>4</v>
      </c>
      <c r="E9" s="3">
        <v>5</v>
      </c>
      <c r="F9" s="9">
        <v>6</v>
      </c>
      <c r="G9" s="3">
        <v>7</v>
      </c>
      <c r="H9" s="3">
        <v>8</v>
      </c>
    </row>
    <row r="10" spans="1:8" ht="15.75">
      <c r="A10" s="5" t="s">
        <v>0</v>
      </c>
      <c r="B10" s="49"/>
      <c r="C10" s="49"/>
      <c r="D10" s="49"/>
      <c r="E10" s="49"/>
      <c r="F10" s="20">
        <f>IF(OR(B10&gt;0,C10&gt;0,D10&gt;0,E10&gt;0),1,0)</f>
        <v>0</v>
      </c>
      <c r="G10" s="20">
        <f>(F10-$B$4)/($B$3-$B$4)</f>
        <v>0</v>
      </c>
      <c r="H10" s="20">
        <f>G10*$B$5</f>
        <v>0</v>
      </c>
    </row>
    <row r="11" spans="1:8" ht="15.75">
      <c r="A11" s="5" t="s">
        <v>1</v>
      </c>
      <c r="B11" s="49"/>
      <c r="C11" s="49"/>
      <c r="D11" s="49"/>
      <c r="E11" s="49"/>
      <c r="F11" s="20">
        <f aca="true" t="shared" si="0" ref="F11:F46">IF(OR(B11&gt;0,C11&gt;0,D11&gt;0,E11&gt;0),1,0)</f>
        <v>0</v>
      </c>
      <c r="G11" s="20">
        <f aca="true" t="shared" si="1" ref="G11:G46">(F11-$B$4)/($B$3-$B$4)</f>
        <v>0</v>
      </c>
      <c r="H11" s="20">
        <f aca="true" t="shared" si="2" ref="H11:H46">G11*$B$5</f>
        <v>0</v>
      </c>
    </row>
    <row r="12" spans="1:8" ht="15.75">
      <c r="A12" s="5" t="s">
        <v>2</v>
      </c>
      <c r="B12" s="49"/>
      <c r="C12" s="49"/>
      <c r="D12" s="49"/>
      <c r="E12" s="49"/>
      <c r="F12" s="20">
        <f>IF(OR(B12&gt;0,C12&gt;0,D12&gt;0,E12&gt;0),1,0)</f>
        <v>0</v>
      </c>
      <c r="G12" s="20">
        <f t="shared" si="1"/>
        <v>0</v>
      </c>
      <c r="H12" s="20">
        <f t="shared" si="2"/>
        <v>0</v>
      </c>
    </row>
    <row r="13" spans="1:8" ht="15.75">
      <c r="A13" s="5" t="s">
        <v>3</v>
      </c>
      <c r="B13" s="49"/>
      <c r="C13" s="49"/>
      <c r="D13" s="49"/>
      <c r="E13" s="49"/>
      <c r="F13" s="20">
        <f t="shared" si="0"/>
        <v>0</v>
      </c>
      <c r="G13" s="20">
        <f t="shared" si="1"/>
        <v>0</v>
      </c>
      <c r="H13" s="20">
        <f t="shared" si="2"/>
        <v>0</v>
      </c>
    </row>
    <row r="14" spans="1:8" ht="15.75">
      <c r="A14" s="5" t="s">
        <v>4</v>
      </c>
      <c r="B14" s="49"/>
      <c r="C14" s="49"/>
      <c r="D14" s="49"/>
      <c r="E14" s="49"/>
      <c r="F14" s="20">
        <f t="shared" si="0"/>
        <v>0</v>
      </c>
      <c r="G14" s="20">
        <f t="shared" si="1"/>
        <v>0</v>
      </c>
      <c r="H14" s="20">
        <f t="shared" si="2"/>
        <v>0</v>
      </c>
    </row>
    <row r="15" spans="1:8" ht="15.75">
      <c r="A15" s="5" t="s">
        <v>5</v>
      </c>
      <c r="B15" s="49"/>
      <c r="C15" s="49"/>
      <c r="D15" s="49"/>
      <c r="E15" s="49"/>
      <c r="F15" s="20">
        <f t="shared" si="0"/>
        <v>0</v>
      </c>
      <c r="G15" s="20">
        <f t="shared" si="1"/>
        <v>0</v>
      </c>
      <c r="H15" s="20">
        <f t="shared" si="2"/>
        <v>0</v>
      </c>
    </row>
    <row r="16" spans="1:8" ht="15.75">
      <c r="A16" s="5" t="s">
        <v>6</v>
      </c>
      <c r="B16" s="49"/>
      <c r="C16" s="49"/>
      <c r="D16" s="49"/>
      <c r="E16" s="49"/>
      <c r="F16" s="20">
        <f t="shared" si="0"/>
        <v>0</v>
      </c>
      <c r="G16" s="20">
        <f t="shared" si="1"/>
        <v>0</v>
      </c>
      <c r="H16" s="20">
        <f t="shared" si="2"/>
        <v>0</v>
      </c>
    </row>
    <row r="17" spans="1:8" ht="15.75">
      <c r="A17" s="5" t="s">
        <v>7</v>
      </c>
      <c r="B17" s="49"/>
      <c r="C17" s="49"/>
      <c r="D17" s="49"/>
      <c r="E17" s="49"/>
      <c r="F17" s="20">
        <f t="shared" si="0"/>
        <v>0</v>
      </c>
      <c r="G17" s="20">
        <f t="shared" si="1"/>
        <v>0</v>
      </c>
      <c r="H17" s="20">
        <f t="shared" si="2"/>
        <v>0</v>
      </c>
    </row>
    <row r="18" spans="1:8" ht="15.75">
      <c r="A18" s="5" t="s">
        <v>8</v>
      </c>
      <c r="B18" s="49"/>
      <c r="C18" s="49"/>
      <c r="D18" s="49"/>
      <c r="E18" s="49"/>
      <c r="F18" s="20">
        <f t="shared" si="0"/>
        <v>0</v>
      </c>
      <c r="G18" s="20">
        <f t="shared" si="1"/>
        <v>0</v>
      </c>
      <c r="H18" s="20">
        <f t="shared" si="2"/>
        <v>0</v>
      </c>
    </row>
    <row r="19" spans="1:8" ht="15.75">
      <c r="A19" s="5" t="s">
        <v>9</v>
      </c>
      <c r="B19" s="49"/>
      <c r="C19" s="49"/>
      <c r="D19" s="49"/>
      <c r="E19" s="49"/>
      <c r="F19" s="20">
        <f t="shared" si="0"/>
        <v>0</v>
      </c>
      <c r="G19" s="20">
        <f t="shared" si="1"/>
        <v>0</v>
      </c>
      <c r="H19" s="20">
        <f t="shared" si="2"/>
        <v>0</v>
      </c>
    </row>
    <row r="20" spans="1:8" ht="15.75">
      <c r="A20" s="5" t="s">
        <v>10</v>
      </c>
      <c r="B20" s="49"/>
      <c r="C20" s="49"/>
      <c r="D20" s="49"/>
      <c r="E20" s="49"/>
      <c r="F20" s="20">
        <f t="shared" si="0"/>
        <v>0</v>
      </c>
      <c r="G20" s="20">
        <f t="shared" si="1"/>
        <v>0</v>
      </c>
      <c r="H20" s="20">
        <f t="shared" si="2"/>
        <v>0</v>
      </c>
    </row>
    <row r="21" spans="1:8" ht="15.75">
      <c r="A21" s="5" t="s">
        <v>11</v>
      </c>
      <c r="B21" s="49"/>
      <c r="C21" s="49"/>
      <c r="D21" s="49"/>
      <c r="E21" s="49"/>
      <c r="F21" s="20">
        <f t="shared" si="0"/>
        <v>0</v>
      </c>
      <c r="G21" s="20">
        <f t="shared" si="1"/>
        <v>0</v>
      </c>
      <c r="H21" s="20">
        <f t="shared" si="2"/>
        <v>0</v>
      </c>
    </row>
    <row r="22" spans="1:8" ht="15.75">
      <c r="A22" s="5" t="s">
        <v>12</v>
      </c>
      <c r="B22" s="49"/>
      <c r="C22" s="49"/>
      <c r="D22" s="49"/>
      <c r="E22" s="49"/>
      <c r="F22" s="20">
        <f t="shared" si="0"/>
        <v>0</v>
      </c>
      <c r="G22" s="20">
        <f t="shared" si="1"/>
        <v>0</v>
      </c>
      <c r="H22" s="20">
        <f t="shared" si="2"/>
        <v>0</v>
      </c>
    </row>
    <row r="23" spans="1:8" ht="15.75">
      <c r="A23" s="5" t="s">
        <v>13</v>
      </c>
      <c r="B23" s="49"/>
      <c r="C23" s="49"/>
      <c r="D23" s="49"/>
      <c r="E23" s="49"/>
      <c r="F23" s="20">
        <f t="shared" si="0"/>
        <v>0</v>
      </c>
      <c r="G23" s="20">
        <f t="shared" si="1"/>
        <v>0</v>
      </c>
      <c r="H23" s="20">
        <f t="shared" si="2"/>
        <v>0</v>
      </c>
    </row>
    <row r="24" spans="1:8" ht="15.75">
      <c r="A24" s="5" t="s">
        <v>14</v>
      </c>
      <c r="B24" s="49"/>
      <c r="C24" s="49"/>
      <c r="D24" s="49"/>
      <c r="E24" s="49"/>
      <c r="F24" s="20">
        <f t="shared" si="0"/>
        <v>0</v>
      </c>
      <c r="G24" s="20">
        <f t="shared" si="1"/>
        <v>0</v>
      </c>
      <c r="H24" s="20">
        <f t="shared" si="2"/>
        <v>0</v>
      </c>
    </row>
    <row r="25" spans="1:8" ht="15.75">
      <c r="A25" s="5" t="s">
        <v>15</v>
      </c>
      <c r="B25" s="49"/>
      <c r="C25" s="49"/>
      <c r="D25" s="49"/>
      <c r="E25" s="49"/>
      <c r="F25" s="20">
        <f t="shared" si="0"/>
        <v>0</v>
      </c>
      <c r="G25" s="20">
        <f t="shared" si="1"/>
        <v>0</v>
      </c>
      <c r="H25" s="20">
        <f t="shared" si="2"/>
        <v>0</v>
      </c>
    </row>
    <row r="26" spans="1:8" ht="15.75">
      <c r="A26" s="5" t="s">
        <v>16</v>
      </c>
      <c r="B26" s="49"/>
      <c r="C26" s="49"/>
      <c r="D26" s="49"/>
      <c r="E26" s="49"/>
      <c r="F26" s="20">
        <f t="shared" si="0"/>
        <v>0</v>
      </c>
      <c r="G26" s="20">
        <f t="shared" si="1"/>
        <v>0</v>
      </c>
      <c r="H26" s="20">
        <f t="shared" si="2"/>
        <v>0</v>
      </c>
    </row>
    <row r="27" spans="1:8" ht="15.75">
      <c r="A27" s="5" t="s">
        <v>17</v>
      </c>
      <c r="B27" s="49"/>
      <c r="C27" s="49">
        <v>551755</v>
      </c>
      <c r="D27" s="49"/>
      <c r="E27" s="49"/>
      <c r="F27" s="20">
        <f t="shared" si="0"/>
        <v>1</v>
      </c>
      <c r="G27" s="20">
        <f t="shared" si="1"/>
        <v>1</v>
      </c>
      <c r="H27" s="20">
        <f t="shared" si="2"/>
        <v>-1</v>
      </c>
    </row>
    <row r="28" spans="1:8" ht="15.75">
      <c r="A28" s="5" t="s">
        <v>18</v>
      </c>
      <c r="B28" s="49"/>
      <c r="C28" s="49"/>
      <c r="D28" s="49"/>
      <c r="E28" s="49"/>
      <c r="F28" s="20">
        <f t="shared" si="0"/>
        <v>0</v>
      </c>
      <c r="G28" s="20">
        <f t="shared" si="1"/>
        <v>0</v>
      </c>
      <c r="H28" s="20">
        <f t="shared" si="2"/>
        <v>0</v>
      </c>
    </row>
    <row r="29" spans="1:8" ht="15.75">
      <c r="A29" s="5" t="s">
        <v>19</v>
      </c>
      <c r="B29" s="49"/>
      <c r="C29" s="49"/>
      <c r="D29" s="49"/>
      <c r="E29" s="49"/>
      <c r="F29" s="20">
        <f t="shared" si="0"/>
        <v>0</v>
      </c>
      <c r="G29" s="20">
        <f t="shared" si="1"/>
        <v>0</v>
      </c>
      <c r="H29" s="20">
        <f t="shared" si="2"/>
        <v>0</v>
      </c>
    </row>
    <row r="30" spans="1:8" ht="15.75">
      <c r="A30" s="5" t="s">
        <v>20</v>
      </c>
      <c r="B30" s="49"/>
      <c r="C30" s="49"/>
      <c r="D30" s="49"/>
      <c r="E30" s="49"/>
      <c r="F30" s="20">
        <f t="shared" si="0"/>
        <v>0</v>
      </c>
      <c r="G30" s="20">
        <f t="shared" si="1"/>
        <v>0</v>
      </c>
      <c r="H30" s="20">
        <f t="shared" si="2"/>
        <v>0</v>
      </c>
    </row>
    <row r="31" spans="1:8" ht="15.75">
      <c r="A31" s="5" t="s">
        <v>21</v>
      </c>
      <c r="B31" s="49"/>
      <c r="C31" s="49"/>
      <c r="D31" s="49"/>
      <c r="E31" s="49"/>
      <c r="F31" s="20">
        <f t="shared" si="0"/>
        <v>0</v>
      </c>
      <c r="G31" s="20">
        <f t="shared" si="1"/>
        <v>0</v>
      </c>
      <c r="H31" s="20">
        <f t="shared" si="2"/>
        <v>0</v>
      </c>
    </row>
    <row r="32" spans="1:8" ht="15.75">
      <c r="A32" s="5" t="s">
        <v>22</v>
      </c>
      <c r="B32" s="49"/>
      <c r="C32" s="49"/>
      <c r="D32" s="49"/>
      <c r="E32" s="49"/>
      <c r="F32" s="20">
        <f t="shared" si="0"/>
        <v>0</v>
      </c>
      <c r="G32" s="20">
        <f t="shared" si="1"/>
        <v>0</v>
      </c>
      <c r="H32" s="20">
        <f t="shared" si="2"/>
        <v>0</v>
      </c>
    </row>
    <row r="33" spans="1:8" ht="15.75">
      <c r="A33" s="5" t="s">
        <v>23</v>
      </c>
      <c r="B33" s="49"/>
      <c r="C33" s="49"/>
      <c r="D33" s="49"/>
      <c r="E33" s="49"/>
      <c r="F33" s="20">
        <f t="shared" si="0"/>
        <v>0</v>
      </c>
      <c r="G33" s="20">
        <f t="shared" si="1"/>
        <v>0</v>
      </c>
      <c r="H33" s="20">
        <f t="shared" si="2"/>
        <v>0</v>
      </c>
    </row>
    <row r="34" spans="1:8" ht="15.75">
      <c r="A34" s="5" t="s">
        <v>24</v>
      </c>
      <c r="B34" s="49"/>
      <c r="C34" s="49"/>
      <c r="D34" s="49"/>
      <c r="E34" s="49"/>
      <c r="F34" s="20">
        <f t="shared" si="0"/>
        <v>0</v>
      </c>
      <c r="G34" s="20">
        <f t="shared" si="1"/>
        <v>0</v>
      </c>
      <c r="H34" s="20">
        <f t="shared" si="2"/>
        <v>0</v>
      </c>
    </row>
    <row r="35" spans="1:8" ht="15.75">
      <c r="A35" s="5" t="s">
        <v>25</v>
      </c>
      <c r="B35" s="49"/>
      <c r="C35" s="49"/>
      <c r="D35" s="49"/>
      <c r="E35" s="49"/>
      <c r="F35" s="20">
        <f t="shared" si="0"/>
        <v>0</v>
      </c>
      <c r="G35" s="20">
        <f t="shared" si="1"/>
        <v>0</v>
      </c>
      <c r="H35" s="20">
        <f t="shared" si="2"/>
        <v>0</v>
      </c>
    </row>
    <row r="36" spans="1:8" ht="15.75">
      <c r="A36" s="5" t="s">
        <v>26</v>
      </c>
      <c r="B36" s="49"/>
      <c r="C36" s="49"/>
      <c r="D36" s="49"/>
      <c r="E36" s="49"/>
      <c r="F36" s="20">
        <f t="shared" si="0"/>
        <v>0</v>
      </c>
      <c r="G36" s="20">
        <f t="shared" si="1"/>
        <v>0</v>
      </c>
      <c r="H36" s="20">
        <f t="shared" si="2"/>
        <v>0</v>
      </c>
    </row>
    <row r="37" spans="1:8" ht="15.75">
      <c r="A37" s="5" t="s">
        <v>27</v>
      </c>
      <c r="B37" s="49"/>
      <c r="C37" s="49"/>
      <c r="D37" s="49"/>
      <c r="E37" s="49"/>
      <c r="F37" s="20">
        <f t="shared" si="0"/>
        <v>0</v>
      </c>
      <c r="G37" s="20">
        <f t="shared" si="1"/>
        <v>0</v>
      </c>
      <c r="H37" s="20">
        <f t="shared" si="2"/>
        <v>0</v>
      </c>
    </row>
    <row r="38" spans="1:8" ht="15.75">
      <c r="A38" s="5" t="s">
        <v>28</v>
      </c>
      <c r="B38" s="49"/>
      <c r="C38" s="49"/>
      <c r="D38" s="49"/>
      <c r="E38" s="49"/>
      <c r="F38" s="20">
        <f t="shared" si="0"/>
        <v>0</v>
      </c>
      <c r="G38" s="20">
        <f t="shared" si="1"/>
        <v>0</v>
      </c>
      <c r="H38" s="20">
        <f t="shared" si="2"/>
        <v>0</v>
      </c>
    </row>
    <row r="39" spans="1:8" ht="15.75">
      <c r="A39" s="5" t="s">
        <v>29</v>
      </c>
      <c r="B39" s="49">
        <v>770000</v>
      </c>
      <c r="C39" s="49">
        <v>770000</v>
      </c>
      <c r="D39" s="49">
        <v>770000</v>
      </c>
      <c r="E39" s="49">
        <v>770000</v>
      </c>
      <c r="F39" s="20">
        <f t="shared" si="0"/>
        <v>1</v>
      </c>
      <c r="G39" s="20">
        <f t="shared" si="1"/>
        <v>1</v>
      </c>
      <c r="H39" s="20">
        <f t="shared" si="2"/>
        <v>-1</v>
      </c>
    </row>
    <row r="40" spans="1:8" ht="15.75">
      <c r="A40" s="5" t="s">
        <v>30</v>
      </c>
      <c r="B40" s="49"/>
      <c r="C40" s="49"/>
      <c r="D40" s="49"/>
      <c r="E40" s="49"/>
      <c r="F40" s="20">
        <f t="shared" si="0"/>
        <v>0</v>
      </c>
      <c r="G40" s="20">
        <f t="shared" si="1"/>
        <v>0</v>
      </c>
      <c r="H40" s="20">
        <f t="shared" si="2"/>
        <v>0</v>
      </c>
    </row>
    <row r="41" spans="1:8" ht="15.75">
      <c r="A41" s="5" t="s">
        <v>31</v>
      </c>
      <c r="B41" s="49"/>
      <c r="C41" s="49"/>
      <c r="D41" s="49"/>
      <c r="E41" s="49"/>
      <c r="F41" s="20">
        <f t="shared" si="0"/>
        <v>0</v>
      </c>
      <c r="G41" s="20">
        <f t="shared" si="1"/>
        <v>0</v>
      </c>
      <c r="H41" s="20">
        <f t="shared" si="2"/>
        <v>0</v>
      </c>
    </row>
    <row r="42" spans="1:8" ht="15.75">
      <c r="A42" s="5" t="s">
        <v>32</v>
      </c>
      <c r="B42" s="49"/>
      <c r="C42" s="49"/>
      <c r="D42" s="49"/>
      <c r="E42" s="49"/>
      <c r="F42" s="20">
        <f t="shared" si="0"/>
        <v>0</v>
      </c>
      <c r="G42" s="20">
        <f t="shared" si="1"/>
        <v>0</v>
      </c>
      <c r="H42" s="20">
        <f t="shared" si="2"/>
        <v>0</v>
      </c>
    </row>
    <row r="43" spans="1:8" ht="15.75">
      <c r="A43" s="5" t="s">
        <v>33</v>
      </c>
      <c r="B43" s="49"/>
      <c r="C43" s="49"/>
      <c r="D43" s="49"/>
      <c r="E43" s="49"/>
      <c r="F43" s="20">
        <f t="shared" si="0"/>
        <v>0</v>
      </c>
      <c r="G43" s="20">
        <f t="shared" si="1"/>
        <v>0</v>
      </c>
      <c r="H43" s="20">
        <f t="shared" si="2"/>
        <v>0</v>
      </c>
    </row>
    <row r="44" spans="1:8" ht="15.75">
      <c r="A44" s="5" t="s">
        <v>34</v>
      </c>
      <c r="B44" s="49"/>
      <c r="C44" s="49"/>
      <c r="D44" s="49"/>
      <c r="E44" s="49"/>
      <c r="F44" s="20">
        <f t="shared" si="0"/>
        <v>0</v>
      </c>
      <c r="G44" s="20">
        <f t="shared" si="1"/>
        <v>0</v>
      </c>
      <c r="H44" s="20">
        <f t="shared" si="2"/>
        <v>0</v>
      </c>
    </row>
    <row r="45" spans="1:8" ht="15.75">
      <c r="A45" s="5" t="s">
        <v>35</v>
      </c>
      <c r="B45" s="49"/>
      <c r="C45" s="49"/>
      <c r="D45" s="49"/>
      <c r="E45" s="49"/>
      <c r="F45" s="20">
        <f t="shared" si="0"/>
        <v>0</v>
      </c>
      <c r="G45" s="20">
        <f t="shared" si="1"/>
        <v>0</v>
      </c>
      <c r="H45" s="20">
        <f t="shared" si="2"/>
        <v>0</v>
      </c>
    </row>
    <row r="46" spans="1:8" ht="15.75">
      <c r="A46" s="5" t="s">
        <v>36</v>
      </c>
      <c r="B46" s="49"/>
      <c r="C46" s="49"/>
      <c r="D46" s="49"/>
      <c r="E46" s="49"/>
      <c r="F46" s="20">
        <f t="shared" si="0"/>
        <v>0</v>
      </c>
      <c r="G46" s="20">
        <f t="shared" si="1"/>
        <v>0</v>
      </c>
      <c r="H46" s="20">
        <f t="shared" si="2"/>
        <v>0</v>
      </c>
    </row>
    <row r="47" spans="1:5" ht="15.75">
      <c r="A47" s="6"/>
      <c r="B47" s="6"/>
      <c r="C47" s="6"/>
      <c r="D47" s="6"/>
      <c r="E47" s="6"/>
    </row>
  </sheetData>
  <sheetProtection/>
  <mergeCells count="6">
    <mergeCell ref="A1:H1"/>
    <mergeCell ref="A7:A8"/>
    <mergeCell ref="B7:E7"/>
    <mergeCell ref="F7:F8"/>
    <mergeCell ref="G7:G8"/>
    <mergeCell ref="H7:H8"/>
  </mergeCells>
  <printOptions/>
  <pageMargins left="0.17" right="0.17" top="0.4330708661417323" bottom="0.31496062992125984" header="0.31496062992125984" footer="0.31496062992125984"/>
  <pageSetup fitToHeight="1" fitToWidth="1" horizontalDpi="600" verticalDpi="600" orientation="portrait" paperSize="9" scale="9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49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I48" sqref="I48"/>
    </sheetView>
  </sheetViews>
  <sheetFormatPr defaultColWidth="9.140625" defaultRowHeight="15"/>
  <cols>
    <col min="1" max="1" width="24.7109375" style="1" customWidth="1"/>
    <col min="2" max="2" width="16.8515625" style="1" customWidth="1"/>
    <col min="3" max="3" width="17.8515625" style="1" customWidth="1"/>
    <col min="4" max="4" width="16.7109375" style="1" customWidth="1"/>
    <col min="5" max="5" width="18.00390625" style="1" customWidth="1"/>
    <col min="6" max="6" width="8.421875" style="1" customWidth="1"/>
    <col min="7" max="7" width="8.7109375" style="1" customWidth="1"/>
    <col min="8" max="8" width="19.00390625" style="1" customWidth="1"/>
    <col min="9" max="16384" width="9.140625" style="1" customWidth="1"/>
  </cols>
  <sheetData>
    <row r="1" spans="1:8" ht="15.75">
      <c r="A1" s="68" t="s">
        <v>286</v>
      </c>
      <c r="B1" s="68"/>
      <c r="C1" s="68"/>
      <c r="D1" s="68"/>
      <c r="E1" s="68"/>
      <c r="F1" s="68"/>
      <c r="G1" s="68"/>
      <c r="H1" s="68"/>
    </row>
    <row r="3" spans="1:4" ht="15.75">
      <c r="A3" s="11" t="s">
        <v>197</v>
      </c>
      <c r="B3" s="34">
        <f>MAX($F$9:$F$45)</f>
        <v>0.5200671867007993</v>
      </c>
      <c r="C3" s="25"/>
      <c r="D3" s="25"/>
    </row>
    <row r="4" spans="1:4" ht="15.75">
      <c r="A4" s="12" t="s">
        <v>198</v>
      </c>
      <c r="B4" s="45">
        <f>MIN($F$9:$F$45)</f>
        <v>0</v>
      </c>
      <c r="C4" s="28"/>
      <c r="D4" s="28"/>
    </row>
    <row r="5" spans="1:4" ht="15.75">
      <c r="A5" s="13" t="s">
        <v>199</v>
      </c>
      <c r="B5" s="14" t="s">
        <v>42</v>
      </c>
      <c r="C5" s="29"/>
      <c r="D5" s="29"/>
    </row>
    <row r="7" spans="1:8" s="8" customFormat="1" ht="213.75" customHeight="1">
      <c r="A7" s="3" t="s">
        <v>38</v>
      </c>
      <c r="B7" s="10" t="s">
        <v>124</v>
      </c>
      <c r="C7" s="10" t="s">
        <v>268</v>
      </c>
      <c r="D7" s="10" t="s">
        <v>125</v>
      </c>
      <c r="E7" s="10" t="s">
        <v>126</v>
      </c>
      <c r="F7" s="9" t="s">
        <v>200</v>
      </c>
      <c r="G7" s="9" t="s">
        <v>201</v>
      </c>
      <c r="H7" s="9" t="s">
        <v>202</v>
      </c>
    </row>
    <row r="8" spans="1:8" s="7" customFormat="1" ht="15.75">
      <c r="A8" s="9">
        <v>1</v>
      </c>
      <c r="B8" s="9">
        <v>2</v>
      </c>
      <c r="C8" s="9">
        <v>3</v>
      </c>
      <c r="D8" s="9">
        <v>4</v>
      </c>
      <c r="E8" s="9" t="s">
        <v>355</v>
      </c>
      <c r="F8" s="9" t="s">
        <v>356</v>
      </c>
      <c r="G8" s="9">
        <v>7</v>
      </c>
      <c r="H8" s="9">
        <v>8</v>
      </c>
    </row>
    <row r="9" spans="1:8" ht="15.75">
      <c r="A9" s="5" t="s">
        <v>0</v>
      </c>
      <c r="B9" s="47">
        <v>6098166500</v>
      </c>
      <c r="C9" s="47">
        <f>ННДконс!$E6</f>
        <v>11691960244.24</v>
      </c>
      <c r="D9" s="47">
        <v>33768000</v>
      </c>
      <c r="E9" s="47">
        <f>C9+D9</f>
        <v>11725728244.24</v>
      </c>
      <c r="F9" s="47">
        <f>B9/E9</f>
        <v>0.5200671867007993</v>
      </c>
      <c r="G9" s="23">
        <f>(F9-$B$4)/($B$3-$B$4)</f>
        <v>1</v>
      </c>
      <c r="H9" s="23">
        <f>G9*$B$5</f>
        <v>-1</v>
      </c>
    </row>
    <row r="10" spans="1:8" ht="15.75">
      <c r="A10" s="5" t="s">
        <v>1</v>
      </c>
      <c r="B10" s="47">
        <v>3000000000</v>
      </c>
      <c r="C10" s="47">
        <f>ННДконс!$E7</f>
        <v>5611867000</v>
      </c>
      <c r="D10" s="47">
        <v>1064136000</v>
      </c>
      <c r="E10" s="47">
        <f aca="true" t="shared" si="0" ref="E10:E45">C10+D10</f>
        <v>6676003000</v>
      </c>
      <c r="F10" s="47">
        <f>B10/E10</f>
        <v>0.44937067883282855</v>
      </c>
      <c r="G10" s="47">
        <f aca="true" t="shared" si="1" ref="G10:G45">(F10-$B$4)/($B$3-$B$4)</f>
        <v>0.8640627409768821</v>
      </c>
      <c r="H10" s="47">
        <f aca="true" t="shared" si="2" ref="H10:H45">G10*$B$5</f>
        <v>-0.8640627409768821</v>
      </c>
    </row>
    <row r="11" spans="1:8" ht="15.75">
      <c r="A11" s="5" t="s">
        <v>2</v>
      </c>
      <c r="B11" s="47">
        <v>63905000</v>
      </c>
      <c r="C11" s="47">
        <f>ННДконс!$E8</f>
        <v>994100000</v>
      </c>
      <c r="D11" s="47">
        <v>152012000</v>
      </c>
      <c r="E11" s="47">
        <f t="shared" si="0"/>
        <v>1146112000</v>
      </c>
      <c r="F11" s="47">
        <f>B11/E11</f>
        <v>0.05575807599955327</v>
      </c>
      <c r="G11" s="47">
        <f t="shared" si="1"/>
        <v>0.10721321672546039</v>
      </c>
      <c r="H11" s="47">
        <f t="shared" si="2"/>
        <v>-0.10721321672546039</v>
      </c>
    </row>
    <row r="12" spans="1:8" ht="15.75">
      <c r="A12" s="5" t="s">
        <v>3</v>
      </c>
      <c r="B12" s="47">
        <v>90000000</v>
      </c>
      <c r="C12" s="47">
        <f>ННДконс!$E9</f>
        <v>927283000</v>
      </c>
      <c r="D12" s="47">
        <v>3355000</v>
      </c>
      <c r="E12" s="47">
        <f t="shared" si="0"/>
        <v>930638000</v>
      </c>
      <c r="F12" s="47">
        <f>B12/E12</f>
        <v>0.09670784988362822</v>
      </c>
      <c r="G12" s="47">
        <f t="shared" si="1"/>
        <v>0.18595260834878508</v>
      </c>
      <c r="H12" s="47">
        <f t="shared" si="2"/>
        <v>-0.18595260834878508</v>
      </c>
    </row>
    <row r="13" spans="1:8" ht="15.75">
      <c r="A13" s="5" t="s">
        <v>4</v>
      </c>
      <c r="B13" s="47"/>
      <c r="C13" s="47">
        <f>ННДконс!$E10</f>
        <v>194219500</v>
      </c>
      <c r="D13" s="47">
        <v>152860000</v>
      </c>
      <c r="E13" s="47">
        <f t="shared" si="0"/>
        <v>347079500</v>
      </c>
      <c r="F13" s="23">
        <f>B13/E13</f>
        <v>0</v>
      </c>
      <c r="G13" s="23">
        <f t="shared" si="1"/>
        <v>0</v>
      </c>
      <c r="H13" s="23">
        <f t="shared" si="2"/>
        <v>0</v>
      </c>
    </row>
    <row r="14" spans="1:8" ht="15.75">
      <c r="A14" s="5" t="s">
        <v>5</v>
      </c>
      <c r="B14" s="47"/>
      <c r="C14" s="47">
        <f>ННДконс!$E11</f>
        <v>297391000</v>
      </c>
      <c r="D14" s="47">
        <v>9485748.36</v>
      </c>
      <c r="E14" s="47">
        <f t="shared" si="0"/>
        <v>306876748.36</v>
      </c>
      <c r="F14" s="23">
        <f>B14/E14</f>
        <v>0</v>
      </c>
      <c r="G14" s="23">
        <f t="shared" si="1"/>
        <v>0</v>
      </c>
      <c r="H14" s="23">
        <f t="shared" si="2"/>
        <v>0</v>
      </c>
    </row>
    <row r="15" spans="1:8" ht="15.75">
      <c r="A15" s="5" t="s">
        <v>6</v>
      </c>
      <c r="B15" s="47"/>
      <c r="C15" s="47">
        <f>ННДконс!$E12</f>
        <v>273081375</v>
      </c>
      <c r="D15" s="47">
        <v>91338000</v>
      </c>
      <c r="E15" s="47">
        <f t="shared" si="0"/>
        <v>364419375</v>
      </c>
      <c r="F15" s="23">
        <f>B15/E15</f>
        <v>0</v>
      </c>
      <c r="G15" s="23">
        <f t="shared" si="1"/>
        <v>0</v>
      </c>
      <c r="H15" s="23">
        <f t="shared" si="2"/>
        <v>0</v>
      </c>
    </row>
    <row r="16" spans="1:8" ht="15.75">
      <c r="A16" s="5" t="s">
        <v>7</v>
      </c>
      <c r="B16" s="47"/>
      <c r="C16" s="47">
        <f>ННДконс!$E13</f>
        <v>95618686.8</v>
      </c>
      <c r="D16" s="47">
        <v>55845000</v>
      </c>
      <c r="E16" s="47">
        <f t="shared" si="0"/>
        <v>151463686.8</v>
      </c>
      <c r="F16" s="23">
        <f>B16/E16</f>
        <v>0</v>
      </c>
      <c r="G16" s="23">
        <f t="shared" si="1"/>
        <v>0</v>
      </c>
      <c r="H16" s="23">
        <f t="shared" si="2"/>
        <v>0</v>
      </c>
    </row>
    <row r="17" spans="1:8" ht="15.75">
      <c r="A17" s="5" t="s">
        <v>8</v>
      </c>
      <c r="B17" s="47">
        <v>24600000</v>
      </c>
      <c r="C17" s="47">
        <f>ННДконс!$E14</f>
        <v>272182000</v>
      </c>
      <c r="D17" s="47">
        <v>41936000</v>
      </c>
      <c r="E17" s="47">
        <f t="shared" si="0"/>
        <v>314118000</v>
      </c>
      <c r="F17" s="47">
        <f>B17/E17</f>
        <v>0.07831451874773174</v>
      </c>
      <c r="G17" s="47">
        <f t="shared" si="1"/>
        <v>0.15058538733147758</v>
      </c>
      <c r="H17" s="47">
        <f t="shared" si="2"/>
        <v>-0.15058538733147758</v>
      </c>
    </row>
    <row r="18" spans="1:8" ht="15.75">
      <c r="A18" s="5" t="s">
        <v>9</v>
      </c>
      <c r="B18" s="47"/>
      <c r="C18" s="47">
        <f>ННДконс!$E15</f>
        <v>159454000</v>
      </c>
      <c r="D18" s="47">
        <v>41311000</v>
      </c>
      <c r="E18" s="47">
        <f t="shared" si="0"/>
        <v>200765000</v>
      </c>
      <c r="F18" s="23">
        <f>B18/E18</f>
        <v>0</v>
      </c>
      <c r="G18" s="23">
        <f t="shared" si="1"/>
        <v>0</v>
      </c>
      <c r="H18" s="23">
        <f t="shared" si="2"/>
        <v>0</v>
      </c>
    </row>
    <row r="19" spans="1:8" ht="15.75">
      <c r="A19" s="5" t="s">
        <v>10</v>
      </c>
      <c r="B19" s="47"/>
      <c r="C19" s="47">
        <f>ННДконс!$E16</f>
        <v>37098800</v>
      </c>
      <c r="D19" s="47">
        <v>40154300</v>
      </c>
      <c r="E19" s="47">
        <f t="shared" si="0"/>
        <v>77253100</v>
      </c>
      <c r="F19" s="23">
        <f>B19/E19</f>
        <v>0</v>
      </c>
      <c r="G19" s="23">
        <f t="shared" si="1"/>
        <v>0</v>
      </c>
      <c r="H19" s="23">
        <f t="shared" si="2"/>
        <v>0</v>
      </c>
    </row>
    <row r="20" spans="1:8" ht="15.75">
      <c r="A20" s="5" t="s">
        <v>11</v>
      </c>
      <c r="B20" s="47"/>
      <c r="C20" s="47">
        <f>ННДконс!$E17</f>
        <v>165931788</v>
      </c>
      <c r="D20" s="47">
        <v>121323852.94</v>
      </c>
      <c r="E20" s="47">
        <f t="shared" si="0"/>
        <v>287255640.94</v>
      </c>
      <c r="F20" s="23">
        <f>B20/E20</f>
        <v>0</v>
      </c>
      <c r="G20" s="23">
        <f t="shared" si="1"/>
        <v>0</v>
      </c>
      <c r="H20" s="23">
        <f t="shared" si="2"/>
        <v>0</v>
      </c>
    </row>
    <row r="21" spans="1:8" ht="15.75">
      <c r="A21" s="5" t="s">
        <v>12</v>
      </c>
      <c r="B21" s="47"/>
      <c r="C21" s="47">
        <f>ННДконс!$E18</f>
        <v>46205132.93</v>
      </c>
      <c r="D21" s="47">
        <v>42579000</v>
      </c>
      <c r="E21" s="47">
        <f t="shared" si="0"/>
        <v>88784132.93</v>
      </c>
      <c r="F21" s="23">
        <f>B21/E21</f>
        <v>0</v>
      </c>
      <c r="G21" s="23">
        <f t="shared" si="1"/>
        <v>0</v>
      </c>
      <c r="H21" s="23">
        <f t="shared" si="2"/>
        <v>0</v>
      </c>
    </row>
    <row r="22" spans="1:8" ht="15.75">
      <c r="A22" s="5" t="s">
        <v>13</v>
      </c>
      <c r="B22" s="47">
        <v>11565400</v>
      </c>
      <c r="C22" s="47">
        <f>ННДконс!$E19</f>
        <v>88326016</v>
      </c>
      <c r="D22" s="47">
        <v>50286000</v>
      </c>
      <c r="E22" s="47">
        <f t="shared" si="0"/>
        <v>138612016</v>
      </c>
      <c r="F22" s="47">
        <f>B22/E22</f>
        <v>0.08343721081150714</v>
      </c>
      <c r="G22" s="47">
        <f t="shared" si="1"/>
        <v>0.16043544554467254</v>
      </c>
      <c r="H22" s="47">
        <f t="shared" si="2"/>
        <v>-0.16043544554467254</v>
      </c>
    </row>
    <row r="23" spans="1:8" ht="15.75">
      <c r="A23" s="5" t="s">
        <v>14</v>
      </c>
      <c r="B23" s="47"/>
      <c r="C23" s="47">
        <f>ННДконс!$E20</f>
        <v>110687811</v>
      </c>
      <c r="D23" s="47">
        <v>51343000</v>
      </c>
      <c r="E23" s="47">
        <f t="shared" si="0"/>
        <v>162030811</v>
      </c>
      <c r="F23" s="23">
        <f>B23/E23</f>
        <v>0</v>
      </c>
      <c r="G23" s="23">
        <f t="shared" si="1"/>
        <v>0</v>
      </c>
      <c r="H23" s="23">
        <f t="shared" si="2"/>
        <v>0</v>
      </c>
    </row>
    <row r="24" spans="1:8" ht="15.75">
      <c r="A24" s="5" t="s">
        <v>15</v>
      </c>
      <c r="B24" s="47"/>
      <c r="C24" s="47">
        <f>ННДконс!$E21</f>
        <v>53876894</v>
      </c>
      <c r="D24" s="47">
        <v>69157000</v>
      </c>
      <c r="E24" s="47">
        <f t="shared" si="0"/>
        <v>123033894</v>
      </c>
      <c r="F24" s="23">
        <f>B24/E24</f>
        <v>0</v>
      </c>
      <c r="G24" s="23">
        <f t="shared" si="1"/>
        <v>0</v>
      </c>
      <c r="H24" s="23">
        <f t="shared" si="2"/>
        <v>0</v>
      </c>
    </row>
    <row r="25" spans="1:8" ht="15.75">
      <c r="A25" s="5" t="s">
        <v>16</v>
      </c>
      <c r="B25" s="47">
        <v>212000000</v>
      </c>
      <c r="C25" s="47">
        <f>ННДконс!$E22</f>
        <v>559228467</v>
      </c>
      <c r="D25" s="47">
        <v>121920000</v>
      </c>
      <c r="E25" s="47">
        <f t="shared" si="0"/>
        <v>681148467</v>
      </c>
      <c r="F25" s="47">
        <f>B25/E25</f>
        <v>0.31123904738964936</v>
      </c>
      <c r="G25" s="47">
        <f t="shared" si="1"/>
        <v>0.5984593055448983</v>
      </c>
      <c r="H25" s="47">
        <f t="shared" si="2"/>
        <v>-0.5984593055448983</v>
      </c>
    </row>
    <row r="26" spans="1:8" ht="15.75">
      <c r="A26" s="5" t="s">
        <v>17</v>
      </c>
      <c r="B26" s="47"/>
      <c r="C26" s="47">
        <f>ННДконс!$E23</f>
        <v>35989363</v>
      </c>
      <c r="D26" s="47">
        <v>29957000</v>
      </c>
      <c r="E26" s="47">
        <f t="shared" si="0"/>
        <v>65946363</v>
      </c>
      <c r="F26" s="23">
        <f>B26/E26</f>
        <v>0</v>
      </c>
      <c r="G26" s="23">
        <f t="shared" si="1"/>
        <v>0</v>
      </c>
      <c r="H26" s="23">
        <f t="shared" si="2"/>
        <v>0</v>
      </c>
    </row>
    <row r="27" spans="1:8" ht="15.75">
      <c r="A27" s="5" t="s">
        <v>18</v>
      </c>
      <c r="B27" s="47"/>
      <c r="C27" s="47">
        <f>ННДконс!$E24</f>
        <v>80983865</v>
      </c>
      <c r="D27" s="47">
        <v>31888000</v>
      </c>
      <c r="E27" s="47">
        <f t="shared" si="0"/>
        <v>112871865</v>
      </c>
      <c r="F27" s="23">
        <f>B27/E27</f>
        <v>0</v>
      </c>
      <c r="G27" s="23">
        <f t="shared" si="1"/>
        <v>0</v>
      </c>
      <c r="H27" s="23">
        <f t="shared" si="2"/>
        <v>0</v>
      </c>
    </row>
    <row r="28" spans="1:8" ht="15.75">
      <c r="A28" s="5" t="s">
        <v>19</v>
      </c>
      <c r="B28" s="47"/>
      <c r="C28" s="47">
        <f>ННДконс!$E25</f>
        <v>211202516</v>
      </c>
      <c r="D28" s="47">
        <v>74471000</v>
      </c>
      <c r="E28" s="47">
        <f t="shared" si="0"/>
        <v>285673516</v>
      </c>
      <c r="F28" s="23">
        <f>B28/E28</f>
        <v>0</v>
      </c>
      <c r="G28" s="23">
        <f t="shared" si="1"/>
        <v>0</v>
      </c>
      <c r="H28" s="23">
        <f t="shared" si="2"/>
        <v>0</v>
      </c>
    </row>
    <row r="29" spans="1:8" ht="15.75">
      <c r="A29" s="5" t="s">
        <v>20</v>
      </c>
      <c r="B29" s="47"/>
      <c r="C29" s="47">
        <f>ННДконс!$E26</f>
        <v>157629853.23000002</v>
      </c>
      <c r="D29" s="47">
        <v>115744000</v>
      </c>
      <c r="E29" s="47">
        <f t="shared" si="0"/>
        <v>273373853.23</v>
      </c>
      <c r="F29" s="23">
        <f>B29/E29</f>
        <v>0</v>
      </c>
      <c r="G29" s="23">
        <f t="shared" si="1"/>
        <v>0</v>
      </c>
      <c r="H29" s="23">
        <f t="shared" si="2"/>
        <v>0</v>
      </c>
    </row>
    <row r="30" spans="1:8" ht="15.75">
      <c r="A30" s="5" t="s">
        <v>21</v>
      </c>
      <c r="B30" s="47"/>
      <c r="C30" s="47">
        <f>ННДконс!$E27</f>
        <v>52633840</v>
      </c>
      <c r="D30" s="47">
        <v>70495060</v>
      </c>
      <c r="E30" s="47">
        <f t="shared" si="0"/>
        <v>123128900</v>
      </c>
      <c r="F30" s="23">
        <f>B30/E30</f>
        <v>0</v>
      </c>
      <c r="G30" s="23">
        <f t="shared" si="1"/>
        <v>0</v>
      </c>
      <c r="H30" s="23">
        <f t="shared" si="2"/>
        <v>0</v>
      </c>
    </row>
    <row r="31" spans="1:8" ht="15.75">
      <c r="A31" s="5" t="s">
        <v>22</v>
      </c>
      <c r="B31" s="47"/>
      <c r="C31" s="47">
        <f>ННДконс!$E28</f>
        <v>72590313</v>
      </c>
      <c r="D31" s="47">
        <v>64721000</v>
      </c>
      <c r="E31" s="47">
        <f t="shared" si="0"/>
        <v>137311313</v>
      </c>
      <c r="F31" s="23">
        <f>B31/E31</f>
        <v>0</v>
      </c>
      <c r="G31" s="23">
        <f t="shared" si="1"/>
        <v>0</v>
      </c>
      <c r="H31" s="23">
        <f t="shared" si="2"/>
        <v>0</v>
      </c>
    </row>
    <row r="32" spans="1:8" ht="15.75">
      <c r="A32" s="5" t="s">
        <v>23</v>
      </c>
      <c r="B32" s="47">
        <v>14844600</v>
      </c>
      <c r="C32" s="47">
        <f>ННДконс!$E29</f>
        <v>82557684</v>
      </c>
      <c r="D32" s="47">
        <v>56542000</v>
      </c>
      <c r="E32" s="47">
        <f t="shared" si="0"/>
        <v>139099684</v>
      </c>
      <c r="F32" s="47">
        <f>B32/E32</f>
        <v>0.1067191496998656</v>
      </c>
      <c r="G32" s="47">
        <f t="shared" si="1"/>
        <v>0.20520262079380594</v>
      </c>
      <c r="H32" s="47">
        <f t="shared" si="2"/>
        <v>-0.20520262079380594</v>
      </c>
    </row>
    <row r="33" spans="1:8" ht="15.75">
      <c r="A33" s="5" t="s">
        <v>24</v>
      </c>
      <c r="B33" s="47"/>
      <c r="C33" s="47">
        <f>ННДконс!$E30</f>
        <v>277692446.1</v>
      </c>
      <c r="D33" s="47">
        <v>111647895.97</v>
      </c>
      <c r="E33" s="47">
        <f t="shared" si="0"/>
        <v>389340342.07000005</v>
      </c>
      <c r="F33" s="23">
        <f>B33/E33</f>
        <v>0</v>
      </c>
      <c r="G33" s="23">
        <f t="shared" si="1"/>
        <v>0</v>
      </c>
      <c r="H33" s="23">
        <f t="shared" si="2"/>
        <v>0</v>
      </c>
    </row>
    <row r="34" spans="1:8" ht="15.75">
      <c r="A34" s="5" t="s">
        <v>25</v>
      </c>
      <c r="B34" s="47"/>
      <c r="C34" s="47">
        <f>ННДконс!$E31</f>
        <v>31110000</v>
      </c>
      <c r="D34" s="47">
        <v>36156000</v>
      </c>
      <c r="E34" s="47">
        <f t="shared" si="0"/>
        <v>67266000</v>
      </c>
      <c r="F34" s="23">
        <f>B34/E34</f>
        <v>0</v>
      </c>
      <c r="G34" s="23">
        <f t="shared" si="1"/>
        <v>0</v>
      </c>
      <c r="H34" s="23">
        <f t="shared" si="2"/>
        <v>0</v>
      </c>
    </row>
    <row r="35" spans="1:8" ht="15.75">
      <c r="A35" s="5" t="s">
        <v>26</v>
      </c>
      <c r="B35" s="47"/>
      <c r="C35" s="47">
        <f>ННДконс!$E32</f>
        <v>192139376.60999998</v>
      </c>
      <c r="D35" s="47">
        <v>49904000</v>
      </c>
      <c r="E35" s="47">
        <f t="shared" si="0"/>
        <v>242043376.60999998</v>
      </c>
      <c r="F35" s="23">
        <f>B35/E35</f>
        <v>0</v>
      </c>
      <c r="G35" s="23">
        <f t="shared" si="1"/>
        <v>0</v>
      </c>
      <c r="H35" s="23">
        <f t="shared" si="2"/>
        <v>0</v>
      </c>
    </row>
    <row r="36" spans="1:8" ht="15.75">
      <c r="A36" s="5" t="s">
        <v>27</v>
      </c>
      <c r="B36" s="47"/>
      <c r="C36" s="47">
        <f>ННДконс!$E33</f>
        <v>70235000</v>
      </c>
      <c r="D36" s="47">
        <v>48547000</v>
      </c>
      <c r="E36" s="47">
        <f t="shared" si="0"/>
        <v>118782000</v>
      </c>
      <c r="F36" s="23">
        <f>B36/E36</f>
        <v>0</v>
      </c>
      <c r="G36" s="23">
        <f t="shared" si="1"/>
        <v>0</v>
      </c>
      <c r="H36" s="23">
        <f t="shared" si="2"/>
        <v>0</v>
      </c>
    </row>
    <row r="37" spans="1:8" ht="15.75">
      <c r="A37" s="5" t="s">
        <v>28</v>
      </c>
      <c r="B37" s="47"/>
      <c r="C37" s="47">
        <f>ННДконс!$E34</f>
        <v>58391121</v>
      </c>
      <c r="D37" s="47">
        <v>116225000</v>
      </c>
      <c r="E37" s="47">
        <f t="shared" si="0"/>
        <v>174616121</v>
      </c>
      <c r="F37" s="23">
        <f>B37/E37</f>
        <v>0</v>
      </c>
      <c r="G37" s="23">
        <f t="shared" si="1"/>
        <v>0</v>
      </c>
      <c r="H37" s="23">
        <f t="shared" si="2"/>
        <v>0</v>
      </c>
    </row>
    <row r="38" spans="1:8" ht="15.75">
      <c r="A38" s="5" t="s">
        <v>29</v>
      </c>
      <c r="B38" s="47"/>
      <c r="C38" s="47">
        <f>ННДконс!$E35</f>
        <v>64816191</v>
      </c>
      <c r="D38" s="47">
        <v>67667500</v>
      </c>
      <c r="E38" s="47">
        <f t="shared" si="0"/>
        <v>132483691</v>
      </c>
      <c r="F38" s="23">
        <f>B38/E38</f>
        <v>0</v>
      </c>
      <c r="G38" s="23">
        <f t="shared" si="1"/>
        <v>0</v>
      </c>
      <c r="H38" s="23">
        <f t="shared" si="2"/>
        <v>0</v>
      </c>
    </row>
    <row r="39" spans="1:8" ht="15.75">
      <c r="A39" s="5" t="s">
        <v>30</v>
      </c>
      <c r="B39" s="47"/>
      <c r="C39" s="47">
        <f>ННДконс!$E36</f>
        <v>273821154.82</v>
      </c>
      <c r="D39" s="47">
        <v>86126966.08</v>
      </c>
      <c r="E39" s="47">
        <f t="shared" si="0"/>
        <v>359948120.9</v>
      </c>
      <c r="F39" s="23">
        <f>B39/E39</f>
        <v>0</v>
      </c>
      <c r="G39" s="23">
        <f t="shared" si="1"/>
        <v>0</v>
      </c>
      <c r="H39" s="23">
        <f t="shared" si="2"/>
        <v>0</v>
      </c>
    </row>
    <row r="40" spans="1:8" ht="15.75">
      <c r="A40" s="5" t="s">
        <v>31</v>
      </c>
      <c r="B40" s="47"/>
      <c r="C40" s="47">
        <f>ННДконс!$E37</f>
        <v>327958916.45000005</v>
      </c>
      <c r="D40" s="47">
        <v>79552730</v>
      </c>
      <c r="E40" s="47">
        <f t="shared" si="0"/>
        <v>407511646.45000005</v>
      </c>
      <c r="F40" s="23">
        <f>B40/E40</f>
        <v>0</v>
      </c>
      <c r="G40" s="23">
        <f t="shared" si="1"/>
        <v>0</v>
      </c>
      <c r="H40" s="23">
        <f t="shared" si="2"/>
        <v>0</v>
      </c>
    </row>
    <row r="41" spans="1:8" ht="15.75">
      <c r="A41" s="5" t="s">
        <v>32</v>
      </c>
      <c r="B41" s="47"/>
      <c r="C41" s="47">
        <f>ННДконс!$E38</f>
        <v>133831459</v>
      </c>
      <c r="D41" s="47">
        <v>74035100</v>
      </c>
      <c r="E41" s="47">
        <f t="shared" si="0"/>
        <v>207866559</v>
      </c>
      <c r="F41" s="23">
        <f>B41/E41</f>
        <v>0</v>
      </c>
      <c r="G41" s="23">
        <f t="shared" si="1"/>
        <v>0</v>
      </c>
      <c r="H41" s="23">
        <f t="shared" si="2"/>
        <v>0</v>
      </c>
    </row>
    <row r="42" spans="1:8" ht="15.75">
      <c r="A42" s="5" t="s">
        <v>33</v>
      </c>
      <c r="B42" s="47"/>
      <c r="C42" s="47">
        <f>ННДконс!$E39</f>
        <v>70468000</v>
      </c>
      <c r="D42" s="47">
        <v>45770000</v>
      </c>
      <c r="E42" s="47">
        <f t="shared" si="0"/>
        <v>116238000</v>
      </c>
      <c r="F42" s="23">
        <f>B42/E42</f>
        <v>0</v>
      </c>
      <c r="G42" s="23">
        <f t="shared" si="1"/>
        <v>0</v>
      </c>
      <c r="H42" s="23">
        <f t="shared" si="2"/>
        <v>0</v>
      </c>
    </row>
    <row r="43" spans="1:8" ht="15.75">
      <c r="A43" s="5" t="s">
        <v>34</v>
      </c>
      <c r="B43" s="47"/>
      <c r="C43" s="47">
        <f>ННДконс!$E40</f>
        <v>44386035.07</v>
      </c>
      <c r="D43" s="47">
        <v>50702000</v>
      </c>
      <c r="E43" s="47">
        <f t="shared" si="0"/>
        <v>95088035.07</v>
      </c>
      <c r="F43" s="23">
        <f>B43/E43</f>
        <v>0</v>
      </c>
      <c r="G43" s="23">
        <f t="shared" si="1"/>
        <v>0</v>
      </c>
      <c r="H43" s="23">
        <f t="shared" si="2"/>
        <v>0</v>
      </c>
    </row>
    <row r="44" spans="1:8" ht="15.75">
      <c r="A44" s="5" t="s">
        <v>35</v>
      </c>
      <c r="B44" s="47"/>
      <c r="C44" s="47">
        <f>ННДконс!$E41</f>
        <v>58627106.5</v>
      </c>
      <c r="D44" s="47">
        <v>46904000</v>
      </c>
      <c r="E44" s="47">
        <f t="shared" si="0"/>
        <v>105531106.5</v>
      </c>
      <c r="F44" s="23">
        <f>B44/E44</f>
        <v>0</v>
      </c>
      <c r="G44" s="23">
        <f t="shared" si="1"/>
        <v>0</v>
      </c>
      <c r="H44" s="23">
        <f t="shared" si="2"/>
        <v>0</v>
      </c>
    </row>
    <row r="45" spans="1:8" ht="15.75">
      <c r="A45" s="5" t="s">
        <v>36</v>
      </c>
      <c r="B45" s="47"/>
      <c r="C45" s="47">
        <f>ННДконс!$E42</f>
        <v>80430036</v>
      </c>
      <c r="D45" s="47">
        <v>61310000</v>
      </c>
      <c r="E45" s="47">
        <f t="shared" si="0"/>
        <v>141740036</v>
      </c>
      <c r="F45" s="23">
        <f>B45/E45</f>
        <v>0</v>
      </c>
      <c r="G45" s="23">
        <f t="shared" si="1"/>
        <v>0</v>
      </c>
      <c r="H45" s="23">
        <f t="shared" si="2"/>
        <v>0</v>
      </c>
    </row>
    <row r="46" spans="1:8" s="18" customFormat="1" ht="15.75">
      <c r="A46" s="15" t="s">
        <v>74</v>
      </c>
      <c r="B46" s="16">
        <f>SUM(B9:B45)</f>
        <v>9515081500</v>
      </c>
      <c r="C46" s="16">
        <f>SUM(C9:C45)</f>
        <v>23956005991.749996</v>
      </c>
      <c r="D46" s="16">
        <f>SUM(D9:D45)</f>
        <v>3461176153.35</v>
      </c>
      <c r="E46" s="16">
        <f>SUM(E9:E45)</f>
        <v>27417182145.1</v>
      </c>
      <c r="F46" s="16">
        <f>B46/E46</f>
        <v>0.347048119301368</v>
      </c>
      <c r="G46" s="16"/>
      <c r="H46" s="16"/>
    </row>
    <row r="47" spans="1:5" ht="15.75">
      <c r="A47" s="6" t="s">
        <v>39</v>
      </c>
      <c r="E47" s="21"/>
    </row>
    <row r="49" ht="15.75">
      <c r="E49" s="21">
        <f>C46+D46-E46</f>
        <v>0</v>
      </c>
    </row>
  </sheetData>
  <sheetProtection/>
  <mergeCells count="1">
    <mergeCell ref="A1:H1"/>
  </mergeCells>
  <printOptions/>
  <pageMargins left="1.76" right="0.15748031496062992" top="0.17" bottom="0.15748031496062992" header="0.15748031496062992" footer="0.15748031496062992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46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J44" sqref="J44"/>
    </sheetView>
  </sheetViews>
  <sheetFormatPr defaultColWidth="9.140625" defaultRowHeight="15"/>
  <cols>
    <col min="1" max="1" width="24.421875" style="53" customWidth="1"/>
    <col min="2" max="2" width="18.00390625" style="53" customWidth="1"/>
    <col min="3" max="3" width="15.57421875" style="53" customWidth="1"/>
    <col min="4" max="4" width="15.00390625" style="53" customWidth="1"/>
    <col min="5" max="6" width="18.00390625" style="53" customWidth="1"/>
    <col min="7" max="7" width="15.57421875" style="53" customWidth="1"/>
    <col min="8" max="8" width="14.8515625" style="53" customWidth="1"/>
    <col min="9" max="9" width="18.28125" style="53" customWidth="1"/>
    <col min="10" max="16384" width="9.140625" style="53" customWidth="1"/>
  </cols>
  <sheetData>
    <row r="1" spans="1:9" ht="15.75">
      <c r="A1" s="64" t="s">
        <v>266</v>
      </c>
      <c r="B1" s="64"/>
      <c r="C1" s="64"/>
      <c r="D1" s="64"/>
      <c r="E1" s="64"/>
      <c r="F1" s="64"/>
      <c r="G1" s="64"/>
      <c r="H1" s="64"/>
      <c r="I1" s="64"/>
    </row>
    <row r="3" spans="1:9" s="7" customFormat="1" ht="15.75" customHeight="1">
      <c r="A3" s="65" t="s">
        <v>38</v>
      </c>
      <c r="B3" s="66" t="s">
        <v>113</v>
      </c>
      <c r="C3" s="66"/>
      <c r="D3" s="66"/>
      <c r="E3" s="66"/>
      <c r="F3" s="66" t="s">
        <v>287</v>
      </c>
      <c r="G3" s="66"/>
      <c r="H3" s="66"/>
      <c r="I3" s="66"/>
    </row>
    <row r="4" spans="1:9" s="8" customFormat="1" ht="212.25" customHeight="1">
      <c r="A4" s="65"/>
      <c r="B4" s="10" t="s">
        <v>264</v>
      </c>
      <c r="C4" s="10" t="s">
        <v>114</v>
      </c>
      <c r="D4" s="10" t="s">
        <v>40</v>
      </c>
      <c r="E4" s="10" t="s">
        <v>265</v>
      </c>
      <c r="F4" s="10" t="s">
        <v>264</v>
      </c>
      <c r="G4" s="10" t="s">
        <v>114</v>
      </c>
      <c r="H4" s="10" t="s">
        <v>40</v>
      </c>
      <c r="I4" s="10" t="s">
        <v>265</v>
      </c>
    </row>
    <row r="5" spans="1:9" s="7" customFormat="1" ht="15.75">
      <c r="A5" s="9">
        <v>1</v>
      </c>
      <c r="B5" s="9">
        <v>2</v>
      </c>
      <c r="C5" s="9">
        <v>3</v>
      </c>
      <c r="D5" s="9">
        <v>4</v>
      </c>
      <c r="E5" s="9" t="s">
        <v>115</v>
      </c>
      <c r="F5" s="9">
        <v>6</v>
      </c>
      <c r="G5" s="9">
        <v>7</v>
      </c>
      <c r="H5" s="9">
        <v>8</v>
      </c>
      <c r="I5" s="9" t="s">
        <v>116</v>
      </c>
    </row>
    <row r="6" spans="1:9" ht="15.75">
      <c r="A6" s="5" t="s">
        <v>0</v>
      </c>
      <c r="B6" s="54">
        <v>5408296255.09</v>
      </c>
      <c r="C6" s="54">
        <v>1793157.89</v>
      </c>
      <c r="D6" s="54">
        <v>-20881012.09</v>
      </c>
      <c r="E6" s="54">
        <f>B6-C6-D6</f>
        <v>5427384109.29</v>
      </c>
      <c r="F6" s="54">
        <v>8206260980.12</v>
      </c>
      <c r="G6" s="54">
        <v>1798178.04</v>
      </c>
      <c r="H6" s="54">
        <v>-20432064.33</v>
      </c>
      <c r="I6" s="54">
        <f>F6-G6-H6</f>
        <v>8224894866.41</v>
      </c>
    </row>
    <row r="7" spans="1:9" ht="15.75">
      <c r="A7" s="5" t="s">
        <v>1</v>
      </c>
      <c r="B7" s="54">
        <v>2653716071.56</v>
      </c>
      <c r="C7" s="54"/>
      <c r="D7" s="54">
        <v>-18666745.24</v>
      </c>
      <c r="E7" s="54">
        <f aca="true" t="shared" si="0" ref="E7:E42">B7-C7-D7</f>
        <v>2672382816.7999997</v>
      </c>
      <c r="F7" s="54">
        <v>4103406886.62</v>
      </c>
      <c r="G7" s="54"/>
      <c r="H7" s="54">
        <v>-18666745.24</v>
      </c>
      <c r="I7" s="54">
        <f aca="true" t="shared" si="1" ref="I7:I42">F7-G7-H7</f>
        <v>4122073631.8599997</v>
      </c>
    </row>
    <row r="8" spans="1:9" ht="15.75">
      <c r="A8" s="5" t="s">
        <v>2</v>
      </c>
      <c r="B8" s="54">
        <v>469776194.47</v>
      </c>
      <c r="C8" s="54">
        <v>411788.44</v>
      </c>
      <c r="D8" s="54">
        <v>-2532188.44</v>
      </c>
      <c r="E8" s="54">
        <f t="shared" si="0"/>
        <v>471896594.47</v>
      </c>
      <c r="F8" s="54">
        <v>727238883.68</v>
      </c>
      <c r="G8" s="54">
        <v>411788.44</v>
      </c>
      <c r="H8" s="54">
        <v>-2532188.44</v>
      </c>
      <c r="I8" s="54">
        <f t="shared" si="1"/>
        <v>729359283.68</v>
      </c>
    </row>
    <row r="9" spans="1:9" ht="15.75">
      <c r="A9" s="5" t="s">
        <v>3</v>
      </c>
      <c r="B9" s="54">
        <v>415871450.61</v>
      </c>
      <c r="C9" s="54"/>
      <c r="D9" s="54">
        <v>-4153818.33</v>
      </c>
      <c r="E9" s="54">
        <f t="shared" si="0"/>
        <v>420025268.94</v>
      </c>
      <c r="F9" s="54">
        <v>735297287.77</v>
      </c>
      <c r="G9" s="54"/>
      <c r="H9" s="54">
        <v>-4153818.33</v>
      </c>
      <c r="I9" s="54">
        <f t="shared" si="1"/>
        <v>739451106.1</v>
      </c>
    </row>
    <row r="10" spans="1:9" ht="15.75">
      <c r="A10" s="5" t="s">
        <v>4</v>
      </c>
      <c r="B10" s="54">
        <v>70340989.5</v>
      </c>
      <c r="C10" s="54"/>
      <c r="D10" s="54">
        <v>-135177.1</v>
      </c>
      <c r="E10" s="54">
        <f t="shared" si="0"/>
        <v>70476166.6</v>
      </c>
      <c r="F10" s="54">
        <v>123103230.84</v>
      </c>
      <c r="G10" s="54"/>
      <c r="H10" s="54">
        <v>-154652.97</v>
      </c>
      <c r="I10" s="54">
        <f t="shared" si="1"/>
        <v>123257883.81</v>
      </c>
    </row>
    <row r="11" spans="1:9" ht="15.75">
      <c r="A11" s="5" t="s">
        <v>5</v>
      </c>
      <c r="B11" s="54">
        <v>151688865.46</v>
      </c>
      <c r="C11" s="54"/>
      <c r="D11" s="54">
        <v>-16859.22</v>
      </c>
      <c r="E11" s="54">
        <f t="shared" si="0"/>
        <v>151705724.68</v>
      </c>
      <c r="F11" s="54">
        <v>239467097.24</v>
      </c>
      <c r="G11" s="54"/>
      <c r="H11" s="54">
        <v>-16859.22</v>
      </c>
      <c r="I11" s="54">
        <f t="shared" si="1"/>
        <v>239483956.46</v>
      </c>
    </row>
    <row r="12" spans="1:9" ht="15.75">
      <c r="A12" s="5" t="s">
        <v>6</v>
      </c>
      <c r="B12" s="54">
        <v>129424411.23</v>
      </c>
      <c r="C12" s="54"/>
      <c r="D12" s="54">
        <v>-21049.8</v>
      </c>
      <c r="E12" s="54">
        <f t="shared" si="0"/>
        <v>129445461.03</v>
      </c>
      <c r="F12" s="54">
        <v>205271076.12</v>
      </c>
      <c r="G12" s="54"/>
      <c r="H12" s="54">
        <v>-21049.8</v>
      </c>
      <c r="I12" s="54">
        <f t="shared" si="1"/>
        <v>205292125.92000002</v>
      </c>
    </row>
    <row r="13" spans="1:9" ht="15.75">
      <c r="A13" s="5" t="s">
        <v>7</v>
      </c>
      <c r="B13" s="54">
        <v>43336469.99</v>
      </c>
      <c r="C13" s="54"/>
      <c r="D13" s="54">
        <v>-10067.61</v>
      </c>
      <c r="E13" s="54">
        <f t="shared" si="0"/>
        <v>43346537.6</v>
      </c>
      <c r="F13" s="54">
        <v>66615081.69</v>
      </c>
      <c r="G13" s="54"/>
      <c r="H13" s="54">
        <v>-10067.61</v>
      </c>
      <c r="I13" s="54">
        <f t="shared" si="1"/>
        <v>66625149.3</v>
      </c>
    </row>
    <row r="14" spans="1:9" ht="15.75">
      <c r="A14" s="5" t="s">
        <v>8</v>
      </c>
      <c r="B14" s="54">
        <v>125966206.12</v>
      </c>
      <c r="C14" s="54">
        <v>194639.6</v>
      </c>
      <c r="D14" s="54">
        <v>-160623.89</v>
      </c>
      <c r="E14" s="54">
        <f t="shared" si="0"/>
        <v>125932190.41000001</v>
      </c>
      <c r="F14" s="54">
        <v>194536849</v>
      </c>
      <c r="G14" s="54">
        <v>220555.24</v>
      </c>
      <c r="H14" s="54">
        <v>-160623.89</v>
      </c>
      <c r="I14" s="54">
        <f t="shared" si="1"/>
        <v>194476917.64999998</v>
      </c>
    </row>
    <row r="15" spans="1:9" ht="15.75">
      <c r="A15" s="5" t="s">
        <v>9</v>
      </c>
      <c r="B15" s="54">
        <v>73247526.65</v>
      </c>
      <c r="C15" s="54"/>
      <c r="D15" s="54">
        <v>-856829.68</v>
      </c>
      <c r="E15" s="54">
        <f t="shared" si="0"/>
        <v>74104356.33000001</v>
      </c>
      <c r="F15" s="54">
        <v>118929282.95</v>
      </c>
      <c r="G15" s="54"/>
      <c r="H15" s="54">
        <v>-856829.68</v>
      </c>
      <c r="I15" s="54">
        <f t="shared" si="1"/>
        <v>119786112.63000001</v>
      </c>
    </row>
    <row r="16" spans="1:9" ht="15.75">
      <c r="A16" s="5" t="s">
        <v>10</v>
      </c>
      <c r="B16" s="54">
        <v>9701462.25</v>
      </c>
      <c r="C16" s="54">
        <v>22107</v>
      </c>
      <c r="D16" s="54">
        <v>-729404.7</v>
      </c>
      <c r="E16" s="54">
        <f t="shared" si="0"/>
        <v>10408759.95</v>
      </c>
      <c r="F16" s="54">
        <v>14284633.47</v>
      </c>
      <c r="G16" s="54">
        <v>140859</v>
      </c>
      <c r="H16" s="54">
        <v>-848002.7</v>
      </c>
      <c r="I16" s="54">
        <f t="shared" si="1"/>
        <v>14991777.17</v>
      </c>
    </row>
    <row r="17" spans="1:9" ht="15.75">
      <c r="A17" s="5" t="s">
        <v>11</v>
      </c>
      <c r="B17" s="54">
        <v>47774104.51</v>
      </c>
      <c r="C17" s="54"/>
      <c r="D17" s="54">
        <v>-678458.27</v>
      </c>
      <c r="E17" s="54">
        <f t="shared" si="0"/>
        <v>48452562.78</v>
      </c>
      <c r="F17" s="54">
        <v>78470878.43</v>
      </c>
      <c r="G17" s="54"/>
      <c r="H17" s="54">
        <v>-678458.27</v>
      </c>
      <c r="I17" s="54">
        <f t="shared" si="1"/>
        <v>79149336.7</v>
      </c>
    </row>
    <row r="18" spans="1:9" ht="15.75">
      <c r="A18" s="5" t="s">
        <v>12</v>
      </c>
      <c r="B18" s="54">
        <v>15028218.6</v>
      </c>
      <c r="C18" s="54"/>
      <c r="D18" s="54">
        <v>-5149.56</v>
      </c>
      <c r="E18" s="54">
        <f t="shared" si="0"/>
        <v>15033368.16</v>
      </c>
      <c r="F18" s="54">
        <v>24346599.27</v>
      </c>
      <c r="G18" s="54"/>
      <c r="H18" s="54">
        <v>-630805.73</v>
      </c>
      <c r="I18" s="54">
        <f t="shared" si="1"/>
        <v>24977405</v>
      </c>
    </row>
    <row r="19" spans="1:9" ht="15.75">
      <c r="A19" s="5" t="s">
        <v>13</v>
      </c>
      <c r="B19" s="54">
        <v>27003898.42</v>
      </c>
      <c r="C19" s="54"/>
      <c r="D19" s="54">
        <v>-144315.55</v>
      </c>
      <c r="E19" s="54">
        <f t="shared" si="0"/>
        <v>27148213.970000003</v>
      </c>
      <c r="F19" s="54">
        <v>43039089.62</v>
      </c>
      <c r="G19" s="54"/>
      <c r="H19" s="54">
        <v>-144315.55</v>
      </c>
      <c r="I19" s="54">
        <f t="shared" si="1"/>
        <v>43183405.169999994</v>
      </c>
    </row>
    <row r="20" spans="1:9" ht="15.75">
      <c r="A20" s="5" t="s">
        <v>14</v>
      </c>
      <c r="B20" s="54">
        <v>20606299.63</v>
      </c>
      <c r="C20" s="54"/>
      <c r="D20" s="54">
        <v>-6.53</v>
      </c>
      <c r="E20" s="54">
        <f t="shared" si="0"/>
        <v>20606306.16</v>
      </c>
      <c r="F20" s="54">
        <v>32474135.31</v>
      </c>
      <c r="G20" s="54"/>
      <c r="H20" s="54">
        <v>-6.53</v>
      </c>
      <c r="I20" s="54">
        <f t="shared" si="1"/>
        <v>32474141.84</v>
      </c>
    </row>
    <row r="21" spans="1:9" ht="15.75">
      <c r="A21" s="5" t="s">
        <v>15</v>
      </c>
      <c r="B21" s="54">
        <v>16522274.83</v>
      </c>
      <c r="C21" s="54">
        <v>39554</v>
      </c>
      <c r="D21" s="54">
        <v>-167194.48</v>
      </c>
      <c r="E21" s="54">
        <f t="shared" si="0"/>
        <v>16649915.31</v>
      </c>
      <c r="F21" s="54">
        <v>25430875.49</v>
      </c>
      <c r="G21" s="54">
        <v>39554</v>
      </c>
      <c r="H21" s="54">
        <v>-167194.48</v>
      </c>
      <c r="I21" s="54">
        <f t="shared" si="1"/>
        <v>25558515.97</v>
      </c>
    </row>
    <row r="22" spans="1:9" ht="15.75">
      <c r="A22" s="5" t="s">
        <v>16</v>
      </c>
      <c r="B22" s="54">
        <v>79087611.19</v>
      </c>
      <c r="C22" s="54">
        <v>29133</v>
      </c>
      <c r="D22" s="54">
        <v>-394073.78</v>
      </c>
      <c r="E22" s="54">
        <f t="shared" si="0"/>
        <v>79452551.97</v>
      </c>
      <c r="F22" s="54">
        <v>168588605.36</v>
      </c>
      <c r="G22" s="54">
        <v>29133</v>
      </c>
      <c r="H22" s="54">
        <v>-394073.78</v>
      </c>
      <c r="I22" s="54">
        <f t="shared" si="1"/>
        <v>168953546.14000002</v>
      </c>
    </row>
    <row r="23" spans="1:9" ht="15.75">
      <c r="A23" s="5" t="s">
        <v>17</v>
      </c>
      <c r="B23" s="54">
        <v>8226627.85</v>
      </c>
      <c r="C23" s="54">
        <v>223567</v>
      </c>
      <c r="D23" s="54">
        <v>-10712.21</v>
      </c>
      <c r="E23" s="54">
        <f t="shared" si="0"/>
        <v>8013773.06</v>
      </c>
      <c r="F23" s="54">
        <v>15006417.76</v>
      </c>
      <c r="G23" s="54">
        <v>223567</v>
      </c>
      <c r="H23" s="54">
        <v>-233966.21</v>
      </c>
      <c r="I23" s="54">
        <f t="shared" si="1"/>
        <v>15016816.97</v>
      </c>
    </row>
    <row r="24" spans="1:9" ht="15.75">
      <c r="A24" s="5" t="s">
        <v>18</v>
      </c>
      <c r="B24" s="54">
        <v>27080995.8</v>
      </c>
      <c r="C24" s="54"/>
      <c r="D24" s="54">
        <v>-285205.12</v>
      </c>
      <c r="E24" s="54">
        <f t="shared" si="0"/>
        <v>27366200.92</v>
      </c>
      <c r="F24" s="54">
        <v>36808775.26</v>
      </c>
      <c r="G24" s="54"/>
      <c r="H24" s="54">
        <v>-285205.12</v>
      </c>
      <c r="I24" s="54">
        <f t="shared" si="1"/>
        <v>37093980.379999995</v>
      </c>
    </row>
    <row r="25" spans="1:9" ht="15.75">
      <c r="A25" s="5" t="s">
        <v>19</v>
      </c>
      <c r="B25" s="54">
        <v>63855955.57</v>
      </c>
      <c r="C25" s="54"/>
      <c r="D25" s="54">
        <v>-551402.62</v>
      </c>
      <c r="E25" s="54">
        <f t="shared" si="0"/>
        <v>64407358.19</v>
      </c>
      <c r="F25" s="54">
        <v>101457568.93</v>
      </c>
      <c r="G25" s="54">
        <v>216120.11</v>
      </c>
      <c r="H25" s="54">
        <v>-767522.73</v>
      </c>
      <c r="I25" s="54">
        <f t="shared" si="1"/>
        <v>102008971.55000001</v>
      </c>
    </row>
    <row r="26" spans="1:9" ht="15.75">
      <c r="A26" s="5" t="s">
        <v>20</v>
      </c>
      <c r="B26" s="54">
        <v>55414866.52</v>
      </c>
      <c r="C26" s="54"/>
      <c r="D26" s="54">
        <v>-125195.62</v>
      </c>
      <c r="E26" s="54">
        <f t="shared" si="0"/>
        <v>55540062.14</v>
      </c>
      <c r="F26" s="54">
        <v>82979945.89</v>
      </c>
      <c r="G26" s="54">
        <v>61689</v>
      </c>
      <c r="H26" s="54">
        <v>-186884.62</v>
      </c>
      <c r="I26" s="54">
        <f t="shared" si="1"/>
        <v>83105141.51</v>
      </c>
    </row>
    <row r="27" spans="1:9" ht="15.75">
      <c r="A27" s="5" t="s">
        <v>21</v>
      </c>
      <c r="B27" s="54">
        <v>17714542.98</v>
      </c>
      <c r="C27" s="54"/>
      <c r="D27" s="54">
        <v>-223513</v>
      </c>
      <c r="E27" s="54">
        <f t="shared" si="0"/>
        <v>17938055.98</v>
      </c>
      <c r="F27" s="54">
        <v>29385847.08</v>
      </c>
      <c r="G27" s="54"/>
      <c r="H27" s="54">
        <v>-223513</v>
      </c>
      <c r="I27" s="54">
        <f t="shared" si="1"/>
        <v>29609360.08</v>
      </c>
    </row>
    <row r="28" spans="1:9" ht="15.75">
      <c r="A28" s="5" t="s">
        <v>22</v>
      </c>
      <c r="B28" s="54">
        <v>23111813.11</v>
      </c>
      <c r="C28" s="54"/>
      <c r="D28" s="54">
        <v>-112375.37</v>
      </c>
      <c r="E28" s="54">
        <f t="shared" si="0"/>
        <v>23224188.48</v>
      </c>
      <c r="F28" s="54">
        <v>36852489.9</v>
      </c>
      <c r="G28" s="54"/>
      <c r="H28" s="54">
        <v>-458255.37</v>
      </c>
      <c r="I28" s="54">
        <f t="shared" si="1"/>
        <v>37310745.269999996</v>
      </c>
    </row>
    <row r="29" spans="1:9" ht="15.75">
      <c r="A29" s="5" t="s">
        <v>23</v>
      </c>
      <c r="B29" s="54">
        <v>17116634.48</v>
      </c>
      <c r="C29" s="54">
        <v>-227595.39</v>
      </c>
      <c r="D29" s="54">
        <v>-40548.82</v>
      </c>
      <c r="E29" s="54">
        <f t="shared" si="0"/>
        <v>17384778.69</v>
      </c>
      <c r="F29" s="54">
        <v>30766359.6</v>
      </c>
      <c r="G29" s="54">
        <v>-227595.39</v>
      </c>
      <c r="H29" s="54">
        <v>-40548.82</v>
      </c>
      <c r="I29" s="54">
        <f t="shared" si="1"/>
        <v>31034503.810000002</v>
      </c>
    </row>
    <row r="30" spans="1:9" ht="15.75">
      <c r="A30" s="5" t="s">
        <v>24</v>
      </c>
      <c r="B30" s="54">
        <v>101815738.86</v>
      </c>
      <c r="C30" s="54">
        <v>672744.9</v>
      </c>
      <c r="D30" s="54">
        <v>-1920681.18</v>
      </c>
      <c r="E30" s="54">
        <f t="shared" si="0"/>
        <v>103063675.14</v>
      </c>
      <c r="F30" s="54">
        <v>146180353.35</v>
      </c>
      <c r="G30" s="54">
        <v>674244.9</v>
      </c>
      <c r="H30" s="54">
        <v>-1920681.18</v>
      </c>
      <c r="I30" s="54">
        <f t="shared" si="1"/>
        <v>147426789.63</v>
      </c>
    </row>
    <row r="31" spans="1:9" ht="15.75">
      <c r="A31" s="5" t="s">
        <v>25</v>
      </c>
      <c r="B31" s="54">
        <v>20340063.27</v>
      </c>
      <c r="C31" s="54">
        <v>930339.72</v>
      </c>
      <c r="D31" s="54">
        <v>-1008365.72</v>
      </c>
      <c r="E31" s="54">
        <f t="shared" si="0"/>
        <v>20418089.27</v>
      </c>
      <c r="F31" s="54">
        <v>18513086.01</v>
      </c>
      <c r="G31" s="54">
        <v>1003498.72</v>
      </c>
      <c r="H31" s="54">
        <v>-1081301.72</v>
      </c>
      <c r="I31" s="54">
        <f t="shared" si="1"/>
        <v>18590889.01</v>
      </c>
    </row>
    <row r="32" spans="1:9" ht="15.75">
      <c r="A32" s="5" t="s">
        <v>26</v>
      </c>
      <c r="B32" s="54">
        <v>68414800.27</v>
      </c>
      <c r="C32" s="54">
        <v>670839</v>
      </c>
      <c r="D32" s="54">
        <v>-560952.23</v>
      </c>
      <c r="E32" s="54">
        <f t="shared" si="0"/>
        <v>68304913.5</v>
      </c>
      <c r="F32" s="54">
        <v>110117420.64</v>
      </c>
      <c r="G32" s="54">
        <v>670839</v>
      </c>
      <c r="H32" s="54">
        <v>-560952.23</v>
      </c>
      <c r="I32" s="54">
        <f t="shared" si="1"/>
        <v>110007533.87</v>
      </c>
    </row>
    <row r="33" spans="1:9" ht="15.75">
      <c r="A33" s="5" t="s">
        <v>27</v>
      </c>
      <c r="B33" s="54">
        <v>23050738.28</v>
      </c>
      <c r="C33" s="54"/>
      <c r="D33" s="54">
        <v>-213717.9</v>
      </c>
      <c r="E33" s="54">
        <f t="shared" si="0"/>
        <v>23264456.18</v>
      </c>
      <c r="F33" s="54">
        <v>35727547.11</v>
      </c>
      <c r="G33" s="54"/>
      <c r="H33" s="54">
        <v>-213717.9</v>
      </c>
      <c r="I33" s="54">
        <f t="shared" si="1"/>
        <v>35941265.01</v>
      </c>
    </row>
    <row r="34" spans="1:9" ht="15.75">
      <c r="A34" s="5" t="s">
        <v>28</v>
      </c>
      <c r="B34" s="54">
        <v>11584309.36</v>
      </c>
      <c r="C34" s="54">
        <v>45601</v>
      </c>
      <c r="D34" s="54">
        <v>-3949430.92</v>
      </c>
      <c r="E34" s="54">
        <f t="shared" si="0"/>
        <v>15488139.28</v>
      </c>
      <c r="F34" s="54">
        <v>18186361.95</v>
      </c>
      <c r="G34" s="54">
        <v>46867</v>
      </c>
      <c r="H34" s="54">
        <v>-3950696.92</v>
      </c>
      <c r="I34" s="54">
        <f t="shared" si="1"/>
        <v>22090191.869999997</v>
      </c>
    </row>
    <row r="35" spans="1:9" ht="15.75">
      <c r="A35" s="5" t="s">
        <v>29</v>
      </c>
      <c r="B35" s="54">
        <v>46005432.63</v>
      </c>
      <c r="C35" s="54"/>
      <c r="D35" s="54">
        <v>-53098.56</v>
      </c>
      <c r="E35" s="54">
        <f t="shared" si="0"/>
        <v>46058531.190000005</v>
      </c>
      <c r="F35" s="54">
        <v>32092291.16</v>
      </c>
      <c r="G35" s="54"/>
      <c r="H35" s="54">
        <v>-53098.56</v>
      </c>
      <c r="I35" s="54">
        <f t="shared" si="1"/>
        <v>32145389.72</v>
      </c>
    </row>
    <row r="36" spans="1:9" ht="15.75">
      <c r="A36" s="5" t="s">
        <v>30</v>
      </c>
      <c r="B36" s="54">
        <v>74330235.01</v>
      </c>
      <c r="C36" s="54"/>
      <c r="D36" s="54">
        <v>-306000</v>
      </c>
      <c r="E36" s="54">
        <f t="shared" si="0"/>
        <v>74636235.01</v>
      </c>
      <c r="F36" s="54">
        <v>121219085.51</v>
      </c>
      <c r="G36" s="54"/>
      <c r="H36" s="54">
        <v>-306000</v>
      </c>
      <c r="I36" s="54">
        <f t="shared" si="1"/>
        <v>121525085.51</v>
      </c>
    </row>
    <row r="37" spans="1:9" ht="15.75">
      <c r="A37" s="5" t="s">
        <v>31</v>
      </c>
      <c r="B37" s="54">
        <v>115314592.14</v>
      </c>
      <c r="C37" s="54"/>
      <c r="D37" s="54">
        <v>-415533.48</v>
      </c>
      <c r="E37" s="54">
        <f t="shared" si="0"/>
        <v>115730125.62</v>
      </c>
      <c r="F37" s="54">
        <v>145441694.13</v>
      </c>
      <c r="G37" s="54"/>
      <c r="H37" s="54">
        <v>-514092.48</v>
      </c>
      <c r="I37" s="54">
        <f t="shared" si="1"/>
        <v>145955786.60999998</v>
      </c>
    </row>
    <row r="38" spans="1:9" ht="15.75">
      <c r="A38" s="5" t="s">
        <v>32</v>
      </c>
      <c r="B38" s="54">
        <v>31807130.44</v>
      </c>
      <c r="C38" s="54"/>
      <c r="D38" s="54">
        <v>-162641.89</v>
      </c>
      <c r="E38" s="54">
        <f t="shared" si="0"/>
        <v>31969772.330000002</v>
      </c>
      <c r="F38" s="54">
        <v>48460914.64</v>
      </c>
      <c r="G38" s="54"/>
      <c r="H38" s="54">
        <v>-162641.89</v>
      </c>
      <c r="I38" s="54">
        <f t="shared" si="1"/>
        <v>48623556.53</v>
      </c>
    </row>
    <row r="39" spans="1:9" ht="15.75">
      <c r="A39" s="5" t="s">
        <v>33</v>
      </c>
      <c r="B39" s="54">
        <v>15741893.33</v>
      </c>
      <c r="C39" s="54"/>
      <c r="D39" s="54">
        <v>-426861.57</v>
      </c>
      <c r="E39" s="54">
        <f t="shared" si="0"/>
        <v>16168754.9</v>
      </c>
      <c r="F39" s="54">
        <v>43669897.04</v>
      </c>
      <c r="G39" s="54"/>
      <c r="H39" s="54">
        <v>-426861.57</v>
      </c>
      <c r="I39" s="54">
        <f t="shared" si="1"/>
        <v>44096758.61</v>
      </c>
    </row>
    <row r="40" spans="1:9" ht="15.75">
      <c r="A40" s="5" t="s">
        <v>34</v>
      </c>
      <c r="B40" s="54">
        <v>14063008.69</v>
      </c>
      <c r="C40" s="54">
        <v>27900</v>
      </c>
      <c r="D40" s="54">
        <v>-188315.65</v>
      </c>
      <c r="E40" s="54">
        <f t="shared" si="0"/>
        <v>14223424.34</v>
      </c>
      <c r="F40" s="54">
        <v>22118173.35</v>
      </c>
      <c r="G40" s="54">
        <v>27900</v>
      </c>
      <c r="H40" s="54">
        <v>-188315.65</v>
      </c>
      <c r="I40" s="54">
        <f t="shared" si="1"/>
        <v>22278589</v>
      </c>
    </row>
    <row r="41" spans="1:9" ht="15.75">
      <c r="A41" s="5" t="s">
        <v>35</v>
      </c>
      <c r="B41" s="54">
        <v>18987648.14</v>
      </c>
      <c r="C41" s="54"/>
      <c r="D41" s="54"/>
      <c r="E41" s="54">
        <f t="shared" si="0"/>
        <v>18987648.14</v>
      </c>
      <c r="F41" s="54">
        <v>26972744.89</v>
      </c>
      <c r="G41" s="54"/>
      <c r="H41" s="54"/>
      <c r="I41" s="54">
        <f t="shared" si="1"/>
        <v>26972744.89</v>
      </c>
    </row>
    <row r="42" spans="1:9" ht="15.75">
      <c r="A42" s="5" t="s">
        <v>36</v>
      </c>
      <c r="B42" s="54">
        <v>18484924.53</v>
      </c>
      <c r="C42" s="54"/>
      <c r="D42" s="54">
        <v>-177311.37</v>
      </c>
      <c r="E42" s="54">
        <f t="shared" si="0"/>
        <v>18662235.900000002</v>
      </c>
      <c r="F42" s="54">
        <v>33042781.99</v>
      </c>
      <c r="G42" s="54">
        <v>3965</v>
      </c>
      <c r="H42" s="54">
        <v>-181271.37</v>
      </c>
      <c r="I42" s="54">
        <f t="shared" si="1"/>
        <v>33220088.36</v>
      </c>
    </row>
    <row r="43" spans="1:9" s="18" customFormat="1" ht="15.75">
      <c r="A43" s="15" t="s">
        <v>74</v>
      </c>
      <c r="B43" s="16">
        <f>SUM(B6:B42)</f>
        <v>10529850261.37</v>
      </c>
      <c r="C43" s="16">
        <f aca="true" t="shared" si="2" ref="C43:I43">SUM(C6:C42)</f>
        <v>4833776.16</v>
      </c>
      <c r="D43" s="16">
        <f t="shared" si="2"/>
        <v>-60284837.49999998</v>
      </c>
      <c r="E43" s="16">
        <f t="shared" si="2"/>
        <v>10585301322.710001</v>
      </c>
      <c r="F43" s="16">
        <f t="shared" si="2"/>
        <v>16241761229.170004</v>
      </c>
      <c r="G43" s="16">
        <f t="shared" si="2"/>
        <v>5341163.06</v>
      </c>
      <c r="H43" s="16">
        <f t="shared" si="2"/>
        <v>-61623283.88999996</v>
      </c>
      <c r="I43" s="16">
        <f t="shared" si="2"/>
        <v>16298043349.999998</v>
      </c>
    </row>
    <row r="46" spans="5:9" ht="15.75">
      <c r="E46" s="55">
        <f>B43-C43-D43-E43</f>
        <v>0</v>
      </c>
      <c r="I46" s="55">
        <f>F43-G43-H43-I43</f>
        <v>0</v>
      </c>
    </row>
  </sheetData>
  <sheetProtection/>
  <mergeCells count="4">
    <mergeCell ref="A1:I1"/>
    <mergeCell ref="A3:A4"/>
    <mergeCell ref="B3:E3"/>
    <mergeCell ref="F3:I3"/>
  </mergeCells>
  <printOptions/>
  <pageMargins left="1.74" right="0.15748031496062992" top="0.17" bottom="0.15748031496062992" header="0.15748031496062992" footer="0.15748031496062992"/>
  <pageSetup fitToHeight="1" fitToWidth="1" horizontalDpi="180" verticalDpi="180" orientation="landscape" paperSize="9" scale="6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46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I47" sqref="I47"/>
    </sheetView>
  </sheetViews>
  <sheetFormatPr defaultColWidth="9.140625" defaultRowHeight="15"/>
  <cols>
    <col min="1" max="1" width="24.421875" style="1" customWidth="1"/>
    <col min="2" max="2" width="16.7109375" style="1" customWidth="1"/>
    <col min="3" max="3" width="17.00390625" style="1" customWidth="1"/>
    <col min="4" max="4" width="16.7109375" style="1" customWidth="1"/>
    <col min="5" max="5" width="12.8515625" style="1" customWidth="1"/>
    <col min="6" max="6" width="8.7109375" style="1" customWidth="1"/>
    <col min="7" max="7" width="9.00390625" style="1" customWidth="1"/>
    <col min="8" max="8" width="18.8515625" style="1" customWidth="1"/>
    <col min="9" max="16384" width="9.140625" style="1" customWidth="1"/>
  </cols>
  <sheetData>
    <row r="1" spans="1:8" ht="15.75">
      <c r="A1" s="68" t="s">
        <v>234</v>
      </c>
      <c r="B1" s="68"/>
      <c r="C1" s="68"/>
      <c r="D1" s="68"/>
      <c r="E1" s="68"/>
      <c r="F1" s="68"/>
      <c r="G1" s="68"/>
      <c r="H1" s="68"/>
    </row>
    <row r="3" spans="1:2" ht="15.75">
      <c r="A3" s="11" t="s">
        <v>203</v>
      </c>
      <c r="B3" s="11">
        <v>1</v>
      </c>
    </row>
    <row r="4" spans="1:2" ht="15.75">
      <c r="A4" s="12" t="s">
        <v>204</v>
      </c>
      <c r="B4" s="12">
        <v>0</v>
      </c>
    </row>
    <row r="5" spans="1:2" ht="15.75">
      <c r="A5" s="13" t="s">
        <v>205</v>
      </c>
      <c r="B5" s="14" t="s">
        <v>42</v>
      </c>
    </row>
    <row r="7" spans="1:8" s="8" customFormat="1" ht="56.25" customHeight="1">
      <c r="A7" s="65" t="s">
        <v>38</v>
      </c>
      <c r="B7" s="65" t="s">
        <v>178</v>
      </c>
      <c r="C7" s="65"/>
      <c r="D7" s="65"/>
      <c r="E7" s="65" t="s">
        <v>177</v>
      </c>
      <c r="F7" s="65" t="s">
        <v>206</v>
      </c>
      <c r="G7" s="65" t="s">
        <v>207</v>
      </c>
      <c r="H7" s="65" t="s">
        <v>208</v>
      </c>
    </row>
    <row r="8" spans="1:8" s="8" customFormat="1" ht="31.5">
      <c r="A8" s="65"/>
      <c r="B8" s="3" t="s">
        <v>123</v>
      </c>
      <c r="C8" s="3" t="s">
        <v>291</v>
      </c>
      <c r="D8" s="3" t="s">
        <v>292</v>
      </c>
      <c r="E8" s="65"/>
      <c r="F8" s="65"/>
      <c r="G8" s="65"/>
      <c r="H8" s="65"/>
    </row>
    <row r="9" spans="1:8" s="7" customFormat="1" ht="15.75">
      <c r="A9" s="9">
        <v>1</v>
      </c>
      <c r="B9" s="9">
        <v>2</v>
      </c>
      <c r="C9" s="9">
        <v>3</v>
      </c>
      <c r="D9" s="9" t="s">
        <v>119</v>
      </c>
      <c r="E9" s="9">
        <v>5</v>
      </c>
      <c r="F9" s="9">
        <v>6</v>
      </c>
      <c r="G9" s="9">
        <v>7</v>
      </c>
      <c r="H9" s="9">
        <v>8</v>
      </c>
    </row>
    <row r="10" spans="1:8" ht="15.75">
      <c r="A10" s="5" t="s">
        <v>0</v>
      </c>
      <c r="B10" s="47">
        <v>2495100000</v>
      </c>
      <c r="C10" s="47">
        <v>3745716500</v>
      </c>
      <c r="D10" s="47">
        <f>C10-B10</f>
        <v>1250616500</v>
      </c>
      <c r="E10" s="41">
        <v>7.3</v>
      </c>
      <c r="F10" s="20">
        <f>IF(E10&gt;18,1,0)</f>
        <v>0</v>
      </c>
      <c r="G10" s="20">
        <f>(F10-$B$4)/($B$3-$B$4)</f>
        <v>0</v>
      </c>
      <c r="H10" s="20">
        <f>G10*$B$5</f>
        <v>0</v>
      </c>
    </row>
    <row r="11" spans="1:8" ht="15.75">
      <c r="A11" s="5" t="s">
        <v>1</v>
      </c>
      <c r="B11" s="47">
        <v>1200000000</v>
      </c>
      <c r="C11" s="47">
        <v>1370000000</v>
      </c>
      <c r="D11" s="47">
        <f>C11-B11</f>
        <v>170000000</v>
      </c>
      <c r="E11" s="41">
        <v>6.89</v>
      </c>
      <c r="F11" s="20">
        <f aca="true" t="shared" si="0" ref="F11:F46">IF(E11&gt;18,1,0)</f>
        <v>0</v>
      </c>
      <c r="G11" s="20">
        <f aca="true" t="shared" si="1" ref="G11:G46">(F11-$B$4)/($B$3-$B$4)</f>
        <v>0</v>
      </c>
      <c r="H11" s="20">
        <f aca="true" t="shared" si="2" ref="H11:H46">G11*$B$5</f>
        <v>0</v>
      </c>
    </row>
    <row r="12" spans="1:8" ht="15.75">
      <c r="A12" s="5" t="s">
        <v>2</v>
      </c>
      <c r="B12" s="47"/>
      <c r="C12" s="47"/>
      <c r="D12" s="47"/>
      <c r="E12" s="23"/>
      <c r="F12" s="20">
        <f t="shared" si="0"/>
        <v>0</v>
      </c>
      <c r="G12" s="20">
        <f t="shared" si="1"/>
        <v>0</v>
      </c>
      <c r="H12" s="20">
        <f t="shared" si="2"/>
        <v>0</v>
      </c>
    </row>
    <row r="13" spans="1:8" ht="15.75">
      <c r="A13" s="5" t="s">
        <v>3</v>
      </c>
      <c r="B13" s="47"/>
      <c r="C13" s="47"/>
      <c r="D13" s="47"/>
      <c r="E13" s="23"/>
      <c r="F13" s="20">
        <f t="shared" si="0"/>
        <v>0</v>
      </c>
      <c r="G13" s="20">
        <f t="shared" si="1"/>
        <v>0</v>
      </c>
      <c r="H13" s="20">
        <f t="shared" si="2"/>
        <v>0</v>
      </c>
    </row>
    <row r="14" spans="1:8" ht="15.75">
      <c r="A14" s="5" t="s">
        <v>4</v>
      </c>
      <c r="B14" s="47"/>
      <c r="C14" s="47"/>
      <c r="D14" s="47"/>
      <c r="E14" s="23"/>
      <c r="F14" s="20">
        <f t="shared" si="0"/>
        <v>0</v>
      </c>
      <c r="G14" s="20">
        <f t="shared" si="1"/>
        <v>0</v>
      </c>
      <c r="H14" s="20">
        <f t="shared" si="2"/>
        <v>0</v>
      </c>
    </row>
    <row r="15" spans="1:8" ht="15.75">
      <c r="A15" s="5" t="s">
        <v>5</v>
      </c>
      <c r="B15" s="47"/>
      <c r="C15" s="47"/>
      <c r="D15" s="47"/>
      <c r="E15" s="23"/>
      <c r="F15" s="20">
        <f t="shared" si="0"/>
        <v>0</v>
      </c>
      <c r="G15" s="20">
        <f t="shared" si="1"/>
        <v>0</v>
      </c>
      <c r="H15" s="20">
        <f t="shared" si="2"/>
        <v>0</v>
      </c>
    </row>
    <row r="16" spans="1:8" ht="15.75">
      <c r="A16" s="5" t="s">
        <v>6</v>
      </c>
      <c r="B16" s="47"/>
      <c r="C16" s="47"/>
      <c r="D16" s="47"/>
      <c r="E16" s="23"/>
      <c r="F16" s="20">
        <f t="shared" si="0"/>
        <v>0</v>
      </c>
      <c r="G16" s="20">
        <f t="shared" si="1"/>
        <v>0</v>
      </c>
      <c r="H16" s="20">
        <f t="shared" si="2"/>
        <v>0</v>
      </c>
    </row>
    <row r="17" spans="1:8" ht="15.75">
      <c r="A17" s="5" t="s">
        <v>7</v>
      </c>
      <c r="B17" s="47"/>
      <c r="C17" s="47"/>
      <c r="D17" s="47"/>
      <c r="E17" s="23"/>
      <c r="F17" s="20">
        <f t="shared" si="0"/>
        <v>0</v>
      </c>
      <c r="G17" s="20">
        <f t="shared" si="1"/>
        <v>0</v>
      </c>
      <c r="H17" s="20">
        <f t="shared" si="2"/>
        <v>0</v>
      </c>
    </row>
    <row r="18" spans="1:8" ht="15.75">
      <c r="A18" s="5" t="s">
        <v>8</v>
      </c>
      <c r="B18" s="47"/>
      <c r="C18" s="47">
        <v>10000000</v>
      </c>
      <c r="D18" s="47">
        <f>C18-B18</f>
        <v>10000000</v>
      </c>
      <c r="E18" s="41">
        <v>9.95</v>
      </c>
      <c r="F18" s="20">
        <f t="shared" si="0"/>
        <v>0</v>
      </c>
      <c r="G18" s="20">
        <f t="shared" si="1"/>
        <v>0</v>
      </c>
      <c r="H18" s="20">
        <f t="shared" si="2"/>
        <v>0</v>
      </c>
    </row>
    <row r="19" spans="1:8" ht="15.75">
      <c r="A19" s="5" t="s">
        <v>9</v>
      </c>
      <c r="B19" s="47"/>
      <c r="C19" s="47"/>
      <c r="D19" s="47"/>
      <c r="E19" s="23"/>
      <c r="F19" s="20">
        <f t="shared" si="0"/>
        <v>0</v>
      </c>
      <c r="G19" s="20">
        <f t="shared" si="1"/>
        <v>0</v>
      </c>
      <c r="H19" s="20">
        <f t="shared" si="2"/>
        <v>0</v>
      </c>
    </row>
    <row r="20" spans="1:8" ht="15.75">
      <c r="A20" s="5" t="s">
        <v>10</v>
      </c>
      <c r="B20" s="47"/>
      <c r="C20" s="47"/>
      <c r="D20" s="47"/>
      <c r="E20" s="23"/>
      <c r="F20" s="20">
        <f t="shared" si="0"/>
        <v>0</v>
      </c>
      <c r="G20" s="20">
        <f t="shared" si="1"/>
        <v>0</v>
      </c>
      <c r="H20" s="20">
        <f t="shared" si="2"/>
        <v>0</v>
      </c>
    </row>
    <row r="21" spans="1:8" ht="15.75">
      <c r="A21" s="5" t="s">
        <v>11</v>
      </c>
      <c r="B21" s="47"/>
      <c r="C21" s="47"/>
      <c r="D21" s="47"/>
      <c r="E21" s="23"/>
      <c r="F21" s="20">
        <f t="shared" si="0"/>
        <v>0</v>
      </c>
      <c r="G21" s="20">
        <f t="shared" si="1"/>
        <v>0</v>
      </c>
      <c r="H21" s="20">
        <f t="shared" si="2"/>
        <v>0</v>
      </c>
    </row>
    <row r="22" spans="1:8" ht="15.75">
      <c r="A22" s="5" t="s">
        <v>12</v>
      </c>
      <c r="B22" s="47"/>
      <c r="C22" s="47"/>
      <c r="D22" s="47"/>
      <c r="E22" s="23"/>
      <c r="F22" s="20">
        <f t="shared" si="0"/>
        <v>0</v>
      </c>
      <c r="G22" s="20">
        <f t="shared" si="1"/>
        <v>0</v>
      </c>
      <c r="H22" s="20">
        <f t="shared" si="2"/>
        <v>0</v>
      </c>
    </row>
    <row r="23" spans="1:8" ht="15.75">
      <c r="A23" s="5" t="s">
        <v>13</v>
      </c>
      <c r="B23" s="47"/>
      <c r="C23" s="47"/>
      <c r="D23" s="47"/>
      <c r="E23" s="23"/>
      <c r="F23" s="20">
        <f t="shared" si="0"/>
        <v>0</v>
      </c>
      <c r="G23" s="20">
        <f t="shared" si="1"/>
        <v>0</v>
      </c>
      <c r="H23" s="20">
        <f t="shared" si="2"/>
        <v>0</v>
      </c>
    </row>
    <row r="24" spans="1:8" ht="15.75">
      <c r="A24" s="5" t="s">
        <v>14</v>
      </c>
      <c r="B24" s="47"/>
      <c r="C24" s="47"/>
      <c r="D24" s="47"/>
      <c r="E24" s="23"/>
      <c r="F24" s="20">
        <f t="shared" si="0"/>
        <v>0</v>
      </c>
      <c r="G24" s="20">
        <f t="shared" si="1"/>
        <v>0</v>
      </c>
      <c r="H24" s="20">
        <f t="shared" si="2"/>
        <v>0</v>
      </c>
    </row>
    <row r="25" spans="1:8" ht="15.75">
      <c r="A25" s="5" t="s">
        <v>15</v>
      </c>
      <c r="B25" s="47"/>
      <c r="C25" s="47"/>
      <c r="D25" s="47"/>
      <c r="E25" s="23"/>
      <c r="F25" s="20">
        <f t="shared" si="0"/>
        <v>0</v>
      </c>
      <c r="G25" s="20">
        <f t="shared" si="1"/>
        <v>0</v>
      </c>
      <c r="H25" s="20">
        <f t="shared" si="2"/>
        <v>0</v>
      </c>
    </row>
    <row r="26" spans="1:8" ht="15.75">
      <c r="A26" s="5" t="s">
        <v>16</v>
      </c>
      <c r="B26" s="47">
        <v>162000000</v>
      </c>
      <c r="C26" s="47">
        <v>162000000</v>
      </c>
      <c r="D26" s="47">
        <f>C26-B26</f>
        <v>0</v>
      </c>
      <c r="E26" s="47"/>
      <c r="F26" s="20">
        <f t="shared" si="0"/>
        <v>0</v>
      </c>
      <c r="G26" s="20">
        <f t="shared" si="1"/>
        <v>0</v>
      </c>
      <c r="H26" s="20">
        <f t="shared" si="2"/>
        <v>0</v>
      </c>
    </row>
    <row r="27" spans="1:8" ht="15.75">
      <c r="A27" s="5" t="s">
        <v>17</v>
      </c>
      <c r="B27" s="47"/>
      <c r="C27" s="47"/>
      <c r="D27" s="47"/>
      <c r="E27" s="23"/>
      <c r="F27" s="20">
        <f t="shared" si="0"/>
        <v>0</v>
      </c>
      <c r="G27" s="20">
        <f t="shared" si="1"/>
        <v>0</v>
      </c>
      <c r="H27" s="20">
        <f t="shared" si="2"/>
        <v>0</v>
      </c>
    </row>
    <row r="28" spans="1:8" ht="15.75">
      <c r="A28" s="5" t="s">
        <v>18</v>
      </c>
      <c r="B28" s="47"/>
      <c r="C28" s="47"/>
      <c r="D28" s="47"/>
      <c r="E28" s="23"/>
      <c r="F28" s="20">
        <f t="shared" si="0"/>
        <v>0</v>
      </c>
      <c r="G28" s="20">
        <f t="shared" si="1"/>
        <v>0</v>
      </c>
      <c r="H28" s="20">
        <f t="shared" si="2"/>
        <v>0</v>
      </c>
    </row>
    <row r="29" spans="1:8" ht="15.75">
      <c r="A29" s="5" t="s">
        <v>19</v>
      </c>
      <c r="B29" s="47"/>
      <c r="C29" s="47"/>
      <c r="D29" s="47"/>
      <c r="E29" s="23"/>
      <c r="F29" s="20">
        <f t="shared" si="0"/>
        <v>0</v>
      </c>
      <c r="G29" s="20">
        <f t="shared" si="1"/>
        <v>0</v>
      </c>
      <c r="H29" s="20">
        <f t="shared" si="2"/>
        <v>0</v>
      </c>
    </row>
    <row r="30" spans="1:8" ht="15.75">
      <c r="A30" s="5" t="s">
        <v>20</v>
      </c>
      <c r="B30" s="47"/>
      <c r="C30" s="47"/>
      <c r="D30" s="47"/>
      <c r="E30" s="23"/>
      <c r="F30" s="20">
        <f t="shared" si="0"/>
        <v>0</v>
      </c>
      <c r="G30" s="20">
        <f t="shared" si="1"/>
        <v>0</v>
      </c>
      <c r="H30" s="20">
        <f t="shared" si="2"/>
        <v>0</v>
      </c>
    </row>
    <row r="31" spans="1:8" ht="15.75">
      <c r="A31" s="5" t="s">
        <v>21</v>
      </c>
      <c r="B31" s="47"/>
      <c r="C31" s="47"/>
      <c r="D31" s="47"/>
      <c r="E31" s="23"/>
      <c r="F31" s="20">
        <f t="shared" si="0"/>
        <v>0</v>
      </c>
      <c r="G31" s="20">
        <f t="shared" si="1"/>
        <v>0</v>
      </c>
      <c r="H31" s="20">
        <f t="shared" si="2"/>
        <v>0</v>
      </c>
    </row>
    <row r="32" spans="1:8" ht="15.75">
      <c r="A32" s="5" t="s">
        <v>22</v>
      </c>
      <c r="B32" s="47"/>
      <c r="C32" s="47"/>
      <c r="D32" s="47"/>
      <c r="E32" s="23"/>
      <c r="F32" s="20">
        <f t="shared" si="0"/>
        <v>0</v>
      </c>
      <c r="G32" s="20">
        <f t="shared" si="1"/>
        <v>0</v>
      </c>
      <c r="H32" s="20">
        <f t="shared" si="2"/>
        <v>0</v>
      </c>
    </row>
    <row r="33" spans="1:8" ht="15.75">
      <c r="A33" s="5" t="s">
        <v>23</v>
      </c>
      <c r="B33" s="47"/>
      <c r="C33" s="47"/>
      <c r="D33" s="47"/>
      <c r="E33" s="23"/>
      <c r="F33" s="20">
        <f t="shared" si="0"/>
        <v>0</v>
      </c>
      <c r="G33" s="20">
        <f t="shared" si="1"/>
        <v>0</v>
      </c>
      <c r="H33" s="20">
        <f t="shared" si="2"/>
        <v>0</v>
      </c>
    </row>
    <row r="34" spans="1:8" ht="15.75">
      <c r="A34" s="5" t="s">
        <v>24</v>
      </c>
      <c r="B34" s="47"/>
      <c r="C34" s="47"/>
      <c r="D34" s="47"/>
      <c r="E34" s="23"/>
      <c r="F34" s="20">
        <f t="shared" si="0"/>
        <v>0</v>
      </c>
      <c r="G34" s="20">
        <f t="shared" si="1"/>
        <v>0</v>
      </c>
      <c r="H34" s="20">
        <f t="shared" si="2"/>
        <v>0</v>
      </c>
    </row>
    <row r="35" spans="1:8" ht="15.75">
      <c r="A35" s="5" t="s">
        <v>25</v>
      </c>
      <c r="B35" s="47"/>
      <c r="C35" s="47"/>
      <c r="D35" s="47"/>
      <c r="E35" s="23"/>
      <c r="F35" s="20">
        <f t="shared" si="0"/>
        <v>0</v>
      </c>
      <c r="G35" s="20">
        <f t="shared" si="1"/>
        <v>0</v>
      </c>
      <c r="H35" s="20">
        <f t="shared" si="2"/>
        <v>0</v>
      </c>
    </row>
    <row r="36" spans="1:8" ht="15.75">
      <c r="A36" s="5" t="s">
        <v>26</v>
      </c>
      <c r="B36" s="47"/>
      <c r="C36" s="47"/>
      <c r="D36" s="47"/>
      <c r="E36" s="23"/>
      <c r="F36" s="20">
        <f t="shared" si="0"/>
        <v>0</v>
      </c>
      <c r="G36" s="20">
        <f t="shared" si="1"/>
        <v>0</v>
      </c>
      <c r="H36" s="20">
        <f t="shared" si="2"/>
        <v>0</v>
      </c>
    </row>
    <row r="37" spans="1:8" ht="15.75">
      <c r="A37" s="5" t="s">
        <v>27</v>
      </c>
      <c r="B37" s="47"/>
      <c r="C37" s="47"/>
      <c r="D37" s="47"/>
      <c r="E37" s="23"/>
      <c r="F37" s="20">
        <f t="shared" si="0"/>
        <v>0</v>
      </c>
      <c r="G37" s="20">
        <f t="shared" si="1"/>
        <v>0</v>
      </c>
      <c r="H37" s="20">
        <f t="shared" si="2"/>
        <v>0</v>
      </c>
    </row>
    <row r="38" spans="1:8" ht="15.75">
      <c r="A38" s="5" t="s">
        <v>28</v>
      </c>
      <c r="B38" s="47"/>
      <c r="C38" s="47"/>
      <c r="D38" s="47"/>
      <c r="E38" s="23"/>
      <c r="F38" s="20">
        <f t="shared" si="0"/>
        <v>0</v>
      </c>
      <c r="G38" s="20">
        <f t="shared" si="1"/>
        <v>0</v>
      </c>
      <c r="H38" s="20">
        <f t="shared" si="2"/>
        <v>0</v>
      </c>
    </row>
    <row r="39" spans="1:8" ht="15.75">
      <c r="A39" s="5" t="s">
        <v>29</v>
      </c>
      <c r="B39" s="47"/>
      <c r="C39" s="47"/>
      <c r="D39" s="47"/>
      <c r="E39" s="23"/>
      <c r="F39" s="20">
        <f t="shared" si="0"/>
        <v>0</v>
      </c>
      <c r="G39" s="20">
        <f t="shared" si="1"/>
        <v>0</v>
      </c>
      <c r="H39" s="20">
        <f t="shared" si="2"/>
        <v>0</v>
      </c>
    </row>
    <row r="40" spans="1:8" ht="15.75">
      <c r="A40" s="5" t="s">
        <v>30</v>
      </c>
      <c r="B40" s="47"/>
      <c r="C40" s="47"/>
      <c r="D40" s="47"/>
      <c r="E40" s="23"/>
      <c r="F40" s="20">
        <f t="shared" si="0"/>
        <v>0</v>
      </c>
      <c r="G40" s="20">
        <f t="shared" si="1"/>
        <v>0</v>
      </c>
      <c r="H40" s="20">
        <f t="shared" si="2"/>
        <v>0</v>
      </c>
    </row>
    <row r="41" spans="1:8" ht="15.75">
      <c r="A41" s="5" t="s">
        <v>31</v>
      </c>
      <c r="B41" s="47"/>
      <c r="C41" s="47"/>
      <c r="D41" s="47"/>
      <c r="E41" s="23"/>
      <c r="F41" s="20">
        <f t="shared" si="0"/>
        <v>0</v>
      </c>
      <c r="G41" s="20">
        <f t="shared" si="1"/>
        <v>0</v>
      </c>
      <c r="H41" s="20">
        <f t="shared" si="2"/>
        <v>0</v>
      </c>
    </row>
    <row r="42" spans="1:8" ht="15.75">
      <c r="A42" s="5" t="s">
        <v>32</v>
      </c>
      <c r="B42" s="47"/>
      <c r="C42" s="47"/>
      <c r="D42" s="47"/>
      <c r="E42" s="23"/>
      <c r="F42" s="20">
        <f t="shared" si="0"/>
        <v>0</v>
      </c>
      <c r="G42" s="20">
        <f t="shared" si="1"/>
        <v>0</v>
      </c>
      <c r="H42" s="20">
        <f t="shared" si="2"/>
        <v>0</v>
      </c>
    </row>
    <row r="43" spans="1:8" ht="15.75">
      <c r="A43" s="5" t="s">
        <v>33</v>
      </c>
      <c r="B43" s="47"/>
      <c r="C43" s="47"/>
      <c r="D43" s="47"/>
      <c r="E43" s="23"/>
      <c r="F43" s="20">
        <f t="shared" si="0"/>
        <v>0</v>
      </c>
      <c r="G43" s="20">
        <f t="shared" si="1"/>
        <v>0</v>
      </c>
      <c r="H43" s="20">
        <f t="shared" si="2"/>
        <v>0</v>
      </c>
    </row>
    <row r="44" spans="1:8" ht="15.75">
      <c r="A44" s="5" t="s">
        <v>34</v>
      </c>
      <c r="B44" s="47"/>
      <c r="C44" s="47"/>
      <c r="D44" s="47"/>
      <c r="E44" s="23"/>
      <c r="F44" s="20">
        <f t="shared" si="0"/>
        <v>0</v>
      </c>
      <c r="G44" s="20">
        <f t="shared" si="1"/>
        <v>0</v>
      </c>
      <c r="H44" s="20">
        <f t="shared" si="2"/>
        <v>0</v>
      </c>
    </row>
    <row r="45" spans="1:8" ht="15.75">
      <c r="A45" s="5" t="s">
        <v>35</v>
      </c>
      <c r="B45" s="47"/>
      <c r="C45" s="47"/>
      <c r="D45" s="47"/>
      <c r="E45" s="23"/>
      <c r="F45" s="20">
        <f t="shared" si="0"/>
        <v>0</v>
      </c>
      <c r="G45" s="20">
        <f t="shared" si="1"/>
        <v>0</v>
      </c>
      <c r="H45" s="20">
        <f t="shared" si="2"/>
        <v>0</v>
      </c>
    </row>
    <row r="46" spans="1:8" ht="15.75">
      <c r="A46" s="5" t="s">
        <v>36</v>
      </c>
      <c r="B46" s="47"/>
      <c r="C46" s="47"/>
      <c r="D46" s="47"/>
      <c r="E46" s="23"/>
      <c r="F46" s="20">
        <f t="shared" si="0"/>
        <v>0</v>
      </c>
      <c r="G46" s="20">
        <f t="shared" si="1"/>
        <v>0</v>
      </c>
      <c r="H46" s="20">
        <f t="shared" si="2"/>
        <v>0</v>
      </c>
    </row>
  </sheetData>
  <sheetProtection/>
  <mergeCells count="7">
    <mergeCell ref="A1:H1"/>
    <mergeCell ref="A7:A8"/>
    <mergeCell ref="B7:D7"/>
    <mergeCell ref="E7:E8"/>
    <mergeCell ref="F7:F8"/>
    <mergeCell ref="G7:G8"/>
    <mergeCell ref="H7:H8"/>
  </mergeCells>
  <printOptions/>
  <pageMargins left="0.18" right="0.15748031496062992" top="0.58" bottom="0.2362204724409449" header="0.15748031496062992" footer="0.2362204724409449"/>
  <pageSetup fitToHeight="1" fitToWidth="1" horizontalDpi="600" verticalDpi="600" orientation="portrait" paperSize="9" scale="8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E46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F46" sqref="F46"/>
    </sheetView>
  </sheetViews>
  <sheetFormatPr defaultColWidth="9.140625" defaultRowHeight="15"/>
  <cols>
    <col min="1" max="1" width="24.7109375" style="1" customWidth="1"/>
    <col min="2" max="2" width="19.28125" style="1" customWidth="1"/>
    <col min="3" max="3" width="8.7109375" style="2" customWidth="1"/>
    <col min="4" max="4" width="8.8515625" style="2" customWidth="1"/>
    <col min="5" max="5" width="19.00390625" style="2" customWidth="1"/>
    <col min="6" max="16384" width="9.140625" style="1" customWidth="1"/>
  </cols>
  <sheetData>
    <row r="1" spans="1:5" ht="35.25" customHeight="1">
      <c r="A1" s="68" t="s">
        <v>273</v>
      </c>
      <c r="B1" s="68"/>
      <c r="C1" s="70"/>
      <c r="D1" s="70"/>
      <c r="E1" s="70"/>
    </row>
    <row r="3" spans="1:5" ht="15.75">
      <c r="A3" s="11" t="s">
        <v>235</v>
      </c>
      <c r="B3" s="11">
        <v>1</v>
      </c>
      <c r="D3" s="1"/>
      <c r="E3" s="1"/>
    </row>
    <row r="4" spans="1:5" ht="15.75">
      <c r="A4" s="12" t="s">
        <v>236</v>
      </c>
      <c r="B4" s="12">
        <v>0</v>
      </c>
      <c r="D4" s="1"/>
      <c r="E4" s="1"/>
    </row>
    <row r="5" spans="1:5" ht="15.75">
      <c r="A5" s="13" t="s">
        <v>237</v>
      </c>
      <c r="B5" s="14" t="s">
        <v>42</v>
      </c>
      <c r="D5" s="1"/>
      <c r="E5" s="1"/>
    </row>
    <row r="7" spans="1:5" s="8" customFormat="1" ht="143.25" customHeight="1">
      <c r="A7" s="3" t="s">
        <v>38</v>
      </c>
      <c r="B7" s="3" t="s">
        <v>310</v>
      </c>
      <c r="C7" s="9" t="s">
        <v>238</v>
      </c>
      <c r="D7" s="9" t="s">
        <v>239</v>
      </c>
      <c r="E7" s="9" t="s">
        <v>240</v>
      </c>
    </row>
    <row r="8" spans="1:5" s="7" customFormat="1" ht="15.75">
      <c r="A8" s="9">
        <v>1</v>
      </c>
      <c r="B8" s="9">
        <v>2</v>
      </c>
      <c r="C8" s="9">
        <v>3</v>
      </c>
      <c r="D8" s="9">
        <v>4</v>
      </c>
      <c r="E8" s="9">
        <v>5</v>
      </c>
    </row>
    <row r="9" spans="1:5" ht="15.75">
      <c r="A9" s="5" t="s">
        <v>0</v>
      </c>
      <c r="B9" s="30"/>
      <c r="C9" s="20">
        <f>IF(B9="+",1,0)</f>
        <v>0</v>
      </c>
      <c r="D9" s="20">
        <f>(C9-$B$4)/($B$3-$B$4)</f>
        <v>0</v>
      </c>
      <c r="E9" s="20">
        <f>D9*$B$5</f>
        <v>0</v>
      </c>
    </row>
    <row r="10" spans="1:5" ht="15.75">
      <c r="A10" s="5" t="s">
        <v>1</v>
      </c>
      <c r="B10" s="30"/>
      <c r="C10" s="20">
        <f aca="true" t="shared" si="0" ref="C10:C45">IF(B10="+",1,0)</f>
        <v>0</v>
      </c>
      <c r="D10" s="20">
        <f aca="true" t="shared" si="1" ref="D10:D45">(C10-$B$4)/($B$3-$B$4)</f>
        <v>0</v>
      </c>
      <c r="E10" s="20">
        <f aca="true" t="shared" si="2" ref="E10:E45">D10*$B$5</f>
        <v>0</v>
      </c>
    </row>
    <row r="11" spans="1:5" ht="15.75">
      <c r="A11" s="5" t="s">
        <v>2</v>
      </c>
      <c r="B11" s="30"/>
      <c r="C11" s="20">
        <f t="shared" si="0"/>
        <v>0</v>
      </c>
      <c r="D11" s="20">
        <f t="shared" si="1"/>
        <v>0</v>
      </c>
      <c r="E11" s="20">
        <f t="shared" si="2"/>
        <v>0</v>
      </c>
    </row>
    <row r="12" spans="1:5" ht="15.75">
      <c r="A12" s="5" t="s">
        <v>3</v>
      </c>
      <c r="B12" s="30"/>
      <c r="C12" s="20">
        <f t="shared" si="0"/>
        <v>0</v>
      </c>
      <c r="D12" s="20">
        <f t="shared" si="1"/>
        <v>0</v>
      </c>
      <c r="E12" s="20">
        <f t="shared" si="2"/>
        <v>0</v>
      </c>
    </row>
    <row r="13" spans="1:5" ht="15.75">
      <c r="A13" s="5" t="s">
        <v>4</v>
      </c>
      <c r="B13" s="30"/>
      <c r="C13" s="20">
        <f t="shared" si="0"/>
        <v>0</v>
      </c>
      <c r="D13" s="20">
        <f t="shared" si="1"/>
        <v>0</v>
      </c>
      <c r="E13" s="20">
        <f t="shared" si="2"/>
        <v>0</v>
      </c>
    </row>
    <row r="14" spans="1:5" ht="15.75">
      <c r="A14" s="5" t="s">
        <v>5</v>
      </c>
      <c r="B14" s="30"/>
      <c r="C14" s="20">
        <f t="shared" si="0"/>
        <v>0</v>
      </c>
      <c r="D14" s="20">
        <f t="shared" si="1"/>
        <v>0</v>
      </c>
      <c r="E14" s="20">
        <f t="shared" si="2"/>
        <v>0</v>
      </c>
    </row>
    <row r="15" spans="1:5" ht="15.75">
      <c r="A15" s="5" t="s">
        <v>6</v>
      </c>
      <c r="B15" s="30" t="s">
        <v>37</v>
      </c>
      <c r="C15" s="20">
        <f t="shared" si="0"/>
        <v>1</v>
      </c>
      <c r="D15" s="20">
        <f t="shared" si="1"/>
        <v>1</v>
      </c>
      <c r="E15" s="20">
        <f t="shared" si="2"/>
        <v>-1</v>
      </c>
    </row>
    <row r="16" spans="1:5" ht="15.75">
      <c r="A16" s="5" t="s">
        <v>7</v>
      </c>
      <c r="B16" s="30"/>
      <c r="C16" s="20">
        <f t="shared" si="0"/>
        <v>0</v>
      </c>
      <c r="D16" s="20">
        <f t="shared" si="1"/>
        <v>0</v>
      </c>
      <c r="E16" s="20">
        <f t="shared" si="2"/>
        <v>0</v>
      </c>
    </row>
    <row r="17" spans="1:5" ht="15.75">
      <c r="A17" s="5" t="s">
        <v>8</v>
      </c>
      <c r="B17" s="30"/>
      <c r="C17" s="20">
        <f t="shared" si="0"/>
        <v>0</v>
      </c>
      <c r="D17" s="20">
        <f t="shared" si="1"/>
        <v>0</v>
      </c>
      <c r="E17" s="20">
        <f t="shared" si="2"/>
        <v>0</v>
      </c>
    </row>
    <row r="18" spans="1:5" ht="15.75">
      <c r="A18" s="5" t="s">
        <v>9</v>
      </c>
      <c r="B18" s="30"/>
      <c r="C18" s="20">
        <f t="shared" si="0"/>
        <v>0</v>
      </c>
      <c r="D18" s="20">
        <f t="shared" si="1"/>
        <v>0</v>
      </c>
      <c r="E18" s="20">
        <f t="shared" si="2"/>
        <v>0</v>
      </c>
    </row>
    <row r="19" spans="1:5" ht="15.75">
      <c r="A19" s="5" t="s">
        <v>10</v>
      </c>
      <c r="B19" s="30"/>
      <c r="C19" s="20">
        <f t="shared" si="0"/>
        <v>0</v>
      </c>
      <c r="D19" s="20">
        <f t="shared" si="1"/>
        <v>0</v>
      </c>
      <c r="E19" s="20">
        <f t="shared" si="2"/>
        <v>0</v>
      </c>
    </row>
    <row r="20" spans="1:5" ht="15.75">
      <c r="A20" s="5" t="s">
        <v>11</v>
      </c>
      <c r="B20" s="30"/>
      <c r="C20" s="20">
        <f t="shared" si="0"/>
        <v>0</v>
      </c>
      <c r="D20" s="20">
        <f t="shared" si="1"/>
        <v>0</v>
      </c>
      <c r="E20" s="20">
        <f t="shared" si="2"/>
        <v>0</v>
      </c>
    </row>
    <row r="21" spans="1:5" ht="15.75">
      <c r="A21" s="5" t="s">
        <v>12</v>
      </c>
      <c r="B21" s="30"/>
      <c r="C21" s="20">
        <f t="shared" si="0"/>
        <v>0</v>
      </c>
      <c r="D21" s="20">
        <f t="shared" si="1"/>
        <v>0</v>
      </c>
      <c r="E21" s="20">
        <f t="shared" si="2"/>
        <v>0</v>
      </c>
    </row>
    <row r="22" spans="1:5" ht="15.75">
      <c r="A22" s="5" t="s">
        <v>13</v>
      </c>
      <c r="B22" s="30"/>
      <c r="C22" s="20">
        <f t="shared" si="0"/>
        <v>0</v>
      </c>
      <c r="D22" s="20">
        <f t="shared" si="1"/>
        <v>0</v>
      </c>
      <c r="E22" s="20">
        <f t="shared" si="2"/>
        <v>0</v>
      </c>
    </row>
    <row r="23" spans="1:5" ht="15.75">
      <c r="A23" s="5" t="s">
        <v>14</v>
      </c>
      <c r="B23" s="30"/>
      <c r="C23" s="20">
        <f t="shared" si="0"/>
        <v>0</v>
      </c>
      <c r="D23" s="20">
        <f t="shared" si="1"/>
        <v>0</v>
      </c>
      <c r="E23" s="20">
        <f t="shared" si="2"/>
        <v>0</v>
      </c>
    </row>
    <row r="24" spans="1:5" ht="15.75">
      <c r="A24" s="5" t="s">
        <v>15</v>
      </c>
      <c r="B24" s="30"/>
      <c r="C24" s="20">
        <f t="shared" si="0"/>
        <v>0</v>
      </c>
      <c r="D24" s="20">
        <f t="shared" si="1"/>
        <v>0</v>
      </c>
      <c r="E24" s="20">
        <f t="shared" si="2"/>
        <v>0</v>
      </c>
    </row>
    <row r="25" spans="1:5" ht="15.75">
      <c r="A25" s="5" t="s">
        <v>16</v>
      </c>
      <c r="B25" s="30"/>
      <c r="C25" s="20">
        <f t="shared" si="0"/>
        <v>0</v>
      </c>
      <c r="D25" s="20">
        <f t="shared" si="1"/>
        <v>0</v>
      </c>
      <c r="E25" s="20">
        <f t="shared" si="2"/>
        <v>0</v>
      </c>
    </row>
    <row r="26" spans="1:5" ht="15.75">
      <c r="A26" s="5" t="s">
        <v>17</v>
      </c>
      <c r="B26" s="30"/>
      <c r="C26" s="20">
        <f t="shared" si="0"/>
        <v>0</v>
      </c>
      <c r="D26" s="20">
        <f t="shared" si="1"/>
        <v>0</v>
      </c>
      <c r="E26" s="20">
        <f t="shared" si="2"/>
        <v>0</v>
      </c>
    </row>
    <row r="27" spans="1:5" ht="15.75">
      <c r="A27" s="5" t="s">
        <v>18</v>
      </c>
      <c r="B27" s="30"/>
      <c r="C27" s="20">
        <f t="shared" si="0"/>
        <v>0</v>
      </c>
      <c r="D27" s="20">
        <f t="shared" si="1"/>
        <v>0</v>
      </c>
      <c r="E27" s="20">
        <f t="shared" si="2"/>
        <v>0</v>
      </c>
    </row>
    <row r="28" spans="1:5" ht="15.75">
      <c r="A28" s="5" t="s">
        <v>19</v>
      </c>
      <c r="B28" s="30"/>
      <c r="C28" s="20">
        <f t="shared" si="0"/>
        <v>0</v>
      </c>
      <c r="D28" s="20">
        <f t="shared" si="1"/>
        <v>0</v>
      </c>
      <c r="E28" s="20">
        <f t="shared" si="2"/>
        <v>0</v>
      </c>
    </row>
    <row r="29" spans="1:5" ht="15.75">
      <c r="A29" s="5" t="s">
        <v>20</v>
      </c>
      <c r="B29" s="30"/>
      <c r="C29" s="20">
        <f t="shared" si="0"/>
        <v>0</v>
      </c>
      <c r="D29" s="20">
        <f t="shared" si="1"/>
        <v>0</v>
      </c>
      <c r="E29" s="20">
        <f t="shared" si="2"/>
        <v>0</v>
      </c>
    </row>
    <row r="30" spans="1:5" ht="15.75">
      <c r="A30" s="5" t="s">
        <v>21</v>
      </c>
      <c r="B30" s="30"/>
      <c r="C30" s="20">
        <f t="shared" si="0"/>
        <v>0</v>
      </c>
      <c r="D30" s="20">
        <f t="shared" si="1"/>
        <v>0</v>
      </c>
      <c r="E30" s="20">
        <f t="shared" si="2"/>
        <v>0</v>
      </c>
    </row>
    <row r="31" spans="1:5" ht="15.75">
      <c r="A31" s="5" t="s">
        <v>22</v>
      </c>
      <c r="B31" s="30"/>
      <c r="C31" s="20">
        <f t="shared" si="0"/>
        <v>0</v>
      </c>
      <c r="D31" s="20">
        <f t="shared" si="1"/>
        <v>0</v>
      </c>
      <c r="E31" s="20">
        <f t="shared" si="2"/>
        <v>0</v>
      </c>
    </row>
    <row r="32" spans="1:5" ht="15.75">
      <c r="A32" s="5" t="s">
        <v>23</v>
      </c>
      <c r="B32" s="30"/>
      <c r="C32" s="20">
        <f t="shared" si="0"/>
        <v>0</v>
      </c>
      <c r="D32" s="20">
        <f t="shared" si="1"/>
        <v>0</v>
      </c>
      <c r="E32" s="20">
        <f t="shared" si="2"/>
        <v>0</v>
      </c>
    </row>
    <row r="33" spans="1:5" ht="15.75">
      <c r="A33" s="5" t="s">
        <v>24</v>
      </c>
      <c r="B33" s="30"/>
      <c r="C33" s="20">
        <f t="shared" si="0"/>
        <v>0</v>
      </c>
      <c r="D33" s="20">
        <f t="shared" si="1"/>
        <v>0</v>
      </c>
      <c r="E33" s="20">
        <f t="shared" si="2"/>
        <v>0</v>
      </c>
    </row>
    <row r="34" spans="1:5" ht="15.75">
      <c r="A34" s="5" t="s">
        <v>25</v>
      </c>
      <c r="B34" s="30"/>
      <c r="C34" s="20">
        <f t="shared" si="0"/>
        <v>0</v>
      </c>
      <c r="D34" s="20">
        <f t="shared" si="1"/>
        <v>0</v>
      </c>
      <c r="E34" s="20">
        <f t="shared" si="2"/>
        <v>0</v>
      </c>
    </row>
    <row r="35" spans="1:5" ht="15.75">
      <c r="A35" s="5" t="s">
        <v>26</v>
      </c>
      <c r="B35" s="30"/>
      <c r="C35" s="20">
        <f t="shared" si="0"/>
        <v>0</v>
      </c>
      <c r="D35" s="20">
        <f t="shared" si="1"/>
        <v>0</v>
      </c>
      <c r="E35" s="20">
        <f t="shared" si="2"/>
        <v>0</v>
      </c>
    </row>
    <row r="36" spans="1:5" ht="15.75">
      <c r="A36" s="5" t="s">
        <v>27</v>
      </c>
      <c r="B36" s="30"/>
      <c r="C36" s="20">
        <f t="shared" si="0"/>
        <v>0</v>
      </c>
      <c r="D36" s="20">
        <f t="shared" si="1"/>
        <v>0</v>
      </c>
      <c r="E36" s="20">
        <f t="shared" si="2"/>
        <v>0</v>
      </c>
    </row>
    <row r="37" spans="1:5" ht="15.75">
      <c r="A37" s="5" t="s">
        <v>28</v>
      </c>
      <c r="B37" s="30"/>
      <c r="C37" s="20">
        <f t="shared" si="0"/>
        <v>0</v>
      </c>
      <c r="D37" s="20">
        <f t="shared" si="1"/>
        <v>0</v>
      </c>
      <c r="E37" s="20">
        <f t="shared" si="2"/>
        <v>0</v>
      </c>
    </row>
    <row r="38" spans="1:5" ht="15.75">
      <c r="A38" s="5" t="s">
        <v>29</v>
      </c>
      <c r="B38" s="30" t="s">
        <v>37</v>
      </c>
      <c r="C38" s="20">
        <f t="shared" si="0"/>
        <v>1</v>
      </c>
      <c r="D38" s="20">
        <f t="shared" si="1"/>
        <v>1</v>
      </c>
      <c r="E38" s="20">
        <f t="shared" si="2"/>
        <v>-1</v>
      </c>
    </row>
    <row r="39" spans="1:5" ht="15.75">
      <c r="A39" s="5" t="s">
        <v>30</v>
      </c>
      <c r="B39" s="30"/>
      <c r="C39" s="20">
        <f t="shared" si="0"/>
        <v>0</v>
      </c>
      <c r="D39" s="20">
        <f t="shared" si="1"/>
        <v>0</v>
      </c>
      <c r="E39" s="20">
        <f t="shared" si="2"/>
        <v>0</v>
      </c>
    </row>
    <row r="40" spans="1:5" ht="15.75">
      <c r="A40" s="5" t="s">
        <v>31</v>
      </c>
      <c r="B40" s="30"/>
      <c r="C40" s="20">
        <f t="shared" si="0"/>
        <v>0</v>
      </c>
      <c r="D40" s="20">
        <f t="shared" si="1"/>
        <v>0</v>
      </c>
      <c r="E40" s="20">
        <f t="shared" si="2"/>
        <v>0</v>
      </c>
    </row>
    <row r="41" spans="1:5" ht="15.75">
      <c r="A41" s="5" t="s">
        <v>32</v>
      </c>
      <c r="B41" s="30"/>
      <c r="C41" s="20">
        <f t="shared" si="0"/>
        <v>0</v>
      </c>
      <c r="D41" s="20">
        <f t="shared" si="1"/>
        <v>0</v>
      </c>
      <c r="E41" s="20">
        <f t="shared" si="2"/>
        <v>0</v>
      </c>
    </row>
    <row r="42" spans="1:5" ht="15.75">
      <c r="A42" s="5" t="s">
        <v>33</v>
      </c>
      <c r="B42" s="30" t="s">
        <v>37</v>
      </c>
      <c r="C42" s="20">
        <f t="shared" si="0"/>
        <v>1</v>
      </c>
      <c r="D42" s="20">
        <f t="shared" si="1"/>
        <v>1</v>
      </c>
      <c r="E42" s="20">
        <f t="shared" si="2"/>
        <v>-1</v>
      </c>
    </row>
    <row r="43" spans="1:5" ht="15.75">
      <c r="A43" s="5" t="s">
        <v>34</v>
      </c>
      <c r="B43" s="30"/>
      <c r="C43" s="20">
        <f t="shared" si="0"/>
        <v>0</v>
      </c>
      <c r="D43" s="20">
        <f t="shared" si="1"/>
        <v>0</v>
      </c>
      <c r="E43" s="20">
        <f t="shared" si="2"/>
        <v>0</v>
      </c>
    </row>
    <row r="44" spans="1:5" ht="15.75">
      <c r="A44" s="5" t="s">
        <v>35</v>
      </c>
      <c r="B44" s="30"/>
      <c r="C44" s="20">
        <f t="shared" si="0"/>
        <v>0</v>
      </c>
      <c r="D44" s="20">
        <f t="shared" si="1"/>
        <v>0</v>
      </c>
      <c r="E44" s="20">
        <f t="shared" si="2"/>
        <v>0</v>
      </c>
    </row>
    <row r="45" spans="1:5" ht="15.75">
      <c r="A45" s="5" t="s">
        <v>36</v>
      </c>
      <c r="B45" s="30"/>
      <c r="C45" s="20">
        <f t="shared" si="0"/>
        <v>0</v>
      </c>
      <c r="D45" s="20">
        <f t="shared" si="1"/>
        <v>0</v>
      </c>
      <c r="E45" s="20">
        <f t="shared" si="2"/>
        <v>0</v>
      </c>
    </row>
    <row r="46" spans="1:2" ht="15.75">
      <c r="A46" s="6"/>
      <c r="B46" s="6"/>
    </row>
  </sheetData>
  <sheetProtection/>
  <mergeCells count="1">
    <mergeCell ref="A1:E1"/>
  </mergeCells>
  <printOptions/>
  <pageMargins left="1.02" right="0.2" top="0.17" bottom="0.22" header="0.17" footer="0.22"/>
  <pageSetup fitToHeight="1" fitToWidth="1" horizontalDpi="600" verticalDpi="600" orientation="portrait" paperSize="9" scale="9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E46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F46" sqref="F46"/>
    </sheetView>
  </sheetViews>
  <sheetFormatPr defaultColWidth="9.140625" defaultRowHeight="15"/>
  <cols>
    <col min="1" max="1" width="24.7109375" style="1" customWidth="1"/>
    <col min="2" max="2" width="20.7109375" style="1" customWidth="1"/>
    <col min="3" max="3" width="8.7109375" style="2" customWidth="1"/>
    <col min="4" max="4" width="8.57421875" style="2" customWidth="1"/>
    <col min="5" max="5" width="18.8515625" style="2" customWidth="1"/>
    <col min="6" max="16384" width="9.140625" style="1" customWidth="1"/>
  </cols>
  <sheetData>
    <row r="1" spans="1:5" ht="35.25" customHeight="1">
      <c r="A1" s="68" t="s">
        <v>274</v>
      </c>
      <c r="B1" s="70"/>
      <c r="C1" s="70"/>
      <c r="D1" s="70"/>
      <c r="E1" s="70"/>
    </row>
    <row r="3" spans="1:2" ht="15.75">
      <c r="A3" s="11" t="s">
        <v>241</v>
      </c>
      <c r="B3" s="11">
        <v>1</v>
      </c>
    </row>
    <row r="4" spans="1:2" ht="15.75">
      <c r="A4" s="12" t="s">
        <v>242</v>
      </c>
      <c r="B4" s="12">
        <v>0</v>
      </c>
    </row>
    <row r="5" spans="1:2" ht="15.75">
      <c r="A5" s="13" t="s">
        <v>243</v>
      </c>
      <c r="B5" s="14" t="s">
        <v>45</v>
      </c>
    </row>
    <row r="7" spans="1:5" s="8" customFormat="1" ht="129" customHeight="1">
      <c r="A7" s="3" t="s">
        <v>38</v>
      </c>
      <c r="B7" s="3" t="s">
        <v>299</v>
      </c>
      <c r="C7" s="9" t="s">
        <v>244</v>
      </c>
      <c r="D7" s="9" t="s">
        <v>245</v>
      </c>
      <c r="E7" s="9" t="s">
        <v>246</v>
      </c>
    </row>
    <row r="8" spans="1:5" s="7" customFormat="1" ht="15.75">
      <c r="A8" s="9">
        <v>1</v>
      </c>
      <c r="B8" s="9">
        <v>2</v>
      </c>
      <c r="C8" s="9">
        <v>3</v>
      </c>
      <c r="D8" s="9">
        <v>4</v>
      </c>
      <c r="E8" s="9">
        <v>5</v>
      </c>
    </row>
    <row r="9" spans="1:5" ht="15.75">
      <c r="A9" s="5" t="s">
        <v>0</v>
      </c>
      <c r="B9" s="19"/>
      <c r="C9" s="20">
        <f>IF(B9="+",1,0)</f>
        <v>0</v>
      </c>
      <c r="D9" s="20">
        <f>(C9-$B$4)/($B$3-$B$4)</f>
        <v>0</v>
      </c>
      <c r="E9" s="20">
        <f>D9*$B$5</f>
        <v>0</v>
      </c>
    </row>
    <row r="10" spans="1:5" ht="15.75">
      <c r="A10" s="5" t="s">
        <v>1</v>
      </c>
      <c r="B10" s="19"/>
      <c r="C10" s="20">
        <f aca="true" t="shared" si="0" ref="C10:C45">IF(B10="+",1,0)</f>
        <v>0</v>
      </c>
      <c r="D10" s="20">
        <f aca="true" t="shared" si="1" ref="D10:D45">(C10-$B$4)/($B$3-$B$4)</f>
        <v>0</v>
      </c>
      <c r="E10" s="20">
        <f aca="true" t="shared" si="2" ref="E10:E45">D10*$B$5</f>
        <v>0</v>
      </c>
    </row>
    <row r="11" spans="1:5" ht="15.75">
      <c r="A11" s="5" t="s">
        <v>2</v>
      </c>
      <c r="B11" s="19"/>
      <c r="C11" s="20">
        <f t="shared" si="0"/>
        <v>0</v>
      </c>
      <c r="D11" s="20">
        <f t="shared" si="1"/>
        <v>0</v>
      </c>
      <c r="E11" s="20">
        <f t="shared" si="2"/>
        <v>0</v>
      </c>
    </row>
    <row r="12" spans="1:5" ht="15.75">
      <c r="A12" s="5" t="s">
        <v>3</v>
      </c>
      <c r="B12" s="19"/>
      <c r="C12" s="20">
        <f t="shared" si="0"/>
        <v>0</v>
      </c>
      <c r="D12" s="20">
        <f t="shared" si="1"/>
        <v>0</v>
      </c>
      <c r="E12" s="20">
        <f t="shared" si="2"/>
        <v>0</v>
      </c>
    </row>
    <row r="13" spans="1:5" ht="15.75">
      <c r="A13" s="5" t="s">
        <v>4</v>
      </c>
      <c r="B13" s="19"/>
      <c r="C13" s="20">
        <f t="shared" si="0"/>
        <v>0</v>
      </c>
      <c r="D13" s="20">
        <f t="shared" si="1"/>
        <v>0</v>
      </c>
      <c r="E13" s="20">
        <f t="shared" si="2"/>
        <v>0</v>
      </c>
    </row>
    <row r="14" spans="1:5" ht="15.75">
      <c r="A14" s="5" t="s">
        <v>5</v>
      </c>
      <c r="B14" s="19"/>
      <c r="C14" s="20">
        <f t="shared" si="0"/>
        <v>0</v>
      </c>
      <c r="D14" s="20">
        <f t="shared" si="1"/>
        <v>0</v>
      </c>
      <c r="E14" s="20">
        <f t="shared" si="2"/>
        <v>0</v>
      </c>
    </row>
    <row r="15" spans="1:5" ht="15.75">
      <c r="A15" s="5" t="s">
        <v>6</v>
      </c>
      <c r="B15" s="19"/>
      <c r="C15" s="20">
        <f t="shared" si="0"/>
        <v>0</v>
      </c>
      <c r="D15" s="20">
        <f t="shared" si="1"/>
        <v>0</v>
      </c>
      <c r="E15" s="20">
        <f t="shared" si="2"/>
        <v>0</v>
      </c>
    </row>
    <row r="16" spans="1:5" ht="15.75">
      <c r="A16" s="5" t="s">
        <v>7</v>
      </c>
      <c r="B16" s="19"/>
      <c r="C16" s="20">
        <f t="shared" si="0"/>
        <v>0</v>
      </c>
      <c r="D16" s="20">
        <f t="shared" si="1"/>
        <v>0</v>
      </c>
      <c r="E16" s="20">
        <f t="shared" si="2"/>
        <v>0</v>
      </c>
    </row>
    <row r="17" spans="1:5" ht="15.75">
      <c r="A17" s="5" t="s">
        <v>8</v>
      </c>
      <c r="B17" s="19"/>
      <c r="C17" s="20">
        <f t="shared" si="0"/>
        <v>0</v>
      </c>
      <c r="D17" s="20">
        <f t="shared" si="1"/>
        <v>0</v>
      </c>
      <c r="E17" s="20">
        <f t="shared" si="2"/>
        <v>0</v>
      </c>
    </row>
    <row r="18" spans="1:5" ht="15.75">
      <c r="A18" s="5" t="s">
        <v>9</v>
      </c>
      <c r="B18" s="19"/>
      <c r="C18" s="20">
        <f t="shared" si="0"/>
        <v>0</v>
      </c>
      <c r="D18" s="20">
        <f t="shared" si="1"/>
        <v>0</v>
      </c>
      <c r="E18" s="20">
        <f t="shared" si="2"/>
        <v>0</v>
      </c>
    </row>
    <row r="19" spans="1:5" ht="15.75">
      <c r="A19" s="5" t="s">
        <v>10</v>
      </c>
      <c r="B19" s="57" t="s">
        <v>37</v>
      </c>
      <c r="C19" s="20">
        <f t="shared" si="0"/>
        <v>1</v>
      </c>
      <c r="D19" s="20">
        <f t="shared" si="1"/>
        <v>1</v>
      </c>
      <c r="E19" s="20">
        <f t="shared" si="2"/>
        <v>-2</v>
      </c>
    </row>
    <row r="20" spans="1:5" ht="15.75">
      <c r="A20" s="5" t="s">
        <v>11</v>
      </c>
      <c r="B20" s="19"/>
      <c r="C20" s="20">
        <f t="shared" si="0"/>
        <v>0</v>
      </c>
      <c r="D20" s="20">
        <f t="shared" si="1"/>
        <v>0</v>
      </c>
      <c r="E20" s="20">
        <f t="shared" si="2"/>
        <v>0</v>
      </c>
    </row>
    <row r="21" spans="1:5" ht="15.75">
      <c r="A21" s="5" t="s">
        <v>12</v>
      </c>
      <c r="B21" s="19"/>
      <c r="C21" s="20">
        <f t="shared" si="0"/>
        <v>0</v>
      </c>
      <c r="D21" s="20">
        <f t="shared" si="1"/>
        <v>0</v>
      </c>
      <c r="E21" s="20">
        <f t="shared" si="2"/>
        <v>0</v>
      </c>
    </row>
    <row r="22" spans="1:5" ht="15.75">
      <c r="A22" s="5" t="s">
        <v>13</v>
      </c>
      <c r="B22" s="19"/>
      <c r="C22" s="20">
        <f t="shared" si="0"/>
        <v>0</v>
      </c>
      <c r="D22" s="20">
        <f t="shared" si="1"/>
        <v>0</v>
      </c>
      <c r="E22" s="20">
        <f t="shared" si="2"/>
        <v>0</v>
      </c>
    </row>
    <row r="23" spans="1:5" ht="15.75">
      <c r="A23" s="5" t="s">
        <v>14</v>
      </c>
      <c r="B23" s="19"/>
      <c r="C23" s="20">
        <f t="shared" si="0"/>
        <v>0</v>
      </c>
      <c r="D23" s="20">
        <f t="shared" si="1"/>
        <v>0</v>
      </c>
      <c r="E23" s="20">
        <f t="shared" si="2"/>
        <v>0</v>
      </c>
    </row>
    <row r="24" spans="1:5" ht="15.75">
      <c r="A24" s="5" t="s">
        <v>15</v>
      </c>
      <c r="B24" s="19"/>
      <c r="C24" s="20">
        <f t="shared" si="0"/>
        <v>0</v>
      </c>
      <c r="D24" s="20">
        <f t="shared" si="1"/>
        <v>0</v>
      </c>
      <c r="E24" s="20">
        <f t="shared" si="2"/>
        <v>0</v>
      </c>
    </row>
    <row r="25" spans="1:5" ht="15.75">
      <c r="A25" s="5" t="s">
        <v>16</v>
      </c>
      <c r="B25" s="19"/>
      <c r="C25" s="20">
        <f t="shared" si="0"/>
        <v>0</v>
      </c>
      <c r="D25" s="20">
        <f t="shared" si="1"/>
        <v>0</v>
      </c>
      <c r="E25" s="20">
        <f t="shared" si="2"/>
        <v>0</v>
      </c>
    </row>
    <row r="26" spans="1:5" ht="15.75">
      <c r="A26" s="5" t="s">
        <v>17</v>
      </c>
      <c r="B26" s="19"/>
      <c r="C26" s="20">
        <f t="shared" si="0"/>
        <v>0</v>
      </c>
      <c r="D26" s="20">
        <f t="shared" si="1"/>
        <v>0</v>
      </c>
      <c r="E26" s="20">
        <f t="shared" si="2"/>
        <v>0</v>
      </c>
    </row>
    <row r="27" spans="1:5" ht="15.75">
      <c r="A27" s="5" t="s">
        <v>18</v>
      </c>
      <c r="B27" s="19"/>
      <c r="C27" s="20">
        <f t="shared" si="0"/>
        <v>0</v>
      </c>
      <c r="D27" s="20">
        <f t="shared" si="1"/>
        <v>0</v>
      </c>
      <c r="E27" s="20">
        <f t="shared" si="2"/>
        <v>0</v>
      </c>
    </row>
    <row r="28" spans="1:5" ht="15.75">
      <c r="A28" s="5" t="s">
        <v>19</v>
      </c>
      <c r="B28" s="19"/>
      <c r="C28" s="20">
        <f t="shared" si="0"/>
        <v>0</v>
      </c>
      <c r="D28" s="20">
        <f t="shared" si="1"/>
        <v>0</v>
      </c>
      <c r="E28" s="20">
        <f t="shared" si="2"/>
        <v>0</v>
      </c>
    </row>
    <row r="29" spans="1:5" ht="15.75">
      <c r="A29" s="5" t="s">
        <v>20</v>
      </c>
      <c r="B29" s="19"/>
      <c r="C29" s="20">
        <f t="shared" si="0"/>
        <v>0</v>
      </c>
      <c r="D29" s="20">
        <f t="shared" si="1"/>
        <v>0</v>
      </c>
      <c r="E29" s="20">
        <f t="shared" si="2"/>
        <v>0</v>
      </c>
    </row>
    <row r="30" spans="1:5" ht="15.75">
      <c r="A30" s="5" t="s">
        <v>21</v>
      </c>
      <c r="B30" s="19"/>
      <c r="C30" s="20">
        <f t="shared" si="0"/>
        <v>0</v>
      </c>
      <c r="D30" s="20">
        <f t="shared" si="1"/>
        <v>0</v>
      </c>
      <c r="E30" s="20">
        <f t="shared" si="2"/>
        <v>0</v>
      </c>
    </row>
    <row r="31" spans="1:5" ht="15.75">
      <c r="A31" s="5" t="s">
        <v>22</v>
      </c>
      <c r="B31" s="19"/>
      <c r="C31" s="20">
        <f t="shared" si="0"/>
        <v>0</v>
      </c>
      <c r="D31" s="20">
        <f t="shared" si="1"/>
        <v>0</v>
      </c>
      <c r="E31" s="20">
        <f t="shared" si="2"/>
        <v>0</v>
      </c>
    </row>
    <row r="32" spans="1:5" ht="15.75">
      <c r="A32" s="5" t="s">
        <v>23</v>
      </c>
      <c r="B32" s="19"/>
      <c r="C32" s="20">
        <f t="shared" si="0"/>
        <v>0</v>
      </c>
      <c r="D32" s="20">
        <f t="shared" si="1"/>
        <v>0</v>
      </c>
      <c r="E32" s="20">
        <f t="shared" si="2"/>
        <v>0</v>
      </c>
    </row>
    <row r="33" spans="1:5" ht="15.75">
      <c r="A33" s="5" t="s">
        <v>24</v>
      </c>
      <c r="B33" s="19"/>
      <c r="C33" s="20">
        <f t="shared" si="0"/>
        <v>0</v>
      </c>
      <c r="D33" s="20">
        <f t="shared" si="1"/>
        <v>0</v>
      </c>
      <c r="E33" s="20">
        <f t="shared" si="2"/>
        <v>0</v>
      </c>
    </row>
    <row r="34" spans="1:5" ht="15.75">
      <c r="A34" s="5" t="s">
        <v>25</v>
      </c>
      <c r="B34" s="19"/>
      <c r="C34" s="20">
        <f t="shared" si="0"/>
        <v>0</v>
      </c>
      <c r="D34" s="20">
        <f t="shared" si="1"/>
        <v>0</v>
      </c>
      <c r="E34" s="20">
        <f t="shared" si="2"/>
        <v>0</v>
      </c>
    </row>
    <row r="35" spans="1:5" ht="15.75">
      <c r="A35" s="5" t="s">
        <v>26</v>
      </c>
      <c r="B35" s="19"/>
      <c r="C35" s="20">
        <f t="shared" si="0"/>
        <v>0</v>
      </c>
      <c r="D35" s="20">
        <f t="shared" si="1"/>
        <v>0</v>
      </c>
      <c r="E35" s="20">
        <f t="shared" si="2"/>
        <v>0</v>
      </c>
    </row>
    <row r="36" spans="1:5" ht="15.75">
      <c r="A36" s="5" t="s">
        <v>27</v>
      </c>
      <c r="B36" s="19"/>
      <c r="C36" s="20">
        <f t="shared" si="0"/>
        <v>0</v>
      </c>
      <c r="D36" s="20">
        <f t="shared" si="1"/>
        <v>0</v>
      </c>
      <c r="E36" s="20">
        <f t="shared" si="2"/>
        <v>0</v>
      </c>
    </row>
    <row r="37" spans="1:5" ht="15.75">
      <c r="A37" s="5" t="s">
        <v>28</v>
      </c>
      <c r="B37" s="19"/>
      <c r="C37" s="20">
        <f t="shared" si="0"/>
        <v>0</v>
      </c>
      <c r="D37" s="20">
        <f t="shared" si="1"/>
        <v>0</v>
      </c>
      <c r="E37" s="20">
        <f t="shared" si="2"/>
        <v>0</v>
      </c>
    </row>
    <row r="38" spans="1:5" ht="15.75">
      <c r="A38" s="5" t="s">
        <v>29</v>
      </c>
      <c r="B38" s="19"/>
      <c r="C38" s="20">
        <f t="shared" si="0"/>
        <v>0</v>
      </c>
      <c r="D38" s="20">
        <f t="shared" si="1"/>
        <v>0</v>
      </c>
      <c r="E38" s="20">
        <f t="shared" si="2"/>
        <v>0</v>
      </c>
    </row>
    <row r="39" spans="1:5" ht="15.75">
      <c r="A39" s="5" t="s">
        <v>30</v>
      </c>
      <c r="B39" s="19"/>
      <c r="C39" s="20">
        <f t="shared" si="0"/>
        <v>0</v>
      </c>
      <c r="D39" s="20">
        <f t="shared" si="1"/>
        <v>0</v>
      </c>
      <c r="E39" s="20">
        <f t="shared" si="2"/>
        <v>0</v>
      </c>
    </row>
    <row r="40" spans="1:5" ht="15.75">
      <c r="A40" s="5" t="s">
        <v>31</v>
      </c>
      <c r="B40" s="19"/>
      <c r="C40" s="20">
        <f t="shared" si="0"/>
        <v>0</v>
      </c>
      <c r="D40" s="20">
        <f t="shared" si="1"/>
        <v>0</v>
      </c>
      <c r="E40" s="20">
        <f t="shared" si="2"/>
        <v>0</v>
      </c>
    </row>
    <row r="41" spans="1:5" ht="15.75">
      <c r="A41" s="5" t="s">
        <v>32</v>
      </c>
      <c r="B41" s="19"/>
      <c r="C41" s="20">
        <f t="shared" si="0"/>
        <v>0</v>
      </c>
      <c r="D41" s="20">
        <f t="shared" si="1"/>
        <v>0</v>
      </c>
      <c r="E41" s="20">
        <f t="shared" si="2"/>
        <v>0</v>
      </c>
    </row>
    <row r="42" spans="1:5" ht="15.75">
      <c r="A42" s="5" t="s">
        <v>33</v>
      </c>
      <c r="B42" s="19"/>
      <c r="C42" s="20">
        <f t="shared" si="0"/>
        <v>0</v>
      </c>
      <c r="D42" s="20">
        <f t="shared" si="1"/>
        <v>0</v>
      </c>
      <c r="E42" s="20">
        <f t="shared" si="2"/>
        <v>0</v>
      </c>
    </row>
    <row r="43" spans="1:5" ht="15.75">
      <c r="A43" s="5" t="s">
        <v>34</v>
      </c>
      <c r="B43" s="19"/>
      <c r="C43" s="20">
        <f t="shared" si="0"/>
        <v>0</v>
      </c>
      <c r="D43" s="20">
        <f t="shared" si="1"/>
        <v>0</v>
      </c>
      <c r="E43" s="20">
        <f t="shared" si="2"/>
        <v>0</v>
      </c>
    </row>
    <row r="44" spans="1:5" ht="15.75">
      <c r="A44" s="5" t="s">
        <v>35</v>
      </c>
      <c r="B44" s="19"/>
      <c r="C44" s="20">
        <f t="shared" si="0"/>
        <v>0</v>
      </c>
      <c r="D44" s="20">
        <f t="shared" si="1"/>
        <v>0</v>
      </c>
      <c r="E44" s="20">
        <f t="shared" si="2"/>
        <v>0</v>
      </c>
    </row>
    <row r="45" spans="1:5" ht="15.75">
      <c r="A45" s="5" t="s">
        <v>36</v>
      </c>
      <c r="B45" s="19"/>
      <c r="C45" s="20">
        <f t="shared" si="0"/>
        <v>0</v>
      </c>
      <c r="D45" s="20">
        <f t="shared" si="1"/>
        <v>0</v>
      </c>
      <c r="E45" s="20">
        <f t="shared" si="2"/>
        <v>0</v>
      </c>
    </row>
    <row r="46" ht="15.75">
      <c r="A46" s="6"/>
    </row>
  </sheetData>
  <sheetProtection/>
  <mergeCells count="1">
    <mergeCell ref="A1:E1"/>
  </mergeCells>
  <printOptions/>
  <pageMargins left="0.91" right="0.17" top="0.17" bottom="0.22" header="0.17" footer="0.22"/>
  <pageSetup fitToHeight="1" fitToWidth="1" horizontalDpi="600" verticalDpi="6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50"/>
  <sheetViews>
    <sheetView view="pageBreakPreview"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K49" sqref="K49"/>
    </sheetView>
  </sheetViews>
  <sheetFormatPr defaultColWidth="9.140625" defaultRowHeight="15"/>
  <cols>
    <col min="1" max="1" width="24.7109375" style="1" customWidth="1"/>
    <col min="2" max="2" width="16.140625" style="1" customWidth="1"/>
    <col min="3" max="3" width="18.421875" style="1" customWidth="1"/>
    <col min="4" max="5" width="18.00390625" style="1" customWidth="1"/>
    <col min="6" max="6" width="17.00390625" style="1" customWidth="1"/>
    <col min="7" max="7" width="15.57421875" style="1" customWidth="1"/>
    <col min="8" max="9" width="9.00390625" style="1" bestFit="1" customWidth="1"/>
    <col min="10" max="10" width="18.7109375" style="1" customWidth="1"/>
    <col min="11" max="16384" width="9.140625" style="1" customWidth="1"/>
  </cols>
  <sheetData>
    <row r="1" spans="1:10" ht="15.75">
      <c r="A1" s="64" t="s">
        <v>284</v>
      </c>
      <c r="B1" s="64"/>
      <c r="C1" s="64"/>
      <c r="D1" s="64"/>
      <c r="E1" s="64"/>
      <c r="F1" s="64"/>
      <c r="G1" s="64"/>
      <c r="H1" s="64"/>
      <c r="I1" s="64"/>
      <c r="J1" s="64"/>
    </row>
    <row r="3" spans="1:2" ht="15.75">
      <c r="A3" s="11" t="s">
        <v>247</v>
      </c>
      <c r="B3" s="44">
        <v>1</v>
      </c>
    </row>
    <row r="4" spans="1:2" ht="15.75">
      <c r="A4" s="12" t="s">
        <v>248</v>
      </c>
      <c r="B4" s="45">
        <v>0</v>
      </c>
    </row>
    <row r="5" spans="1:2" ht="15.75">
      <c r="A5" s="13" t="s">
        <v>249</v>
      </c>
      <c r="B5" s="14" t="s">
        <v>42</v>
      </c>
    </row>
    <row r="7" spans="1:10" s="8" customFormat="1" ht="32.25" customHeight="1">
      <c r="A7" s="65" t="s">
        <v>38</v>
      </c>
      <c r="B7" s="76" t="s">
        <v>314</v>
      </c>
      <c r="C7" s="65" t="s">
        <v>285</v>
      </c>
      <c r="D7" s="65"/>
      <c r="E7" s="65"/>
      <c r="F7" s="65"/>
      <c r="G7" s="74" t="s">
        <v>315</v>
      </c>
      <c r="H7" s="66" t="s">
        <v>250</v>
      </c>
      <c r="I7" s="66" t="s">
        <v>251</v>
      </c>
      <c r="J7" s="66" t="s">
        <v>252</v>
      </c>
    </row>
    <row r="8" spans="1:10" s="8" customFormat="1" ht="212.25" customHeight="1">
      <c r="A8" s="69"/>
      <c r="B8" s="77"/>
      <c r="C8" s="3" t="s">
        <v>262</v>
      </c>
      <c r="D8" s="3" t="s">
        <v>300</v>
      </c>
      <c r="E8" s="3" t="s">
        <v>301</v>
      </c>
      <c r="F8" s="3" t="s">
        <v>302</v>
      </c>
      <c r="G8" s="75"/>
      <c r="H8" s="67"/>
      <c r="I8" s="67"/>
      <c r="J8" s="73"/>
    </row>
    <row r="9" spans="1:10" s="7" customFormat="1" ht="15.75">
      <c r="A9" s="9">
        <v>1</v>
      </c>
      <c r="B9" s="9">
        <v>2</v>
      </c>
      <c r="C9" s="9">
        <v>3</v>
      </c>
      <c r="D9" s="9">
        <v>4</v>
      </c>
      <c r="E9" s="9" t="s">
        <v>225</v>
      </c>
      <c r="F9" s="9" t="s">
        <v>316</v>
      </c>
      <c r="G9" s="9" t="s">
        <v>317</v>
      </c>
      <c r="H9" s="9">
        <v>8</v>
      </c>
      <c r="I9" s="9">
        <v>9</v>
      </c>
      <c r="J9" s="9">
        <v>10</v>
      </c>
    </row>
    <row r="10" spans="1:11" ht="15.75">
      <c r="A10" s="5" t="s">
        <v>0</v>
      </c>
      <c r="B10" s="47">
        <v>26028400</v>
      </c>
      <c r="C10" s="47">
        <v>13116100753.5</v>
      </c>
      <c r="D10" s="47">
        <v>8058612046.940001</v>
      </c>
      <c r="E10" s="47">
        <f>C10-D10</f>
        <v>5057488706.559999</v>
      </c>
      <c r="F10" s="47">
        <f>E10/3</f>
        <v>1685829568.8533332</v>
      </c>
      <c r="G10" s="47">
        <f>B10/F10*100</f>
        <v>1.5439520388590635</v>
      </c>
      <c r="H10" s="38">
        <f>IF(OR(G10&lt;50,G10&gt;200),1,0)</f>
        <v>1</v>
      </c>
      <c r="I10" s="20">
        <f>(H10-$B$4)/($B$3-$B$4)</f>
        <v>1</v>
      </c>
      <c r="J10" s="20">
        <f>I10*$B$5</f>
        <v>-1</v>
      </c>
      <c r="K10" s="56"/>
    </row>
    <row r="11" spans="1:11" ht="15.75">
      <c r="A11" s="5" t="s">
        <v>1</v>
      </c>
      <c r="B11" s="47">
        <v>57121200</v>
      </c>
      <c r="C11" s="47">
        <v>6100358388.55</v>
      </c>
      <c r="D11" s="47">
        <v>4134819588.59</v>
      </c>
      <c r="E11" s="47">
        <f aca="true" t="shared" si="0" ref="E11:E46">C11-D11</f>
        <v>1965538799.96</v>
      </c>
      <c r="F11" s="47">
        <f aca="true" t="shared" si="1" ref="F11:F46">E11/3</f>
        <v>655179599.9866667</v>
      </c>
      <c r="G11" s="47">
        <f aca="true" t="shared" si="2" ref="G11:G46">B11/F11*100</f>
        <v>8.718403320427322</v>
      </c>
      <c r="H11" s="38">
        <f aca="true" t="shared" si="3" ref="H11:H46">IF(OR(G11&lt;50,G11&gt;200),1,0)</f>
        <v>1</v>
      </c>
      <c r="I11" s="20">
        <f aca="true" t="shared" si="4" ref="I11:I46">(H11-$B$4)/($B$3-$B$4)</f>
        <v>1</v>
      </c>
      <c r="J11" s="20">
        <f aca="true" t="shared" si="5" ref="J11:J46">I11*$B$5</f>
        <v>-1</v>
      </c>
      <c r="K11" s="56"/>
    </row>
    <row r="12" spans="1:11" ht="15.75">
      <c r="A12" s="5" t="s">
        <v>2</v>
      </c>
      <c r="B12" s="47">
        <v>75156300</v>
      </c>
      <c r="C12" s="47">
        <v>1194210012.38</v>
      </c>
      <c r="D12" s="47">
        <v>768816577.1700001</v>
      </c>
      <c r="E12" s="47">
        <f t="shared" si="0"/>
        <v>425393435.21000004</v>
      </c>
      <c r="F12" s="47">
        <f t="shared" si="1"/>
        <v>141797811.73666668</v>
      </c>
      <c r="G12" s="47">
        <f t="shared" si="2"/>
        <v>53.00243993861703</v>
      </c>
      <c r="H12" s="38">
        <f t="shared" si="3"/>
        <v>0</v>
      </c>
      <c r="I12" s="20">
        <f t="shared" si="4"/>
        <v>0</v>
      </c>
      <c r="J12" s="20">
        <f t="shared" si="5"/>
        <v>0</v>
      </c>
      <c r="K12" s="56"/>
    </row>
    <row r="13" spans="1:11" ht="15.75">
      <c r="A13" s="5" t="s">
        <v>3</v>
      </c>
      <c r="B13" s="47">
        <v>87261500</v>
      </c>
      <c r="C13" s="47">
        <v>1141873000</v>
      </c>
      <c r="D13" s="47">
        <v>771794254.3100001</v>
      </c>
      <c r="E13" s="47">
        <f t="shared" si="0"/>
        <v>370078745.68999994</v>
      </c>
      <c r="F13" s="47">
        <f t="shared" si="1"/>
        <v>123359581.89666665</v>
      </c>
      <c r="G13" s="47">
        <f t="shared" si="2"/>
        <v>70.73751277229154</v>
      </c>
      <c r="H13" s="38">
        <f t="shared" si="3"/>
        <v>0</v>
      </c>
      <c r="I13" s="20">
        <f t="shared" si="4"/>
        <v>0</v>
      </c>
      <c r="J13" s="20">
        <f t="shared" si="5"/>
        <v>0</v>
      </c>
      <c r="K13" s="56"/>
    </row>
    <row r="14" spans="1:11" ht="15.75">
      <c r="A14" s="5" t="s">
        <v>4</v>
      </c>
      <c r="B14" s="47">
        <v>10717000</v>
      </c>
      <c r="C14" s="47">
        <v>370636705.64</v>
      </c>
      <c r="D14" s="47">
        <v>250535617.12000006</v>
      </c>
      <c r="E14" s="47">
        <f t="shared" si="0"/>
        <v>120101088.51999992</v>
      </c>
      <c r="F14" s="47">
        <f t="shared" si="1"/>
        <v>40033696.17333331</v>
      </c>
      <c r="G14" s="47">
        <f t="shared" si="2"/>
        <v>26.769948879061182</v>
      </c>
      <c r="H14" s="38">
        <f t="shared" si="3"/>
        <v>1</v>
      </c>
      <c r="I14" s="20">
        <f t="shared" si="4"/>
        <v>1</v>
      </c>
      <c r="J14" s="20">
        <f t="shared" si="5"/>
        <v>-1</v>
      </c>
      <c r="K14" s="56"/>
    </row>
    <row r="15" spans="1:11" ht="15.75">
      <c r="A15" s="5" t="s">
        <v>5</v>
      </c>
      <c r="B15" s="47">
        <v>52600600</v>
      </c>
      <c r="C15" s="47">
        <v>353480760</v>
      </c>
      <c r="D15" s="47">
        <v>249997841.41000003</v>
      </c>
      <c r="E15" s="47">
        <f t="shared" si="0"/>
        <v>103482918.58999997</v>
      </c>
      <c r="F15" s="47">
        <f t="shared" si="1"/>
        <v>34494306.19666666</v>
      </c>
      <c r="G15" s="47">
        <f t="shared" si="2"/>
        <v>152.49067396834042</v>
      </c>
      <c r="H15" s="38">
        <f t="shared" si="3"/>
        <v>0</v>
      </c>
      <c r="I15" s="20">
        <f t="shared" si="4"/>
        <v>0</v>
      </c>
      <c r="J15" s="20">
        <f t="shared" si="5"/>
        <v>0</v>
      </c>
      <c r="K15" s="56"/>
    </row>
    <row r="16" spans="1:11" ht="15.75">
      <c r="A16" s="5" t="s">
        <v>6</v>
      </c>
      <c r="B16" s="47">
        <v>24874300</v>
      </c>
      <c r="C16" s="47">
        <v>476242392.91999996</v>
      </c>
      <c r="D16" s="47">
        <v>335658939.31000006</v>
      </c>
      <c r="E16" s="47">
        <f t="shared" si="0"/>
        <v>140583453.6099999</v>
      </c>
      <c r="F16" s="47">
        <f t="shared" si="1"/>
        <v>46861151.203333296</v>
      </c>
      <c r="G16" s="47">
        <f t="shared" si="2"/>
        <v>53.080855594155054</v>
      </c>
      <c r="H16" s="38">
        <f t="shared" si="3"/>
        <v>0</v>
      </c>
      <c r="I16" s="20">
        <f t="shared" si="4"/>
        <v>0</v>
      </c>
      <c r="J16" s="20">
        <f t="shared" si="5"/>
        <v>0</v>
      </c>
      <c r="K16" s="56"/>
    </row>
    <row r="17" spans="1:11" ht="15.75">
      <c r="A17" s="5" t="s">
        <v>7</v>
      </c>
      <c r="B17" s="47">
        <v>1375000</v>
      </c>
      <c r="C17" s="47">
        <v>153883362.2</v>
      </c>
      <c r="D17" s="47">
        <v>110695905.38000001</v>
      </c>
      <c r="E17" s="47">
        <f t="shared" si="0"/>
        <v>43187456.81999998</v>
      </c>
      <c r="F17" s="47">
        <f t="shared" si="1"/>
        <v>14395818.939999992</v>
      </c>
      <c r="G17" s="47">
        <f t="shared" si="2"/>
        <v>9.551384368828417</v>
      </c>
      <c r="H17" s="38">
        <f t="shared" si="3"/>
        <v>1</v>
      </c>
      <c r="I17" s="20">
        <f t="shared" si="4"/>
        <v>1</v>
      </c>
      <c r="J17" s="20">
        <f t="shared" si="5"/>
        <v>-1</v>
      </c>
      <c r="K17" s="56"/>
    </row>
    <row r="18" spans="1:11" ht="15.75">
      <c r="A18" s="5" t="s">
        <v>8</v>
      </c>
      <c r="B18" s="47">
        <v>810300</v>
      </c>
      <c r="C18" s="47">
        <v>335363303.08000004</v>
      </c>
      <c r="D18" s="47">
        <v>219544746.76000002</v>
      </c>
      <c r="E18" s="47">
        <f t="shared" si="0"/>
        <v>115818556.32000002</v>
      </c>
      <c r="F18" s="47">
        <f t="shared" si="1"/>
        <v>38606185.440000005</v>
      </c>
      <c r="G18" s="47">
        <f t="shared" si="2"/>
        <v>2.0988864627906114</v>
      </c>
      <c r="H18" s="38">
        <f t="shared" si="3"/>
        <v>1</v>
      </c>
      <c r="I18" s="20">
        <f t="shared" si="4"/>
        <v>1</v>
      </c>
      <c r="J18" s="20">
        <f t="shared" si="5"/>
        <v>-1</v>
      </c>
      <c r="K18" s="56"/>
    </row>
    <row r="19" spans="1:11" ht="15.75">
      <c r="A19" s="5" t="s">
        <v>9</v>
      </c>
      <c r="B19" s="47">
        <v>18278000</v>
      </c>
      <c r="C19" s="47">
        <v>215458904.17000002</v>
      </c>
      <c r="D19" s="47">
        <v>144719423.14000002</v>
      </c>
      <c r="E19" s="47">
        <f t="shared" si="0"/>
        <v>70739481.03</v>
      </c>
      <c r="F19" s="47">
        <f t="shared" si="1"/>
        <v>23579827.01</v>
      </c>
      <c r="G19" s="47">
        <f t="shared" si="2"/>
        <v>77.5154117638287</v>
      </c>
      <c r="H19" s="38">
        <f t="shared" si="3"/>
        <v>0</v>
      </c>
      <c r="I19" s="20">
        <f t="shared" si="4"/>
        <v>0</v>
      </c>
      <c r="J19" s="20">
        <f t="shared" si="5"/>
        <v>0</v>
      </c>
      <c r="K19" s="56"/>
    </row>
    <row r="20" spans="1:11" ht="15.75">
      <c r="A20" s="5" t="s">
        <v>10</v>
      </c>
      <c r="B20" s="47">
        <v>17127800</v>
      </c>
      <c r="C20" s="47">
        <v>72351113.35</v>
      </c>
      <c r="D20" s="47">
        <v>40262732.769999996</v>
      </c>
      <c r="E20" s="47">
        <f t="shared" si="0"/>
        <v>32088380.58</v>
      </c>
      <c r="F20" s="47">
        <f t="shared" si="1"/>
        <v>10696126.86</v>
      </c>
      <c r="G20" s="47">
        <f t="shared" si="2"/>
        <v>160.13086067679643</v>
      </c>
      <c r="H20" s="38">
        <f t="shared" si="3"/>
        <v>0</v>
      </c>
      <c r="I20" s="20">
        <f t="shared" si="4"/>
        <v>0</v>
      </c>
      <c r="J20" s="20">
        <f t="shared" si="5"/>
        <v>0</v>
      </c>
      <c r="K20" s="56"/>
    </row>
    <row r="21" spans="1:11" ht="15.75">
      <c r="A21" s="5" t="s">
        <v>11</v>
      </c>
      <c r="B21" s="47">
        <v>400600</v>
      </c>
      <c r="C21" s="47">
        <v>325279611.03999996</v>
      </c>
      <c r="D21" s="47">
        <v>232730980.48</v>
      </c>
      <c r="E21" s="47">
        <f t="shared" si="0"/>
        <v>92548630.55999997</v>
      </c>
      <c r="F21" s="47">
        <f t="shared" si="1"/>
        <v>30849543.519999992</v>
      </c>
      <c r="G21" s="47">
        <f t="shared" si="2"/>
        <v>1.298560543498117</v>
      </c>
      <c r="H21" s="38">
        <f t="shared" si="3"/>
        <v>1</v>
      </c>
      <c r="I21" s="20">
        <f t="shared" si="4"/>
        <v>1</v>
      </c>
      <c r="J21" s="20">
        <f t="shared" si="5"/>
        <v>-1</v>
      </c>
      <c r="K21" s="56"/>
    </row>
    <row r="22" spans="1:11" ht="15.75">
      <c r="A22" s="5" t="s">
        <v>12</v>
      </c>
      <c r="B22" s="47"/>
      <c r="C22" s="47">
        <v>95855806.71</v>
      </c>
      <c r="D22" s="47">
        <v>66352887.08</v>
      </c>
      <c r="E22" s="47">
        <f t="shared" si="0"/>
        <v>29502919.629999995</v>
      </c>
      <c r="F22" s="47">
        <f t="shared" si="1"/>
        <v>9834306.543333331</v>
      </c>
      <c r="G22" s="23">
        <f t="shared" si="2"/>
        <v>0</v>
      </c>
      <c r="H22" s="38">
        <f t="shared" si="3"/>
        <v>1</v>
      </c>
      <c r="I22" s="20">
        <f t="shared" si="4"/>
        <v>1</v>
      </c>
      <c r="J22" s="20">
        <f t="shared" si="5"/>
        <v>-1</v>
      </c>
      <c r="K22" s="56"/>
    </row>
    <row r="23" spans="1:11" ht="15.75">
      <c r="A23" s="5" t="s">
        <v>13</v>
      </c>
      <c r="B23" s="47">
        <v>10292500</v>
      </c>
      <c r="C23" s="47">
        <v>159942871</v>
      </c>
      <c r="D23" s="47">
        <v>113816422.74</v>
      </c>
      <c r="E23" s="47">
        <f t="shared" si="0"/>
        <v>46126448.260000005</v>
      </c>
      <c r="F23" s="47">
        <f t="shared" si="1"/>
        <v>15375482.753333336</v>
      </c>
      <c r="G23" s="47">
        <f t="shared" si="2"/>
        <v>66.94098757821853</v>
      </c>
      <c r="H23" s="38">
        <f t="shared" si="3"/>
        <v>0</v>
      </c>
      <c r="I23" s="20">
        <f t="shared" si="4"/>
        <v>0</v>
      </c>
      <c r="J23" s="20">
        <f t="shared" si="5"/>
        <v>0</v>
      </c>
      <c r="K23" s="56"/>
    </row>
    <row r="24" spans="1:11" ht="15.75">
      <c r="A24" s="5" t="s">
        <v>14</v>
      </c>
      <c r="B24" s="47">
        <v>2485600</v>
      </c>
      <c r="C24" s="47">
        <v>210619093</v>
      </c>
      <c r="D24" s="47">
        <v>132615632.53</v>
      </c>
      <c r="E24" s="47">
        <f t="shared" si="0"/>
        <v>78003460.47</v>
      </c>
      <c r="F24" s="47">
        <f t="shared" si="1"/>
        <v>26001153.49</v>
      </c>
      <c r="G24" s="47">
        <f t="shared" si="2"/>
        <v>9.559575889415667</v>
      </c>
      <c r="H24" s="38">
        <f t="shared" si="3"/>
        <v>1</v>
      </c>
      <c r="I24" s="20">
        <f t="shared" si="4"/>
        <v>1</v>
      </c>
      <c r="J24" s="20">
        <f t="shared" si="5"/>
        <v>-1</v>
      </c>
      <c r="K24" s="56"/>
    </row>
    <row r="25" spans="1:11" ht="15.75">
      <c r="A25" s="5" t="s">
        <v>15</v>
      </c>
      <c r="B25" s="47">
        <v>1199300</v>
      </c>
      <c r="C25" s="47">
        <v>172431125</v>
      </c>
      <c r="D25" s="47">
        <v>96648809.35</v>
      </c>
      <c r="E25" s="47">
        <f t="shared" si="0"/>
        <v>75782315.65</v>
      </c>
      <c r="F25" s="47">
        <f t="shared" si="1"/>
        <v>25260771.883333337</v>
      </c>
      <c r="G25" s="47">
        <f t="shared" si="2"/>
        <v>4.747677567173945</v>
      </c>
      <c r="H25" s="38">
        <f t="shared" si="3"/>
        <v>1</v>
      </c>
      <c r="I25" s="20">
        <f t="shared" si="4"/>
        <v>1</v>
      </c>
      <c r="J25" s="20">
        <f t="shared" si="5"/>
        <v>-1</v>
      </c>
      <c r="K25" s="56"/>
    </row>
    <row r="26" spans="1:11" ht="15.75">
      <c r="A26" s="5" t="s">
        <v>16</v>
      </c>
      <c r="B26" s="47">
        <v>25102600</v>
      </c>
      <c r="C26" s="47">
        <v>546832693.55</v>
      </c>
      <c r="D26" s="47">
        <v>307148202.52</v>
      </c>
      <c r="E26" s="47">
        <f t="shared" si="0"/>
        <v>239684491.02999997</v>
      </c>
      <c r="F26" s="47">
        <f t="shared" si="1"/>
        <v>79894830.34333332</v>
      </c>
      <c r="G26" s="47">
        <f t="shared" si="2"/>
        <v>31.41955479738326</v>
      </c>
      <c r="H26" s="38">
        <f t="shared" si="3"/>
        <v>1</v>
      </c>
      <c r="I26" s="20">
        <f t="shared" si="4"/>
        <v>1</v>
      </c>
      <c r="J26" s="20">
        <f t="shared" si="5"/>
        <v>-1</v>
      </c>
      <c r="K26" s="56"/>
    </row>
    <row r="27" spans="1:11" ht="15.75">
      <c r="A27" s="5" t="s">
        <v>17</v>
      </c>
      <c r="B27" s="47">
        <v>1816400</v>
      </c>
      <c r="C27" s="47">
        <v>73656591.74000001</v>
      </c>
      <c r="D27" s="47">
        <v>40240055.03</v>
      </c>
      <c r="E27" s="47">
        <f t="shared" si="0"/>
        <v>33416536.71000001</v>
      </c>
      <c r="F27" s="47">
        <f t="shared" si="1"/>
        <v>11138845.570000002</v>
      </c>
      <c r="G27" s="47">
        <f t="shared" si="2"/>
        <v>16.306896334859587</v>
      </c>
      <c r="H27" s="38">
        <f t="shared" si="3"/>
        <v>1</v>
      </c>
      <c r="I27" s="20">
        <f t="shared" si="4"/>
        <v>1</v>
      </c>
      <c r="J27" s="20">
        <f t="shared" si="5"/>
        <v>-1</v>
      </c>
      <c r="K27" s="56"/>
    </row>
    <row r="28" spans="1:11" ht="15.75">
      <c r="A28" s="5" t="s">
        <v>18</v>
      </c>
      <c r="B28" s="47">
        <v>174400</v>
      </c>
      <c r="C28" s="47">
        <v>113559900</v>
      </c>
      <c r="D28" s="47">
        <v>71455065.28</v>
      </c>
      <c r="E28" s="47">
        <f t="shared" si="0"/>
        <v>42104834.72</v>
      </c>
      <c r="F28" s="47">
        <f t="shared" si="1"/>
        <v>14034944.906666666</v>
      </c>
      <c r="G28" s="47">
        <f t="shared" si="2"/>
        <v>1.2426126440806986</v>
      </c>
      <c r="H28" s="38">
        <f t="shared" si="3"/>
        <v>1</v>
      </c>
      <c r="I28" s="20">
        <f t="shared" si="4"/>
        <v>1</v>
      </c>
      <c r="J28" s="20">
        <f t="shared" si="5"/>
        <v>-1</v>
      </c>
      <c r="K28" s="56"/>
    </row>
    <row r="29" spans="1:11" ht="15.75">
      <c r="A29" s="5" t="s">
        <v>19</v>
      </c>
      <c r="B29" s="47">
        <v>37121000</v>
      </c>
      <c r="C29" s="47">
        <v>236140906.51</v>
      </c>
      <c r="D29" s="47">
        <v>150721332.57</v>
      </c>
      <c r="E29" s="47">
        <f t="shared" si="0"/>
        <v>85419573.94</v>
      </c>
      <c r="F29" s="47">
        <f t="shared" si="1"/>
        <v>28473191.313333333</v>
      </c>
      <c r="G29" s="47">
        <f t="shared" si="2"/>
        <v>130.37175774047182</v>
      </c>
      <c r="H29" s="38">
        <f t="shared" si="3"/>
        <v>0</v>
      </c>
      <c r="I29" s="20">
        <f t="shared" si="4"/>
        <v>0</v>
      </c>
      <c r="J29" s="20">
        <f t="shared" si="5"/>
        <v>0</v>
      </c>
      <c r="K29" s="56"/>
    </row>
    <row r="30" spans="1:11" ht="15.75">
      <c r="A30" s="5" t="s">
        <v>20</v>
      </c>
      <c r="B30" s="47">
        <v>24578000</v>
      </c>
      <c r="C30" s="47">
        <v>236634662.86</v>
      </c>
      <c r="D30" s="47">
        <v>152968567.89000002</v>
      </c>
      <c r="E30" s="47">
        <f t="shared" si="0"/>
        <v>83666094.97</v>
      </c>
      <c r="F30" s="47">
        <f t="shared" si="1"/>
        <v>27888698.323333334</v>
      </c>
      <c r="G30" s="47">
        <f t="shared" si="2"/>
        <v>88.12888903974623</v>
      </c>
      <c r="H30" s="38">
        <f t="shared" si="3"/>
        <v>0</v>
      </c>
      <c r="I30" s="20">
        <f t="shared" si="4"/>
        <v>0</v>
      </c>
      <c r="J30" s="20">
        <f t="shared" si="5"/>
        <v>0</v>
      </c>
      <c r="K30" s="56"/>
    </row>
    <row r="31" spans="1:11" ht="15.75">
      <c r="A31" s="5" t="s">
        <v>21</v>
      </c>
      <c r="B31" s="47">
        <v>1640600</v>
      </c>
      <c r="C31" s="47">
        <v>133454754.88999999</v>
      </c>
      <c r="D31" s="47">
        <v>85226987.51000002</v>
      </c>
      <c r="E31" s="47">
        <f t="shared" si="0"/>
        <v>48227767.379999965</v>
      </c>
      <c r="F31" s="47">
        <f t="shared" si="1"/>
        <v>16075922.459999988</v>
      </c>
      <c r="G31" s="47">
        <f t="shared" si="2"/>
        <v>10.205324167755418</v>
      </c>
      <c r="H31" s="38">
        <f t="shared" si="3"/>
        <v>1</v>
      </c>
      <c r="I31" s="20">
        <f t="shared" si="4"/>
        <v>1</v>
      </c>
      <c r="J31" s="20">
        <f t="shared" si="5"/>
        <v>-1</v>
      </c>
      <c r="K31" s="56"/>
    </row>
    <row r="32" spans="1:11" ht="15.75">
      <c r="A32" s="5" t="s">
        <v>22</v>
      </c>
      <c r="B32" s="47">
        <v>348300</v>
      </c>
      <c r="C32" s="47">
        <v>157896390</v>
      </c>
      <c r="D32" s="47">
        <v>88131426.11</v>
      </c>
      <c r="E32" s="47">
        <f t="shared" si="0"/>
        <v>69764963.89</v>
      </c>
      <c r="F32" s="47">
        <f t="shared" si="1"/>
        <v>23254987.963333335</v>
      </c>
      <c r="G32" s="47">
        <f t="shared" si="2"/>
        <v>1.4977431962087981</v>
      </c>
      <c r="H32" s="38">
        <f t="shared" si="3"/>
        <v>1</v>
      </c>
      <c r="I32" s="20">
        <f t="shared" si="4"/>
        <v>1</v>
      </c>
      <c r="J32" s="20">
        <f t="shared" si="5"/>
        <v>-1</v>
      </c>
      <c r="K32" s="56"/>
    </row>
    <row r="33" spans="1:11" ht="15.75">
      <c r="A33" s="5" t="s">
        <v>23</v>
      </c>
      <c r="B33" s="47">
        <v>1429700</v>
      </c>
      <c r="C33" s="47">
        <v>155241549</v>
      </c>
      <c r="D33" s="47">
        <v>92180094.4</v>
      </c>
      <c r="E33" s="47">
        <f t="shared" si="0"/>
        <v>63061454.599999994</v>
      </c>
      <c r="F33" s="47">
        <f t="shared" si="1"/>
        <v>21020484.866666663</v>
      </c>
      <c r="G33" s="47">
        <f t="shared" si="2"/>
        <v>6.80146061838542</v>
      </c>
      <c r="H33" s="38">
        <f t="shared" si="3"/>
        <v>1</v>
      </c>
      <c r="I33" s="20">
        <f t="shared" si="4"/>
        <v>1</v>
      </c>
      <c r="J33" s="20">
        <f t="shared" si="5"/>
        <v>-1</v>
      </c>
      <c r="K33" s="56"/>
    </row>
    <row r="34" spans="1:11" ht="15.75">
      <c r="A34" s="5" t="s">
        <v>24</v>
      </c>
      <c r="B34" s="47">
        <v>85712100</v>
      </c>
      <c r="C34" s="47">
        <v>357103011</v>
      </c>
      <c r="D34" s="47">
        <v>236621437.21999997</v>
      </c>
      <c r="E34" s="47">
        <f t="shared" si="0"/>
        <v>120481573.78000003</v>
      </c>
      <c r="F34" s="47">
        <f t="shared" si="1"/>
        <v>40160524.59333334</v>
      </c>
      <c r="G34" s="47">
        <f t="shared" si="2"/>
        <v>213.42375595917446</v>
      </c>
      <c r="H34" s="38">
        <f t="shared" si="3"/>
        <v>1</v>
      </c>
      <c r="I34" s="20">
        <f t="shared" si="4"/>
        <v>1</v>
      </c>
      <c r="J34" s="20">
        <f t="shared" si="5"/>
        <v>-1</v>
      </c>
      <c r="K34" s="56"/>
    </row>
    <row r="35" spans="1:11" ht="15.75">
      <c r="A35" s="5" t="s">
        <v>25</v>
      </c>
      <c r="B35" s="47">
        <v>188300</v>
      </c>
      <c r="C35" s="47">
        <v>66889661.41999999</v>
      </c>
      <c r="D35" s="47">
        <v>48436857.41</v>
      </c>
      <c r="E35" s="47">
        <f t="shared" si="0"/>
        <v>18452804.00999999</v>
      </c>
      <c r="F35" s="47">
        <f t="shared" si="1"/>
        <v>6150934.669999997</v>
      </c>
      <c r="G35" s="47">
        <f t="shared" si="2"/>
        <v>3.061323361446141</v>
      </c>
      <c r="H35" s="38">
        <f t="shared" si="3"/>
        <v>1</v>
      </c>
      <c r="I35" s="20">
        <f t="shared" si="4"/>
        <v>1</v>
      </c>
      <c r="J35" s="20">
        <f t="shared" si="5"/>
        <v>-1</v>
      </c>
      <c r="K35" s="56"/>
    </row>
    <row r="36" spans="1:11" ht="15.75">
      <c r="A36" s="5" t="s">
        <v>26</v>
      </c>
      <c r="B36" s="47">
        <v>24851800</v>
      </c>
      <c r="C36" s="47">
        <v>228865961.19</v>
      </c>
      <c r="D36" s="47">
        <v>158505774.75</v>
      </c>
      <c r="E36" s="47">
        <f t="shared" si="0"/>
        <v>70360186.44</v>
      </c>
      <c r="F36" s="47">
        <f t="shared" si="1"/>
        <v>23453395.48</v>
      </c>
      <c r="G36" s="47">
        <f t="shared" si="2"/>
        <v>105.96248215399129</v>
      </c>
      <c r="H36" s="38">
        <f t="shared" si="3"/>
        <v>0</v>
      </c>
      <c r="I36" s="20">
        <f t="shared" si="4"/>
        <v>0</v>
      </c>
      <c r="J36" s="20">
        <f t="shared" si="5"/>
        <v>0</v>
      </c>
      <c r="K36" s="56"/>
    </row>
    <row r="37" spans="1:11" ht="15.75">
      <c r="A37" s="5" t="s">
        <v>27</v>
      </c>
      <c r="B37" s="47">
        <v>7931100</v>
      </c>
      <c r="C37" s="47">
        <v>171055954.7</v>
      </c>
      <c r="D37" s="47">
        <v>113227191.91</v>
      </c>
      <c r="E37" s="47">
        <f t="shared" si="0"/>
        <v>57828762.78999999</v>
      </c>
      <c r="F37" s="47">
        <f t="shared" si="1"/>
        <v>19276254.26333333</v>
      </c>
      <c r="G37" s="47">
        <f t="shared" si="2"/>
        <v>41.14440436224315</v>
      </c>
      <c r="H37" s="38">
        <f t="shared" si="3"/>
        <v>1</v>
      </c>
      <c r="I37" s="20">
        <f t="shared" si="4"/>
        <v>1</v>
      </c>
      <c r="J37" s="20">
        <f t="shared" si="5"/>
        <v>-1</v>
      </c>
      <c r="K37" s="56"/>
    </row>
    <row r="38" spans="1:11" ht="15.75">
      <c r="A38" s="5" t="s">
        <v>28</v>
      </c>
      <c r="B38" s="47">
        <v>13692900</v>
      </c>
      <c r="C38" s="47">
        <v>167359440.4</v>
      </c>
      <c r="D38" s="47">
        <v>110293307.52000001</v>
      </c>
      <c r="E38" s="47">
        <f t="shared" si="0"/>
        <v>57066132.879999995</v>
      </c>
      <c r="F38" s="47">
        <f t="shared" si="1"/>
        <v>19022044.293333333</v>
      </c>
      <c r="G38" s="47">
        <f t="shared" si="2"/>
        <v>71.98437659404966</v>
      </c>
      <c r="H38" s="38">
        <f t="shared" si="3"/>
        <v>0</v>
      </c>
      <c r="I38" s="20">
        <f t="shared" si="4"/>
        <v>0</v>
      </c>
      <c r="J38" s="20">
        <f t="shared" si="5"/>
        <v>0</v>
      </c>
      <c r="K38" s="56"/>
    </row>
    <row r="39" spans="1:11" ht="15.75">
      <c r="A39" s="5" t="s">
        <v>29</v>
      </c>
      <c r="B39" s="47">
        <v>648400</v>
      </c>
      <c r="C39" s="47">
        <v>166529868.35000002</v>
      </c>
      <c r="D39" s="47">
        <v>106868180.39</v>
      </c>
      <c r="E39" s="47">
        <f t="shared" si="0"/>
        <v>59661687.96000002</v>
      </c>
      <c r="F39" s="47">
        <f t="shared" si="1"/>
        <v>19887229.320000008</v>
      </c>
      <c r="G39" s="47">
        <f t="shared" si="2"/>
        <v>3.260383784823776</v>
      </c>
      <c r="H39" s="38">
        <f t="shared" si="3"/>
        <v>1</v>
      </c>
      <c r="I39" s="20">
        <f t="shared" si="4"/>
        <v>1</v>
      </c>
      <c r="J39" s="20">
        <f t="shared" si="5"/>
        <v>-1</v>
      </c>
      <c r="K39" s="56"/>
    </row>
    <row r="40" spans="1:11" ht="15.75">
      <c r="A40" s="5" t="s">
        <v>30</v>
      </c>
      <c r="B40" s="47">
        <v>2353200</v>
      </c>
      <c r="C40" s="47">
        <v>324383862.92999995</v>
      </c>
      <c r="D40" s="47">
        <v>193229376.73000002</v>
      </c>
      <c r="E40" s="47">
        <f t="shared" si="0"/>
        <v>131154486.19999993</v>
      </c>
      <c r="F40" s="47">
        <f t="shared" si="1"/>
        <v>43718162.06666664</v>
      </c>
      <c r="G40" s="47">
        <f t="shared" si="2"/>
        <v>5.382659948996853</v>
      </c>
      <c r="H40" s="38">
        <f t="shared" si="3"/>
        <v>1</v>
      </c>
      <c r="I40" s="20">
        <f t="shared" si="4"/>
        <v>1</v>
      </c>
      <c r="J40" s="20">
        <f t="shared" si="5"/>
        <v>-1</v>
      </c>
      <c r="K40" s="56"/>
    </row>
    <row r="41" spans="1:11" ht="15.75">
      <c r="A41" s="5" t="s">
        <v>31</v>
      </c>
      <c r="B41" s="47">
        <v>129088800</v>
      </c>
      <c r="C41" s="47">
        <v>400570864.62</v>
      </c>
      <c r="D41" s="47">
        <v>245559954.69</v>
      </c>
      <c r="E41" s="47">
        <f t="shared" si="0"/>
        <v>155010909.93</v>
      </c>
      <c r="F41" s="47">
        <f t="shared" si="1"/>
        <v>51670303.31</v>
      </c>
      <c r="G41" s="47">
        <f t="shared" si="2"/>
        <v>249.83170550697506</v>
      </c>
      <c r="H41" s="38">
        <f t="shared" si="3"/>
        <v>1</v>
      </c>
      <c r="I41" s="20">
        <f>(H41-$B$4)/($B$3-$B$4)</f>
        <v>1</v>
      </c>
      <c r="J41" s="20">
        <f>I41*$B$5</f>
        <v>-1</v>
      </c>
      <c r="K41" s="56"/>
    </row>
    <row r="42" spans="1:11" ht="15.75">
      <c r="A42" s="5" t="s">
        <v>32</v>
      </c>
      <c r="B42" s="47">
        <v>28615000</v>
      </c>
      <c r="C42" s="47">
        <v>186750963.41999996</v>
      </c>
      <c r="D42" s="47">
        <v>101336409.14</v>
      </c>
      <c r="E42" s="47">
        <f t="shared" si="0"/>
        <v>85414554.27999996</v>
      </c>
      <c r="F42" s="47">
        <f t="shared" si="1"/>
        <v>28471518.09333332</v>
      </c>
      <c r="G42" s="47">
        <f t="shared" si="2"/>
        <v>100.50394891553141</v>
      </c>
      <c r="H42" s="38">
        <f t="shared" si="3"/>
        <v>0</v>
      </c>
      <c r="I42" s="20">
        <f t="shared" si="4"/>
        <v>0</v>
      </c>
      <c r="J42" s="20">
        <f t="shared" si="5"/>
        <v>0</v>
      </c>
      <c r="K42" s="56"/>
    </row>
    <row r="43" spans="1:11" ht="15.75">
      <c r="A43" s="5" t="s">
        <v>33</v>
      </c>
      <c r="B43" s="47">
        <v>767300</v>
      </c>
      <c r="C43" s="47">
        <v>138548953.93000004</v>
      </c>
      <c r="D43" s="47">
        <v>85743093.25000001</v>
      </c>
      <c r="E43" s="47">
        <f t="shared" si="0"/>
        <v>52805860.68000002</v>
      </c>
      <c r="F43" s="47">
        <f t="shared" si="1"/>
        <v>17601953.560000006</v>
      </c>
      <c r="G43" s="47">
        <f t="shared" si="2"/>
        <v>4.359175232365513</v>
      </c>
      <c r="H43" s="38">
        <f t="shared" si="3"/>
        <v>1</v>
      </c>
      <c r="I43" s="20">
        <f t="shared" si="4"/>
        <v>1</v>
      </c>
      <c r="J43" s="20">
        <f t="shared" si="5"/>
        <v>-1</v>
      </c>
      <c r="K43" s="56"/>
    </row>
    <row r="44" spans="1:11" ht="15.75">
      <c r="A44" s="5" t="s">
        <v>34</v>
      </c>
      <c r="B44" s="47">
        <v>257100.00000000003</v>
      </c>
      <c r="C44" s="47">
        <v>150069839.78</v>
      </c>
      <c r="D44" s="47">
        <v>103256499.91999999</v>
      </c>
      <c r="E44" s="47">
        <f t="shared" si="0"/>
        <v>46813339.860000014</v>
      </c>
      <c r="F44" s="47">
        <f t="shared" si="1"/>
        <v>15604446.620000005</v>
      </c>
      <c r="G44" s="47">
        <f t="shared" si="2"/>
        <v>1.647607289517582</v>
      </c>
      <c r="H44" s="38">
        <f t="shared" si="3"/>
        <v>1</v>
      </c>
      <c r="I44" s="20">
        <f t="shared" si="4"/>
        <v>1</v>
      </c>
      <c r="J44" s="20">
        <f t="shared" si="5"/>
        <v>-1</v>
      </c>
      <c r="K44" s="56"/>
    </row>
    <row r="45" spans="1:11" ht="15.75">
      <c r="A45" s="5" t="s">
        <v>35</v>
      </c>
      <c r="B45" s="47">
        <v>432500</v>
      </c>
      <c r="C45" s="47">
        <v>106588721.08999999</v>
      </c>
      <c r="D45" s="47">
        <v>74753747.89000002</v>
      </c>
      <c r="E45" s="47">
        <f t="shared" si="0"/>
        <v>31834973.199999973</v>
      </c>
      <c r="F45" s="47">
        <f t="shared" si="1"/>
        <v>10611657.733333325</v>
      </c>
      <c r="G45" s="47">
        <f t="shared" si="2"/>
        <v>4.075706273878694</v>
      </c>
      <c r="H45" s="38">
        <f t="shared" si="3"/>
        <v>1</v>
      </c>
      <c r="I45" s="20">
        <f t="shared" si="4"/>
        <v>1</v>
      </c>
      <c r="J45" s="20">
        <f t="shared" si="5"/>
        <v>-1</v>
      </c>
      <c r="K45" s="56"/>
    </row>
    <row r="46" spans="1:11" ht="15.75">
      <c r="A46" s="5" t="s">
        <v>36</v>
      </c>
      <c r="B46" s="47">
        <v>5825500</v>
      </c>
      <c r="C46" s="47">
        <v>178961129.4</v>
      </c>
      <c r="D46" s="47">
        <v>95186554.93</v>
      </c>
      <c r="E46" s="47">
        <f t="shared" si="0"/>
        <v>83774574.47</v>
      </c>
      <c r="F46" s="47">
        <f t="shared" si="1"/>
        <v>27924858.156666666</v>
      </c>
      <c r="G46" s="47">
        <f t="shared" si="2"/>
        <v>20.861341416014476</v>
      </c>
      <c r="H46" s="38">
        <f t="shared" si="3"/>
        <v>1</v>
      </c>
      <c r="I46" s="20">
        <f t="shared" si="4"/>
        <v>1</v>
      </c>
      <c r="J46" s="20">
        <f t="shared" si="5"/>
        <v>-1</v>
      </c>
      <c r="K46" s="56"/>
    </row>
    <row r="47" spans="1:10" s="18" customFormat="1" ht="15.75">
      <c r="A47" s="15" t="s">
        <v>74</v>
      </c>
      <c r="B47" s="37">
        <f>SUM(B10:B46)</f>
        <v>778303400</v>
      </c>
      <c r="C47" s="16">
        <f>SUM(C10:C46)</f>
        <v>28791182883.319992</v>
      </c>
      <c r="D47" s="16">
        <f>SUM(D10:D46)</f>
        <v>18388712522.139996</v>
      </c>
      <c r="E47" s="16">
        <f>SUM(E10:E46)</f>
        <v>10402470361.179998</v>
      </c>
      <c r="F47" s="16">
        <f>SUM(F10:F46)</f>
        <v>3467490120.393334</v>
      </c>
      <c r="G47" s="16">
        <f>B47/F47*100</f>
        <v>22.445727975476203</v>
      </c>
      <c r="H47" s="16"/>
      <c r="I47" s="16"/>
      <c r="J47" s="16"/>
    </row>
    <row r="48" ht="15.75">
      <c r="A48" s="6" t="s">
        <v>39</v>
      </c>
    </row>
    <row r="50" spans="6:8" ht="15.75">
      <c r="F50" s="21">
        <f>(C47-D47)/3-F47</f>
        <v>0</v>
      </c>
      <c r="G50" s="21"/>
      <c r="H50" s="21"/>
    </row>
  </sheetData>
  <sheetProtection/>
  <mergeCells count="8">
    <mergeCell ref="A1:J1"/>
    <mergeCell ref="A7:A8"/>
    <mergeCell ref="C7:F7"/>
    <mergeCell ref="I7:I8"/>
    <mergeCell ref="J7:J8"/>
    <mergeCell ref="H7:H8"/>
    <mergeCell ref="G7:G8"/>
    <mergeCell ref="B7:B8"/>
  </mergeCells>
  <printOptions/>
  <pageMargins left="0.84" right="0.15748031496062992" top="0.17" bottom="0.16" header="0.15748031496062992" footer="0.15748031496062992"/>
  <pageSetup fitToHeight="1" fitToWidth="1" horizontalDpi="600" verticalDpi="600" orientation="landscape" paperSize="9" scale="6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E46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F46" sqref="F46"/>
    </sheetView>
  </sheetViews>
  <sheetFormatPr defaultColWidth="9.140625" defaultRowHeight="15"/>
  <cols>
    <col min="1" max="1" width="24.7109375" style="1" customWidth="1"/>
    <col min="2" max="2" width="28.8515625" style="1" customWidth="1"/>
    <col min="3" max="4" width="10.140625" style="2" bestFit="1" customWidth="1"/>
    <col min="5" max="5" width="21.8515625" style="2" bestFit="1" customWidth="1"/>
    <col min="6" max="16384" width="9.140625" style="1" customWidth="1"/>
  </cols>
  <sheetData>
    <row r="1" spans="1:5" ht="34.5" customHeight="1">
      <c r="A1" s="68" t="s">
        <v>253</v>
      </c>
      <c r="B1" s="70"/>
      <c r="C1" s="70"/>
      <c r="D1" s="70"/>
      <c r="E1" s="70"/>
    </row>
    <row r="3" spans="1:2" ht="15.75">
      <c r="A3" s="11" t="s">
        <v>254</v>
      </c>
      <c r="B3" s="11">
        <v>1</v>
      </c>
    </row>
    <row r="4" spans="1:2" ht="15.75">
      <c r="A4" s="12" t="s">
        <v>255</v>
      </c>
      <c r="B4" s="12">
        <v>0</v>
      </c>
    </row>
    <row r="5" spans="1:2" ht="15.75">
      <c r="A5" s="13" t="s">
        <v>256</v>
      </c>
      <c r="B5" s="14" t="s">
        <v>42</v>
      </c>
    </row>
    <row r="7" spans="1:5" s="8" customFormat="1" ht="159.75" customHeight="1">
      <c r="A7" s="3" t="s">
        <v>38</v>
      </c>
      <c r="B7" s="3" t="s">
        <v>303</v>
      </c>
      <c r="C7" s="9" t="s">
        <v>257</v>
      </c>
      <c r="D7" s="9" t="s">
        <v>258</v>
      </c>
      <c r="E7" s="9" t="s">
        <v>259</v>
      </c>
    </row>
    <row r="8" spans="1:5" s="7" customFormat="1" ht="15.75">
      <c r="A8" s="9">
        <v>1</v>
      </c>
      <c r="B8" s="9">
        <v>2</v>
      </c>
      <c r="C8" s="9">
        <v>3</v>
      </c>
      <c r="D8" s="9">
        <v>4</v>
      </c>
      <c r="E8" s="9">
        <v>5</v>
      </c>
    </row>
    <row r="9" spans="1:5" ht="15.75">
      <c r="A9" s="5" t="s">
        <v>0</v>
      </c>
      <c r="B9" s="19"/>
      <c r="C9" s="20">
        <f>IF(B9="+",1,0)</f>
        <v>0</v>
      </c>
      <c r="D9" s="20">
        <f>(C9-$B$4)/($B$3-$B$4)</f>
        <v>0</v>
      </c>
      <c r="E9" s="20">
        <f>D9*$B$5</f>
        <v>0</v>
      </c>
    </row>
    <row r="10" spans="1:5" ht="15.75">
      <c r="A10" s="5" t="s">
        <v>1</v>
      </c>
      <c r="B10" s="19"/>
      <c r="C10" s="20">
        <f aca="true" t="shared" si="0" ref="C10:C45">IF(B10="+",1,0)</f>
        <v>0</v>
      </c>
      <c r="D10" s="20">
        <f aca="true" t="shared" si="1" ref="D10:D45">(C10-$B$4)/($B$3-$B$4)</f>
        <v>0</v>
      </c>
      <c r="E10" s="20">
        <f aca="true" t="shared" si="2" ref="E10:E45">D10*$B$5</f>
        <v>0</v>
      </c>
    </row>
    <row r="11" spans="1:5" ht="15.75">
      <c r="A11" s="5" t="s">
        <v>2</v>
      </c>
      <c r="B11" s="19"/>
      <c r="C11" s="20">
        <f t="shared" si="0"/>
        <v>0</v>
      </c>
      <c r="D11" s="20">
        <f t="shared" si="1"/>
        <v>0</v>
      </c>
      <c r="E11" s="20">
        <f t="shared" si="2"/>
        <v>0</v>
      </c>
    </row>
    <row r="12" spans="1:5" ht="15.75">
      <c r="A12" s="5" t="s">
        <v>3</v>
      </c>
      <c r="B12" s="19"/>
      <c r="C12" s="20">
        <f t="shared" si="0"/>
        <v>0</v>
      </c>
      <c r="D12" s="20">
        <f t="shared" si="1"/>
        <v>0</v>
      </c>
      <c r="E12" s="20">
        <f t="shared" si="2"/>
        <v>0</v>
      </c>
    </row>
    <row r="13" spans="1:5" ht="15.75">
      <c r="A13" s="5" t="s">
        <v>4</v>
      </c>
      <c r="B13" s="19"/>
      <c r="C13" s="20">
        <f t="shared" si="0"/>
        <v>0</v>
      </c>
      <c r="D13" s="20">
        <f t="shared" si="1"/>
        <v>0</v>
      </c>
      <c r="E13" s="20">
        <f t="shared" si="2"/>
        <v>0</v>
      </c>
    </row>
    <row r="14" spans="1:5" ht="15.75">
      <c r="A14" s="5" t="s">
        <v>5</v>
      </c>
      <c r="B14" s="19"/>
      <c r="C14" s="20">
        <f t="shared" si="0"/>
        <v>0</v>
      </c>
      <c r="D14" s="20">
        <f t="shared" si="1"/>
        <v>0</v>
      </c>
      <c r="E14" s="20">
        <f t="shared" si="2"/>
        <v>0</v>
      </c>
    </row>
    <row r="15" spans="1:5" ht="15.75">
      <c r="A15" s="5" t="s">
        <v>6</v>
      </c>
      <c r="B15" s="19"/>
      <c r="C15" s="20">
        <f t="shared" si="0"/>
        <v>0</v>
      </c>
      <c r="D15" s="20">
        <f t="shared" si="1"/>
        <v>0</v>
      </c>
      <c r="E15" s="20">
        <f t="shared" si="2"/>
        <v>0</v>
      </c>
    </row>
    <row r="16" spans="1:5" ht="15.75">
      <c r="A16" s="5" t="s">
        <v>7</v>
      </c>
      <c r="B16" s="19"/>
      <c r="C16" s="20">
        <f t="shared" si="0"/>
        <v>0</v>
      </c>
      <c r="D16" s="20">
        <f t="shared" si="1"/>
        <v>0</v>
      </c>
      <c r="E16" s="20">
        <f t="shared" si="2"/>
        <v>0</v>
      </c>
    </row>
    <row r="17" spans="1:5" ht="15.75">
      <c r="A17" s="5" t="s">
        <v>8</v>
      </c>
      <c r="B17" s="19"/>
      <c r="C17" s="20">
        <f t="shared" si="0"/>
        <v>0</v>
      </c>
      <c r="D17" s="20">
        <f t="shared" si="1"/>
        <v>0</v>
      </c>
      <c r="E17" s="20">
        <f t="shared" si="2"/>
        <v>0</v>
      </c>
    </row>
    <row r="18" spans="1:5" ht="15.75">
      <c r="A18" s="5" t="s">
        <v>9</v>
      </c>
      <c r="B18" s="19"/>
      <c r="C18" s="20">
        <f t="shared" si="0"/>
        <v>0</v>
      </c>
      <c r="D18" s="20">
        <f t="shared" si="1"/>
        <v>0</v>
      </c>
      <c r="E18" s="20">
        <f t="shared" si="2"/>
        <v>0</v>
      </c>
    </row>
    <row r="19" spans="1:5" ht="15.75">
      <c r="A19" s="5" t="s">
        <v>10</v>
      </c>
      <c r="B19" s="19"/>
      <c r="C19" s="20">
        <f t="shared" si="0"/>
        <v>0</v>
      </c>
      <c r="D19" s="20">
        <f t="shared" si="1"/>
        <v>0</v>
      </c>
      <c r="E19" s="20">
        <f t="shared" si="2"/>
        <v>0</v>
      </c>
    </row>
    <row r="20" spans="1:5" ht="15.75">
      <c r="A20" s="5" t="s">
        <v>11</v>
      </c>
      <c r="B20" s="19"/>
      <c r="C20" s="20">
        <f t="shared" si="0"/>
        <v>0</v>
      </c>
      <c r="D20" s="20">
        <f t="shared" si="1"/>
        <v>0</v>
      </c>
      <c r="E20" s="20">
        <f t="shared" si="2"/>
        <v>0</v>
      </c>
    </row>
    <row r="21" spans="1:5" ht="15.75">
      <c r="A21" s="5" t="s">
        <v>12</v>
      </c>
      <c r="B21" s="19"/>
      <c r="C21" s="20">
        <f t="shared" si="0"/>
        <v>0</v>
      </c>
      <c r="D21" s="20">
        <f t="shared" si="1"/>
        <v>0</v>
      </c>
      <c r="E21" s="20">
        <f t="shared" si="2"/>
        <v>0</v>
      </c>
    </row>
    <row r="22" spans="1:5" ht="15.75">
      <c r="A22" s="5" t="s">
        <v>13</v>
      </c>
      <c r="B22" s="19"/>
      <c r="C22" s="20">
        <f t="shared" si="0"/>
        <v>0</v>
      </c>
      <c r="D22" s="20">
        <f t="shared" si="1"/>
        <v>0</v>
      </c>
      <c r="E22" s="20">
        <f t="shared" si="2"/>
        <v>0</v>
      </c>
    </row>
    <row r="23" spans="1:5" ht="15.75">
      <c r="A23" s="5" t="s">
        <v>14</v>
      </c>
      <c r="B23" s="19"/>
      <c r="C23" s="20">
        <f t="shared" si="0"/>
        <v>0</v>
      </c>
      <c r="D23" s="20">
        <f t="shared" si="1"/>
        <v>0</v>
      </c>
      <c r="E23" s="20">
        <f t="shared" si="2"/>
        <v>0</v>
      </c>
    </row>
    <row r="24" spans="1:5" ht="15.75">
      <c r="A24" s="5" t="s">
        <v>15</v>
      </c>
      <c r="B24" s="19"/>
      <c r="C24" s="20">
        <f t="shared" si="0"/>
        <v>0</v>
      </c>
      <c r="D24" s="20">
        <f t="shared" si="1"/>
        <v>0</v>
      </c>
      <c r="E24" s="20">
        <f t="shared" si="2"/>
        <v>0</v>
      </c>
    </row>
    <row r="25" spans="1:5" ht="15.75">
      <c r="A25" s="5" t="s">
        <v>16</v>
      </c>
      <c r="B25" s="19"/>
      <c r="C25" s="20">
        <f t="shared" si="0"/>
        <v>0</v>
      </c>
      <c r="D25" s="20">
        <f t="shared" si="1"/>
        <v>0</v>
      </c>
      <c r="E25" s="20">
        <f t="shared" si="2"/>
        <v>0</v>
      </c>
    </row>
    <row r="26" spans="1:5" ht="15.75">
      <c r="A26" s="5" t="s">
        <v>17</v>
      </c>
      <c r="B26" s="19"/>
      <c r="C26" s="20">
        <f t="shared" si="0"/>
        <v>0</v>
      </c>
      <c r="D26" s="20">
        <f t="shared" si="1"/>
        <v>0</v>
      </c>
      <c r="E26" s="20">
        <f t="shared" si="2"/>
        <v>0</v>
      </c>
    </row>
    <row r="27" spans="1:5" ht="15.75">
      <c r="A27" s="5" t="s">
        <v>18</v>
      </c>
      <c r="B27" s="57" t="s">
        <v>37</v>
      </c>
      <c r="C27" s="20">
        <f t="shared" si="0"/>
        <v>1</v>
      </c>
      <c r="D27" s="20">
        <f t="shared" si="1"/>
        <v>1</v>
      </c>
      <c r="E27" s="20">
        <f t="shared" si="2"/>
        <v>-1</v>
      </c>
    </row>
    <row r="28" spans="1:5" ht="15.75">
      <c r="A28" s="5" t="s">
        <v>19</v>
      </c>
      <c r="B28" s="19"/>
      <c r="C28" s="20">
        <f t="shared" si="0"/>
        <v>0</v>
      </c>
      <c r="D28" s="20">
        <f t="shared" si="1"/>
        <v>0</v>
      </c>
      <c r="E28" s="20">
        <f t="shared" si="2"/>
        <v>0</v>
      </c>
    </row>
    <row r="29" spans="1:5" ht="15.75">
      <c r="A29" s="5" t="s">
        <v>20</v>
      </c>
      <c r="B29" s="19"/>
      <c r="C29" s="20">
        <f t="shared" si="0"/>
        <v>0</v>
      </c>
      <c r="D29" s="20">
        <f t="shared" si="1"/>
        <v>0</v>
      </c>
      <c r="E29" s="20">
        <f t="shared" si="2"/>
        <v>0</v>
      </c>
    </row>
    <row r="30" spans="1:5" ht="15.75">
      <c r="A30" s="5" t="s">
        <v>21</v>
      </c>
      <c r="B30" s="19"/>
      <c r="C30" s="20">
        <f t="shared" si="0"/>
        <v>0</v>
      </c>
      <c r="D30" s="20">
        <f t="shared" si="1"/>
        <v>0</v>
      </c>
      <c r="E30" s="20">
        <f t="shared" si="2"/>
        <v>0</v>
      </c>
    </row>
    <row r="31" spans="1:5" ht="15.75">
      <c r="A31" s="5" t="s">
        <v>22</v>
      </c>
      <c r="B31" s="19"/>
      <c r="C31" s="20">
        <f t="shared" si="0"/>
        <v>0</v>
      </c>
      <c r="D31" s="20">
        <f t="shared" si="1"/>
        <v>0</v>
      </c>
      <c r="E31" s="20">
        <f t="shared" si="2"/>
        <v>0</v>
      </c>
    </row>
    <row r="32" spans="1:5" ht="15.75">
      <c r="A32" s="5" t="s">
        <v>23</v>
      </c>
      <c r="B32" s="19"/>
      <c r="C32" s="20">
        <f t="shared" si="0"/>
        <v>0</v>
      </c>
      <c r="D32" s="20">
        <f t="shared" si="1"/>
        <v>0</v>
      </c>
      <c r="E32" s="20">
        <f t="shared" si="2"/>
        <v>0</v>
      </c>
    </row>
    <row r="33" spans="1:5" ht="15.75">
      <c r="A33" s="5" t="s">
        <v>24</v>
      </c>
      <c r="B33" s="19"/>
      <c r="C33" s="20">
        <f t="shared" si="0"/>
        <v>0</v>
      </c>
      <c r="D33" s="20">
        <f t="shared" si="1"/>
        <v>0</v>
      </c>
      <c r="E33" s="20">
        <f t="shared" si="2"/>
        <v>0</v>
      </c>
    </row>
    <row r="34" spans="1:5" ht="15.75">
      <c r="A34" s="5" t="s">
        <v>25</v>
      </c>
      <c r="B34" s="19"/>
      <c r="C34" s="20">
        <f t="shared" si="0"/>
        <v>0</v>
      </c>
      <c r="D34" s="20">
        <f t="shared" si="1"/>
        <v>0</v>
      </c>
      <c r="E34" s="20">
        <f t="shared" si="2"/>
        <v>0</v>
      </c>
    </row>
    <row r="35" spans="1:5" ht="15.75">
      <c r="A35" s="5" t="s">
        <v>26</v>
      </c>
      <c r="B35" s="19"/>
      <c r="C35" s="20">
        <f t="shared" si="0"/>
        <v>0</v>
      </c>
      <c r="D35" s="20">
        <f t="shared" si="1"/>
        <v>0</v>
      </c>
      <c r="E35" s="20">
        <f t="shared" si="2"/>
        <v>0</v>
      </c>
    </row>
    <row r="36" spans="1:5" ht="15.75">
      <c r="A36" s="5" t="s">
        <v>27</v>
      </c>
      <c r="B36" s="19"/>
      <c r="C36" s="20">
        <f t="shared" si="0"/>
        <v>0</v>
      </c>
      <c r="D36" s="20">
        <f t="shared" si="1"/>
        <v>0</v>
      </c>
      <c r="E36" s="20">
        <f t="shared" si="2"/>
        <v>0</v>
      </c>
    </row>
    <row r="37" spans="1:5" ht="15.75">
      <c r="A37" s="5" t="s">
        <v>28</v>
      </c>
      <c r="B37" s="19"/>
      <c r="C37" s="20">
        <f t="shared" si="0"/>
        <v>0</v>
      </c>
      <c r="D37" s="20">
        <f t="shared" si="1"/>
        <v>0</v>
      </c>
      <c r="E37" s="20">
        <f t="shared" si="2"/>
        <v>0</v>
      </c>
    </row>
    <row r="38" spans="1:5" ht="15.75">
      <c r="A38" s="5" t="s">
        <v>29</v>
      </c>
      <c r="B38" s="57" t="s">
        <v>37</v>
      </c>
      <c r="C38" s="20">
        <f t="shared" si="0"/>
        <v>1</v>
      </c>
      <c r="D38" s="20">
        <f t="shared" si="1"/>
        <v>1</v>
      </c>
      <c r="E38" s="20">
        <f t="shared" si="2"/>
        <v>-1</v>
      </c>
    </row>
    <row r="39" spans="1:5" ht="15.75">
      <c r="A39" s="5" t="s">
        <v>30</v>
      </c>
      <c r="B39" s="19"/>
      <c r="C39" s="20">
        <f t="shared" si="0"/>
        <v>0</v>
      </c>
      <c r="D39" s="20">
        <f t="shared" si="1"/>
        <v>0</v>
      </c>
      <c r="E39" s="20">
        <f t="shared" si="2"/>
        <v>0</v>
      </c>
    </row>
    <row r="40" spans="1:5" ht="15.75">
      <c r="A40" s="5" t="s">
        <v>31</v>
      </c>
      <c r="B40" s="19"/>
      <c r="C40" s="20">
        <f t="shared" si="0"/>
        <v>0</v>
      </c>
      <c r="D40" s="20">
        <f t="shared" si="1"/>
        <v>0</v>
      </c>
      <c r="E40" s="20">
        <f t="shared" si="2"/>
        <v>0</v>
      </c>
    </row>
    <row r="41" spans="1:5" ht="15.75">
      <c r="A41" s="5" t="s">
        <v>32</v>
      </c>
      <c r="B41" s="19"/>
      <c r="C41" s="20">
        <f t="shared" si="0"/>
        <v>0</v>
      </c>
      <c r="D41" s="20">
        <f t="shared" si="1"/>
        <v>0</v>
      </c>
      <c r="E41" s="20">
        <f t="shared" si="2"/>
        <v>0</v>
      </c>
    </row>
    <row r="42" spans="1:5" ht="15.75">
      <c r="A42" s="5" t="s">
        <v>33</v>
      </c>
      <c r="B42" s="19"/>
      <c r="C42" s="20">
        <f t="shared" si="0"/>
        <v>0</v>
      </c>
      <c r="D42" s="20">
        <f t="shared" si="1"/>
        <v>0</v>
      </c>
      <c r="E42" s="20">
        <f t="shared" si="2"/>
        <v>0</v>
      </c>
    </row>
    <row r="43" spans="1:5" ht="15.75">
      <c r="A43" s="5" t="s">
        <v>34</v>
      </c>
      <c r="B43" s="19"/>
      <c r="C43" s="20">
        <f t="shared" si="0"/>
        <v>0</v>
      </c>
      <c r="D43" s="20">
        <f t="shared" si="1"/>
        <v>0</v>
      </c>
      <c r="E43" s="20">
        <f t="shared" si="2"/>
        <v>0</v>
      </c>
    </row>
    <row r="44" spans="1:5" ht="15.75">
      <c r="A44" s="5" t="s">
        <v>35</v>
      </c>
      <c r="B44" s="19"/>
      <c r="C44" s="20">
        <f t="shared" si="0"/>
        <v>0</v>
      </c>
      <c r="D44" s="20">
        <f t="shared" si="1"/>
        <v>0</v>
      </c>
      <c r="E44" s="20">
        <f t="shared" si="2"/>
        <v>0</v>
      </c>
    </row>
    <row r="45" spans="1:5" ht="15.75">
      <c r="A45" s="5" t="s">
        <v>36</v>
      </c>
      <c r="B45" s="19"/>
      <c r="C45" s="20">
        <f t="shared" si="0"/>
        <v>0</v>
      </c>
      <c r="D45" s="20">
        <f t="shared" si="1"/>
        <v>0</v>
      </c>
      <c r="E45" s="20">
        <f t="shared" si="2"/>
        <v>0</v>
      </c>
    </row>
    <row r="46" ht="15.75">
      <c r="A46" s="6"/>
    </row>
  </sheetData>
  <sheetProtection/>
  <mergeCells count="1">
    <mergeCell ref="A1:E1"/>
  </mergeCells>
  <printOptions/>
  <pageMargins left="0.5" right="0.17" top="0.17" bottom="0.22" header="0.17" footer="0.22"/>
  <pageSetup fitToHeight="1" fitToWidth="1" horizontalDpi="600" verticalDpi="600" orientation="portrait" paperSize="9" scale="9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46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F46" sqref="F46"/>
    </sheetView>
  </sheetViews>
  <sheetFormatPr defaultColWidth="9.140625" defaultRowHeight="15"/>
  <cols>
    <col min="1" max="1" width="24.7109375" style="1" customWidth="1"/>
    <col min="2" max="2" width="23.00390625" style="1" customWidth="1"/>
    <col min="3" max="4" width="9.140625" style="2" customWidth="1"/>
    <col min="5" max="5" width="19.140625" style="2" bestFit="1" customWidth="1"/>
    <col min="6" max="16384" width="9.140625" style="1" customWidth="1"/>
  </cols>
  <sheetData>
    <row r="1" spans="1:5" ht="17.25" customHeight="1">
      <c r="A1" s="68" t="s">
        <v>209</v>
      </c>
      <c r="B1" s="70"/>
      <c r="C1" s="70"/>
      <c r="D1" s="70"/>
      <c r="E1" s="70"/>
    </row>
    <row r="3" spans="1:2" ht="15.75">
      <c r="A3" s="11" t="s">
        <v>210</v>
      </c>
      <c r="B3" s="11">
        <v>1</v>
      </c>
    </row>
    <row r="4" spans="1:2" ht="15.75">
      <c r="A4" s="12" t="s">
        <v>211</v>
      </c>
      <c r="B4" s="12">
        <v>0</v>
      </c>
    </row>
    <row r="5" spans="1:2" ht="15.75">
      <c r="A5" s="13" t="s">
        <v>212</v>
      </c>
      <c r="B5" s="14" t="s">
        <v>145</v>
      </c>
    </row>
    <row r="7" spans="1:5" s="8" customFormat="1" ht="99" customHeight="1">
      <c r="A7" s="3" t="s">
        <v>38</v>
      </c>
      <c r="B7" s="3" t="s">
        <v>216</v>
      </c>
      <c r="C7" s="9" t="s">
        <v>213</v>
      </c>
      <c r="D7" s="9" t="s">
        <v>214</v>
      </c>
      <c r="E7" s="9" t="s">
        <v>215</v>
      </c>
    </row>
    <row r="8" spans="1:5" s="7" customFormat="1" ht="15.75">
      <c r="A8" s="9">
        <v>1</v>
      </c>
      <c r="B8" s="9">
        <v>2</v>
      </c>
      <c r="C8" s="9">
        <v>3</v>
      </c>
      <c r="D8" s="9">
        <v>4</v>
      </c>
      <c r="E8" s="9">
        <v>5</v>
      </c>
    </row>
    <row r="9" spans="1:5" ht="15.75">
      <c r="A9" s="5" t="s">
        <v>0</v>
      </c>
      <c r="B9" s="19"/>
      <c r="C9" s="20">
        <f>IF(B9="+",1,0)</f>
        <v>0</v>
      </c>
      <c r="D9" s="20">
        <f>(C9-$B$4)/($B$3-$B$4)</f>
        <v>0</v>
      </c>
      <c r="E9" s="20">
        <f>D9*$B$5</f>
        <v>0</v>
      </c>
    </row>
    <row r="10" spans="1:5" ht="15.75">
      <c r="A10" s="5" t="s">
        <v>1</v>
      </c>
      <c r="B10" s="19" t="s">
        <v>37</v>
      </c>
      <c r="C10" s="20">
        <f aca="true" t="shared" si="0" ref="C10:C45">IF(B10="+",1,0)</f>
        <v>1</v>
      </c>
      <c r="D10" s="20">
        <f aca="true" t="shared" si="1" ref="D10:D45">(C10-$B$4)/($B$3-$B$4)</f>
        <v>1</v>
      </c>
      <c r="E10" s="20">
        <f aca="true" t="shared" si="2" ref="E10:E45">D10*$B$5</f>
        <v>1</v>
      </c>
    </row>
    <row r="11" spans="1:5" ht="15.75">
      <c r="A11" s="5" t="s">
        <v>2</v>
      </c>
      <c r="B11" s="19" t="s">
        <v>37</v>
      </c>
      <c r="C11" s="20">
        <f t="shared" si="0"/>
        <v>1</v>
      </c>
      <c r="D11" s="20">
        <f t="shared" si="1"/>
        <v>1</v>
      </c>
      <c r="E11" s="20">
        <f t="shared" si="2"/>
        <v>1</v>
      </c>
    </row>
    <row r="12" spans="1:5" ht="15.75">
      <c r="A12" s="5" t="s">
        <v>3</v>
      </c>
      <c r="B12" s="19" t="s">
        <v>37</v>
      </c>
      <c r="C12" s="20">
        <f t="shared" si="0"/>
        <v>1</v>
      </c>
      <c r="D12" s="20">
        <f t="shared" si="1"/>
        <v>1</v>
      </c>
      <c r="E12" s="20">
        <f t="shared" si="2"/>
        <v>1</v>
      </c>
    </row>
    <row r="13" spans="1:5" ht="15.75">
      <c r="A13" s="5" t="s">
        <v>4</v>
      </c>
      <c r="B13" s="19" t="s">
        <v>37</v>
      </c>
      <c r="C13" s="20">
        <f t="shared" si="0"/>
        <v>1</v>
      </c>
      <c r="D13" s="20">
        <f t="shared" si="1"/>
        <v>1</v>
      </c>
      <c r="E13" s="20">
        <f t="shared" si="2"/>
        <v>1</v>
      </c>
    </row>
    <row r="14" spans="1:5" ht="15.75">
      <c r="A14" s="5" t="s">
        <v>5</v>
      </c>
      <c r="B14" s="19" t="s">
        <v>37</v>
      </c>
      <c r="C14" s="20">
        <f t="shared" si="0"/>
        <v>1</v>
      </c>
      <c r="D14" s="20">
        <f t="shared" si="1"/>
        <v>1</v>
      </c>
      <c r="E14" s="20">
        <f t="shared" si="2"/>
        <v>1</v>
      </c>
    </row>
    <row r="15" spans="1:5" ht="15.75">
      <c r="A15" s="5" t="s">
        <v>6</v>
      </c>
      <c r="B15" s="19" t="s">
        <v>37</v>
      </c>
      <c r="C15" s="20">
        <f t="shared" si="0"/>
        <v>1</v>
      </c>
      <c r="D15" s="20">
        <f t="shared" si="1"/>
        <v>1</v>
      </c>
      <c r="E15" s="20">
        <f t="shared" si="2"/>
        <v>1</v>
      </c>
    </row>
    <row r="16" spans="1:5" ht="15.75">
      <c r="A16" s="5" t="s">
        <v>7</v>
      </c>
      <c r="B16" s="19" t="s">
        <v>37</v>
      </c>
      <c r="C16" s="20">
        <f t="shared" si="0"/>
        <v>1</v>
      </c>
      <c r="D16" s="20">
        <f t="shared" si="1"/>
        <v>1</v>
      </c>
      <c r="E16" s="20">
        <f t="shared" si="2"/>
        <v>1</v>
      </c>
    </row>
    <row r="17" spans="1:5" ht="15.75">
      <c r="A17" s="5" t="s">
        <v>8</v>
      </c>
      <c r="B17" s="19" t="s">
        <v>37</v>
      </c>
      <c r="C17" s="20">
        <f t="shared" si="0"/>
        <v>1</v>
      </c>
      <c r="D17" s="20">
        <f t="shared" si="1"/>
        <v>1</v>
      </c>
      <c r="E17" s="20">
        <f t="shared" si="2"/>
        <v>1</v>
      </c>
    </row>
    <row r="18" spans="1:5" ht="15.75">
      <c r="A18" s="5" t="s">
        <v>9</v>
      </c>
      <c r="B18" s="19" t="s">
        <v>37</v>
      </c>
      <c r="C18" s="20">
        <f t="shared" si="0"/>
        <v>1</v>
      </c>
      <c r="D18" s="20">
        <f t="shared" si="1"/>
        <v>1</v>
      </c>
      <c r="E18" s="20">
        <f t="shared" si="2"/>
        <v>1</v>
      </c>
    </row>
    <row r="19" spans="1:5" ht="15.75">
      <c r="A19" s="5" t="s">
        <v>10</v>
      </c>
      <c r="B19" s="19" t="s">
        <v>37</v>
      </c>
      <c r="C19" s="20">
        <f t="shared" si="0"/>
        <v>1</v>
      </c>
      <c r="D19" s="20">
        <f t="shared" si="1"/>
        <v>1</v>
      </c>
      <c r="E19" s="20">
        <f t="shared" si="2"/>
        <v>1</v>
      </c>
    </row>
    <row r="20" spans="1:5" ht="15.75">
      <c r="A20" s="5" t="s">
        <v>11</v>
      </c>
      <c r="B20" s="19" t="s">
        <v>37</v>
      </c>
      <c r="C20" s="20">
        <f t="shared" si="0"/>
        <v>1</v>
      </c>
      <c r="D20" s="20">
        <f t="shared" si="1"/>
        <v>1</v>
      </c>
      <c r="E20" s="20">
        <f t="shared" si="2"/>
        <v>1</v>
      </c>
    </row>
    <row r="21" spans="1:5" ht="15.75">
      <c r="A21" s="5" t="s">
        <v>12</v>
      </c>
      <c r="B21" s="19" t="s">
        <v>37</v>
      </c>
      <c r="C21" s="20">
        <f t="shared" si="0"/>
        <v>1</v>
      </c>
      <c r="D21" s="20">
        <f t="shared" si="1"/>
        <v>1</v>
      </c>
      <c r="E21" s="20">
        <f t="shared" si="2"/>
        <v>1</v>
      </c>
    </row>
    <row r="22" spans="1:5" ht="15.75">
      <c r="A22" s="5" t="s">
        <v>13</v>
      </c>
      <c r="B22" s="19" t="s">
        <v>37</v>
      </c>
      <c r="C22" s="20">
        <f t="shared" si="0"/>
        <v>1</v>
      </c>
      <c r="D22" s="20">
        <f t="shared" si="1"/>
        <v>1</v>
      </c>
      <c r="E22" s="20">
        <f t="shared" si="2"/>
        <v>1</v>
      </c>
    </row>
    <row r="23" spans="1:5" ht="15.75">
      <c r="A23" s="5" t="s">
        <v>14</v>
      </c>
      <c r="B23" s="19" t="s">
        <v>37</v>
      </c>
      <c r="C23" s="20">
        <f t="shared" si="0"/>
        <v>1</v>
      </c>
      <c r="D23" s="20">
        <f t="shared" si="1"/>
        <v>1</v>
      </c>
      <c r="E23" s="20">
        <f t="shared" si="2"/>
        <v>1</v>
      </c>
    </row>
    <row r="24" spans="1:5" ht="15.75">
      <c r="A24" s="5" t="s">
        <v>15</v>
      </c>
      <c r="B24" s="19" t="s">
        <v>37</v>
      </c>
      <c r="C24" s="20">
        <f t="shared" si="0"/>
        <v>1</v>
      </c>
      <c r="D24" s="20">
        <f t="shared" si="1"/>
        <v>1</v>
      </c>
      <c r="E24" s="20">
        <f t="shared" si="2"/>
        <v>1</v>
      </c>
    </row>
    <row r="25" spans="1:5" ht="15.75">
      <c r="A25" s="5" t="s">
        <v>16</v>
      </c>
      <c r="B25" s="19" t="s">
        <v>37</v>
      </c>
      <c r="C25" s="20">
        <f t="shared" si="0"/>
        <v>1</v>
      </c>
      <c r="D25" s="20">
        <f t="shared" si="1"/>
        <v>1</v>
      </c>
      <c r="E25" s="20">
        <f t="shared" si="2"/>
        <v>1</v>
      </c>
    </row>
    <row r="26" spans="1:5" ht="15.75">
      <c r="A26" s="5" t="s">
        <v>17</v>
      </c>
      <c r="B26" s="19" t="s">
        <v>37</v>
      </c>
      <c r="C26" s="20">
        <f t="shared" si="0"/>
        <v>1</v>
      </c>
      <c r="D26" s="20">
        <f t="shared" si="1"/>
        <v>1</v>
      </c>
      <c r="E26" s="20">
        <f t="shared" si="2"/>
        <v>1</v>
      </c>
    </row>
    <row r="27" spans="1:5" ht="15.75">
      <c r="A27" s="5" t="s">
        <v>18</v>
      </c>
      <c r="B27" s="19" t="s">
        <v>37</v>
      </c>
      <c r="C27" s="20">
        <f t="shared" si="0"/>
        <v>1</v>
      </c>
      <c r="D27" s="20">
        <f t="shared" si="1"/>
        <v>1</v>
      </c>
      <c r="E27" s="20">
        <f t="shared" si="2"/>
        <v>1</v>
      </c>
    </row>
    <row r="28" spans="1:5" ht="15.75">
      <c r="A28" s="5" t="s">
        <v>19</v>
      </c>
      <c r="B28" s="19" t="s">
        <v>37</v>
      </c>
      <c r="C28" s="20">
        <f t="shared" si="0"/>
        <v>1</v>
      </c>
      <c r="D28" s="20">
        <f t="shared" si="1"/>
        <v>1</v>
      </c>
      <c r="E28" s="20">
        <f t="shared" si="2"/>
        <v>1</v>
      </c>
    </row>
    <row r="29" spans="1:5" ht="15.75">
      <c r="A29" s="5" t="s">
        <v>20</v>
      </c>
      <c r="B29" s="19" t="s">
        <v>37</v>
      </c>
      <c r="C29" s="20">
        <f t="shared" si="0"/>
        <v>1</v>
      </c>
      <c r="D29" s="20">
        <f t="shared" si="1"/>
        <v>1</v>
      </c>
      <c r="E29" s="20">
        <f t="shared" si="2"/>
        <v>1</v>
      </c>
    </row>
    <row r="30" spans="1:5" ht="15.75">
      <c r="A30" s="5" t="s">
        <v>21</v>
      </c>
      <c r="B30" s="19" t="s">
        <v>37</v>
      </c>
      <c r="C30" s="20">
        <f t="shared" si="0"/>
        <v>1</v>
      </c>
      <c r="D30" s="20">
        <f t="shared" si="1"/>
        <v>1</v>
      </c>
      <c r="E30" s="20">
        <f t="shared" si="2"/>
        <v>1</v>
      </c>
    </row>
    <row r="31" spans="1:5" ht="15.75">
      <c r="A31" s="5" t="s">
        <v>22</v>
      </c>
      <c r="B31" s="19" t="s">
        <v>37</v>
      </c>
      <c r="C31" s="20">
        <f t="shared" si="0"/>
        <v>1</v>
      </c>
      <c r="D31" s="20">
        <f t="shared" si="1"/>
        <v>1</v>
      </c>
      <c r="E31" s="20">
        <f t="shared" si="2"/>
        <v>1</v>
      </c>
    </row>
    <row r="32" spans="1:5" ht="15.75">
      <c r="A32" s="5" t="s">
        <v>23</v>
      </c>
      <c r="B32" s="19" t="s">
        <v>37</v>
      </c>
      <c r="C32" s="20">
        <f t="shared" si="0"/>
        <v>1</v>
      </c>
      <c r="D32" s="20">
        <f t="shared" si="1"/>
        <v>1</v>
      </c>
      <c r="E32" s="20">
        <f t="shared" si="2"/>
        <v>1</v>
      </c>
    </row>
    <row r="33" spans="1:5" ht="15.75">
      <c r="A33" s="5" t="s">
        <v>24</v>
      </c>
      <c r="B33" s="19" t="s">
        <v>37</v>
      </c>
      <c r="C33" s="20">
        <f t="shared" si="0"/>
        <v>1</v>
      </c>
      <c r="D33" s="20">
        <f t="shared" si="1"/>
        <v>1</v>
      </c>
      <c r="E33" s="20">
        <f t="shared" si="2"/>
        <v>1</v>
      </c>
    </row>
    <row r="34" spans="1:5" ht="15.75">
      <c r="A34" s="5" t="s">
        <v>25</v>
      </c>
      <c r="B34" s="19" t="s">
        <v>37</v>
      </c>
      <c r="C34" s="20">
        <f t="shared" si="0"/>
        <v>1</v>
      </c>
      <c r="D34" s="20">
        <f t="shared" si="1"/>
        <v>1</v>
      </c>
      <c r="E34" s="20">
        <f t="shared" si="2"/>
        <v>1</v>
      </c>
    </row>
    <row r="35" spans="1:5" ht="15.75">
      <c r="A35" s="5" t="s">
        <v>26</v>
      </c>
      <c r="B35" s="19" t="s">
        <v>37</v>
      </c>
      <c r="C35" s="20">
        <f t="shared" si="0"/>
        <v>1</v>
      </c>
      <c r="D35" s="20">
        <f t="shared" si="1"/>
        <v>1</v>
      </c>
      <c r="E35" s="20">
        <f t="shared" si="2"/>
        <v>1</v>
      </c>
    </row>
    <row r="36" spans="1:5" ht="15.75">
      <c r="A36" s="5" t="s">
        <v>27</v>
      </c>
      <c r="B36" s="19" t="s">
        <v>37</v>
      </c>
      <c r="C36" s="20">
        <f t="shared" si="0"/>
        <v>1</v>
      </c>
      <c r="D36" s="20">
        <f t="shared" si="1"/>
        <v>1</v>
      </c>
      <c r="E36" s="20">
        <f t="shared" si="2"/>
        <v>1</v>
      </c>
    </row>
    <row r="37" spans="1:5" ht="15.75">
      <c r="A37" s="5" t="s">
        <v>28</v>
      </c>
      <c r="B37" s="19" t="s">
        <v>37</v>
      </c>
      <c r="C37" s="20">
        <f t="shared" si="0"/>
        <v>1</v>
      </c>
      <c r="D37" s="20">
        <f t="shared" si="1"/>
        <v>1</v>
      </c>
      <c r="E37" s="20">
        <f t="shared" si="2"/>
        <v>1</v>
      </c>
    </row>
    <row r="38" spans="1:5" ht="15.75">
      <c r="A38" s="5" t="s">
        <v>29</v>
      </c>
      <c r="B38" s="19" t="s">
        <v>37</v>
      </c>
      <c r="C38" s="20">
        <f t="shared" si="0"/>
        <v>1</v>
      </c>
      <c r="D38" s="20">
        <f t="shared" si="1"/>
        <v>1</v>
      </c>
      <c r="E38" s="20">
        <f t="shared" si="2"/>
        <v>1</v>
      </c>
    </row>
    <row r="39" spans="1:5" ht="15.75">
      <c r="A39" s="5" t="s">
        <v>30</v>
      </c>
      <c r="B39" s="19" t="s">
        <v>37</v>
      </c>
      <c r="C39" s="20">
        <f t="shared" si="0"/>
        <v>1</v>
      </c>
      <c r="D39" s="20">
        <f t="shared" si="1"/>
        <v>1</v>
      </c>
      <c r="E39" s="20">
        <f t="shared" si="2"/>
        <v>1</v>
      </c>
    </row>
    <row r="40" spans="1:5" ht="15.75">
      <c r="A40" s="5" t="s">
        <v>31</v>
      </c>
      <c r="B40" s="19" t="s">
        <v>37</v>
      </c>
      <c r="C40" s="20">
        <f t="shared" si="0"/>
        <v>1</v>
      </c>
      <c r="D40" s="20">
        <f t="shared" si="1"/>
        <v>1</v>
      </c>
      <c r="E40" s="20">
        <f t="shared" si="2"/>
        <v>1</v>
      </c>
    </row>
    <row r="41" spans="1:5" ht="15.75">
      <c r="A41" s="5" t="s">
        <v>32</v>
      </c>
      <c r="B41" s="19" t="s">
        <v>37</v>
      </c>
      <c r="C41" s="20">
        <f t="shared" si="0"/>
        <v>1</v>
      </c>
      <c r="D41" s="20">
        <f t="shared" si="1"/>
        <v>1</v>
      </c>
      <c r="E41" s="20">
        <f t="shared" si="2"/>
        <v>1</v>
      </c>
    </row>
    <row r="42" spans="1:5" ht="15.75">
      <c r="A42" s="5" t="s">
        <v>33</v>
      </c>
      <c r="B42" s="19" t="s">
        <v>37</v>
      </c>
      <c r="C42" s="20">
        <f t="shared" si="0"/>
        <v>1</v>
      </c>
      <c r="D42" s="20">
        <f t="shared" si="1"/>
        <v>1</v>
      </c>
      <c r="E42" s="20">
        <f t="shared" si="2"/>
        <v>1</v>
      </c>
    </row>
    <row r="43" spans="1:5" ht="15.75">
      <c r="A43" s="5" t="s">
        <v>34</v>
      </c>
      <c r="B43" s="19" t="s">
        <v>37</v>
      </c>
      <c r="C43" s="20">
        <f t="shared" si="0"/>
        <v>1</v>
      </c>
      <c r="D43" s="20">
        <f t="shared" si="1"/>
        <v>1</v>
      </c>
      <c r="E43" s="20">
        <f t="shared" si="2"/>
        <v>1</v>
      </c>
    </row>
    <row r="44" spans="1:5" ht="15.75">
      <c r="A44" s="5" t="s">
        <v>35</v>
      </c>
      <c r="B44" s="19" t="s">
        <v>37</v>
      </c>
      <c r="C44" s="20">
        <f t="shared" si="0"/>
        <v>1</v>
      </c>
      <c r="D44" s="20">
        <f t="shared" si="1"/>
        <v>1</v>
      </c>
      <c r="E44" s="20">
        <f t="shared" si="2"/>
        <v>1</v>
      </c>
    </row>
    <row r="45" spans="1:5" ht="15.75">
      <c r="A45" s="5" t="s">
        <v>36</v>
      </c>
      <c r="B45" s="19" t="s">
        <v>37</v>
      </c>
      <c r="C45" s="20">
        <f t="shared" si="0"/>
        <v>1</v>
      </c>
      <c r="D45" s="20">
        <f t="shared" si="1"/>
        <v>1</v>
      </c>
      <c r="E45" s="20">
        <f t="shared" si="2"/>
        <v>1</v>
      </c>
    </row>
    <row r="46" ht="15.75">
      <c r="A46" s="6"/>
    </row>
  </sheetData>
  <sheetProtection/>
  <mergeCells count="1">
    <mergeCell ref="A1:E1"/>
  </mergeCells>
  <printOptions/>
  <pageMargins left="0.71" right="0.18" top="0.35" bottom="0.22" header="0.17" footer="0.22"/>
  <pageSetup fitToHeight="1" fitToWidth="1"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46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F46" sqref="F46"/>
    </sheetView>
  </sheetViews>
  <sheetFormatPr defaultColWidth="9.140625" defaultRowHeight="15"/>
  <cols>
    <col min="1" max="1" width="24.8515625" style="1" customWidth="1"/>
    <col min="2" max="2" width="24.421875" style="1" customWidth="1"/>
    <col min="3" max="3" width="9.140625" style="2" customWidth="1"/>
    <col min="4" max="4" width="8.7109375" style="2" customWidth="1"/>
    <col min="5" max="5" width="19.00390625" style="2" customWidth="1"/>
    <col min="6" max="16384" width="9.140625" style="1" customWidth="1"/>
  </cols>
  <sheetData>
    <row r="1" spans="1:5" ht="49.5" customHeight="1">
      <c r="A1" s="68" t="s">
        <v>46</v>
      </c>
      <c r="B1" s="70"/>
      <c r="C1" s="70"/>
      <c r="D1" s="70"/>
      <c r="E1" s="70"/>
    </row>
    <row r="3" spans="1:2" ht="15.75">
      <c r="A3" s="11" t="s">
        <v>48</v>
      </c>
      <c r="B3" s="11">
        <v>1</v>
      </c>
    </row>
    <row r="4" spans="1:2" ht="15.75">
      <c r="A4" s="12" t="s">
        <v>49</v>
      </c>
      <c r="B4" s="12">
        <v>0</v>
      </c>
    </row>
    <row r="5" spans="1:2" ht="15.75">
      <c r="A5" s="13" t="s">
        <v>50</v>
      </c>
      <c r="B5" s="14" t="s">
        <v>42</v>
      </c>
    </row>
    <row r="7" spans="1:5" s="8" customFormat="1" ht="85.5" customHeight="1">
      <c r="A7" s="3" t="s">
        <v>38</v>
      </c>
      <c r="B7" s="3" t="s">
        <v>304</v>
      </c>
      <c r="C7" s="9" t="s">
        <v>68</v>
      </c>
      <c r="D7" s="9" t="s">
        <v>69</v>
      </c>
      <c r="E7" s="9" t="s">
        <v>70</v>
      </c>
    </row>
    <row r="8" spans="1:5" s="7" customFormat="1" ht="15.75">
      <c r="A8" s="9">
        <v>1</v>
      </c>
      <c r="B8" s="9">
        <v>2</v>
      </c>
      <c r="C8" s="9">
        <v>3</v>
      </c>
      <c r="D8" s="9">
        <v>4</v>
      </c>
      <c r="E8" s="9">
        <v>5</v>
      </c>
    </row>
    <row r="9" spans="1:5" ht="15.75">
      <c r="A9" s="5" t="s">
        <v>0</v>
      </c>
      <c r="B9" s="19"/>
      <c r="C9" s="20">
        <f>IF(B9="+",1,0)</f>
        <v>0</v>
      </c>
      <c r="D9" s="20">
        <f>(C9-$B$4)/($B$3-$B$4)</f>
        <v>0</v>
      </c>
      <c r="E9" s="20">
        <f>D9*$B$5</f>
        <v>0</v>
      </c>
    </row>
    <row r="10" spans="1:5" ht="15.75">
      <c r="A10" s="5" t="s">
        <v>1</v>
      </c>
      <c r="B10" s="19"/>
      <c r="C10" s="20">
        <f aca="true" t="shared" si="0" ref="C10:C45">IF(B10="+",1,0)</f>
        <v>0</v>
      </c>
      <c r="D10" s="20">
        <f aca="true" t="shared" si="1" ref="D10:D45">(C10-$B$4)/($B$3-$B$4)</f>
        <v>0</v>
      </c>
      <c r="E10" s="20">
        <f aca="true" t="shared" si="2" ref="E10:E45">D10*$B$5</f>
        <v>0</v>
      </c>
    </row>
    <row r="11" spans="1:5" ht="15.75">
      <c r="A11" s="5" t="s">
        <v>2</v>
      </c>
      <c r="B11" s="19"/>
      <c r="C11" s="20">
        <f t="shared" si="0"/>
        <v>0</v>
      </c>
      <c r="D11" s="20">
        <f t="shared" si="1"/>
        <v>0</v>
      </c>
      <c r="E11" s="20">
        <f t="shared" si="2"/>
        <v>0</v>
      </c>
    </row>
    <row r="12" spans="1:5" ht="15.75">
      <c r="A12" s="5" t="s">
        <v>3</v>
      </c>
      <c r="B12" s="19"/>
      <c r="C12" s="20">
        <f t="shared" si="0"/>
        <v>0</v>
      </c>
      <c r="D12" s="20">
        <f t="shared" si="1"/>
        <v>0</v>
      </c>
      <c r="E12" s="20">
        <f t="shared" si="2"/>
        <v>0</v>
      </c>
    </row>
    <row r="13" spans="1:5" ht="15.75">
      <c r="A13" s="5" t="s">
        <v>4</v>
      </c>
      <c r="B13" s="19"/>
      <c r="C13" s="20">
        <f t="shared" si="0"/>
        <v>0</v>
      </c>
      <c r="D13" s="20">
        <f t="shared" si="1"/>
        <v>0</v>
      </c>
      <c r="E13" s="20">
        <f t="shared" si="2"/>
        <v>0</v>
      </c>
    </row>
    <row r="14" spans="1:5" ht="15.75">
      <c r="A14" s="5" t="s">
        <v>5</v>
      </c>
      <c r="B14" s="19"/>
      <c r="C14" s="20">
        <f t="shared" si="0"/>
        <v>0</v>
      </c>
      <c r="D14" s="20">
        <f t="shared" si="1"/>
        <v>0</v>
      </c>
      <c r="E14" s="20">
        <f t="shared" si="2"/>
        <v>0</v>
      </c>
    </row>
    <row r="15" spans="1:5" ht="15.75">
      <c r="A15" s="5" t="s">
        <v>6</v>
      </c>
      <c r="B15" s="19"/>
      <c r="C15" s="20">
        <f t="shared" si="0"/>
        <v>0</v>
      </c>
      <c r="D15" s="20">
        <f t="shared" si="1"/>
        <v>0</v>
      </c>
      <c r="E15" s="20">
        <f t="shared" si="2"/>
        <v>0</v>
      </c>
    </row>
    <row r="16" spans="1:5" ht="15.75">
      <c r="A16" s="5" t="s">
        <v>7</v>
      </c>
      <c r="B16" s="19"/>
      <c r="C16" s="20">
        <f t="shared" si="0"/>
        <v>0</v>
      </c>
      <c r="D16" s="20">
        <f t="shared" si="1"/>
        <v>0</v>
      </c>
      <c r="E16" s="20">
        <f t="shared" si="2"/>
        <v>0</v>
      </c>
    </row>
    <row r="17" spans="1:5" ht="15.75">
      <c r="A17" s="5" t="s">
        <v>8</v>
      </c>
      <c r="B17" s="19"/>
      <c r="C17" s="20">
        <f t="shared" si="0"/>
        <v>0</v>
      </c>
      <c r="D17" s="20">
        <f t="shared" si="1"/>
        <v>0</v>
      </c>
      <c r="E17" s="20">
        <f t="shared" si="2"/>
        <v>0</v>
      </c>
    </row>
    <row r="18" spans="1:5" ht="15.75">
      <c r="A18" s="5" t="s">
        <v>9</v>
      </c>
      <c r="B18" s="19"/>
      <c r="C18" s="20">
        <f t="shared" si="0"/>
        <v>0</v>
      </c>
      <c r="D18" s="20">
        <f t="shared" si="1"/>
        <v>0</v>
      </c>
      <c r="E18" s="20">
        <f t="shared" si="2"/>
        <v>0</v>
      </c>
    </row>
    <row r="19" spans="1:5" ht="15.75">
      <c r="A19" s="5" t="s">
        <v>10</v>
      </c>
      <c r="B19" s="57" t="s">
        <v>37</v>
      </c>
      <c r="C19" s="20">
        <f t="shared" si="0"/>
        <v>1</v>
      </c>
      <c r="D19" s="20">
        <f t="shared" si="1"/>
        <v>1</v>
      </c>
      <c r="E19" s="20">
        <f t="shared" si="2"/>
        <v>-1</v>
      </c>
    </row>
    <row r="20" spans="1:5" ht="15.75">
      <c r="A20" s="5" t="s">
        <v>11</v>
      </c>
      <c r="B20" s="57" t="s">
        <v>37</v>
      </c>
      <c r="C20" s="20">
        <f t="shared" si="0"/>
        <v>1</v>
      </c>
      <c r="D20" s="20">
        <f t="shared" si="1"/>
        <v>1</v>
      </c>
      <c r="E20" s="20">
        <f t="shared" si="2"/>
        <v>-1</v>
      </c>
    </row>
    <row r="21" spans="1:5" ht="15.75">
      <c r="A21" s="5" t="s">
        <v>12</v>
      </c>
      <c r="B21" s="19"/>
      <c r="C21" s="20">
        <f t="shared" si="0"/>
        <v>0</v>
      </c>
      <c r="D21" s="20">
        <f t="shared" si="1"/>
        <v>0</v>
      </c>
      <c r="E21" s="20">
        <f t="shared" si="2"/>
        <v>0</v>
      </c>
    </row>
    <row r="22" spans="1:5" ht="15.75">
      <c r="A22" s="5" t="s">
        <v>13</v>
      </c>
      <c r="B22" s="19"/>
      <c r="C22" s="20">
        <f t="shared" si="0"/>
        <v>0</v>
      </c>
      <c r="D22" s="20">
        <f t="shared" si="1"/>
        <v>0</v>
      </c>
      <c r="E22" s="20">
        <f t="shared" si="2"/>
        <v>0</v>
      </c>
    </row>
    <row r="23" spans="1:5" ht="15.75">
      <c r="A23" s="5" t="s">
        <v>14</v>
      </c>
      <c r="B23" s="19"/>
      <c r="C23" s="20">
        <f t="shared" si="0"/>
        <v>0</v>
      </c>
      <c r="D23" s="20">
        <f t="shared" si="1"/>
        <v>0</v>
      </c>
      <c r="E23" s="20">
        <f t="shared" si="2"/>
        <v>0</v>
      </c>
    </row>
    <row r="24" spans="1:5" ht="15.75">
      <c r="A24" s="5" t="s">
        <v>15</v>
      </c>
      <c r="B24" s="19"/>
      <c r="C24" s="20">
        <f t="shared" si="0"/>
        <v>0</v>
      </c>
      <c r="D24" s="20">
        <f t="shared" si="1"/>
        <v>0</v>
      </c>
      <c r="E24" s="20">
        <f t="shared" si="2"/>
        <v>0</v>
      </c>
    </row>
    <row r="25" spans="1:5" ht="15.75">
      <c r="A25" s="5" t="s">
        <v>16</v>
      </c>
      <c r="B25" s="57" t="s">
        <v>37</v>
      </c>
      <c r="C25" s="20">
        <f t="shared" si="0"/>
        <v>1</v>
      </c>
      <c r="D25" s="20">
        <f t="shared" si="1"/>
        <v>1</v>
      </c>
      <c r="E25" s="20">
        <f t="shared" si="2"/>
        <v>-1</v>
      </c>
    </row>
    <row r="26" spans="1:5" ht="15.75">
      <c r="A26" s="5" t="s">
        <v>17</v>
      </c>
      <c r="B26" s="19"/>
      <c r="C26" s="20">
        <f t="shared" si="0"/>
        <v>0</v>
      </c>
      <c r="D26" s="20">
        <f t="shared" si="1"/>
        <v>0</v>
      </c>
      <c r="E26" s="20">
        <f t="shared" si="2"/>
        <v>0</v>
      </c>
    </row>
    <row r="27" spans="1:5" ht="15.75">
      <c r="A27" s="5" t="s">
        <v>18</v>
      </c>
      <c r="B27" s="19"/>
      <c r="C27" s="20">
        <f t="shared" si="0"/>
        <v>0</v>
      </c>
      <c r="D27" s="20">
        <f t="shared" si="1"/>
        <v>0</v>
      </c>
      <c r="E27" s="20">
        <f t="shared" si="2"/>
        <v>0</v>
      </c>
    </row>
    <row r="28" spans="1:5" ht="15.75">
      <c r="A28" s="5" t="s">
        <v>19</v>
      </c>
      <c r="B28" s="19"/>
      <c r="C28" s="20">
        <f t="shared" si="0"/>
        <v>0</v>
      </c>
      <c r="D28" s="20">
        <f t="shared" si="1"/>
        <v>0</v>
      </c>
      <c r="E28" s="20">
        <f t="shared" si="2"/>
        <v>0</v>
      </c>
    </row>
    <row r="29" spans="1:5" ht="15.75">
      <c r="A29" s="5" t="s">
        <v>20</v>
      </c>
      <c r="B29" s="19"/>
      <c r="C29" s="20">
        <f t="shared" si="0"/>
        <v>0</v>
      </c>
      <c r="D29" s="20">
        <f t="shared" si="1"/>
        <v>0</v>
      </c>
      <c r="E29" s="20">
        <f t="shared" si="2"/>
        <v>0</v>
      </c>
    </row>
    <row r="30" spans="1:5" ht="15.75">
      <c r="A30" s="5" t="s">
        <v>21</v>
      </c>
      <c r="B30" s="19"/>
      <c r="C30" s="20">
        <f t="shared" si="0"/>
        <v>0</v>
      </c>
      <c r="D30" s="20">
        <f t="shared" si="1"/>
        <v>0</v>
      </c>
      <c r="E30" s="20">
        <f t="shared" si="2"/>
        <v>0</v>
      </c>
    </row>
    <row r="31" spans="1:5" ht="15.75">
      <c r="A31" s="5" t="s">
        <v>22</v>
      </c>
      <c r="B31" s="57" t="s">
        <v>37</v>
      </c>
      <c r="C31" s="20">
        <f t="shared" si="0"/>
        <v>1</v>
      </c>
      <c r="D31" s="20">
        <f t="shared" si="1"/>
        <v>1</v>
      </c>
      <c r="E31" s="20">
        <f t="shared" si="2"/>
        <v>-1</v>
      </c>
    </row>
    <row r="32" spans="1:5" ht="15.75">
      <c r="A32" s="5" t="s">
        <v>23</v>
      </c>
      <c r="B32" s="19"/>
      <c r="C32" s="20">
        <f t="shared" si="0"/>
        <v>0</v>
      </c>
      <c r="D32" s="20">
        <f t="shared" si="1"/>
        <v>0</v>
      </c>
      <c r="E32" s="20">
        <f t="shared" si="2"/>
        <v>0</v>
      </c>
    </row>
    <row r="33" spans="1:5" ht="15.75">
      <c r="A33" s="5" t="s">
        <v>24</v>
      </c>
      <c r="B33" s="19"/>
      <c r="C33" s="20">
        <f t="shared" si="0"/>
        <v>0</v>
      </c>
      <c r="D33" s="20">
        <f t="shared" si="1"/>
        <v>0</v>
      </c>
      <c r="E33" s="20">
        <f t="shared" si="2"/>
        <v>0</v>
      </c>
    </row>
    <row r="34" spans="1:5" ht="15.75">
      <c r="A34" s="5" t="s">
        <v>25</v>
      </c>
      <c r="B34" s="19"/>
      <c r="C34" s="20">
        <f t="shared" si="0"/>
        <v>0</v>
      </c>
      <c r="D34" s="20">
        <f t="shared" si="1"/>
        <v>0</v>
      </c>
      <c r="E34" s="20">
        <f t="shared" si="2"/>
        <v>0</v>
      </c>
    </row>
    <row r="35" spans="1:5" ht="15.75">
      <c r="A35" s="5" t="s">
        <v>26</v>
      </c>
      <c r="B35" s="19"/>
      <c r="C35" s="20">
        <f t="shared" si="0"/>
        <v>0</v>
      </c>
      <c r="D35" s="20">
        <f t="shared" si="1"/>
        <v>0</v>
      </c>
      <c r="E35" s="20">
        <f t="shared" si="2"/>
        <v>0</v>
      </c>
    </row>
    <row r="36" spans="1:5" ht="15.75">
      <c r="A36" s="5" t="s">
        <v>27</v>
      </c>
      <c r="B36" s="57" t="s">
        <v>37</v>
      </c>
      <c r="C36" s="20">
        <f t="shared" si="0"/>
        <v>1</v>
      </c>
      <c r="D36" s="20">
        <f t="shared" si="1"/>
        <v>1</v>
      </c>
      <c r="E36" s="20">
        <f t="shared" si="2"/>
        <v>-1</v>
      </c>
    </row>
    <row r="37" spans="1:5" ht="15.75">
      <c r="A37" s="5" t="s">
        <v>28</v>
      </c>
      <c r="B37" s="19"/>
      <c r="C37" s="20">
        <f t="shared" si="0"/>
        <v>0</v>
      </c>
      <c r="D37" s="20">
        <f t="shared" si="1"/>
        <v>0</v>
      </c>
      <c r="E37" s="20">
        <f t="shared" si="2"/>
        <v>0</v>
      </c>
    </row>
    <row r="38" spans="1:5" ht="15.75">
      <c r="A38" s="5" t="s">
        <v>29</v>
      </c>
      <c r="B38" s="19"/>
      <c r="C38" s="20">
        <f t="shared" si="0"/>
        <v>0</v>
      </c>
      <c r="D38" s="20">
        <f t="shared" si="1"/>
        <v>0</v>
      </c>
      <c r="E38" s="20">
        <f t="shared" si="2"/>
        <v>0</v>
      </c>
    </row>
    <row r="39" spans="1:5" ht="15.75">
      <c r="A39" s="5" t="s">
        <v>30</v>
      </c>
      <c r="B39" s="19"/>
      <c r="C39" s="20">
        <f t="shared" si="0"/>
        <v>0</v>
      </c>
      <c r="D39" s="20">
        <f t="shared" si="1"/>
        <v>0</v>
      </c>
      <c r="E39" s="20">
        <f t="shared" si="2"/>
        <v>0</v>
      </c>
    </row>
    <row r="40" spans="1:5" ht="15.75">
      <c r="A40" s="5" t="s">
        <v>31</v>
      </c>
      <c r="B40" s="19"/>
      <c r="C40" s="20">
        <f t="shared" si="0"/>
        <v>0</v>
      </c>
      <c r="D40" s="20">
        <f t="shared" si="1"/>
        <v>0</v>
      </c>
      <c r="E40" s="20">
        <f t="shared" si="2"/>
        <v>0</v>
      </c>
    </row>
    <row r="41" spans="1:5" ht="15.75">
      <c r="A41" s="5" t="s">
        <v>32</v>
      </c>
      <c r="B41" s="19"/>
      <c r="C41" s="20">
        <f t="shared" si="0"/>
        <v>0</v>
      </c>
      <c r="D41" s="20">
        <f t="shared" si="1"/>
        <v>0</v>
      </c>
      <c r="E41" s="20">
        <f t="shared" si="2"/>
        <v>0</v>
      </c>
    </row>
    <row r="42" spans="1:5" ht="15.75">
      <c r="A42" s="5" t="s">
        <v>33</v>
      </c>
      <c r="B42" s="19"/>
      <c r="C42" s="20">
        <f t="shared" si="0"/>
        <v>0</v>
      </c>
      <c r="D42" s="20">
        <f t="shared" si="1"/>
        <v>0</v>
      </c>
      <c r="E42" s="20">
        <f t="shared" si="2"/>
        <v>0</v>
      </c>
    </row>
    <row r="43" spans="1:5" ht="15.75">
      <c r="A43" s="5" t="s">
        <v>34</v>
      </c>
      <c r="B43" s="19"/>
      <c r="C43" s="20">
        <f t="shared" si="0"/>
        <v>0</v>
      </c>
      <c r="D43" s="20">
        <f t="shared" si="1"/>
        <v>0</v>
      </c>
      <c r="E43" s="20">
        <f t="shared" si="2"/>
        <v>0</v>
      </c>
    </row>
    <row r="44" spans="1:5" ht="15.75">
      <c r="A44" s="5" t="s">
        <v>35</v>
      </c>
      <c r="B44" s="19"/>
      <c r="C44" s="20">
        <f t="shared" si="0"/>
        <v>0</v>
      </c>
      <c r="D44" s="20">
        <f t="shared" si="1"/>
        <v>0</v>
      </c>
      <c r="E44" s="20">
        <f t="shared" si="2"/>
        <v>0</v>
      </c>
    </row>
    <row r="45" spans="1:5" ht="15.75">
      <c r="A45" s="5" t="s">
        <v>36</v>
      </c>
      <c r="B45" s="19"/>
      <c r="C45" s="20">
        <f t="shared" si="0"/>
        <v>0</v>
      </c>
      <c r="D45" s="20">
        <f t="shared" si="1"/>
        <v>0</v>
      </c>
      <c r="E45" s="20">
        <f t="shared" si="2"/>
        <v>0</v>
      </c>
    </row>
    <row r="46" ht="15.75">
      <c r="A46" s="6"/>
    </row>
  </sheetData>
  <sheetProtection/>
  <mergeCells count="1">
    <mergeCell ref="A1:E1"/>
  </mergeCells>
  <printOptions/>
  <pageMargins left="0.78" right="0.2" top="0.17" bottom="0.22" header="0.17" footer="0.22"/>
  <pageSetup fitToHeight="1" fitToWidth="1"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A13B39"/>
    <pageSetUpPr fitToPage="1"/>
  </sheetPr>
  <dimension ref="A1:AA42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A42" sqref="AA42"/>
    </sheetView>
  </sheetViews>
  <sheetFormatPr defaultColWidth="9.140625" defaultRowHeight="15"/>
  <cols>
    <col min="1" max="1" width="25.00390625" style="1" bestFit="1" customWidth="1"/>
    <col min="2" max="2" width="6.8515625" style="1" customWidth="1"/>
    <col min="3" max="3" width="6.57421875" style="2" customWidth="1"/>
    <col min="4" max="5" width="7.28125" style="2" customWidth="1"/>
    <col min="6" max="6" width="6.7109375" style="2" customWidth="1"/>
    <col min="7" max="7" width="7.00390625" style="1" customWidth="1"/>
    <col min="8" max="8" width="7.00390625" style="2" customWidth="1"/>
    <col min="9" max="9" width="6.8515625" style="2" customWidth="1"/>
    <col min="10" max="10" width="7.421875" style="2" customWidth="1"/>
    <col min="11" max="11" width="9.57421875" style="1" customWidth="1"/>
    <col min="12" max="13" width="7.00390625" style="2" customWidth="1"/>
    <col min="14" max="20" width="6.00390625" style="1" customWidth="1"/>
    <col min="21" max="21" width="6.57421875" style="2" customWidth="1"/>
    <col min="22" max="22" width="7.28125" style="2" customWidth="1"/>
    <col min="23" max="23" width="6.7109375" style="2" customWidth="1"/>
    <col min="24" max="24" width="6.7109375" style="1" customWidth="1"/>
    <col min="25" max="25" width="6.57421875" style="2" customWidth="1"/>
    <col min="26" max="26" width="18.57421875" style="1" customWidth="1"/>
    <col min="27" max="16384" width="9.140625" style="1" customWidth="1"/>
  </cols>
  <sheetData>
    <row r="1" spans="1:26" ht="17.25" customHeight="1">
      <c r="A1" s="68" t="s">
        <v>354</v>
      </c>
      <c r="B1" s="70"/>
      <c r="C1" s="70"/>
      <c r="D1" s="70"/>
      <c r="E1" s="70"/>
      <c r="F1" s="70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3" spans="1:27" s="8" customFormat="1" ht="111.75" customHeight="1">
      <c r="A3" s="65" t="s">
        <v>38</v>
      </c>
      <c r="B3" s="65" t="s">
        <v>96</v>
      </c>
      <c r="C3" s="80"/>
      <c r="D3" s="80"/>
      <c r="E3" s="80"/>
      <c r="F3" s="80"/>
      <c r="G3" s="81" t="s">
        <v>97</v>
      </c>
      <c r="H3" s="82"/>
      <c r="I3" s="82"/>
      <c r="J3" s="82"/>
      <c r="K3" s="82"/>
      <c r="L3" s="82"/>
      <c r="M3" s="83"/>
      <c r="N3" s="65" t="s">
        <v>261</v>
      </c>
      <c r="O3" s="65"/>
      <c r="P3" s="65"/>
      <c r="Q3" s="65"/>
      <c r="R3" s="65"/>
      <c r="S3" s="65"/>
      <c r="T3" s="65"/>
      <c r="U3" s="80"/>
      <c r="V3" s="80"/>
      <c r="W3" s="80"/>
      <c r="X3" s="65" t="s">
        <v>260</v>
      </c>
      <c r="Y3" s="80"/>
      <c r="Z3" s="65" t="s">
        <v>98</v>
      </c>
      <c r="AA3" s="22"/>
    </row>
    <row r="4" spans="1:26" s="8" customFormat="1" ht="23.25" customHeight="1">
      <c r="A4" s="65"/>
      <c r="B4" s="3">
        <v>1</v>
      </c>
      <c r="C4" s="9">
        <v>2</v>
      </c>
      <c r="D4" s="9">
        <v>3</v>
      </c>
      <c r="E4" s="9">
        <v>4</v>
      </c>
      <c r="F4" s="9">
        <v>5</v>
      </c>
      <c r="G4" s="3">
        <v>1</v>
      </c>
      <c r="H4" s="9">
        <v>2</v>
      </c>
      <c r="I4" s="9">
        <v>3</v>
      </c>
      <c r="J4" s="9">
        <v>4</v>
      </c>
      <c r="K4" s="3">
        <v>5</v>
      </c>
      <c r="L4" s="9">
        <v>6</v>
      </c>
      <c r="M4" s="9">
        <v>7</v>
      </c>
      <c r="N4" s="3">
        <v>1</v>
      </c>
      <c r="O4" s="3">
        <v>2</v>
      </c>
      <c r="P4" s="3">
        <v>3</v>
      </c>
      <c r="Q4" s="3">
        <v>4</v>
      </c>
      <c r="R4" s="3">
        <v>5</v>
      </c>
      <c r="S4" s="3">
        <v>6</v>
      </c>
      <c r="T4" s="3">
        <v>7</v>
      </c>
      <c r="U4" s="3">
        <v>8</v>
      </c>
      <c r="V4" s="3">
        <v>9</v>
      </c>
      <c r="W4" s="3">
        <v>10</v>
      </c>
      <c r="X4" s="3">
        <v>1</v>
      </c>
      <c r="Y4" s="9">
        <v>2</v>
      </c>
      <c r="Z4" s="78"/>
    </row>
    <row r="5" spans="1:27" ht="15.75">
      <c r="A5" s="5" t="s">
        <v>0</v>
      </c>
      <c r="B5" s="19">
        <f>'I (1)'!$F9</f>
        <v>0.6336489584958475</v>
      </c>
      <c r="C5" s="19">
        <f>'I (2)'!$L10</f>
        <v>0.2258291316056856</v>
      </c>
      <c r="D5" s="38">
        <f>'I (3)'!$G10</f>
        <v>0</v>
      </c>
      <c r="E5" s="20">
        <f>'I (4)'!$E9</f>
        <v>0</v>
      </c>
      <c r="F5" s="19">
        <f>'I (5)'!$J10</f>
        <v>-0.4027939964282631</v>
      </c>
      <c r="G5" s="20">
        <f>'II (1)'!$G9</f>
        <v>-2</v>
      </c>
      <c r="H5" s="19">
        <f>'II (2)'!$F9</f>
        <v>-0.20002045188895012</v>
      </c>
      <c r="I5" s="19">
        <f>'II (3)'!$F9</f>
        <v>-0.4170391664279151</v>
      </c>
      <c r="J5" s="20">
        <f>'II (4)'!$H10</f>
        <v>-2</v>
      </c>
      <c r="K5" s="19">
        <f>'II (5)'!$I10</f>
        <v>-0.7819474415910542</v>
      </c>
      <c r="L5" s="38">
        <f>'II (6)'!$G10</f>
        <v>0</v>
      </c>
      <c r="M5" s="38">
        <f>'II (7)'!$G10</f>
        <v>0</v>
      </c>
      <c r="N5" s="38">
        <f>'III (1)'!$M10</f>
        <v>0</v>
      </c>
      <c r="O5" s="38">
        <f>'III (2)'!$K10</f>
        <v>0</v>
      </c>
      <c r="P5" s="38">
        <f>'III (3)'!$I9</f>
        <v>0</v>
      </c>
      <c r="Q5" s="20">
        <f>'III (4)'!$H10</f>
        <v>0</v>
      </c>
      <c r="R5" s="38">
        <f>'III (5)'!$H9</f>
        <v>-1</v>
      </c>
      <c r="S5" s="20">
        <f>'III (6)'!$H10</f>
        <v>0</v>
      </c>
      <c r="T5" s="20">
        <f>'III (7)'!$E9</f>
        <v>0</v>
      </c>
      <c r="U5" s="20">
        <f>'III (8)'!$E9</f>
        <v>0</v>
      </c>
      <c r="V5" s="20">
        <f>'III (9)'!$J10</f>
        <v>-1</v>
      </c>
      <c r="W5" s="20">
        <f>'III (10)'!$E9</f>
        <v>0</v>
      </c>
      <c r="X5" s="20">
        <f>'IV (1)'!$E9</f>
        <v>0</v>
      </c>
      <c r="Y5" s="20">
        <f>'IV (2)'!$E9</f>
        <v>0</v>
      </c>
      <c r="Z5" s="47">
        <f>SUM(B5:Y5)</f>
        <v>-6.942322966234649</v>
      </c>
      <c r="AA5" s="1">
        <f>RANK(Z5,$Z$5:$Z$41,0)</f>
        <v>37</v>
      </c>
    </row>
    <row r="6" spans="1:27" ht="15.75">
      <c r="A6" s="5" t="s">
        <v>1</v>
      </c>
      <c r="B6" s="19">
        <f>'I (1)'!$F10</f>
        <v>0.4702759022003748</v>
      </c>
      <c r="C6" s="19">
        <f>'I (2)'!$L11</f>
        <v>0.23683113416141607</v>
      </c>
      <c r="D6" s="38">
        <f>'I (3)'!$G11</f>
        <v>0</v>
      </c>
      <c r="E6" s="20">
        <f>'I (4)'!$E10</f>
        <v>0</v>
      </c>
      <c r="F6" s="19">
        <f>'I (5)'!$J11</f>
        <v>-0.4603971352256231</v>
      </c>
      <c r="G6" s="20">
        <f>'II (1)'!$G10</f>
        <v>0</v>
      </c>
      <c r="H6" s="19">
        <f>'II (2)'!$F10</f>
        <v>-0.10251162770790223</v>
      </c>
      <c r="I6" s="19">
        <f>'II (3)'!$F10</f>
        <v>-0.36059248482119693</v>
      </c>
      <c r="J6" s="20">
        <f>'II (4)'!$H11</f>
        <v>-2</v>
      </c>
      <c r="K6" s="19">
        <f>'II (5)'!$I11</f>
        <v>-0.18569787010105904</v>
      </c>
      <c r="L6" s="38">
        <f>'II (6)'!$G11</f>
        <v>0</v>
      </c>
      <c r="M6" s="38">
        <f>'II (7)'!$G11</f>
        <v>0</v>
      </c>
      <c r="N6" s="38">
        <f>'III (1)'!$M11</f>
        <v>0</v>
      </c>
      <c r="O6" s="38">
        <f>'III (2)'!$K11</f>
        <v>0</v>
      </c>
      <c r="P6" s="38">
        <f>'III (3)'!$I10</f>
        <v>0</v>
      </c>
      <c r="Q6" s="20">
        <f>'III (4)'!$H11</f>
        <v>0</v>
      </c>
      <c r="R6" s="19">
        <f>'III (5)'!$H10</f>
        <v>-0.8640627409768821</v>
      </c>
      <c r="S6" s="20">
        <f>'III (6)'!$H11</f>
        <v>0</v>
      </c>
      <c r="T6" s="20">
        <f>'III (7)'!$E10</f>
        <v>0</v>
      </c>
      <c r="U6" s="20">
        <f>'III (8)'!$E10</f>
        <v>0</v>
      </c>
      <c r="V6" s="20">
        <f>'III (9)'!$J11</f>
        <v>-1</v>
      </c>
      <c r="W6" s="20">
        <f>'III (10)'!$E10</f>
        <v>0</v>
      </c>
      <c r="X6" s="20">
        <f>'IV (1)'!$E10</f>
        <v>1</v>
      </c>
      <c r="Y6" s="20">
        <f>'IV (2)'!$E10</f>
        <v>0</v>
      </c>
      <c r="Z6" s="47">
        <f aca="true" t="shared" si="0" ref="Z6:Z41">SUM(B6:Y6)</f>
        <v>-3.266154822470872</v>
      </c>
      <c r="AA6" s="1">
        <f aca="true" t="shared" si="1" ref="AA6:AA41">RANK(Z6,$Z$5:$Z$41,0)</f>
        <v>32</v>
      </c>
    </row>
    <row r="7" spans="1:27" ht="15.75">
      <c r="A7" s="5" t="s">
        <v>2</v>
      </c>
      <c r="B7" s="19">
        <f>'I (1)'!$F11</f>
        <v>0.8848400829003665</v>
      </c>
      <c r="C7" s="19">
        <f>'I (2)'!$L12</f>
        <v>0.30423241091375586</v>
      </c>
      <c r="D7" s="38">
        <f>'I (3)'!$G12</f>
        <v>0</v>
      </c>
      <c r="E7" s="20">
        <f>'I (4)'!$E11</f>
        <v>0</v>
      </c>
      <c r="F7" s="19">
        <f>'I (5)'!$J12</f>
        <v>-0.4164747706194023</v>
      </c>
      <c r="G7" s="20">
        <f>'II (1)'!$G11</f>
        <v>0</v>
      </c>
      <c r="H7" s="19">
        <f>'II (2)'!$F11</f>
        <v>-0.7238198757029504</v>
      </c>
      <c r="I7" s="19">
        <f>'II (3)'!$F11</f>
        <v>-0.07956480988689082</v>
      </c>
      <c r="J7" s="20">
        <f>'II (4)'!$H12</f>
        <v>0</v>
      </c>
      <c r="K7" s="19">
        <f>'II (5)'!$I12</f>
        <v>-0.10348643820557181</v>
      </c>
      <c r="L7" s="38">
        <f>'II (6)'!$G12</f>
        <v>0</v>
      </c>
      <c r="M7" s="38">
        <f>'II (7)'!$G12</f>
        <v>0</v>
      </c>
      <c r="N7" s="38">
        <f>'III (1)'!$M12</f>
        <v>0</v>
      </c>
      <c r="O7" s="38">
        <f>'III (2)'!$K12</f>
        <v>0</v>
      </c>
      <c r="P7" s="38">
        <f>'III (3)'!$I11</f>
        <v>0</v>
      </c>
      <c r="Q7" s="20">
        <f>'III (4)'!$H12</f>
        <v>0</v>
      </c>
      <c r="R7" s="19">
        <f>'III (5)'!$H11</f>
        <v>-0.10721321672546039</v>
      </c>
      <c r="S7" s="20">
        <f>'III (6)'!$H12</f>
        <v>0</v>
      </c>
      <c r="T7" s="20">
        <f>'III (7)'!$E11</f>
        <v>0</v>
      </c>
      <c r="U7" s="20">
        <f>'III (8)'!$E11</f>
        <v>0</v>
      </c>
      <c r="V7" s="20">
        <f>'III (9)'!$J12</f>
        <v>0</v>
      </c>
      <c r="W7" s="20">
        <f>'III (10)'!$E11</f>
        <v>0</v>
      </c>
      <c r="X7" s="20">
        <f>'IV (1)'!$E11</f>
        <v>1</v>
      </c>
      <c r="Y7" s="20">
        <f>'IV (2)'!$E11</f>
        <v>0</v>
      </c>
      <c r="Z7" s="47">
        <f t="shared" si="0"/>
        <v>0.7585133826738467</v>
      </c>
      <c r="AA7" s="1">
        <f t="shared" si="1"/>
        <v>5</v>
      </c>
    </row>
    <row r="8" spans="1:27" ht="15.75">
      <c r="A8" s="5" t="s">
        <v>3</v>
      </c>
      <c r="B8" s="19">
        <f>'I (1)'!$F12</f>
        <v>0.5322499850934955</v>
      </c>
      <c r="C8" s="19">
        <f>'I (2)'!$L13</f>
        <v>0.19569103683843536</v>
      </c>
      <c r="D8" s="19">
        <f>'I (3)'!$G13</f>
        <v>-0.16318803561812636</v>
      </c>
      <c r="E8" s="20">
        <f>'I (4)'!$E12</f>
        <v>0</v>
      </c>
      <c r="F8" s="19">
        <f>'I (5)'!$J13</f>
        <v>-0.4028511905755963</v>
      </c>
      <c r="G8" s="20">
        <f>'II (1)'!$G12</f>
        <v>-2</v>
      </c>
      <c r="H8" s="19">
        <f>'II (2)'!$F12</f>
        <v>-0.4694411896226562</v>
      </c>
      <c r="I8" s="19">
        <f>'II (3)'!$F12</f>
        <v>-0.30402232081355196</v>
      </c>
      <c r="J8" s="20">
        <f>'II (4)'!$H13</f>
        <v>0</v>
      </c>
      <c r="K8" s="19">
        <f>'II (5)'!$I13</f>
        <v>-0.2253982127948385</v>
      </c>
      <c r="L8" s="38">
        <f>'II (6)'!$G13</f>
        <v>0</v>
      </c>
      <c r="M8" s="38">
        <f>'II (7)'!$G13</f>
        <v>0</v>
      </c>
      <c r="N8" s="38">
        <f>'III (1)'!$M13</f>
        <v>0</v>
      </c>
      <c r="O8" s="38">
        <f>'III (2)'!$K13</f>
        <v>0</v>
      </c>
      <c r="P8" s="38">
        <f>'III (3)'!$I12</f>
        <v>0</v>
      </c>
      <c r="Q8" s="20">
        <f>'III (4)'!$H13</f>
        <v>0</v>
      </c>
      <c r="R8" s="19">
        <f>'III (5)'!$H12</f>
        <v>-0.18595260834878508</v>
      </c>
      <c r="S8" s="20">
        <f>'III (6)'!$H13</f>
        <v>0</v>
      </c>
      <c r="T8" s="20">
        <f>'III (7)'!$E12</f>
        <v>0</v>
      </c>
      <c r="U8" s="20">
        <f>'III (8)'!$E12</f>
        <v>0</v>
      </c>
      <c r="V8" s="20">
        <f>'III (9)'!$J13</f>
        <v>0</v>
      </c>
      <c r="W8" s="20">
        <f>'III (10)'!$E12</f>
        <v>0</v>
      </c>
      <c r="X8" s="20">
        <f>'IV (1)'!$E12</f>
        <v>1</v>
      </c>
      <c r="Y8" s="20">
        <f>'IV (2)'!$E12</f>
        <v>0</v>
      </c>
      <c r="Z8" s="47">
        <f t="shared" si="0"/>
        <v>-2.0229125358416233</v>
      </c>
      <c r="AA8" s="1">
        <f t="shared" si="1"/>
        <v>29</v>
      </c>
    </row>
    <row r="9" spans="1:27" ht="15.75">
      <c r="A9" s="5" t="s">
        <v>4</v>
      </c>
      <c r="B9" s="38">
        <f>'I (1)'!$F13</f>
        <v>0</v>
      </c>
      <c r="C9" s="38">
        <f>'I (2)'!$L14</f>
        <v>0</v>
      </c>
      <c r="D9" s="19">
        <f>'I (3)'!$G14</f>
        <v>-0.1432883986642608</v>
      </c>
      <c r="E9" s="20">
        <f>'I (4)'!$E13</f>
        <v>0</v>
      </c>
      <c r="F9" s="19">
        <f>'I (5)'!$J14</f>
        <v>-0.470599126009469</v>
      </c>
      <c r="G9" s="20">
        <f>'II (1)'!$G13</f>
        <v>0</v>
      </c>
      <c r="H9" s="19">
        <f>'II (2)'!$F13</f>
        <v>-0.39986440977068505</v>
      </c>
      <c r="I9" s="19">
        <f>'II (3)'!$F13</f>
        <v>-0.11442731901299752</v>
      </c>
      <c r="J9" s="20">
        <f>'II (4)'!$H14</f>
        <v>0</v>
      </c>
      <c r="K9" s="38">
        <f>'II (5)'!$I14</f>
        <v>0</v>
      </c>
      <c r="L9" s="38">
        <f>'II (6)'!$G14</f>
        <v>0</v>
      </c>
      <c r="M9" s="38">
        <f>'II (7)'!$G14</f>
        <v>0</v>
      </c>
      <c r="N9" s="38">
        <f>'III (1)'!$M14</f>
        <v>0</v>
      </c>
      <c r="O9" s="38">
        <f>'III (2)'!$K14</f>
        <v>0</v>
      </c>
      <c r="P9" s="38">
        <f>'III (3)'!$I13</f>
        <v>0</v>
      </c>
      <c r="Q9" s="20">
        <f>'III (4)'!$H14</f>
        <v>0</v>
      </c>
      <c r="R9" s="38">
        <f>'III (5)'!$H13</f>
        <v>0</v>
      </c>
      <c r="S9" s="20">
        <f>'III (6)'!$H14</f>
        <v>0</v>
      </c>
      <c r="T9" s="20">
        <f>'III (7)'!$E13</f>
        <v>0</v>
      </c>
      <c r="U9" s="20">
        <f>'III (8)'!$E13</f>
        <v>0</v>
      </c>
      <c r="V9" s="20">
        <f>'III (9)'!$J14</f>
        <v>-1</v>
      </c>
      <c r="W9" s="20">
        <f>'III (10)'!$E13</f>
        <v>0</v>
      </c>
      <c r="X9" s="20">
        <f>'IV (1)'!$E13</f>
        <v>1</v>
      </c>
      <c r="Y9" s="20">
        <f>'IV (2)'!$E13</f>
        <v>0</v>
      </c>
      <c r="Z9" s="47">
        <f t="shared" si="0"/>
        <v>-1.1281792534574122</v>
      </c>
      <c r="AA9" s="1">
        <f t="shared" si="1"/>
        <v>23</v>
      </c>
    </row>
    <row r="10" spans="1:27" ht="15.75">
      <c r="A10" s="5" t="s">
        <v>5</v>
      </c>
      <c r="B10" s="19">
        <f>'I (1)'!$F14</f>
        <v>0.8205787671294443</v>
      </c>
      <c r="C10" s="19">
        <f>'I (2)'!$L15</f>
        <v>0.11395244083669108</v>
      </c>
      <c r="D10" s="19">
        <f>'I (3)'!$G15</f>
        <v>-0.20146770495926264</v>
      </c>
      <c r="E10" s="20">
        <f>'I (4)'!$E14</f>
        <v>0</v>
      </c>
      <c r="F10" s="19">
        <f>'I (5)'!$J15</f>
        <v>-0.40737317991944294</v>
      </c>
      <c r="G10" s="20">
        <f>'II (1)'!$G14</f>
        <v>0</v>
      </c>
      <c r="H10" s="19">
        <f>'II (2)'!$F14</f>
        <v>-0.11329687644060477</v>
      </c>
      <c r="I10" s="19">
        <f>'II (3)'!$F14</f>
        <v>-0.06080039807694917</v>
      </c>
      <c r="J10" s="20">
        <f>'II (4)'!$H15</f>
        <v>0</v>
      </c>
      <c r="K10" s="19">
        <f>'II (5)'!$I15</f>
        <v>-0.21623581539732314</v>
      </c>
      <c r="L10" s="19">
        <f>'II (6)'!$G15</f>
        <v>-0.011753672633269895</v>
      </c>
      <c r="M10" s="38">
        <f>'II (7)'!$G15</f>
        <v>0</v>
      </c>
      <c r="N10" s="38">
        <f>'III (1)'!$M15</f>
        <v>0</v>
      </c>
      <c r="O10" s="38">
        <f>'III (2)'!$K15</f>
        <v>0</v>
      </c>
      <c r="P10" s="38">
        <f>'III (3)'!$I14</f>
        <v>0</v>
      </c>
      <c r="Q10" s="20">
        <f>'III (4)'!$H15</f>
        <v>0</v>
      </c>
      <c r="R10" s="38">
        <f>'III (5)'!$H14</f>
        <v>0</v>
      </c>
      <c r="S10" s="20">
        <f>'III (6)'!$H15</f>
        <v>0</v>
      </c>
      <c r="T10" s="20">
        <f>'III (7)'!$E14</f>
        <v>0</v>
      </c>
      <c r="U10" s="20">
        <f>'III (8)'!$E14</f>
        <v>0</v>
      </c>
      <c r="V10" s="20">
        <f>'III (9)'!$J15</f>
        <v>0</v>
      </c>
      <c r="W10" s="20">
        <f>'III (10)'!$E14</f>
        <v>0</v>
      </c>
      <c r="X10" s="20">
        <f>'IV (1)'!$E14</f>
        <v>1</v>
      </c>
      <c r="Y10" s="20">
        <f>'IV (2)'!$E14</f>
        <v>0</v>
      </c>
      <c r="Z10" s="47">
        <f t="shared" si="0"/>
        <v>0.9236035605392829</v>
      </c>
      <c r="AA10" s="1">
        <f t="shared" si="1"/>
        <v>4</v>
      </c>
    </row>
    <row r="11" spans="1:27" ht="15.75">
      <c r="A11" s="5" t="s">
        <v>6</v>
      </c>
      <c r="B11" s="19">
        <f>'I (1)'!$F15</f>
        <v>0.9367309091952417</v>
      </c>
      <c r="C11" s="19">
        <f>'I (2)'!$L16</f>
        <v>0.3330410527834191</v>
      </c>
      <c r="D11" s="38">
        <f>'I (3)'!$G16</f>
        <v>0</v>
      </c>
      <c r="E11" s="20">
        <f>'I (4)'!$E15</f>
        <v>0</v>
      </c>
      <c r="F11" s="19">
        <f>'I (5)'!$J16</f>
        <v>-0.43011728530232063</v>
      </c>
      <c r="G11" s="20">
        <f>'II (1)'!$G15</f>
        <v>0</v>
      </c>
      <c r="H11" s="19">
        <f>'II (2)'!$F15</f>
        <v>-0.2392230406579346</v>
      </c>
      <c r="I11" s="19">
        <f>'II (3)'!$F15</f>
        <v>-0.17249045850465664</v>
      </c>
      <c r="J11" s="20">
        <f>'II (4)'!$H16</f>
        <v>0</v>
      </c>
      <c r="K11" s="19">
        <f>'II (5)'!$I16</f>
        <v>-0.09660324071351097</v>
      </c>
      <c r="L11" s="38">
        <f>'II (6)'!$G16</f>
        <v>0</v>
      </c>
      <c r="M11" s="38">
        <f>'II (7)'!$G16</f>
        <v>0</v>
      </c>
      <c r="N11" s="38">
        <f>'III (1)'!$M16</f>
        <v>0</v>
      </c>
      <c r="O11" s="38">
        <f>'III (2)'!$K16</f>
        <v>0</v>
      </c>
      <c r="P11" s="38">
        <f>'III (3)'!$I15</f>
        <v>0</v>
      </c>
      <c r="Q11" s="20">
        <f>'III (4)'!$H16</f>
        <v>0</v>
      </c>
      <c r="R11" s="38">
        <f>'III (5)'!$H15</f>
        <v>0</v>
      </c>
      <c r="S11" s="20">
        <f>'III (6)'!$H16</f>
        <v>0</v>
      </c>
      <c r="T11" s="20">
        <f>'III (7)'!$E15</f>
        <v>-1</v>
      </c>
      <c r="U11" s="20">
        <f>'III (8)'!$E15</f>
        <v>0</v>
      </c>
      <c r="V11" s="20">
        <f>'III (9)'!$J16</f>
        <v>0</v>
      </c>
      <c r="W11" s="20">
        <f>'III (10)'!$E15</f>
        <v>0</v>
      </c>
      <c r="X11" s="20">
        <f>'IV (1)'!$E15</f>
        <v>1</v>
      </c>
      <c r="Y11" s="20">
        <f>'IV (2)'!$E15</f>
        <v>0</v>
      </c>
      <c r="Z11" s="47">
        <f t="shared" si="0"/>
        <v>0.3313379368002378</v>
      </c>
      <c r="AA11" s="1">
        <f t="shared" si="1"/>
        <v>7</v>
      </c>
    </row>
    <row r="12" spans="1:27" ht="15.75">
      <c r="A12" s="5" t="s">
        <v>7</v>
      </c>
      <c r="B12" s="19">
        <f>'I (1)'!$F16</f>
        <v>0.8174099850492066</v>
      </c>
      <c r="C12" s="19">
        <f>'I (2)'!$L17</f>
        <v>0.08124678038113604</v>
      </c>
      <c r="D12" s="38">
        <f>'I (3)'!$G17</f>
        <v>0</v>
      </c>
      <c r="E12" s="20">
        <f>'I (4)'!$E16</f>
        <v>0</v>
      </c>
      <c r="F12" s="19">
        <f>'I (5)'!$J17</f>
        <v>-0.4527759407883867</v>
      </c>
      <c r="G12" s="20">
        <f>'II (1)'!$G16</f>
        <v>0</v>
      </c>
      <c r="H12" s="19">
        <f>'II (2)'!$F16</f>
        <v>-0.3911707485348769</v>
      </c>
      <c r="I12" s="19">
        <f>'II (3)'!$F16</f>
        <v>-0.11195841269189713</v>
      </c>
      <c r="J12" s="20">
        <f>'II (4)'!$H17</f>
        <v>0</v>
      </c>
      <c r="K12" s="19">
        <f>'II (5)'!$I17</f>
        <v>-0.031171684292858128</v>
      </c>
      <c r="L12" s="38">
        <f>'II (6)'!$G17</f>
        <v>0</v>
      </c>
      <c r="M12" s="38">
        <f>'II (7)'!$G17</f>
        <v>0</v>
      </c>
      <c r="N12" s="38">
        <f>'III (1)'!$M17</f>
        <v>0</v>
      </c>
      <c r="O12" s="38">
        <f>'III (2)'!$K17</f>
        <v>0</v>
      </c>
      <c r="P12" s="38">
        <f>'III (3)'!$I16</f>
        <v>0</v>
      </c>
      <c r="Q12" s="20">
        <f>'III (4)'!$H17</f>
        <v>0</v>
      </c>
      <c r="R12" s="38">
        <f>'III (5)'!$H16</f>
        <v>0</v>
      </c>
      <c r="S12" s="20">
        <f>'III (6)'!$H17</f>
        <v>0</v>
      </c>
      <c r="T12" s="20">
        <f>'III (7)'!$E16</f>
        <v>0</v>
      </c>
      <c r="U12" s="20">
        <f>'III (8)'!$E16</f>
        <v>0</v>
      </c>
      <c r="V12" s="20">
        <f>'III (9)'!$J17</f>
        <v>-1</v>
      </c>
      <c r="W12" s="20">
        <f>'III (10)'!$E16</f>
        <v>0</v>
      </c>
      <c r="X12" s="20">
        <f>'IV (1)'!$E16</f>
        <v>1</v>
      </c>
      <c r="Y12" s="20">
        <f>'IV (2)'!$E16</f>
        <v>0</v>
      </c>
      <c r="Z12" s="47">
        <f t="shared" si="0"/>
        <v>-0.0884200208776762</v>
      </c>
      <c r="AA12" s="1">
        <f t="shared" si="1"/>
        <v>12</v>
      </c>
    </row>
    <row r="13" spans="1:27" ht="15.75">
      <c r="A13" s="5" t="s">
        <v>8</v>
      </c>
      <c r="B13" s="19">
        <f>'I (1)'!$F17</f>
        <v>0.9239118786702095</v>
      </c>
      <c r="C13" s="19">
        <f>'I (2)'!$L18</f>
        <v>0.28922940845314976</v>
      </c>
      <c r="D13" s="38">
        <f>'I (3)'!$G18</f>
        <v>0</v>
      </c>
      <c r="E13" s="20">
        <f>'I (4)'!$E17</f>
        <v>0</v>
      </c>
      <c r="F13" s="19">
        <f>'I (5)'!$J18</f>
        <v>-0.41698100999880955</v>
      </c>
      <c r="G13" s="20">
        <f>'II (1)'!$G17</f>
        <v>0</v>
      </c>
      <c r="H13" s="19">
        <f>'II (2)'!$F17</f>
        <v>-0.27495791387668894</v>
      </c>
      <c r="I13" s="19">
        <f>'II (3)'!$F17</f>
        <v>-0.10941275502493082</v>
      </c>
      <c r="J13" s="20">
        <f>'II (4)'!$H18</f>
        <v>0</v>
      </c>
      <c r="K13" s="19">
        <f>'II (5)'!$I18</f>
        <v>-0.0995607127180101</v>
      </c>
      <c r="L13" s="38">
        <f>'II (6)'!$G18</f>
        <v>0</v>
      </c>
      <c r="M13" s="38">
        <f>'II (7)'!$G18</f>
        <v>0</v>
      </c>
      <c r="N13" s="38">
        <f>'III (1)'!$M18</f>
        <v>0</v>
      </c>
      <c r="O13" s="38">
        <f>'III (2)'!$K18</f>
        <v>0</v>
      </c>
      <c r="P13" s="38">
        <f>'III (3)'!$I17</f>
        <v>0</v>
      </c>
      <c r="Q13" s="20">
        <f>'III (4)'!$H18</f>
        <v>0</v>
      </c>
      <c r="R13" s="19">
        <f>'III (5)'!$H17</f>
        <v>-0.15058538733147758</v>
      </c>
      <c r="S13" s="20">
        <f>'III (6)'!$H18</f>
        <v>0</v>
      </c>
      <c r="T13" s="20">
        <f>'III (7)'!$E17</f>
        <v>0</v>
      </c>
      <c r="U13" s="20">
        <f>'III (8)'!$E17</f>
        <v>0</v>
      </c>
      <c r="V13" s="20">
        <f>'III (9)'!$J18</f>
        <v>-1</v>
      </c>
      <c r="W13" s="20">
        <f>'III (10)'!$E17</f>
        <v>0</v>
      </c>
      <c r="X13" s="20">
        <f>'IV (1)'!$E17</f>
        <v>1</v>
      </c>
      <c r="Y13" s="20">
        <f>'IV (2)'!$E17</f>
        <v>0</v>
      </c>
      <c r="Z13" s="47">
        <f t="shared" si="0"/>
        <v>0.16164350817344242</v>
      </c>
      <c r="AA13" s="1">
        <f t="shared" si="1"/>
        <v>8</v>
      </c>
    </row>
    <row r="14" spans="1:27" ht="15.75">
      <c r="A14" s="5" t="s">
        <v>9</v>
      </c>
      <c r="B14" s="19">
        <f>'I (1)'!$F18</f>
        <v>0.8985355081791326</v>
      </c>
      <c r="C14" s="19">
        <f>'I (2)'!$L19</f>
        <v>0.654827313780773</v>
      </c>
      <c r="D14" s="38">
        <f>'I (3)'!$G19</f>
        <v>0</v>
      </c>
      <c r="E14" s="20">
        <f>'I (4)'!$E18</f>
        <v>0</v>
      </c>
      <c r="F14" s="19">
        <f>'I (5)'!$J19</f>
        <v>-0.4257048672375882</v>
      </c>
      <c r="G14" s="20">
        <f>'II (1)'!$G18</f>
        <v>0</v>
      </c>
      <c r="H14" s="38">
        <f>'II (2)'!$F18</f>
        <v>0</v>
      </c>
      <c r="I14" s="38">
        <f>'II (3)'!$F18</f>
        <v>0</v>
      </c>
      <c r="J14" s="20">
        <f>'II (4)'!$H19</f>
        <v>0</v>
      </c>
      <c r="K14" s="38">
        <f>'II (5)'!$I19</f>
        <v>0</v>
      </c>
      <c r="L14" s="38">
        <f>'II (6)'!$G19</f>
        <v>0</v>
      </c>
      <c r="M14" s="38">
        <f>'II (7)'!$G19</f>
        <v>0</v>
      </c>
      <c r="N14" s="38">
        <f>'III (1)'!$M19</f>
        <v>0</v>
      </c>
      <c r="O14" s="38">
        <f>'III (2)'!$K19</f>
        <v>0</v>
      </c>
      <c r="P14" s="38">
        <f>'III (3)'!$I18</f>
        <v>0</v>
      </c>
      <c r="Q14" s="20">
        <f>'III (4)'!$H19</f>
        <v>0</v>
      </c>
      <c r="R14" s="38">
        <f>'III (5)'!$H18</f>
        <v>0</v>
      </c>
      <c r="S14" s="20">
        <f>'III (6)'!$H19</f>
        <v>0</v>
      </c>
      <c r="T14" s="20">
        <f>'III (7)'!$E18</f>
        <v>0</v>
      </c>
      <c r="U14" s="20">
        <f>'III (8)'!$E18</f>
        <v>0</v>
      </c>
      <c r="V14" s="20">
        <f>'III (9)'!$J19</f>
        <v>0</v>
      </c>
      <c r="W14" s="20">
        <f>'III (10)'!$E18</f>
        <v>0</v>
      </c>
      <c r="X14" s="20">
        <f>'IV (1)'!$E18</f>
        <v>1</v>
      </c>
      <c r="Y14" s="20">
        <f>'IV (2)'!$E18</f>
        <v>0</v>
      </c>
      <c r="Z14" s="47">
        <f t="shared" si="0"/>
        <v>2.1276579547223173</v>
      </c>
      <c r="AA14" s="1">
        <f t="shared" si="1"/>
        <v>1</v>
      </c>
    </row>
    <row r="15" spans="1:27" ht="15.75">
      <c r="A15" s="5" t="s">
        <v>10</v>
      </c>
      <c r="B15" s="19">
        <f>'I (1)'!$F19</f>
        <v>0.9400496525886507</v>
      </c>
      <c r="C15" s="19">
        <f>'I (2)'!$L20</f>
        <v>0.9497411562555478</v>
      </c>
      <c r="D15" s="19">
        <f>'I (3)'!$G20</f>
        <v>-0.06153099839357464</v>
      </c>
      <c r="E15" s="20">
        <f>'I (4)'!$E19</f>
        <v>-1</v>
      </c>
      <c r="F15" s="19">
        <f>'I (5)'!$J20</f>
        <v>-0.6251061207284243</v>
      </c>
      <c r="G15" s="20">
        <f>'II (1)'!$G19</f>
        <v>0</v>
      </c>
      <c r="H15" s="19">
        <f>'II (2)'!$F19</f>
        <v>-0.4351986257786067</v>
      </c>
      <c r="I15" s="19">
        <f>'II (3)'!$F19</f>
        <v>-0.5950587252575479</v>
      </c>
      <c r="J15" s="20">
        <f>'II (4)'!$H20</f>
        <v>-2</v>
      </c>
      <c r="K15" s="38">
        <f>'II (5)'!$I20</f>
        <v>-1</v>
      </c>
      <c r="L15" s="38">
        <f>'II (6)'!$G20</f>
        <v>-1</v>
      </c>
      <c r="M15" s="38">
        <f>'II (7)'!$G20</f>
        <v>0</v>
      </c>
      <c r="N15" s="38">
        <f>'III (1)'!$M20</f>
        <v>0</v>
      </c>
      <c r="O15" s="38">
        <f>'III (2)'!$K20</f>
        <v>0</v>
      </c>
      <c r="P15" s="38">
        <f>'III (3)'!$I19</f>
        <v>0</v>
      </c>
      <c r="Q15" s="20">
        <f>'III (4)'!$H20</f>
        <v>0</v>
      </c>
      <c r="R15" s="38">
        <f>'III (5)'!$H19</f>
        <v>0</v>
      </c>
      <c r="S15" s="20">
        <f>'III (6)'!$H20</f>
        <v>0</v>
      </c>
      <c r="T15" s="20">
        <f>'III (7)'!$E19</f>
        <v>0</v>
      </c>
      <c r="U15" s="20">
        <f>'III (8)'!$E19</f>
        <v>-2</v>
      </c>
      <c r="V15" s="20">
        <f>'III (9)'!$J20</f>
        <v>0</v>
      </c>
      <c r="W15" s="20">
        <f>'III (10)'!$E19</f>
        <v>0</v>
      </c>
      <c r="X15" s="20">
        <f>'IV (1)'!$E19</f>
        <v>1</v>
      </c>
      <c r="Y15" s="20">
        <f>'IV (2)'!$E19</f>
        <v>-1</v>
      </c>
      <c r="Z15" s="47">
        <f t="shared" si="0"/>
        <v>-6.827103661313955</v>
      </c>
      <c r="AA15" s="1">
        <f t="shared" si="1"/>
        <v>36</v>
      </c>
    </row>
    <row r="16" spans="1:27" ht="15.75">
      <c r="A16" s="5" t="s">
        <v>11</v>
      </c>
      <c r="B16" s="19">
        <f>'I (1)'!$F20</f>
        <v>0.7735762688064423</v>
      </c>
      <c r="C16" s="19">
        <f>'I (2)'!$L21</f>
        <v>0.30007164699648253</v>
      </c>
      <c r="D16" s="38">
        <f>'I (3)'!$G21</f>
        <v>0</v>
      </c>
      <c r="E16" s="20">
        <f>'I (4)'!$E20</f>
        <v>-1</v>
      </c>
      <c r="F16" s="19">
        <f>'I (5)'!$J21</f>
        <v>-0.559433828094277</v>
      </c>
      <c r="G16" s="20">
        <f>'II (1)'!$G20</f>
        <v>0</v>
      </c>
      <c r="H16" s="19">
        <f>'II (2)'!$F20</f>
        <v>-0.050987161106176494</v>
      </c>
      <c r="I16" s="19">
        <f>'II (3)'!$F20</f>
        <v>-0.12450459295421354</v>
      </c>
      <c r="J16" s="20">
        <f>'II (4)'!$H21</f>
        <v>0</v>
      </c>
      <c r="K16" s="38">
        <f>'II (5)'!$I21</f>
        <v>0</v>
      </c>
      <c r="L16" s="19">
        <f>'II (6)'!$G21</f>
        <v>-0.021113918206359734</v>
      </c>
      <c r="M16" s="38">
        <f>'II (7)'!$G21</f>
        <v>0</v>
      </c>
      <c r="N16" s="38">
        <f>'III (1)'!$M21</f>
        <v>0</v>
      </c>
      <c r="O16" s="38">
        <f>'III (2)'!$K21</f>
        <v>0</v>
      </c>
      <c r="P16" s="38">
        <f>'III (3)'!$I20</f>
        <v>0</v>
      </c>
      <c r="Q16" s="20">
        <f>'III (4)'!$H21</f>
        <v>0</v>
      </c>
      <c r="R16" s="38">
        <f>'III (5)'!$H20</f>
        <v>0</v>
      </c>
      <c r="S16" s="20">
        <f>'III (6)'!$H21</f>
        <v>0</v>
      </c>
      <c r="T16" s="20">
        <f>'III (7)'!$E20</f>
        <v>0</v>
      </c>
      <c r="U16" s="20">
        <f>'III (8)'!$E20</f>
        <v>0</v>
      </c>
      <c r="V16" s="20">
        <f>'III (9)'!$J21</f>
        <v>-1</v>
      </c>
      <c r="W16" s="20">
        <f>'III (10)'!$E20</f>
        <v>0</v>
      </c>
      <c r="X16" s="20">
        <f>'IV (1)'!$E20</f>
        <v>1</v>
      </c>
      <c r="Y16" s="20">
        <f>'IV (2)'!$E20</f>
        <v>-1</v>
      </c>
      <c r="Z16" s="47">
        <f t="shared" si="0"/>
        <v>-1.682391584558102</v>
      </c>
      <c r="AA16" s="1">
        <f t="shared" si="1"/>
        <v>28</v>
      </c>
    </row>
    <row r="17" spans="1:27" ht="15.75">
      <c r="A17" s="5" t="s">
        <v>12</v>
      </c>
      <c r="B17" s="19">
        <f>'I (1)'!$F21</f>
        <v>1.007866879460645</v>
      </c>
      <c r="C17" s="19">
        <f>'I (2)'!$L22</f>
        <v>0.335577410132113</v>
      </c>
      <c r="D17" s="19">
        <f>'I (3)'!$G22</f>
        <v>-0.2085770363054963</v>
      </c>
      <c r="E17" s="20">
        <f>'I (4)'!$E21</f>
        <v>0</v>
      </c>
      <c r="F17" s="19">
        <f>'I (5)'!$J22</f>
        <v>-0.4953354405600997</v>
      </c>
      <c r="G17" s="20">
        <f>'II (1)'!$G21</f>
        <v>0</v>
      </c>
      <c r="H17" s="38">
        <f>'II (2)'!$F21</f>
        <v>-1</v>
      </c>
      <c r="I17" s="19">
        <f>'II (3)'!$F21</f>
        <v>-0.10752359032338295</v>
      </c>
      <c r="J17" s="20">
        <f>'II (4)'!$H22</f>
        <v>0</v>
      </c>
      <c r="K17" s="19">
        <f>'II (5)'!$I22</f>
        <v>-0.024941436764754594</v>
      </c>
      <c r="L17" s="19">
        <f>'II (6)'!$G22</f>
        <v>-0.049177334314149744</v>
      </c>
      <c r="M17" s="19">
        <f>'II (7)'!$G22</f>
        <v>-0.6402107984819135</v>
      </c>
      <c r="N17" s="38">
        <f>'III (1)'!$M22</f>
        <v>0</v>
      </c>
      <c r="O17" s="38">
        <f>'III (2)'!$K22</f>
        <v>0</v>
      </c>
      <c r="P17" s="38">
        <f>'III (3)'!$I21</f>
        <v>0</v>
      </c>
      <c r="Q17" s="20">
        <f>'III (4)'!$H22</f>
        <v>0</v>
      </c>
      <c r="R17" s="38">
        <f>'III (5)'!$H21</f>
        <v>0</v>
      </c>
      <c r="S17" s="20">
        <f>'III (6)'!$H22</f>
        <v>0</v>
      </c>
      <c r="T17" s="20">
        <f>'III (7)'!$E21</f>
        <v>0</v>
      </c>
      <c r="U17" s="20">
        <f>'III (8)'!$E21</f>
        <v>0</v>
      </c>
      <c r="V17" s="20">
        <f>'III (9)'!$J22</f>
        <v>-1</v>
      </c>
      <c r="W17" s="20">
        <f>'III (10)'!$E21</f>
        <v>0</v>
      </c>
      <c r="X17" s="20">
        <f>'IV (1)'!$E21</f>
        <v>1</v>
      </c>
      <c r="Y17" s="20">
        <f>'IV (2)'!$E21</f>
        <v>0</v>
      </c>
      <c r="Z17" s="47">
        <f t="shared" si="0"/>
        <v>-1.182321347157039</v>
      </c>
      <c r="AA17" s="1">
        <f t="shared" si="1"/>
        <v>26</v>
      </c>
    </row>
    <row r="18" spans="1:27" ht="15.75">
      <c r="A18" s="5" t="s">
        <v>13</v>
      </c>
      <c r="B18" s="19">
        <f>'I (1)'!$F22</f>
        <v>0.8350061832099159</v>
      </c>
      <c r="C18" s="19">
        <f>'I (2)'!$L23</f>
        <v>0.3836184456571596</v>
      </c>
      <c r="D18" s="38">
        <f>'I (3)'!$G23</f>
        <v>0</v>
      </c>
      <c r="E18" s="20">
        <f>'I (4)'!$E22</f>
        <v>0</v>
      </c>
      <c r="F18" s="19">
        <f>'I (5)'!$J23</f>
        <v>-0.4744250141822489</v>
      </c>
      <c r="G18" s="20">
        <f>'II (1)'!$G22</f>
        <v>0</v>
      </c>
      <c r="H18" s="19">
        <f>'II (2)'!$F22</f>
        <v>-0.6017069871792461</v>
      </c>
      <c r="I18" s="19">
        <f>'II (3)'!$F22</f>
        <v>-0.09065067177455162</v>
      </c>
      <c r="J18" s="20">
        <f>'II (4)'!$H23</f>
        <v>0</v>
      </c>
      <c r="K18" s="19">
        <f>'II (5)'!$I23</f>
        <v>-0.028995660338801056</v>
      </c>
      <c r="L18" s="38">
        <f>'II (6)'!$G23</f>
        <v>0</v>
      </c>
      <c r="M18" s="38">
        <f>'II (7)'!$G23</f>
        <v>0</v>
      </c>
      <c r="N18" s="38">
        <f>'III (1)'!$M23</f>
        <v>-2</v>
      </c>
      <c r="O18" s="38">
        <f>'III (2)'!$K23</f>
        <v>0</v>
      </c>
      <c r="P18" s="38">
        <f>'III (3)'!$I22</f>
        <v>0</v>
      </c>
      <c r="Q18" s="20">
        <f>'III (4)'!$H23</f>
        <v>0</v>
      </c>
      <c r="R18" s="19">
        <f>'III (5)'!$H22</f>
        <v>-0.16043544554467254</v>
      </c>
      <c r="S18" s="20">
        <f>'III (6)'!$H23</f>
        <v>0</v>
      </c>
      <c r="T18" s="20">
        <f>'III (7)'!$E22</f>
        <v>0</v>
      </c>
      <c r="U18" s="20">
        <f>'III (8)'!$E22</f>
        <v>0</v>
      </c>
      <c r="V18" s="20">
        <f>'III (9)'!$J23</f>
        <v>0</v>
      </c>
      <c r="W18" s="20">
        <f>'III (10)'!$E22</f>
        <v>0</v>
      </c>
      <c r="X18" s="20">
        <f>'IV (1)'!$E22</f>
        <v>1</v>
      </c>
      <c r="Y18" s="20">
        <f>'IV (2)'!$E22</f>
        <v>0</v>
      </c>
      <c r="Z18" s="47">
        <f t="shared" si="0"/>
        <v>-1.1375891501524449</v>
      </c>
      <c r="AA18" s="1">
        <f t="shared" si="1"/>
        <v>24</v>
      </c>
    </row>
    <row r="19" spans="1:27" ht="15.75">
      <c r="A19" s="5" t="s">
        <v>14</v>
      </c>
      <c r="B19" s="19">
        <f>'I (1)'!$F23</f>
        <v>0.8505220081454615</v>
      </c>
      <c r="C19" s="19">
        <f>'I (2)'!$L24</f>
        <v>0.20373652632500533</v>
      </c>
      <c r="D19" s="38">
        <f>'I (3)'!$G24</f>
        <v>-1</v>
      </c>
      <c r="E19" s="20">
        <f>'I (4)'!$E23</f>
        <v>0</v>
      </c>
      <c r="F19" s="19">
        <f>'I (5)'!$J24</f>
        <v>-0.4970396816979288</v>
      </c>
      <c r="G19" s="20">
        <f>'II (1)'!$G23</f>
        <v>0</v>
      </c>
      <c r="H19" s="19">
        <f>'II (2)'!$F23</f>
        <v>-0.07601712539973005</v>
      </c>
      <c r="I19" s="19">
        <f>'II (3)'!$F23</f>
        <v>-0.010810356327684572</v>
      </c>
      <c r="J19" s="20">
        <f>'II (4)'!$H24</f>
        <v>0</v>
      </c>
      <c r="K19" s="19">
        <f>'II (5)'!$I24</f>
        <v>-0.12358715931854798</v>
      </c>
      <c r="L19" s="19">
        <f>'II (6)'!$G24</f>
        <v>-0.5861735939696624</v>
      </c>
      <c r="M19" s="38">
        <f>'II (7)'!$G24</f>
        <v>0</v>
      </c>
      <c r="N19" s="38">
        <f>'III (1)'!$M24</f>
        <v>0</v>
      </c>
      <c r="O19" s="38">
        <f>'III (2)'!$K24</f>
        <v>0</v>
      </c>
      <c r="P19" s="38">
        <f>'III (3)'!$I23</f>
        <v>0</v>
      </c>
      <c r="Q19" s="20">
        <f>'III (4)'!$H24</f>
        <v>0</v>
      </c>
      <c r="R19" s="38">
        <f>'III (5)'!$H23</f>
        <v>0</v>
      </c>
      <c r="S19" s="20">
        <f>'III (6)'!$H24</f>
        <v>0</v>
      </c>
      <c r="T19" s="20">
        <f>'III (7)'!$E23</f>
        <v>0</v>
      </c>
      <c r="U19" s="20">
        <f>'III (8)'!$E23</f>
        <v>0</v>
      </c>
      <c r="V19" s="20">
        <f>'III (9)'!$J24</f>
        <v>-1</v>
      </c>
      <c r="W19" s="20">
        <f>'III (10)'!$E23</f>
        <v>0</v>
      </c>
      <c r="X19" s="20">
        <f>'IV (1)'!$E23</f>
        <v>1</v>
      </c>
      <c r="Y19" s="20">
        <f>'IV (2)'!$E23</f>
        <v>0</v>
      </c>
      <c r="Z19" s="47">
        <f t="shared" si="0"/>
        <v>-1.239369382243087</v>
      </c>
      <c r="AA19" s="1">
        <f t="shared" si="1"/>
        <v>27</v>
      </c>
    </row>
    <row r="20" spans="1:27" ht="15.75">
      <c r="A20" s="5" t="s">
        <v>15</v>
      </c>
      <c r="B20" s="19">
        <f>'I (1)'!$F24</f>
        <v>0.9645053291088217</v>
      </c>
      <c r="C20" s="19">
        <f>'I (2)'!$L25</f>
        <v>0.07568925642907212</v>
      </c>
      <c r="D20" s="38">
        <f>'I (3)'!$G25</f>
        <v>0</v>
      </c>
      <c r="E20" s="20">
        <f>'I (4)'!$E24</f>
        <v>-1</v>
      </c>
      <c r="F20" s="19">
        <f>'I (5)'!$J25</f>
        <v>-0.5692840664561322</v>
      </c>
      <c r="G20" s="20">
        <f>'II (1)'!$G24</f>
        <v>0</v>
      </c>
      <c r="H20" s="19">
        <f>'II (2)'!$F24</f>
        <v>-0.37058912130093197</v>
      </c>
      <c r="I20" s="19">
        <f>'II (3)'!$F24</f>
        <v>-0.10964499243804045</v>
      </c>
      <c r="J20" s="20">
        <f>'II (4)'!$H25</f>
        <v>0</v>
      </c>
      <c r="K20" s="19">
        <f>'II (5)'!$I25</f>
        <v>-0.06409564476637775</v>
      </c>
      <c r="L20" s="38">
        <f>'II (6)'!$G25</f>
        <v>0</v>
      </c>
      <c r="M20" s="38">
        <f>'II (7)'!$G25</f>
        <v>0</v>
      </c>
      <c r="N20" s="38">
        <f>'III (1)'!$M25</f>
        <v>0</v>
      </c>
      <c r="O20" s="38">
        <f>'III (2)'!$K25</f>
        <v>0</v>
      </c>
      <c r="P20" s="38">
        <f>'III (3)'!$I24</f>
        <v>0</v>
      </c>
      <c r="Q20" s="20">
        <f>'III (4)'!$H25</f>
        <v>0</v>
      </c>
      <c r="R20" s="38">
        <f>'III (5)'!$H24</f>
        <v>0</v>
      </c>
      <c r="S20" s="20">
        <f>'III (6)'!$H25</f>
        <v>0</v>
      </c>
      <c r="T20" s="20">
        <f>'III (7)'!$E24</f>
        <v>0</v>
      </c>
      <c r="U20" s="20">
        <f>'III (8)'!$E24</f>
        <v>0</v>
      </c>
      <c r="V20" s="20">
        <f>'III (9)'!$J25</f>
        <v>-1</v>
      </c>
      <c r="W20" s="20">
        <f>'III (10)'!$E24</f>
        <v>0</v>
      </c>
      <c r="X20" s="20">
        <f>'IV (1)'!$E24</f>
        <v>1</v>
      </c>
      <c r="Y20" s="20">
        <f>'IV (2)'!$E24</f>
        <v>0</v>
      </c>
      <c r="Z20" s="47">
        <f t="shared" si="0"/>
        <v>-1.0734192394235884</v>
      </c>
      <c r="AA20" s="1">
        <f t="shared" si="1"/>
        <v>22</v>
      </c>
    </row>
    <row r="21" spans="1:27" ht="15.75">
      <c r="A21" s="5" t="s">
        <v>16</v>
      </c>
      <c r="B21" s="19">
        <f>'I (1)'!$F25</f>
        <v>0.42479249246626144</v>
      </c>
      <c r="C21" s="19">
        <f>'I (2)'!$L26</f>
        <v>0.05663330594260105</v>
      </c>
      <c r="D21" s="19">
        <f>'I (3)'!$G26</f>
        <v>-0.8163225052433534</v>
      </c>
      <c r="E21" s="20">
        <f>'I (4)'!$E25</f>
        <v>0</v>
      </c>
      <c r="F21" s="19">
        <f>'I (5)'!$J26</f>
        <v>-0.43071425160110527</v>
      </c>
      <c r="G21" s="20">
        <f>'II (1)'!$G25</f>
        <v>0</v>
      </c>
      <c r="H21" s="19">
        <f>'II (2)'!$F25</f>
        <v>-0.25749310377652596</v>
      </c>
      <c r="I21" s="19">
        <f>'II (3)'!$F25</f>
        <v>-0.3488059784806643</v>
      </c>
      <c r="J21" s="20">
        <f>'II (4)'!$H26</f>
        <v>-2</v>
      </c>
      <c r="K21" s="19">
        <f>'II (5)'!$I26</f>
        <v>-0.6650080388296042</v>
      </c>
      <c r="L21" s="19">
        <f>'II (6)'!$G26</f>
        <v>-0.07447363041350974</v>
      </c>
      <c r="M21" s="38">
        <f>'II (7)'!$G26</f>
        <v>0</v>
      </c>
      <c r="N21" s="38">
        <f>'III (1)'!$M26</f>
        <v>0</v>
      </c>
      <c r="O21" s="38">
        <f>'III (2)'!$K26</f>
        <v>0</v>
      </c>
      <c r="P21" s="38">
        <f>'III (3)'!$I25</f>
        <v>0</v>
      </c>
      <c r="Q21" s="20">
        <f>'III (4)'!$H26</f>
        <v>0</v>
      </c>
      <c r="R21" s="19">
        <f>'III (5)'!$H25</f>
        <v>-0.5984593055448983</v>
      </c>
      <c r="S21" s="20">
        <f>'III (6)'!$H26</f>
        <v>0</v>
      </c>
      <c r="T21" s="20">
        <f>'III (7)'!$E25</f>
        <v>0</v>
      </c>
      <c r="U21" s="20">
        <f>'III (8)'!$E25</f>
        <v>0</v>
      </c>
      <c r="V21" s="20">
        <f>'III (9)'!$J26</f>
        <v>-1</v>
      </c>
      <c r="W21" s="20">
        <f>'III (10)'!$E25</f>
        <v>0</v>
      </c>
      <c r="X21" s="20">
        <f>'IV (1)'!$E25</f>
        <v>1</v>
      </c>
      <c r="Y21" s="20">
        <f>'IV (2)'!$E25</f>
        <v>-1</v>
      </c>
      <c r="Z21" s="47">
        <f t="shared" si="0"/>
        <v>-5.709851015480799</v>
      </c>
      <c r="AA21" s="1">
        <f t="shared" si="1"/>
        <v>35</v>
      </c>
    </row>
    <row r="22" spans="1:27" ht="15.75">
      <c r="A22" s="5" t="s">
        <v>17</v>
      </c>
      <c r="B22" s="19">
        <f>'I (1)'!$F26</f>
        <v>0.655396662114929</v>
      </c>
      <c r="C22" s="19">
        <f>'I (2)'!$L27</f>
        <v>0.81462356604024</v>
      </c>
      <c r="D22" s="38">
        <f>'I (3)'!$G27</f>
        <v>0</v>
      </c>
      <c r="E22" s="20">
        <f>'I (4)'!$E26</f>
        <v>0</v>
      </c>
      <c r="F22" s="19">
        <f>'I (5)'!$J27</f>
        <v>-0.5009683015968471</v>
      </c>
      <c r="G22" s="20">
        <f>'II (1)'!$G26</f>
        <v>0</v>
      </c>
      <c r="H22" s="19">
        <f>'II (2)'!$F26</f>
        <v>-0.9348190451635499</v>
      </c>
      <c r="I22" s="38">
        <f>'II (3)'!$F26</f>
        <v>-1</v>
      </c>
      <c r="J22" s="20">
        <f>'II (4)'!$H27</f>
        <v>-2</v>
      </c>
      <c r="K22" s="19">
        <f>'II (5)'!$I27</f>
        <v>-0.003151599165102798</v>
      </c>
      <c r="L22" s="19">
        <f>'II (6)'!$G27</f>
        <v>-0.32232937637316594</v>
      </c>
      <c r="M22" s="19">
        <f>'II (7)'!$G27</f>
        <v>-0.09208572912912603</v>
      </c>
      <c r="N22" s="38">
        <f>'III (1)'!$M27</f>
        <v>0</v>
      </c>
      <c r="O22" s="38">
        <f>'III (2)'!$K27</f>
        <v>0</v>
      </c>
      <c r="P22" s="38">
        <f>'III (3)'!$I26</f>
        <v>0</v>
      </c>
      <c r="Q22" s="20">
        <f>'III (4)'!$H27</f>
        <v>-1</v>
      </c>
      <c r="R22" s="38">
        <f>'III (5)'!$H26</f>
        <v>0</v>
      </c>
      <c r="S22" s="20">
        <f>'III (6)'!$H27</f>
        <v>0</v>
      </c>
      <c r="T22" s="20">
        <f>'III (7)'!$E26</f>
        <v>0</v>
      </c>
      <c r="U22" s="20">
        <f>'III (8)'!$E26</f>
        <v>0</v>
      </c>
      <c r="V22" s="20">
        <f>'III (9)'!$J27</f>
        <v>-1</v>
      </c>
      <c r="W22" s="20">
        <f>'III (10)'!$E26</f>
        <v>0</v>
      </c>
      <c r="X22" s="20">
        <f>'IV (1)'!$E26</f>
        <v>1</v>
      </c>
      <c r="Y22" s="20">
        <f>'IV (2)'!$E26</f>
        <v>0</v>
      </c>
      <c r="Z22" s="47">
        <f t="shared" si="0"/>
        <v>-4.383333823272623</v>
      </c>
      <c r="AA22" s="1">
        <f t="shared" si="1"/>
        <v>33</v>
      </c>
    </row>
    <row r="23" spans="1:27" ht="15.75">
      <c r="A23" s="5" t="s">
        <v>18</v>
      </c>
      <c r="B23" s="19">
        <f>'I (1)'!$F27</f>
        <v>1.8168870933229666</v>
      </c>
      <c r="C23" s="19">
        <f>'I (2)'!$L28</f>
        <v>0.09781407252439335</v>
      </c>
      <c r="D23" s="19">
        <f>'I (3)'!$G28</f>
        <v>-0.509154639806571</v>
      </c>
      <c r="E23" s="20">
        <f>'I (4)'!$E27</f>
        <v>0</v>
      </c>
      <c r="F23" s="19">
        <f>'I (5)'!$J28</f>
        <v>-0.4793236014530523</v>
      </c>
      <c r="G23" s="20">
        <f>'II (1)'!$G27</f>
        <v>0</v>
      </c>
      <c r="H23" s="19">
        <f>'II (2)'!$F27</f>
        <v>-0.096973194634014</v>
      </c>
      <c r="I23" s="19">
        <f>'II (3)'!$F27</f>
        <v>-0.5429737717138176</v>
      </c>
      <c r="J23" s="20">
        <f>'II (4)'!$H28</f>
        <v>0</v>
      </c>
      <c r="K23" s="19">
        <f>'II (5)'!$I28</f>
        <v>-0.42293338542449405</v>
      </c>
      <c r="L23" s="19">
        <f>'II (6)'!$G28</f>
        <v>-0.04331911629036327</v>
      </c>
      <c r="M23" s="38">
        <f>'II (7)'!$G28</f>
        <v>0</v>
      </c>
      <c r="N23" s="38">
        <f>'III (1)'!$M28</f>
        <v>0</v>
      </c>
      <c r="O23" s="38">
        <f>'III (2)'!$K28</f>
        <v>0</v>
      </c>
      <c r="P23" s="38">
        <f>'III (3)'!$I27</f>
        <v>0</v>
      </c>
      <c r="Q23" s="20">
        <f>'III (4)'!$H28</f>
        <v>0</v>
      </c>
      <c r="R23" s="38">
        <f>'III (5)'!$H27</f>
        <v>0</v>
      </c>
      <c r="S23" s="20">
        <f>'III (6)'!$H28</f>
        <v>0</v>
      </c>
      <c r="T23" s="20">
        <f>'III (7)'!$E27</f>
        <v>0</v>
      </c>
      <c r="U23" s="20">
        <f>'III (8)'!$E27</f>
        <v>0</v>
      </c>
      <c r="V23" s="20">
        <f>'III (9)'!$J28</f>
        <v>-1</v>
      </c>
      <c r="W23" s="20">
        <f>'III (10)'!$E27</f>
        <v>-1</v>
      </c>
      <c r="X23" s="20">
        <f>'IV (1)'!$E27</f>
        <v>1</v>
      </c>
      <c r="Y23" s="20">
        <f>'IV (2)'!$E27</f>
        <v>0</v>
      </c>
      <c r="Z23" s="47">
        <f t="shared" si="0"/>
        <v>-1.179976543474952</v>
      </c>
      <c r="AA23" s="1">
        <f t="shared" si="1"/>
        <v>25</v>
      </c>
    </row>
    <row r="24" spans="1:27" ht="15.75">
      <c r="A24" s="5" t="s">
        <v>19</v>
      </c>
      <c r="B24" s="19">
        <f>'I (1)'!$F28</f>
        <v>0.941110020715168</v>
      </c>
      <c r="C24" s="19">
        <f>'I (2)'!$L29</f>
        <v>0.3917112600188905</v>
      </c>
      <c r="D24" s="19">
        <f>'I (3)'!$G29</f>
        <v>-0.0520786109854194</v>
      </c>
      <c r="E24" s="20">
        <f>'I (4)'!$E28</f>
        <v>0</v>
      </c>
      <c r="F24" s="19">
        <f>'I (5)'!$J29</f>
        <v>-0.4490403635718385</v>
      </c>
      <c r="G24" s="20">
        <f>'II (1)'!$G28</f>
        <v>0</v>
      </c>
      <c r="H24" s="19">
        <f>'II (2)'!$F28</f>
        <v>-0.3188022489701383</v>
      </c>
      <c r="I24" s="19">
        <f>'II (3)'!$F28</f>
        <v>-0.10336835557254243</v>
      </c>
      <c r="J24" s="20">
        <f>'II (4)'!$H29</f>
        <v>0</v>
      </c>
      <c r="K24" s="19">
        <f>'II (5)'!$I29</f>
        <v>-0.11652624584966559</v>
      </c>
      <c r="L24" s="38">
        <f>'II (6)'!$G29</f>
        <v>0</v>
      </c>
      <c r="M24" s="38">
        <f>'II (7)'!$G29</f>
        <v>0</v>
      </c>
      <c r="N24" s="38">
        <f>'III (1)'!$M29</f>
        <v>0</v>
      </c>
      <c r="O24" s="38">
        <f>'III (2)'!$K29</f>
        <v>0</v>
      </c>
      <c r="P24" s="38">
        <f>'III (3)'!$I28</f>
        <v>0</v>
      </c>
      <c r="Q24" s="20">
        <f>'III (4)'!$H29</f>
        <v>0</v>
      </c>
      <c r="R24" s="38">
        <f>'III (5)'!$H28</f>
        <v>0</v>
      </c>
      <c r="S24" s="20">
        <f>'III (6)'!$H29</f>
        <v>0</v>
      </c>
      <c r="T24" s="20">
        <f>'III (7)'!$E28</f>
        <v>0</v>
      </c>
      <c r="U24" s="20">
        <f>'III (8)'!$E28</f>
        <v>0</v>
      </c>
      <c r="V24" s="20">
        <f>'III (9)'!$J29</f>
        <v>0</v>
      </c>
      <c r="W24" s="20">
        <f>'III (10)'!$E28</f>
        <v>0</v>
      </c>
      <c r="X24" s="20">
        <f>'IV (1)'!$E28</f>
        <v>1</v>
      </c>
      <c r="Y24" s="20">
        <f>'IV (2)'!$E28</f>
        <v>0</v>
      </c>
      <c r="Z24" s="47">
        <f t="shared" si="0"/>
        <v>1.2930054557844541</v>
      </c>
      <c r="AA24" s="1">
        <f t="shared" si="1"/>
        <v>2</v>
      </c>
    </row>
    <row r="25" spans="1:27" ht="15.75">
      <c r="A25" s="5" t="s">
        <v>20</v>
      </c>
      <c r="B25" s="19">
        <f>'I (1)'!$F29</f>
        <v>0.7938453196816732</v>
      </c>
      <c r="C25" s="19">
        <f>'I (2)'!$L30</f>
        <v>0.31751612704507415</v>
      </c>
      <c r="D25" s="19">
        <f>'I (3)'!$G30</f>
        <v>-0.16879889014309743</v>
      </c>
      <c r="E25" s="20">
        <f>'I (4)'!$E29</f>
        <v>0</v>
      </c>
      <c r="F25" s="19">
        <f>'I (5)'!$J30</f>
        <v>-0.501076792446337</v>
      </c>
      <c r="G25" s="20">
        <f>'II (1)'!$G29</f>
        <v>0</v>
      </c>
      <c r="H25" s="19">
        <f>'II (2)'!$F29</f>
        <v>-0.33682613967409974</v>
      </c>
      <c r="I25" s="19">
        <f>'II (3)'!$F29</f>
        <v>-0.10305185495095562</v>
      </c>
      <c r="J25" s="20">
        <f>'II (4)'!$H30</f>
        <v>0</v>
      </c>
      <c r="K25" s="19">
        <f>'II (5)'!$I30</f>
        <v>-0.4943979482371739</v>
      </c>
      <c r="L25" s="38">
        <f>'II (6)'!$G30</f>
        <v>0</v>
      </c>
      <c r="M25" s="19">
        <f>'II (7)'!$G30</f>
        <v>-0.35986544460539693</v>
      </c>
      <c r="N25" s="38">
        <f>'III (1)'!$M30</f>
        <v>0</v>
      </c>
      <c r="O25" s="38">
        <f>'III (2)'!$K30</f>
        <v>0</v>
      </c>
      <c r="P25" s="38">
        <f>'III (3)'!$I29</f>
        <v>0</v>
      </c>
      <c r="Q25" s="20">
        <f>'III (4)'!$H30</f>
        <v>0</v>
      </c>
      <c r="R25" s="38">
        <f>'III (5)'!$H29</f>
        <v>0</v>
      </c>
      <c r="S25" s="20">
        <f>'III (6)'!$H30</f>
        <v>0</v>
      </c>
      <c r="T25" s="20">
        <f>'III (7)'!$E29</f>
        <v>0</v>
      </c>
      <c r="U25" s="20">
        <f>'III (8)'!$E29</f>
        <v>0</v>
      </c>
      <c r="V25" s="20">
        <f>'III (9)'!$J30</f>
        <v>0</v>
      </c>
      <c r="W25" s="20">
        <f>'III (10)'!$E29</f>
        <v>0</v>
      </c>
      <c r="X25" s="20">
        <f>'IV (1)'!$E29</f>
        <v>1</v>
      </c>
      <c r="Y25" s="20">
        <f>'IV (2)'!$E29</f>
        <v>0</v>
      </c>
      <c r="Z25" s="47">
        <f t="shared" si="0"/>
        <v>0.14734437666968658</v>
      </c>
      <c r="AA25" s="1">
        <f t="shared" si="1"/>
        <v>9</v>
      </c>
    </row>
    <row r="26" spans="1:27" ht="15.75">
      <c r="A26" s="5" t="s">
        <v>21</v>
      </c>
      <c r="B26" s="19">
        <f>'I (1)'!$F30</f>
        <v>0.5263996336818458</v>
      </c>
      <c r="C26" s="19">
        <f>'I (2)'!$L31</f>
        <v>0.6253694575683524</v>
      </c>
      <c r="D26" s="38">
        <f>'I (3)'!$G31</f>
        <v>0</v>
      </c>
      <c r="E26" s="20">
        <f>'I (4)'!$E30</f>
        <v>0</v>
      </c>
      <c r="F26" s="19">
        <f>'I (5)'!$J31</f>
        <v>-0.6764987252636596</v>
      </c>
      <c r="G26" s="20">
        <f>'II (1)'!$G30</f>
        <v>0</v>
      </c>
      <c r="H26" s="19">
        <f>'II (2)'!$F30</f>
        <v>-0.1672390808869213</v>
      </c>
      <c r="I26" s="19">
        <f>'II (3)'!$F30</f>
        <v>-0.18693271979507553</v>
      </c>
      <c r="J26" s="20">
        <f>'II (4)'!$H31</f>
        <v>0</v>
      </c>
      <c r="K26" s="19">
        <f>'II (5)'!$I31</f>
        <v>-0.107932992369544</v>
      </c>
      <c r="L26" s="19">
        <f>'II (6)'!$G31</f>
        <v>-0.6140329799142622</v>
      </c>
      <c r="M26" s="38">
        <f>'II (7)'!$G31</f>
        <v>0</v>
      </c>
      <c r="N26" s="38">
        <f>'III (1)'!$M31</f>
        <v>0</v>
      </c>
      <c r="O26" s="38">
        <f>'III (2)'!$K31</f>
        <v>0</v>
      </c>
      <c r="P26" s="38">
        <f>'III (3)'!$I30</f>
        <v>0</v>
      </c>
      <c r="Q26" s="20">
        <f>'III (4)'!$H31</f>
        <v>0</v>
      </c>
      <c r="R26" s="38">
        <f>'III (5)'!$H30</f>
        <v>0</v>
      </c>
      <c r="S26" s="20">
        <f>'III (6)'!$H31</f>
        <v>0</v>
      </c>
      <c r="T26" s="20">
        <f>'III (7)'!$E30</f>
        <v>0</v>
      </c>
      <c r="U26" s="20">
        <f>'III (8)'!$E30</f>
        <v>0</v>
      </c>
      <c r="V26" s="20">
        <f>'III (9)'!$J31</f>
        <v>-1</v>
      </c>
      <c r="W26" s="20">
        <f>'III (10)'!$E30</f>
        <v>0</v>
      </c>
      <c r="X26" s="20">
        <f>'IV (1)'!$E30</f>
        <v>1</v>
      </c>
      <c r="Y26" s="20">
        <f>'IV (2)'!$E30</f>
        <v>0</v>
      </c>
      <c r="Z26" s="47">
        <f t="shared" si="0"/>
        <v>-0.6008674069792643</v>
      </c>
      <c r="AA26" s="1">
        <f t="shared" si="1"/>
        <v>15</v>
      </c>
    </row>
    <row r="27" spans="1:27" ht="15.75">
      <c r="A27" s="5" t="s">
        <v>22</v>
      </c>
      <c r="B27" s="19">
        <f>'I (1)'!$F31</f>
        <v>0.9623476959652064</v>
      </c>
      <c r="C27" s="19">
        <f>'I (2)'!$L32</f>
        <v>0.37295577819234305</v>
      </c>
      <c r="D27" s="38">
        <f>'I (3)'!$G32</f>
        <v>0</v>
      </c>
      <c r="E27" s="20">
        <f>'I (4)'!$E31</f>
        <v>0</v>
      </c>
      <c r="F27" s="19">
        <f>'I (5)'!$J32</f>
        <v>-0.4975813461114499</v>
      </c>
      <c r="G27" s="20">
        <f>'II (1)'!$G31</f>
        <v>0</v>
      </c>
      <c r="H27" s="19">
        <f>'II (2)'!$F31</f>
        <v>-0.5391024259420146</v>
      </c>
      <c r="I27" s="19">
        <f>'II (3)'!$F31</f>
        <v>-0.13660245854062544</v>
      </c>
      <c r="J27" s="20">
        <f>'II (4)'!$H32</f>
        <v>0</v>
      </c>
      <c r="K27" s="19">
        <f>'II (5)'!$I32</f>
        <v>-0.08737360505229362</v>
      </c>
      <c r="L27" s="38">
        <f>'II (6)'!$G32</f>
        <v>0</v>
      </c>
      <c r="M27" s="38">
        <f>'II (7)'!$G32</f>
        <v>0</v>
      </c>
      <c r="N27" s="38">
        <f>'III (1)'!$M32</f>
        <v>0</v>
      </c>
      <c r="O27" s="38">
        <f>'III (2)'!$K32</f>
        <v>0</v>
      </c>
      <c r="P27" s="38">
        <f>'III (3)'!$I31</f>
        <v>0</v>
      </c>
      <c r="Q27" s="20">
        <f>'III (4)'!$H32</f>
        <v>0</v>
      </c>
      <c r="R27" s="38">
        <f>'III (5)'!$H31</f>
        <v>0</v>
      </c>
      <c r="S27" s="20">
        <f>'III (6)'!$H32</f>
        <v>0</v>
      </c>
      <c r="T27" s="20">
        <f>'III (7)'!$E31</f>
        <v>0</v>
      </c>
      <c r="U27" s="20">
        <f>'III (8)'!$E31</f>
        <v>0</v>
      </c>
      <c r="V27" s="20">
        <f>'III (9)'!$J32</f>
        <v>-1</v>
      </c>
      <c r="W27" s="20">
        <f>'III (10)'!$E31</f>
        <v>0</v>
      </c>
      <c r="X27" s="20">
        <f>'IV (1)'!$E31</f>
        <v>1</v>
      </c>
      <c r="Y27" s="20">
        <f>'IV (2)'!$E31</f>
        <v>-1</v>
      </c>
      <c r="Z27" s="47">
        <f t="shared" si="0"/>
        <v>-0.9253563614888343</v>
      </c>
      <c r="AA27" s="1">
        <f t="shared" si="1"/>
        <v>20</v>
      </c>
    </row>
    <row r="28" spans="1:27" ht="15.75">
      <c r="A28" s="5" t="s">
        <v>23</v>
      </c>
      <c r="B28" s="19">
        <f>'I (1)'!$F32</f>
        <v>0.7783574256775541</v>
      </c>
      <c r="C28" s="19">
        <f>'I (2)'!$L33</f>
        <v>0.4200036206015118</v>
      </c>
      <c r="D28" s="19">
        <f>'I (3)'!$G33</f>
        <v>-0.27651692043843445</v>
      </c>
      <c r="E28" s="20">
        <f>'I (4)'!$E32</f>
        <v>0</v>
      </c>
      <c r="F28" s="19">
        <f>'I (5)'!$J33</f>
        <v>-0.48238536693997275</v>
      </c>
      <c r="G28" s="20">
        <f>'II (1)'!$G32</f>
        <v>0</v>
      </c>
      <c r="H28" s="19">
        <f>'II (2)'!$F32</f>
        <v>-0.09256481744493705</v>
      </c>
      <c r="I28" s="19">
        <f>'II (3)'!$F32</f>
        <v>-0.8958315737323536</v>
      </c>
      <c r="J28" s="20">
        <f>'II (4)'!$H33</f>
        <v>0</v>
      </c>
      <c r="K28" s="19">
        <f>'II (5)'!$I33</f>
        <v>-0.0416849725606037</v>
      </c>
      <c r="L28" s="38">
        <f>'II (6)'!$G33</f>
        <v>0</v>
      </c>
      <c r="M28" s="38">
        <f>'II (7)'!$G33</f>
        <v>0</v>
      </c>
      <c r="N28" s="38">
        <f>'III (1)'!$M33</f>
        <v>0</v>
      </c>
      <c r="O28" s="38">
        <f>'III (2)'!$K33</f>
        <v>0</v>
      </c>
      <c r="P28" s="38">
        <f>'III (3)'!$I32</f>
        <v>0</v>
      </c>
      <c r="Q28" s="20">
        <f>'III (4)'!$H33</f>
        <v>0</v>
      </c>
      <c r="R28" s="19">
        <f>'III (5)'!$H32</f>
        <v>-0.20520262079380594</v>
      </c>
      <c r="S28" s="20">
        <f>'III (6)'!$H33</f>
        <v>0</v>
      </c>
      <c r="T28" s="20">
        <f>'III (7)'!$E32</f>
        <v>0</v>
      </c>
      <c r="U28" s="20">
        <f>'III (8)'!$E32</f>
        <v>0</v>
      </c>
      <c r="V28" s="20">
        <f>'III (9)'!$J33</f>
        <v>-1</v>
      </c>
      <c r="W28" s="20">
        <f>'III (10)'!$E32</f>
        <v>0</v>
      </c>
      <c r="X28" s="20">
        <f>'IV (1)'!$E32</f>
        <v>1</v>
      </c>
      <c r="Y28" s="20">
        <f>'IV (2)'!$E32</f>
        <v>0</v>
      </c>
      <c r="Z28" s="47">
        <f t="shared" si="0"/>
        <v>-0.7958252256310416</v>
      </c>
      <c r="AA28" s="1">
        <f t="shared" si="1"/>
        <v>19</v>
      </c>
    </row>
    <row r="29" spans="1:27" ht="15.75">
      <c r="A29" s="5" t="s">
        <v>24</v>
      </c>
      <c r="B29" s="38">
        <f>'I (1)'!$F33</f>
        <v>2</v>
      </c>
      <c r="C29" s="19">
        <f>'I (2)'!$L34</f>
        <v>0.07849045806779305</v>
      </c>
      <c r="D29" s="19">
        <f>'I (3)'!$G34</f>
        <v>-0.15965858727282456</v>
      </c>
      <c r="E29" s="20">
        <f>'I (4)'!$E33</f>
        <v>0</v>
      </c>
      <c r="F29" s="19">
        <f>'I (5)'!$J34</f>
        <v>-0.46852688437696444</v>
      </c>
      <c r="G29" s="20">
        <f>'II (1)'!$G33</f>
        <v>0</v>
      </c>
      <c r="H29" s="19">
        <f>'II (2)'!$F33</f>
        <v>-0.33930397813424285</v>
      </c>
      <c r="I29" s="19">
        <f>'II (3)'!$F33</f>
        <v>-0.01240800302249512</v>
      </c>
      <c r="J29" s="20">
        <f>'II (4)'!$H34</f>
        <v>0</v>
      </c>
      <c r="K29" s="38">
        <f>'II (5)'!$I34</f>
        <v>0</v>
      </c>
      <c r="L29" s="38">
        <f>'II (6)'!$G34</f>
        <v>0</v>
      </c>
      <c r="M29" s="38">
        <f>'II (7)'!$G34</f>
        <v>0</v>
      </c>
      <c r="N29" s="38">
        <f>'III (1)'!$M34</f>
        <v>0</v>
      </c>
      <c r="O29" s="38">
        <f>'III (2)'!$K34</f>
        <v>0</v>
      </c>
      <c r="P29" s="38">
        <f>'III (3)'!$I33</f>
        <v>0</v>
      </c>
      <c r="Q29" s="20">
        <f>'III (4)'!$H34</f>
        <v>0</v>
      </c>
      <c r="R29" s="38">
        <f>'III (5)'!$H33</f>
        <v>0</v>
      </c>
      <c r="S29" s="20">
        <f>'III (6)'!$H34</f>
        <v>0</v>
      </c>
      <c r="T29" s="20">
        <f>'III (7)'!$E33</f>
        <v>0</v>
      </c>
      <c r="U29" s="20">
        <f>'III (8)'!$E33</f>
        <v>0</v>
      </c>
      <c r="V29" s="20">
        <f>'III (9)'!$J34</f>
        <v>-1</v>
      </c>
      <c r="W29" s="20">
        <f>'III (10)'!$E33</f>
        <v>0</v>
      </c>
      <c r="X29" s="20">
        <f>'IV (1)'!$E33</f>
        <v>1</v>
      </c>
      <c r="Y29" s="20">
        <f>'IV (2)'!$E33</f>
        <v>0</v>
      </c>
      <c r="Z29" s="47">
        <f t="shared" si="0"/>
        <v>1.0985930052612662</v>
      </c>
      <c r="AA29" s="1">
        <f t="shared" si="1"/>
        <v>3</v>
      </c>
    </row>
    <row r="30" spans="1:27" ht="15.75">
      <c r="A30" s="5" t="s">
        <v>25</v>
      </c>
      <c r="B30" s="19">
        <f>'I (1)'!$F34</f>
        <v>0.8189519263055162</v>
      </c>
      <c r="C30" s="19">
        <f>'I (2)'!$L35</f>
        <v>0.5336711894656786</v>
      </c>
      <c r="D30" s="38">
        <f>'I (3)'!$G35</f>
        <v>0</v>
      </c>
      <c r="E30" s="20">
        <f>'I (4)'!$E34</f>
        <v>0</v>
      </c>
      <c r="F30" s="38">
        <f>'I (5)'!$J35</f>
        <v>0</v>
      </c>
      <c r="G30" s="20">
        <f>'II (1)'!$G34</f>
        <v>0</v>
      </c>
      <c r="H30" s="19">
        <f>'II (2)'!$F34</f>
        <v>-0.28993751429464804</v>
      </c>
      <c r="I30" s="19">
        <f>'II (3)'!$F34</f>
        <v>-0.3087749830809504</v>
      </c>
      <c r="J30" s="20">
        <f>'II (4)'!$H35</f>
        <v>0</v>
      </c>
      <c r="K30" s="19">
        <f>'II (5)'!$I35</f>
        <v>-0.621693009807069</v>
      </c>
      <c r="L30" s="38">
        <f>'II (6)'!$G35</f>
        <v>0</v>
      </c>
      <c r="M30" s="38">
        <f>'II (7)'!$G35</f>
        <v>0</v>
      </c>
      <c r="N30" s="38">
        <f>'III (1)'!$M35</f>
        <v>0</v>
      </c>
      <c r="O30" s="38">
        <f>'III (2)'!$K35</f>
        <v>0</v>
      </c>
      <c r="P30" s="38">
        <f>'III (3)'!$I34</f>
        <v>0</v>
      </c>
      <c r="Q30" s="20">
        <f>'III (4)'!$H35</f>
        <v>0</v>
      </c>
      <c r="R30" s="38">
        <f>'III (5)'!$H34</f>
        <v>0</v>
      </c>
      <c r="S30" s="20">
        <f>'III (6)'!$H35</f>
        <v>0</v>
      </c>
      <c r="T30" s="20">
        <f>'III (7)'!$E34</f>
        <v>0</v>
      </c>
      <c r="U30" s="20">
        <f>'III (8)'!$E34</f>
        <v>0</v>
      </c>
      <c r="V30" s="20">
        <f>'III (9)'!$J35</f>
        <v>-1</v>
      </c>
      <c r="W30" s="20">
        <f>'III (10)'!$E34</f>
        <v>0</v>
      </c>
      <c r="X30" s="20">
        <f>'IV (1)'!$E34</f>
        <v>1</v>
      </c>
      <c r="Y30" s="20">
        <f>'IV (2)'!$E34</f>
        <v>0</v>
      </c>
      <c r="Z30" s="47">
        <f t="shared" si="0"/>
        <v>0.13221760858852727</v>
      </c>
      <c r="AA30" s="1">
        <f t="shared" si="1"/>
        <v>10</v>
      </c>
    </row>
    <row r="31" spans="1:27" ht="15.75">
      <c r="A31" s="5" t="s">
        <v>26</v>
      </c>
      <c r="B31" s="19">
        <f>'I (1)'!$F35</f>
        <v>0.9364364908916265</v>
      </c>
      <c r="C31" s="38">
        <f>'I (2)'!$L36</f>
        <v>1</v>
      </c>
      <c r="D31" s="19">
        <f>'I (3)'!$G36</f>
        <v>-0.49368993019353735</v>
      </c>
      <c r="E31" s="20">
        <f>'I (4)'!$E35</f>
        <v>0</v>
      </c>
      <c r="F31" s="19">
        <f>'I (5)'!$J36</f>
        <v>-0.430650003852971</v>
      </c>
      <c r="G31" s="20">
        <f>'II (1)'!$G35</f>
        <v>0</v>
      </c>
      <c r="H31" s="19">
        <f>'II (2)'!$F35</f>
        <v>-0.6610589842716987</v>
      </c>
      <c r="I31" s="19">
        <f>'II (3)'!$F35</f>
        <v>-0.27873310159960213</v>
      </c>
      <c r="J31" s="20">
        <f>'II (4)'!$H36</f>
        <v>0</v>
      </c>
      <c r="K31" s="19">
        <f>'II (5)'!$I36</f>
        <v>-0.15905366357055334</v>
      </c>
      <c r="L31" s="38">
        <f>'II (6)'!$G36</f>
        <v>0</v>
      </c>
      <c r="M31" s="38">
        <f>'II (7)'!$G36</f>
        <v>-1</v>
      </c>
      <c r="N31" s="38">
        <f>'III (1)'!$M36</f>
        <v>0</v>
      </c>
      <c r="O31" s="38">
        <f>'III (2)'!$K36</f>
        <v>0</v>
      </c>
      <c r="P31" s="38">
        <f>'III (3)'!$I35</f>
        <v>0</v>
      </c>
      <c r="Q31" s="20">
        <f>'III (4)'!$H36</f>
        <v>0</v>
      </c>
      <c r="R31" s="38">
        <f>'III (5)'!$H35</f>
        <v>0</v>
      </c>
      <c r="S31" s="20">
        <f>'III (6)'!$H36</f>
        <v>0</v>
      </c>
      <c r="T31" s="20">
        <f>'III (7)'!$E35</f>
        <v>0</v>
      </c>
      <c r="U31" s="20">
        <f>'III (8)'!$E35</f>
        <v>0</v>
      </c>
      <c r="V31" s="20">
        <f>'III (9)'!$J36</f>
        <v>0</v>
      </c>
      <c r="W31" s="20">
        <f>'III (10)'!$E35</f>
        <v>0</v>
      </c>
      <c r="X31" s="20">
        <f>'IV (1)'!$E35</f>
        <v>1</v>
      </c>
      <c r="Y31" s="20">
        <f>'IV (2)'!$E35</f>
        <v>0</v>
      </c>
      <c r="Z31" s="47">
        <f t="shared" si="0"/>
        <v>-0.08674919259673608</v>
      </c>
      <c r="AA31" s="1">
        <f t="shared" si="1"/>
        <v>11</v>
      </c>
    </row>
    <row r="32" spans="1:27" ht="15.75">
      <c r="A32" s="5" t="s">
        <v>27</v>
      </c>
      <c r="B32" s="19">
        <f>'I (1)'!$F36</f>
        <v>0.7413193876591414</v>
      </c>
      <c r="C32" s="19">
        <f>'I (2)'!$L37</f>
        <v>0.3158671946542747</v>
      </c>
      <c r="D32" s="19">
        <f>'I (3)'!$G37</f>
        <v>-0.42996123341890813</v>
      </c>
      <c r="E32" s="20">
        <f>'I (4)'!$E36</f>
        <v>0</v>
      </c>
      <c r="F32" s="19">
        <f>'I (5)'!$J37</f>
        <v>-0.4843369539126639</v>
      </c>
      <c r="G32" s="20">
        <f>'II (1)'!$G36</f>
        <v>0</v>
      </c>
      <c r="H32" s="19">
        <f>'II (2)'!$F36</f>
        <v>-0.14145595800479796</v>
      </c>
      <c r="I32" s="19">
        <f>'II (3)'!$F36</f>
        <v>-0.010808977573753946</v>
      </c>
      <c r="J32" s="20">
        <f>'II (4)'!$H37</f>
        <v>0</v>
      </c>
      <c r="K32" s="60">
        <f>'II (5)'!$I37</f>
        <v>-0.004828513254975085</v>
      </c>
      <c r="L32" s="19">
        <f>'II (6)'!$G37</f>
        <v>-0.019874692157577593</v>
      </c>
      <c r="M32" s="38">
        <f>'II (7)'!$G37</f>
        <v>0</v>
      </c>
      <c r="N32" s="38">
        <f>'III (1)'!$M37</f>
        <v>0</v>
      </c>
      <c r="O32" s="38">
        <f>'III (2)'!$K37</f>
        <v>0</v>
      </c>
      <c r="P32" s="38">
        <f>'III (3)'!$I36</f>
        <v>0</v>
      </c>
      <c r="Q32" s="20">
        <f>'III (4)'!$H37</f>
        <v>0</v>
      </c>
      <c r="R32" s="38">
        <f>'III (5)'!$H36</f>
        <v>0</v>
      </c>
      <c r="S32" s="20">
        <f>'III (6)'!$H37</f>
        <v>0</v>
      </c>
      <c r="T32" s="20">
        <f>'III (7)'!$E36</f>
        <v>0</v>
      </c>
      <c r="U32" s="20">
        <f>'III (8)'!$E36</f>
        <v>0</v>
      </c>
      <c r="V32" s="20">
        <f>'III (9)'!$J37</f>
        <v>-1</v>
      </c>
      <c r="W32" s="20">
        <f>'III (10)'!$E36</f>
        <v>0</v>
      </c>
      <c r="X32" s="20">
        <f>'IV (1)'!$E36</f>
        <v>1</v>
      </c>
      <c r="Y32" s="20">
        <f>'IV (2)'!$E36</f>
        <v>-1</v>
      </c>
      <c r="Z32" s="47">
        <f t="shared" si="0"/>
        <v>-1.0340797460092606</v>
      </c>
      <c r="AA32" s="1">
        <f t="shared" si="1"/>
        <v>21</v>
      </c>
    </row>
    <row r="33" spans="1:27" ht="15.75">
      <c r="A33" s="5" t="s">
        <v>28</v>
      </c>
      <c r="B33" s="19">
        <f>'I (1)'!$F37</f>
        <v>0.5594868756583365</v>
      </c>
      <c r="C33" s="19">
        <f>'I (2)'!$L38</f>
        <v>0.6493459648749257</v>
      </c>
      <c r="D33" s="38">
        <f>'I (3)'!$G38</f>
        <v>0</v>
      </c>
      <c r="E33" s="20">
        <f>'I (4)'!$E37</f>
        <v>-1</v>
      </c>
      <c r="F33" s="38">
        <f>'I (5)'!$J38</f>
        <v>-1</v>
      </c>
      <c r="G33" s="20">
        <f>'II (1)'!$G37</f>
        <v>0</v>
      </c>
      <c r="H33" s="19">
        <f>'II (2)'!$F37</f>
        <v>-0.6638552365988755</v>
      </c>
      <c r="I33" s="19">
        <f>'II (3)'!$F37</f>
        <v>-0.06605130594535621</v>
      </c>
      <c r="J33" s="20">
        <f>'II (4)'!$H38</f>
        <v>0</v>
      </c>
      <c r="K33" s="61">
        <f>'II (5)'!$I38</f>
        <v>-0.00048397381084075495</v>
      </c>
      <c r="L33" s="19">
        <f>'II (6)'!$G38</f>
        <v>-0.014415524436867319</v>
      </c>
      <c r="M33" s="38">
        <f>'II (7)'!$G38</f>
        <v>0</v>
      </c>
      <c r="N33" s="38">
        <f>'III (1)'!$M38</f>
        <v>0</v>
      </c>
      <c r="O33" s="38">
        <f>'III (2)'!$K38</f>
        <v>0</v>
      </c>
      <c r="P33" s="38">
        <f>'III (3)'!$I37</f>
        <v>0</v>
      </c>
      <c r="Q33" s="20">
        <f>'III (4)'!$H38</f>
        <v>0</v>
      </c>
      <c r="R33" s="38">
        <f>'III (5)'!$H37</f>
        <v>0</v>
      </c>
      <c r="S33" s="20">
        <f>'III (6)'!$H38</f>
        <v>0</v>
      </c>
      <c r="T33" s="20">
        <f>'III (7)'!$E37</f>
        <v>0</v>
      </c>
      <c r="U33" s="20">
        <f>'III (8)'!$E37</f>
        <v>0</v>
      </c>
      <c r="V33" s="20">
        <f>'III (9)'!$J38</f>
        <v>0</v>
      </c>
      <c r="W33" s="20">
        <f>'III (10)'!$E37</f>
        <v>0</v>
      </c>
      <c r="X33" s="20">
        <f>'IV (1)'!$E37</f>
        <v>1</v>
      </c>
      <c r="Y33" s="20">
        <f>'IV (2)'!$E37</f>
        <v>0</v>
      </c>
      <c r="Z33" s="47">
        <f t="shared" si="0"/>
        <v>-0.5359732002586777</v>
      </c>
      <c r="AA33" s="1">
        <f t="shared" si="1"/>
        <v>13</v>
      </c>
    </row>
    <row r="34" spans="1:27" ht="15.75">
      <c r="A34" s="5" t="s">
        <v>29</v>
      </c>
      <c r="B34" s="19">
        <f>'I (1)'!$F38</f>
        <v>0.7529060881895114</v>
      </c>
      <c r="C34" s="19">
        <f>'I (2)'!$L39</f>
        <v>0.27979421907240853</v>
      </c>
      <c r="D34" s="38">
        <f>'I (3)'!$G39</f>
        <v>0</v>
      </c>
      <c r="E34" s="20">
        <f>'I (4)'!$E38</f>
        <v>0</v>
      </c>
      <c r="F34" s="19">
        <f>'I (5)'!$J39</f>
        <v>-0.3083202141130675</v>
      </c>
      <c r="G34" s="20">
        <f>'II (1)'!$G38</f>
        <v>0</v>
      </c>
      <c r="H34" s="19">
        <f>'II (2)'!$F38</f>
        <v>-0.18866323267159055</v>
      </c>
      <c r="I34" s="19">
        <f>'II (3)'!$F38</f>
        <v>-0.2443022331671258</v>
      </c>
      <c r="J34" s="20">
        <f>'II (4)'!$H39</f>
        <v>-2</v>
      </c>
      <c r="K34" s="19">
        <f>'II (5)'!$I39</f>
        <v>-0.15943641647079662</v>
      </c>
      <c r="L34" s="38">
        <f>'II (6)'!$G39</f>
        <v>0</v>
      </c>
      <c r="M34" s="38">
        <f>'II (7)'!$G39</f>
        <v>0</v>
      </c>
      <c r="N34" s="38">
        <f>'III (1)'!$M39</f>
        <v>0</v>
      </c>
      <c r="O34" s="38">
        <f>'III (2)'!$K39</f>
        <v>0</v>
      </c>
      <c r="P34" s="38">
        <f>'III (3)'!$I38</f>
        <v>0</v>
      </c>
      <c r="Q34" s="20">
        <f>'III (4)'!$H39</f>
        <v>-1</v>
      </c>
      <c r="R34" s="38">
        <f>'III (5)'!$H38</f>
        <v>0</v>
      </c>
      <c r="S34" s="20">
        <f>'III (6)'!$H39</f>
        <v>0</v>
      </c>
      <c r="T34" s="20">
        <f>'III (7)'!$E38</f>
        <v>-1</v>
      </c>
      <c r="U34" s="20">
        <f>'III (8)'!$E38</f>
        <v>0</v>
      </c>
      <c r="V34" s="20">
        <f>'III (9)'!$J39</f>
        <v>-1</v>
      </c>
      <c r="W34" s="20">
        <f>'III (10)'!$E38</f>
        <v>-1</v>
      </c>
      <c r="X34" s="20">
        <f>'IV (1)'!$E38</f>
        <v>1</v>
      </c>
      <c r="Y34" s="20">
        <f>'IV (2)'!$E38</f>
        <v>0</v>
      </c>
      <c r="Z34" s="47">
        <f t="shared" si="0"/>
        <v>-4.86802178916066</v>
      </c>
      <c r="AA34" s="1">
        <f t="shared" si="1"/>
        <v>34</v>
      </c>
    </row>
    <row r="35" spans="1:27" ht="15.75">
      <c r="A35" s="5" t="s">
        <v>30</v>
      </c>
      <c r="B35" s="19">
        <f>'I (1)'!$F39</f>
        <v>0.7775637248294378</v>
      </c>
      <c r="C35" s="19">
        <f>'I (2)'!$L40</f>
        <v>0.09730367858914818</v>
      </c>
      <c r="D35" s="19">
        <f>'I (3)'!$G40</f>
        <v>-0.1428207281741487</v>
      </c>
      <c r="E35" s="20">
        <f>'I (4)'!$E39</f>
        <v>0</v>
      </c>
      <c r="F35" s="19">
        <f>'I (5)'!$J40</f>
        <v>-0.4485605567031568</v>
      </c>
      <c r="G35" s="20">
        <f>'II (1)'!$G39</f>
        <v>0</v>
      </c>
      <c r="H35" s="38">
        <f>'II (2)'!$F39</f>
        <v>0</v>
      </c>
      <c r="I35" s="19">
        <f>'II (3)'!$F39</f>
        <v>-0.4979128089180458</v>
      </c>
      <c r="J35" s="20">
        <f>'II (4)'!$H40</f>
        <v>0</v>
      </c>
      <c r="K35" s="60">
        <f>'II (5)'!$I40</f>
        <v>-0.0007639940606844335</v>
      </c>
      <c r="L35" s="19">
        <f>'II (6)'!$G40</f>
        <v>-0.12903037320479138</v>
      </c>
      <c r="M35" s="19">
        <f>'II (7)'!$G40</f>
        <v>-0.4171579878936888</v>
      </c>
      <c r="N35" s="38">
        <f>'III (1)'!$M40</f>
        <v>0</v>
      </c>
      <c r="O35" s="38">
        <f>'III (2)'!$K40</f>
        <v>0</v>
      </c>
      <c r="P35" s="38">
        <f>'III (3)'!$I39</f>
        <v>0</v>
      </c>
      <c r="Q35" s="20">
        <f>'III (4)'!$H40</f>
        <v>0</v>
      </c>
      <c r="R35" s="38">
        <f>'III (5)'!$H39</f>
        <v>0</v>
      </c>
      <c r="S35" s="20">
        <f>'III (6)'!$H40</f>
        <v>0</v>
      </c>
      <c r="T35" s="20">
        <f>'III (7)'!$E39</f>
        <v>0</v>
      </c>
      <c r="U35" s="20">
        <f>'III (8)'!$E39</f>
        <v>0</v>
      </c>
      <c r="V35" s="20">
        <f>'III (9)'!$J40</f>
        <v>-1</v>
      </c>
      <c r="W35" s="20">
        <f>'III (10)'!$E39</f>
        <v>0</v>
      </c>
      <c r="X35" s="20">
        <f>'IV (1)'!$E39</f>
        <v>1</v>
      </c>
      <c r="Y35" s="20">
        <f>'IV (2)'!$E39</f>
        <v>0</v>
      </c>
      <c r="Z35" s="47">
        <f t="shared" si="0"/>
        <v>-0.7613790455359299</v>
      </c>
      <c r="AA35" s="1">
        <f t="shared" si="1"/>
        <v>18</v>
      </c>
    </row>
    <row r="36" spans="1:27" ht="15.75">
      <c r="A36" s="5" t="s">
        <v>31</v>
      </c>
      <c r="B36" s="19">
        <f>'I (1)'!$F40</f>
        <v>1.0966353365184698</v>
      </c>
      <c r="C36" s="19">
        <f>'I (2)'!$L41</f>
        <v>0.18039527138809813</v>
      </c>
      <c r="D36" s="38">
        <f>'I (3)'!$G41</f>
        <v>0</v>
      </c>
      <c r="E36" s="20">
        <f>'I (4)'!$E40</f>
        <v>0</v>
      </c>
      <c r="F36" s="19">
        <f>'I (5)'!$J41</f>
        <v>-0.46431812913787307</v>
      </c>
      <c r="G36" s="20">
        <f>'II (1)'!$G40</f>
        <v>0</v>
      </c>
      <c r="H36" s="19">
        <f>'II (2)'!$F40</f>
        <v>-0.4299314541868002</v>
      </c>
      <c r="I36" s="19">
        <f>'II (3)'!$F40</f>
        <v>-0.015665878373361277</v>
      </c>
      <c r="J36" s="20">
        <f>'II (4)'!$H41</f>
        <v>0</v>
      </c>
      <c r="K36" s="60">
        <f>'II (5)'!$I41</f>
        <v>-0.0013895871274370816</v>
      </c>
      <c r="L36" s="19">
        <f>'II (6)'!$G41</f>
        <v>-0.17433642119210832</v>
      </c>
      <c r="M36" s="19">
        <f>'II (7)'!$G41</f>
        <v>-0.7552466636302808</v>
      </c>
      <c r="N36" s="38">
        <f>'III (1)'!$M41</f>
        <v>0</v>
      </c>
      <c r="O36" s="38">
        <f>'III (2)'!$K41</f>
        <v>0</v>
      </c>
      <c r="P36" s="38">
        <f>'III (3)'!$I40</f>
        <v>0</v>
      </c>
      <c r="Q36" s="20">
        <f>'III (4)'!$H41</f>
        <v>0</v>
      </c>
      <c r="R36" s="38">
        <f>'III (5)'!$H40</f>
        <v>0</v>
      </c>
      <c r="S36" s="20">
        <f>'III (6)'!$H41</f>
        <v>0</v>
      </c>
      <c r="T36" s="20">
        <f>'III (7)'!$E40</f>
        <v>0</v>
      </c>
      <c r="U36" s="20">
        <f>'III (8)'!$E40</f>
        <v>0</v>
      </c>
      <c r="V36" s="20">
        <f>'III (9)'!$J41</f>
        <v>-1</v>
      </c>
      <c r="W36" s="20">
        <f>'III (10)'!$E40</f>
        <v>0</v>
      </c>
      <c r="X36" s="20">
        <f>'IV (1)'!$E40</f>
        <v>1</v>
      </c>
      <c r="Y36" s="20">
        <f>'IV (2)'!$E40</f>
        <v>0</v>
      </c>
      <c r="Z36" s="47">
        <f t="shared" si="0"/>
        <v>-0.5638575257412928</v>
      </c>
      <c r="AA36" s="1">
        <f t="shared" si="1"/>
        <v>14</v>
      </c>
    </row>
    <row r="37" spans="1:27" ht="15.75">
      <c r="A37" s="5" t="s">
        <v>32</v>
      </c>
      <c r="B37" s="19">
        <f>'I (1)'!$F41</f>
        <v>0.8830082734680786</v>
      </c>
      <c r="C37" s="19">
        <f>'I (2)'!$L42</f>
        <v>0.5860078051903554</v>
      </c>
      <c r="D37" s="19">
        <f>'I (3)'!$G42</f>
        <v>-0.23908465862846148</v>
      </c>
      <c r="E37" s="20">
        <f>'I (4)'!$E41</f>
        <v>0</v>
      </c>
      <c r="F37" s="19">
        <f>'I (5)'!$J42</f>
        <v>-0.49214226338880207</v>
      </c>
      <c r="G37" s="20">
        <f>'II (1)'!$G41</f>
        <v>0</v>
      </c>
      <c r="H37" s="19">
        <f>'II (2)'!$F41</f>
        <v>-0.8597021400732268</v>
      </c>
      <c r="I37" s="19">
        <f>'II (3)'!$F41</f>
        <v>-0.12246601549656438</v>
      </c>
      <c r="J37" s="20">
        <f>'II (4)'!$H42</f>
        <v>0</v>
      </c>
      <c r="K37" s="19">
        <f>'II (5)'!$I42</f>
        <v>-0.050697034688648585</v>
      </c>
      <c r="L37" s="38">
        <f>'II (6)'!$G42</f>
        <v>0</v>
      </c>
      <c r="M37" s="38">
        <f>'II (7)'!$G42</f>
        <v>0</v>
      </c>
      <c r="N37" s="38">
        <f>'III (1)'!$M42</f>
        <v>0</v>
      </c>
      <c r="O37" s="38">
        <f>'III (2)'!$K42</f>
        <v>0</v>
      </c>
      <c r="P37" s="38">
        <f>'III (3)'!$I41</f>
        <v>0</v>
      </c>
      <c r="Q37" s="20">
        <f>'III (4)'!$H42</f>
        <v>0</v>
      </c>
      <c r="R37" s="38">
        <f>'III (5)'!$H41</f>
        <v>0</v>
      </c>
      <c r="S37" s="20">
        <f>'III (6)'!$H42</f>
        <v>0</v>
      </c>
      <c r="T37" s="20">
        <f>'III (7)'!$E41</f>
        <v>0</v>
      </c>
      <c r="U37" s="20">
        <f>'III (8)'!$E41</f>
        <v>0</v>
      </c>
      <c r="V37" s="20">
        <f>'III (9)'!$J42</f>
        <v>0</v>
      </c>
      <c r="W37" s="20">
        <f>'III (10)'!$E41</f>
        <v>0</v>
      </c>
      <c r="X37" s="20">
        <f>'IV (1)'!$E41</f>
        <v>1</v>
      </c>
      <c r="Y37" s="20">
        <f>'IV (2)'!$E41</f>
        <v>0</v>
      </c>
      <c r="Z37" s="47">
        <f t="shared" si="0"/>
        <v>0.7049239663827309</v>
      </c>
      <c r="AA37" s="1">
        <f t="shared" si="1"/>
        <v>6</v>
      </c>
    </row>
    <row r="38" spans="1:27" ht="15.75">
      <c r="A38" s="5" t="s">
        <v>33</v>
      </c>
      <c r="B38" s="19">
        <f>'I (1)'!$F42</f>
        <v>0.8903018946955206</v>
      </c>
      <c r="C38" s="19">
        <f>'I (2)'!$L43</f>
        <v>0.41522040933393495</v>
      </c>
      <c r="D38" s="19">
        <f>'I (3)'!$G43</f>
        <v>-0.040015393390700565</v>
      </c>
      <c r="E38" s="20">
        <f>'I (4)'!$E42</f>
        <v>0</v>
      </c>
      <c r="F38" s="19">
        <f>'I (5)'!$J43</f>
        <v>-0.4370290976655482</v>
      </c>
      <c r="G38" s="20">
        <f>'II (1)'!$G42</f>
        <v>0</v>
      </c>
      <c r="H38" s="19">
        <f>'II (2)'!$F42</f>
        <v>-0.2395010122040515</v>
      </c>
      <c r="I38" s="19">
        <f>'II (3)'!$F42</f>
        <v>-0.3268170813685114</v>
      </c>
      <c r="J38" s="20">
        <f>'II (4)'!$H43</f>
        <v>0</v>
      </c>
      <c r="K38" s="19">
        <f>'II (5)'!$I43</f>
        <v>-0.8000903496580697</v>
      </c>
      <c r="L38" s="19">
        <f>'II (6)'!$G43</f>
        <v>-0.46195913380975445</v>
      </c>
      <c r="M38" s="19">
        <f>'II (7)'!$G43</f>
        <v>-0.419083493937138</v>
      </c>
      <c r="N38" s="38">
        <f>'III (1)'!$M43</f>
        <v>0</v>
      </c>
      <c r="O38" s="38">
        <f>'III (2)'!$K43</f>
        <v>0</v>
      </c>
      <c r="P38" s="38">
        <f>'III (3)'!$I42</f>
        <v>0</v>
      </c>
      <c r="Q38" s="20">
        <f>'III (4)'!$H43</f>
        <v>0</v>
      </c>
      <c r="R38" s="38">
        <f>'III (5)'!$H42</f>
        <v>0</v>
      </c>
      <c r="S38" s="20">
        <f>'III (6)'!$H43</f>
        <v>0</v>
      </c>
      <c r="T38" s="20">
        <f>'III (7)'!$E42</f>
        <v>-1</v>
      </c>
      <c r="U38" s="20">
        <f>'III (8)'!$E42</f>
        <v>0</v>
      </c>
      <c r="V38" s="20">
        <f>'III (9)'!$J43</f>
        <v>-1</v>
      </c>
      <c r="W38" s="20">
        <f>'III (10)'!$E42</f>
        <v>0</v>
      </c>
      <c r="X38" s="20">
        <f>'IV (1)'!$E42</f>
        <v>1</v>
      </c>
      <c r="Y38" s="20">
        <f>'IV (2)'!$E42</f>
        <v>0</v>
      </c>
      <c r="Z38" s="47">
        <f t="shared" si="0"/>
        <v>-2.4189732580043186</v>
      </c>
      <c r="AA38" s="1">
        <f t="shared" si="1"/>
        <v>30</v>
      </c>
    </row>
    <row r="39" spans="1:27" ht="15.75">
      <c r="A39" s="5" t="s">
        <v>34</v>
      </c>
      <c r="B39" s="19">
        <f>'I (1)'!$F43</f>
        <v>0.8094655247414905</v>
      </c>
      <c r="C39" s="19">
        <f>'I (2)'!$L44</f>
        <v>0.010014995197337385</v>
      </c>
      <c r="D39" s="38">
        <f>'I (3)'!$G44</f>
        <v>0</v>
      </c>
      <c r="E39" s="20">
        <f>'I (4)'!$E43</f>
        <v>0</v>
      </c>
      <c r="F39" s="19">
        <f>'I (5)'!$J44</f>
        <v>-0.539013097890744</v>
      </c>
      <c r="G39" s="20">
        <f>'II (1)'!$G43</f>
        <v>0</v>
      </c>
      <c r="H39" s="19">
        <f>'II (2)'!$F43</f>
        <v>-0.2004423683989681</v>
      </c>
      <c r="I39" s="19">
        <f>'II (3)'!$F43</f>
        <v>-0.28888839079166145</v>
      </c>
      <c r="J39" s="20">
        <f>'II (4)'!$H44</f>
        <v>0</v>
      </c>
      <c r="K39" s="19">
        <f>'II (5)'!$I44</f>
        <v>-0.4432459806033905</v>
      </c>
      <c r="L39" s="38">
        <f>'II (6)'!$G44</f>
        <v>0</v>
      </c>
      <c r="M39" s="38">
        <f>'II (7)'!$G44</f>
        <v>0</v>
      </c>
      <c r="N39" s="38">
        <f>'III (1)'!$M44</f>
        <v>0</v>
      </c>
      <c r="O39" s="38">
        <f>'III (2)'!$K44</f>
        <v>0</v>
      </c>
      <c r="P39" s="38">
        <f>'III (3)'!$I43</f>
        <v>0</v>
      </c>
      <c r="Q39" s="20">
        <f>'III (4)'!$H44</f>
        <v>0</v>
      </c>
      <c r="R39" s="38">
        <f>'III (5)'!$H43</f>
        <v>0</v>
      </c>
      <c r="S39" s="20">
        <f>'III (6)'!$H44</f>
        <v>0</v>
      </c>
      <c r="T39" s="20">
        <f>'III (7)'!$E43</f>
        <v>0</v>
      </c>
      <c r="U39" s="20">
        <f>'III (8)'!$E43</f>
        <v>0</v>
      </c>
      <c r="V39" s="20">
        <f>'III (9)'!$J44</f>
        <v>-1</v>
      </c>
      <c r="W39" s="20">
        <f>'III (10)'!$E43</f>
        <v>0</v>
      </c>
      <c r="X39" s="20">
        <f>'IV (1)'!$E43</f>
        <v>1</v>
      </c>
      <c r="Y39" s="20">
        <f>'IV (2)'!$E43</f>
        <v>0</v>
      </c>
      <c r="Z39" s="47">
        <f t="shared" si="0"/>
        <v>-0.6521093177459361</v>
      </c>
      <c r="AA39" s="1">
        <f t="shared" si="1"/>
        <v>16</v>
      </c>
    </row>
    <row r="40" spans="1:27" ht="15.75">
      <c r="A40" s="5" t="s">
        <v>35</v>
      </c>
      <c r="B40" s="19">
        <f>'I (1)'!$F44</f>
        <v>0.7363603989159608</v>
      </c>
      <c r="C40" s="19">
        <f>'I (2)'!$L45</f>
        <v>0.8164201608707145</v>
      </c>
      <c r="D40" s="19">
        <f>'I (3)'!$G45</f>
        <v>-0.49534105204600687</v>
      </c>
      <c r="E40" s="20">
        <f>'I (4)'!$E44</f>
        <v>0</v>
      </c>
      <c r="F40" s="19">
        <f>'I (5)'!$J45</f>
        <v>-0.5244883887424459</v>
      </c>
      <c r="G40" s="20">
        <f>'II (1)'!$G44</f>
        <v>0</v>
      </c>
      <c r="H40" s="19">
        <f>'II (2)'!$F44</f>
        <v>-0.7626489584580819</v>
      </c>
      <c r="I40" s="19">
        <f>'II (3)'!$F44</f>
        <v>-0.18612109295555906</v>
      </c>
      <c r="J40" s="20">
        <f>'II (4)'!$H45</f>
        <v>0</v>
      </c>
      <c r="K40" s="19">
        <f>'II (5)'!$I45</f>
        <v>-0.006298177394272898</v>
      </c>
      <c r="L40" s="19">
        <f>'II (6)'!$G45</f>
        <v>-0.264930048906392</v>
      </c>
      <c r="M40" s="38">
        <f>'II (7)'!$G45</f>
        <v>0</v>
      </c>
      <c r="N40" s="38">
        <f>'III (1)'!$M45</f>
        <v>0</v>
      </c>
      <c r="O40" s="38">
        <f>'III (2)'!$K45</f>
        <v>0</v>
      </c>
      <c r="P40" s="38">
        <f>'III (3)'!$I44</f>
        <v>0</v>
      </c>
      <c r="Q40" s="20">
        <f>'III (4)'!$H45</f>
        <v>0</v>
      </c>
      <c r="R40" s="38">
        <f>'III (5)'!$H44</f>
        <v>0</v>
      </c>
      <c r="S40" s="20">
        <f>'III (6)'!$H45</f>
        <v>0</v>
      </c>
      <c r="T40" s="20">
        <f>'III (7)'!$E44</f>
        <v>0</v>
      </c>
      <c r="U40" s="20">
        <f>'III (8)'!$E44</f>
        <v>0</v>
      </c>
      <c r="V40" s="20">
        <f>'III (9)'!$J45</f>
        <v>-1</v>
      </c>
      <c r="W40" s="20">
        <f>'III (10)'!$E44</f>
        <v>0</v>
      </c>
      <c r="X40" s="20">
        <f>'IV (1)'!$E44</f>
        <v>1</v>
      </c>
      <c r="Y40" s="20">
        <f>'IV (2)'!$E44</f>
        <v>0</v>
      </c>
      <c r="Z40" s="47">
        <f t="shared" si="0"/>
        <v>-0.6870471587160834</v>
      </c>
      <c r="AA40" s="1">
        <f t="shared" si="1"/>
        <v>17</v>
      </c>
    </row>
    <row r="41" spans="1:27" ht="15.75">
      <c r="A41" s="5" t="s">
        <v>36</v>
      </c>
      <c r="B41" s="19">
        <f>'I (1)'!$F45</f>
        <v>0.7013359558904433</v>
      </c>
      <c r="C41" s="19">
        <f>'I (2)'!$L46</f>
        <v>0.2642569130214421</v>
      </c>
      <c r="D41" s="38">
        <f>'I (3)'!$G46</f>
        <v>0</v>
      </c>
      <c r="E41" s="20">
        <f>'I (4)'!$E45</f>
        <v>0</v>
      </c>
      <c r="F41" s="19">
        <f>'I (5)'!$J46</f>
        <v>-0.49513075731769435</v>
      </c>
      <c r="G41" s="20">
        <f>'II (1)'!$G45</f>
        <v>0</v>
      </c>
      <c r="H41" s="19">
        <f>'II (2)'!$F45</f>
        <v>-0.5814498062244136</v>
      </c>
      <c r="I41" s="19">
        <f>'II (3)'!$F45</f>
        <v>-0.22645758562762716</v>
      </c>
      <c r="J41" s="20">
        <f>'II (4)'!$H46</f>
        <v>-2</v>
      </c>
      <c r="K41" s="19">
        <f>'II (5)'!$I46</f>
        <v>-0.11172003207890052</v>
      </c>
      <c r="L41" s="38">
        <f>'II (6)'!$G46</f>
        <v>0</v>
      </c>
      <c r="M41" s="38">
        <f>'II (7)'!$G46</f>
        <v>0</v>
      </c>
      <c r="N41" s="38">
        <f>'III (1)'!$M46</f>
        <v>0</v>
      </c>
      <c r="O41" s="38">
        <f>'III (2)'!$K46</f>
        <v>0</v>
      </c>
      <c r="P41" s="38">
        <f>'III (3)'!$I45</f>
        <v>0</v>
      </c>
      <c r="Q41" s="20">
        <f>'III (4)'!$H46</f>
        <v>0</v>
      </c>
      <c r="R41" s="38">
        <f>'III (5)'!$H45</f>
        <v>0</v>
      </c>
      <c r="S41" s="20">
        <f>'III (6)'!$H46</f>
        <v>0</v>
      </c>
      <c r="T41" s="20">
        <f>'III (7)'!$E45</f>
        <v>0</v>
      </c>
      <c r="U41" s="20">
        <f>'III (8)'!$E45</f>
        <v>0</v>
      </c>
      <c r="V41" s="20">
        <f>'III (9)'!$J46</f>
        <v>-1</v>
      </c>
      <c r="W41" s="20">
        <f>'III (10)'!$E45</f>
        <v>0</v>
      </c>
      <c r="X41" s="20">
        <f>'IV (1)'!$E45</f>
        <v>1</v>
      </c>
      <c r="Y41" s="20">
        <f>'IV (2)'!$E45</f>
        <v>0</v>
      </c>
      <c r="Z41" s="47">
        <f t="shared" si="0"/>
        <v>-2.44916531233675</v>
      </c>
      <c r="AA41" s="1">
        <f t="shared" si="1"/>
        <v>31</v>
      </c>
    </row>
    <row r="42" ht="15.75">
      <c r="A42" s="6"/>
    </row>
  </sheetData>
  <sheetProtection/>
  <mergeCells count="7">
    <mergeCell ref="Z3:Z4"/>
    <mergeCell ref="A1:Z1"/>
    <mergeCell ref="A3:A4"/>
    <mergeCell ref="B3:F3"/>
    <mergeCell ref="N3:W3"/>
    <mergeCell ref="X3:Y3"/>
    <mergeCell ref="G3:M3"/>
  </mergeCells>
  <printOptions/>
  <pageMargins left="0.23" right="0.16" top="0.41" bottom="0.15748031496062992" header="0.15748031496062992" footer="0.15748031496062992"/>
  <pageSetup fitToHeight="1" fitToWidth="1" horizontalDpi="600" verticalDpi="600" orientation="landscape" paperSize="9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C42"/>
  <sheetViews>
    <sheetView tabSelected="1"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C42" sqref="AC42"/>
    </sheetView>
  </sheetViews>
  <sheetFormatPr defaultColWidth="9.140625" defaultRowHeight="15"/>
  <cols>
    <col min="1" max="1" width="9.140625" style="1" customWidth="1"/>
    <col min="2" max="2" width="25.00390625" style="1" bestFit="1" customWidth="1"/>
    <col min="3" max="3" width="6.8515625" style="1" customWidth="1"/>
    <col min="4" max="4" width="6.57421875" style="2" customWidth="1"/>
    <col min="5" max="6" width="7.28125" style="2" customWidth="1"/>
    <col min="7" max="7" width="6.7109375" style="2" customWidth="1"/>
    <col min="8" max="8" width="7.00390625" style="1" customWidth="1"/>
    <col min="9" max="9" width="7.00390625" style="2" customWidth="1"/>
    <col min="10" max="10" width="6.8515625" style="2" customWidth="1"/>
    <col min="11" max="11" width="7.421875" style="2" customWidth="1"/>
    <col min="12" max="12" width="9.57421875" style="1" customWidth="1"/>
    <col min="13" max="14" width="7.00390625" style="2" customWidth="1"/>
    <col min="15" max="21" width="6.00390625" style="1" customWidth="1"/>
    <col min="22" max="22" width="6.57421875" style="2" customWidth="1"/>
    <col min="23" max="23" width="7.28125" style="2" customWidth="1"/>
    <col min="24" max="24" width="6.7109375" style="2" customWidth="1"/>
    <col min="25" max="25" width="6.7109375" style="1" customWidth="1"/>
    <col min="26" max="26" width="6.57421875" style="2" customWidth="1"/>
    <col min="27" max="27" width="18.57421875" style="1" customWidth="1"/>
    <col min="28" max="28" width="9.421875" style="1" customWidth="1"/>
    <col min="29" max="16384" width="9.140625" style="1" customWidth="1"/>
  </cols>
  <sheetData>
    <row r="1" spans="2:27" ht="17.25" customHeight="1">
      <c r="B1" s="68" t="s">
        <v>354</v>
      </c>
      <c r="C1" s="70"/>
      <c r="D1" s="70"/>
      <c r="E1" s="70"/>
      <c r="F1" s="70"/>
      <c r="G1" s="70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</row>
    <row r="3" spans="1:29" s="8" customFormat="1" ht="111.75" customHeight="1">
      <c r="A3" s="74" t="s">
        <v>357</v>
      </c>
      <c r="B3" s="65" t="s">
        <v>38</v>
      </c>
      <c r="C3" s="65" t="s">
        <v>96</v>
      </c>
      <c r="D3" s="80"/>
      <c r="E3" s="80"/>
      <c r="F3" s="80"/>
      <c r="G3" s="80"/>
      <c r="H3" s="81" t="s">
        <v>97</v>
      </c>
      <c r="I3" s="82"/>
      <c r="J3" s="82"/>
      <c r="K3" s="82"/>
      <c r="L3" s="82"/>
      <c r="M3" s="82"/>
      <c r="N3" s="83"/>
      <c r="O3" s="65" t="s">
        <v>261</v>
      </c>
      <c r="P3" s="65"/>
      <c r="Q3" s="65"/>
      <c r="R3" s="65"/>
      <c r="S3" s="65"/>
      <c r="T3" s="65"/>
      <c r="U3" s="65"/>
      <c r="V3" s="80"/>
      <c r="W3" s="80"/>
      <c r="X3" s="80"/>
      <c r="Y3" s="65" t="s">
        <v>260</v>
      </c>
      <c r="Z3" s="80"/>
      <c r="AA3" s="65" t="s">
        <v>98</v>
      </c>
      <c r="AB3" s="74" t="s">
        <v>357</v>
      </c>
      <c r="AC3" s="22"/>
    </row>
    <row r="4" spans="1:28" s="8" customFormat="1" ht="23.25" customHeight="1" thickBot="1">
      <c r="A4" s="84"/>
      <c r="B4" s="76"/>
      <c r="C4" s="63">
        <v>1</v>
      </c>
      <c r="D4" s="85">
        <v>2</v>
      </c>
      <c r="E4" s="85">
        <v>3</v>
      </c>
      <c r="F4" s="85">
        <v>4</v>
      </c>
      <c r="G4" s="85">
        <v>5</v>
      </c>
      <c r="H4" s="63">
        <v>1</v>
      </c>
      <c r="I4" s="85">
        <v>2</v>
      </c>
      <c r="J4" s="85">
        <v>3</v>
      </c>
      <c r="K4" s="85">
        <v>4</v>
      </c>
      <c r="L4" s="63">
        <v>5</v>
      </c>
      <c r="M4" s="85">
        <v>6</v>
      </c>
      <c r="N4" s="85">
        <v>7</v>
      </c>
      <c r="O4" s="63">
        <v>1</v>
      </c>
      <c r="P4" s="63">
        <v>2</v>
      </c>
      <c r="Q4" s="63">
        <v>3</v>
      </c>
      <c r="R4" s="63">
        <v>4</v>
      </c>
      <c r="S4" s="63">
        <v>5</v>
      </c>
      <c r="T4" s="63">
        <v>6</v>
      </c>
      <c r="U4" s="63">
        <v>7</v>
      </c>
      <c r="V4" s="63">
        <v>8</v>
      </c>
      <c r="W4" s="63">
        <v>9</v>
      </c>
      <c r="X4" s="63">
        <v>10</v>
      </c>
      <c r="Y4" s="63">
        <v>1</v>
      </c>
      <c r="Z4" s="85">
        <v>2</v>
      </c>
      <c r="AA4" s="86"/>
      <c r="AB4" s="84"/>
    </row>
    <row r="5" spans="1:29" ht="15.75">
      <c r="A5" s="87">
        <v>1</v>
      </c>
      <c r="B5" s="88" t="s">
        <v>318</v>
      </c>
      <c r="C5" s="89">
        <f>'I (1)'!$F18</f>
        <v>0.8985355081791326</v>
      </c>
      <c r="D5" s="89">
        <f>'I (2)'!$L19</f>
        <v>0.654827313780773</v>
      </c>
      <c r="E5" s="90">
        <f>'I (3)'!$G19</f>
        <v>0</v>
      </c>
      <c r="F5" s="91">
        <f>'I (4)'!$E18</f>
        <v>0</v>
      </c>
      <c r="G5" s="89">
        <f>'I (5)'!$J19</f>
        <v>-0.4257048672375882</v>
      </c>
      <c r="H5" s="91">
        <f>'II (1)'!$G18</f>
        <v>0</v>
      </c>
      <c r="I5" s="90">
        <f>'II (2)'!$F18</f>
        <v>0</v>
      </c>
      <c r="J5" s="90">
        <f>'II (3)'!$F18</f>
        <v>0</v>
      </c>
      <c r="K5" s="91">
        <f>'II (4)'!$H19</f>
        <v>0</v>
      </c>
      <c r="L5" s="90">
        <f>'II (5)'!$I19</f>
        <v>0</v>
      </c>
      <c r="M5" s="90">
        <f>'II (6)'!$G19</f>
        <v>0</v>
      </c>
      <c r="N5" s="90">
        <f>'II (7)'!$G19</f>
        <v>0</v>
      </c>
      <c r="O5" s="90">
        <f>'III (1)'!$M19</f>
        <v>0</v>
      </c>
      <c r="P5" s="90">
        <f>'III (2)'!$K19</f>
        <v>0</v>
      </c>
      <c r="Q5" s="90">
        <f>'III (3)'!$I18</f>
        <v>0</v>
      </c>
      <c r="R5" s="91">
        <f>'III (4)'!$H19</f>
        <v>0</v>
      </c>
      <c r="S5" s="90">
        <f>'III (5)'!$H18</f>
        <v>0</v>
      </c>
      <c r="T5" s="91">
        <f>'III (6)'!$H19</f>
        <v>0</v>
      </c>
      <c r="U5" s="91">
        <f>'III (7)'!$E18</f>
        <v>0</v>
      </c>
      <c r="V5" s="91">
        <f>'III (8)'!$E18</f>
        <v>0</v>
      </c>
      <c r="W5" s="91">
        <f>'III (9)'!$J19</f>
        <v>0</v>
      </c>
      <c r="X5" s="91">
        <f>'III (10)'!$E18</f>
        <v>0</v>
      </c>
      <c r="Y5" s="91">
        <f>'IV (1)'!$E18</f>
        <v>1</v>
      </c>
      <c r="Z5" s="91">
        <f>'IV (2)'!$E18</f>
        <v>0</v>
      </c>
      <c r="AA5" s="92">
        <f>SUM(C5:Z5)</f>
        <v>2.1276579547223173</v>
      </c>
      <c r="AB5" s="93">
        <v>1</v>
      </c>
      <c r="AC5" s="1">
        <f>RANK(AA5,$AA$5:$AA$41,0)</f>
        <v>1</v>
      </c>
    </row>
    <row r="6" spans="1:29" ht="15.75">
      <c r="A6" s="94"/>
      <c r="B6" s="5" t="s">
        <v>319</v>
      </c>
      <c r="C6" s="19">
        <f>'I (1)'!$F28</f>
        <v>0.941110020715168</v>
      </c>
      <c r="D6" s="19">
        <f>'I (2)'!$L29</f>
        <v>0.3917112600188905</v>
      </c>
      <c r="E6" s="19">
        <f>'I (3)'!$G29</f>
        <v>-0.0520786109854194</v>
      </c>
      <c r="F6" s="20">
        <f>'I (4)'!$E28</f>
        <v>0</v>
      </c>
      <c r="G6" s="19">
        <f>'I (5)'!$J29</f>
        <v>-0.4490403635718385</v>
      </c>
      <c r="H6" s="20">
        <f>'II (1)'!$G28</f>
        <v>0</v>
      </c>
      <c r="I6" s="19">
        <f>'II (2)'!$F28</f>
        <v>-0.3188022489701383</v>
      </c>
      <c r="J6" s="19">
        <f>'II (3)'!$F28</f>
        <v>-0.10336835557254243</v>
      </c>
      <c r="K6" s="20">
        <f>'II (4)'!$H29</f>
        <v>0</v>
      </c>
      <c r="L6" s="19">
        <f>'II (5)'!$I29</f>
        <v>-0.11652624584966559</v>
      </c>
      <c r="M6" s="38">
        <f>'II (6)'!$G29</f>
        <v>0</v>
      </c>
      <c r="N6" s="38">
        <f>'II (7)'!$G29</f>
        <v>0</v>
      </c>
      <c r="O6" s="38">
        <f>'III (1)'!$M29</f>
        <v>0</v>
      </c>
      <c r="P6" s="38">
        <f>'III (2)'!$K29</f>
        <v>0</v>
      </c>
      <c r="Q6" s="38">
        <f>'III (3)'!$I28</f>
        <v>0</v>
      </c>
      <c r="R6" s="20">
        <f>'III (4)'!$H29</f>
        <v>0</v>
      </c>
      <c r="S6" s="38">
        <f>'III (5)'!$H28</f>
        <v>0</v>
      </c>
      <c r="T6" s="20">
        <f>'III (6)'!$H29</f>
        <v>0</v>
      </c>
      <c r="U6" s="20">
        <f>'III (7)'!$E28</f>
        <v>0</v>
      </c>
      <c r="V6" s="20">
        <f>'III (8)'!$E28</f>
        <v>0</v>
      </c>
      <c r="W6" s="20">
        <f>'III (9)'!$J29</f>
        <v>0</v>
      </c>
      <c r="X6" s="20">
        <f>'III (10)'!$E28</f>
        <v>0</v>
      </c>
      <c r="Y6" s="20">
        <f>'IV (1)'!$E28</f>
        <v>1</v>
      </c>
      <c r="Z6" s="20">
        <f>'IV (2)'!$E28</f>
        <v>0</v>
      </c>
      <c r="AA6" s="47">
        <f>SUM(C6:Z6)</f>
        <v>1.2930054557844541</v>
      </c>
      <c r="AB6" s="95"/>
      <c r="AC6" s="1">
        <f aca="true" t="shared" si="0" ref="AC6:AC41">RANK(AA6,$AA$5:$AA$41,0)</f>
        <v>2</v>
      </c>
    </row>
    <row r="7" spans="1:29" ht="16.5" thickBot="1">
      <c r="A7" s="96"/>
      <c r="B7" s="97" t="s">
        <v>320</v>
      </c>
      <c r="C7" s="98">
        <f>'I (1)'!$F33</f>
        <v>2</v>
      </c>
      <c r="D7" s="99">
        <f>'I (2)'!$L34</f>
        <v>0.07849045806779305</v>
      </c>
      <c r="E7" s="99">
        <f>'I (3)'!$G34</f>
        <v>-0.15965858727282456</v>
      </c>
      <c r="F7" s="100">
        <f>'I (4)'!$E33</f>
        <v>0</v>
      </c>
      <c r="G7" s="99">
        <f>'I (5)'!$J34</f>
        <v>-0.46852688437696444</v>
      </c>
      <c r="H7" s="100">
        <f>'II (1)'!$G33</f>
        <v>0</v>
      </c>
      <c r="I7" s="99">
        <f>'II (2)'!$F33</f>
        <v>-0.33930397813424285</v>
      </c>
      <c r="J7" s="99">
        <f>'II (3)'!$F33</f>
        <v>-0.01240800302249512</v>
      </c>
      <c r="K7" s="100">
        <f>'II (4)'!$H34</f>
        <v>0</v>
      </c>
      <c r="L7" s="98">
        <f>'II (5)'!$I34</f>
        <v>0</v>
      </c>
      <c r="M7" s="98">
        <f>'II (6)'!$G34</f>
        <v>0</v>
      </c>
      <c r="N7" s="98">
        <f>'II (7)'!$G34</f>
        <v>0</v>
      </c>
      <c r="O7" s="98">
        <f>'III (1)'!$M34</f>
        <v>0</v>
      </c>
      <c r="P7" s="98">
        <f>'III (2)'!$K34</f>
        <v>0</v>
      </c>
      <c r="Q7" s="98">
        <f>'III (3)'!$I33</f>
        <v>0</v>
      </c>
      <c r="R7" s="100">
        <f>'III (4)'!$H34</f>
        <v>0</v>
      </c>
      <c r="S7" s="98">
        <f>'III (5)'!$H33</f>
        <v>0</v>
      </c>
      <c r="T7" s="100">
        <f>'III (6)'!$H34</f>
        <v>0</v>
      </c>
      <c r="U7" s="100">
        <f>'III (7)'!$E33</f>
        <v>0</v>
      </c>
      <c r="V7" s="100">
        <f>'III (8)'!$E33</f>
        <v>0</v>
      </c>
      <c r="W7" s="100">
        <f>'III (9)'!$J34</f>
        <v>-1</v>
      </c>
      <c r="X7" s="100">
        <f>'III (10)'!$E33</f>
        <v>0</v>
      </c>
      <c r="Y7" s="100">
        <f>'IV (1)'!$E33</f>
        <v>1</v>
      </c>
      <c r="Z7" s="100">
        <f>'IV (2)'!$E33</f>
        <v>0</v>
      </c>
      <c r="AA7" s="101">
        <f>SUM(C7:Z7)</f>
        <v>1.0985930052612662</v>
      </c>
      <c r="AB7" s="102"/>
      <c r="AC7" s="1">
        <f t="shared" si="0"/>
        <v>3</v>
      </c>
    </row>
    <row r="8" spans="1:29" ht="15.75">
      <c r="A8" s="87">
        <v>2</v>
      </c>
      <c r="B8" s="88" t="s">
        <v>321</v>
      </c>
      <c r="C8" s="89">
        <f>'I (1)'!$F14</f>
        <v>0.8205787671294443</v>
      </c>
      <c r="D8" s="89">
        <f>'I (2)'!$L15</f>
        <v>0.11395244083669108</v>
      </c>
      <c r="E8" s="89">
        <f>'I (3)'!$G15</f>
        <v>-0.20146770495926264</v>
      </c>
      <c r="F8" s="91">
        <f>'I (4)'!$E14</f>
        <v>0</v>
      </c>
      <c r="G8" s="89">
        <f>'I (5)'!$J15</f>
        <v>-0.40737317991944294</v>
      </c>
      <c r="H8" s="91">
        <f>'II (1)'!$G14</f>
        <v>0</v>
      </c>
      <c r="I8" s="89">
        <f>'II (2)'!$F14</f>
        <v>-0.11329687644060477</v>
      </c>
      <c r="J8" s="89">
        <f>'II (3)'!$F14</f>
        <v>-0.06080039807694917</v>
      </c>
      <c r="K8" s="91">
        <f>'II (4)'!$H15</f>
        <v>0</v>
      </c>
      <c r="L8" s="89">
        <f>'II (5)'!$I15</f>
        <v>-0.21623581539732314</v>
      </c>
      <c r="M8" s="89">
        <f>'II (6)'!$G15</f>
        <v>-0.011753672633269895</v>
      </c>
      <c r="N8" s="90">
        <f>'II (7)'!$G15</f>
        <v>0</v>
      </c>
      <c r="O8" s="90">
        <f>'III (1)'!$M15</f>
        <v>0</v>
      </c>
      <c r="P8" s="90">
        <f>'III (2)'!$K15</f>
        <v>0</v>
      </c>
      <c r="Q8" s="90">
        <f>'III (3)'!$I14</f>
        <v>0</v>
      </c>
      <c r="R8" s="91">
        <f>'III (4)'!$H15</f>
        <v>0</v>
      </c>
      <c r="S8" s="90">
        <f>'III (5)'!$H14</f>
        <v>0</v>
      </c>
      <c r="T8" s="91">
        <f>'III (6)'!$H15</f>
        <v>0</v>
      </c>
      <c r="U8" s="91">
        <f>'III (7)'!$E14</f>
        <v>0</v>
      </c>
      <c r="V8" s="91">
        <f>'III (8)'!$E14</f>
        <v>0</v>
      </c>
      <c r="W8" s="91">
        <f>'III (9)'!$J15</f>
        <v>0</v>
      </c>
      <c r="X8" s="91">
        <f>'III (10)'!$E14</f>
        <v>0</v>
      </c>
      <c r="Y8" s="91">
        <f>'IV (1)'!$E14</f>
        <v>1</v>
      </c>
      <c r="Z8" s="91">
        <f>'IV (2)'!$E14</f>
        <v>0</v>
      </c>
      <c r="AA8" s="92">
        <f>SUM(C8:Z8)</f>
        <v>0.9236035605392829</v>
      </c>
      <c r="AB8" s="93">
        <v>2</v>
      </c>
      <c r="AC8" s="1">
        <f t="shared" si="0"/>
        <v>4</v>
      </c>
    </row>
    <row r="9" spans="1:29" ht="15.75">
      <c r="A9" s="94"/>
      <c r="B9" s="5" t="s">
        <v>322</v>
      </c>
      <c r="C9" s="19">
        <f>'I (1)'!$F11</f>
        <v>0.8848400829003665</v>
      </c>
      <c r="D9" s="19">
        <f>'I (2)'!$L12</f>
        <v>0.30423241091375586</v>
      </c>
      <c r="E9" s="38">
        <f>'I (3)'!$G12</f>
        <v>0</v>
      </c>
      <c r="F9" s="20">
        <f>'I (4)'!$E11</f>
        <v>0</v>
      </c>
      <c r="G9" s="19">
        <f>'I (5)'!$J12</f>
        <v>-0.4164747706194023</v>
      </c>
      <c r="H9" s="20">
        <f>'II (1)'!$G11</f>
        <v>0</v>
      </c>
      <c r="I9" s="19">
        <f>'II (2)'!$F11</f>
        <v>-0.7238198757029504</v>
      </c>
      <c r="J9" s="19">
        <f>'II (3)'!$F11</f>
        <v>-0.07956480988689082</v>
      </c>
      <c r="K9" s="20">
        <f>'II (4)'!$H12</f>
        <v>0</v>
      </c>
      <c r="L9" s="19">
        <f>'II (5)'!$I12</f>
        <v>-0.10348643820557181</v>
      </c>
      <c r="M9" s="38">
        <f>'II (6)'!$G12</f>
        <v>0</v>
      </c>
      <c r="N9" s="38">
        <f>'II (7)'!$G12</f>
        <v>0</v>
      </c>
      <c r="O9" s="38">
        <f>'III (1)'!$M12</f>
        <v>0</v>
      </c>
      <c r="P9" s="38">
        <f>'III (2)'!$K12</f>
        <v>0</v>
      </c>
      <c r="Q9" s="38">
        <f>'III (3)'!$I11</f>
        <v>0</v>
      </c>
      <c r="R9" s="20">
        <f>'III (4)'!$H12</f>
        <v>0</v>
      </c>
      <c r="S9" s="19">
        <f>'III (5)'!$H11</f>
        <v>-0.10721321672546039</v>
      </c>
      <c r="T9" s="20">
        <f>'III (6)'!$H12</f>
        <v>0</v>
      </c>
      <c r="U9" s="20">
        <f>'III (7)'!$E11</f>
        <v>0</v>
      </c>
      <c r="V9" s="20">
        <f>'III (8)'!$E11</f>
        <v>0</v>
      </c>
      <c r="W9" s="20">
        <f>'III (9)'!$J12</f>
        <v>0</v>
      </c>
      <c r="X9" s="20">
        <f>'III (10)'!$E11</f>
        <v>0</v>
      </c>
      <c r="Y9" s="20">
        <f>'IV (1)'!$E11</f>
        <v>1</v>
      </c>
      <c r="Z9" s="20">
        <f>'IV (2)'!$E11</f>
        <v>0</v>
      </c>
      <c r="AA9" s="47">
        <f>SUM(C9:Z9)</f>
        <v>0.7585133826738467</v>
      </c>
      <c r="AB9" s="95"/>
      <c r="AC9" s="1">
        <f t="shared" si="0"/>
        <v>5</v>
      </c>
    </row>
    <row r="10" spans="1:29" ht="15.75">
      <c r="A10" s="94"/>
      <c r="B10" s="5" t="s">
        <v>323</v>
      </c>
      <c r="C10" s="19">
        <f>'I (1)'!$F41</f>
        <v>0.8830082734680786</v>
      </c>
      <c r="D10" s="19">
        <f>'I (2)'!$L42</f>
        <v>0.5860078051903554</v>
      </c>
      <c r="E10" s="19">
        <f>'I (3)'!$G42</f>
        <v>-0.23908465862846148</v>
      </c>
      <c r="F10" s="20">
        <f>'I (4)'!$E41</f>
        <v>0</v>
      </c>
      <c r="G10" s="19">
        <f>'I (5)'!$J42</f>
        <v>-0.49214226338880207</v>
      </c>
      <c r="H10" s="20">
        <f>'II (1)'!$G41</f>
        <v>0</v>
      </c>
      <c r="I10" s="19">
        <f>'II (2)'!$F41</f>
        <v>-0.8597021400732268</v>
      </c>
      <c r="J10" s="19">
        <f>'II (3)'!$F41</f>
        <v>-0.12246601549656438</v>
      </c>
      <c r="K10" s="20">
        <f>'II (4)'!$H42</f>
        <v>0</v>
      </c>
      <c r="L10" s="19">
        <f>'II (5)'!$I42</f>
        <v>-0.050697034688648585</v>
      </c>
      <c r="M10" s="38">
        <f>'II (6)'!$G42</f>
        <v>0</v>
      </c>
      <c r="N10" s="38">
        <f>'II (7)'!$G42</f>
        <v>0</v>
      </c>
      <c r="O10" s="38">
        <f>'III (1)'!$M42</f>
        <v>0</v>
      </c>
      <c r="P10" s="38">
        <f>'III (2)'!$K42</f>
        <v>0</v>
      </c>
      <c r="Q10" s="38">
        <f>'III (3)'!$I41</f>
        <v>0</v>
      </c>
      <c r="R10" s="20">
        <f>'III (4)'!$H42</f>
        <v>0</v>
      </c>
      <c r="S10" s="38">
        <f>'III (5)'!$H41</f>
        <v>0</v>
      </c>
      <c r="T10" s="20">
        <f>'III (6)'!$H42</f>
        <v>0</v>
      </c>
      <c r="U10" s="20">
        <f>'III (7)'!$E41</f>
        <v>0</v>
      </c>
      <c r="V10" s="20">
        <f>'III (8)'!$E41</f>
        <v>0</v>
      </c>
      <c r="W10" s="20">
        <f>'III (9)'!$J42</f>
        <v>0</v>
      </c>
      <c r="X10" s="20">
        <f>'III (10)'!$E41</f>
        <v>0</v>
      </c>
      <c r="Y10" s="20">
        <f>'IV (1)'!$E41</f>
        <v>1</v>
      </c>
      <c r="Z10" s="20">
        <f>'IV (2)'!$E41</f>
        <v>0</v>
      </c>
      <c r="AA10" s="47">
        <f>SUM(C10:Z10)</f>
        <v>0.7049239663827309</v>
      </c>
      <c r="AB10" s="95"/>
      <c r="AC10" s="1">
        <f t="shared" si="0"/>
        <v>6</v>
      </c>
    </row>
    <row r="11" spans="1:29" ht="15.75">
      <c r="A11" s="94"/>
      <c r="B11" s="5" t="s">
        <v>6</v>
      </c>
      <c r="C11" s="19">
        <f>'I (1)'!$F15</f>
        <v>0.9367309091952417</v>
      </c>
      <c r="D11" s="19">
        <f>'I (2)'!$L16</f>
        <v>0.3330410527834191</v>
      </c>
      <c r="E11" s="38">
        <f>'I (3)'!$G16</f>
        <v>0</v>
      </c>
      <c r="F11" s="20">
        <f>'I (4)'!$E15</f>
        <v>0</v>
      </c>
      <c r="G11" s="19">
        <f>'I (5)'!$J16</f>
        <v>-0.43011728530232063</v>
      </c>
      <c r="H11" s="20">
        <f>'II (1)'!$G15</f>
        <v>0</v>
      </c>
      <c r="I11" s="19">
        <f>'II (2)'!$F15</f>
        <v>-0.2392230406579346</v>
      </c>
      <c r="J11" s="19">
        <f>'II (3)'!$F15</f>
        <v>-0.17249045850465664</v>
      </c>
      <c r="K11" s="20">
        <f>'II (4)'!$H16</f>
        <v>0</v>
      </c>
      <c r="L11" s="19">
        <f>'II (5)'!$I16</f>
        <v>-0.09660324071351097</v>
      </c>
      <c r="M11" s="38">
        <f>'II (6)'!$G16</f>
        <v>0</v>
      </c>
      <c r="N11" s="38">
        <f>'II (7)'!$G16</f>
        <v>0</v>
      </c>
      <c r="O11" s="38">
        <f>'III (1)'!$M16</f>
        <v>0</v>
      </c>
      <c r="P11" s="38">
        <f>'III (2)'!$K16</f>
        <v>0</v>
      </c>
      <c r="Q11" s="38">
        <f>'III (3)'!$I15</f>
        <v>0</v>
      </c>
      <c r="R11" s="20">
        <f>'III (4)'!$H16</f>
        <v>0</v>
      </c>
      <c r="S11" s="38">
        <f>'III (5)'!$H15</f>
        <v>0</v>
      </c>
      <c r="T11" s="20">
        <f>'III (6)'!$H16</f>
        <v>0</v>
      </c>
      <c r="U11" s="20">
        <f>'III (7)'!$E15</f>
        <v>-1</v>
      </c>
      <c r="V11" s="20">
        <f>'III (8)'!$E15</f>
        <v>0</v>
      </c>
      <c r="W11" s="20">
        <f>'III (9)'!$J16</f>
        <v>0</v>
      </c>
      <c r="X11" s="20">
        <f>'III (10)'!$E15</f>
        <v>0</v>
      </c>
      <c r="Y11" s="20">
        <f>'IV (1)'!$E15</f>
        <v>1</v>
      </c>
      <c r="Z11" s="20">
        <f>'IV (2)'!$E15</f>
        <v>0</v>
      </c>
      <c r="AA11" s="47">
        <f>SUM(C11:Z11)</f>
        <v>0.3313379368002378</v>
      </c>
      <c r="AB11" s="95"/>
      <c r="AC11" s="1">
        <f t="shared" si="0"/>
        <v>7</v>
      </c>
    </row>
    <row r="12" spans="1:29" ht="15.75">
      <c r="A12" s="94"/>
      <c r="B12" s="5" t="s">
        <v>324</v>
      </c>
      <c r="C12" s="19">
        <f>'I (1)'!$F17</f>
        <v>0.9239118786702095</v>
      </c>
      <c r="D12" s="19">
        <f>'I (2)'!$L18</f>
        <v>0.28922940845314976</v>
      </c>
      <c r="E12" s="38">
        <f>'I (3)'!$G18</f>
        <v>0</v>
      </c>
      <c r="F12" s="20">
        <f>'I (4)'!$E17</f>
        <v>0</v>
      </c>
      <c r="G12" s="19">
        <f>'I (5)'!$J18</f>
        <v>-0.41698100999880955</v>
      </c>
      <c r="H12" s="20">
        <f>'II (1)'!$G17</f>
        <v>0</v>
      </c>
      <c r="I12" s="19">
        <f>'II (2)'!$F17</f>
        <v>-0.27495791387668894</v>
      </c>
      <c r="J12" s="19">
        <f>'II (3)'!$F17</f>
        <v>-0.10941275502493082</v>
      </c>
      <c r="K12" s="20">
        <f>'II (4)'!$H18</f>
        <v>0</v>
      </c>
      <c r="L12" s="19">
        <f>'II (5)'!$I18</f>
        <v>-0.0995607127180101</v>
      </c>
      <c r="M12" s="38">
        <f>'II (6)'!$G18</f>
        <v>0</v>
      </c>
      <c r="N12" s="38">
        <f>'II (7)'!$G18</f>
        <v>0</v>
      </c>
      <c r="O12" s="38">
        <f>'III (1)'!$M18</f>
        <v>0</v>
      </c>
      <c r="P12" s="38">
        <f>'III (2)'!$K18</f>
        <v>0</v>
      </c>
      <c r="Q12" s="38">
        <f>'III (3)'!$I17</f>
        <v>0</v>
      </c>
      <c r="R12" s="20">
        <f>'III (4)'!$H18</f>
        <v>0</v>
      </c>
      <c r="S12" s="19">
        <f>'III (5)'!$H17</f>
        <v>-0.15058538733147758</v>
      </c>
      <c r="T12" s="20">
        <f>'III (6)'!$H18</f>
        <v>0</v>
      </c>
      <c r="U12" s="20">
        <f>'III (7)'!$E17</f>
        <v>0</v>
      </c>
      <c r="V12" s="20">
        <f>'III (8)'!$E17</f>
        <v>0</v>
      </c>
      <c r="W12" s="20">
        <f>'III (9)'!$J18</f>
        <v>-1</v>
      </c>
      <c r="X12" s="20">
        <f>'III (10)'!$E17</f>
        <v>0</v>
      </c>
      <c r="Y12" s="20">
        <f>'IV (1)'!$E17</f>
        <v>1</v>
      </c>
      <c r="Z12" s="20">
        <f>'IV (2)'!$E17</f>
        <v>0</v>
      </c>
      <c r="AA12" s="47">
        <f>SUM(C12:Z12)</f>
        <v>0.16164350817344242</v>
      </c>
      <c r="AB12" s="95"/>
      <c r="AC12" s="1">
        <f t="shared" si="0"/>
        <v>8</v>
      </c>
    </row>
    <row r="13" spans="1:29" ht="15.75">
      <c r="A13" s="94"/>
      <c r="B13" s="5" t="s">
        <v>325</v>
      </c>
      <c r="C13" s="19">
        <f>'I (1)'!$F29</f>
        <v>0.7938453196816732</v>
      </c>
      <c r="D13" s="19">
        <f>'I (2)'!$L30</f>
        <v>0.31751612704507415</v>
      </c>
      <c r="E13" s="19">
        <f>'I (3)'!$G30</f>
        <v>-0.16879889014309743</v>
      </c>
      <c r="F13" s="20">
        <f>'I (4)'!$E29</f>
        <v>0</v>
      </c>
      <c r="G13" s="19">
        <f>'I (5)'!$J30</f>
        <v>-0.501076792446337</v>
      </c>
      <c r="H13" s="20">
        <f>'II (1)'!$G29</f>
        <v>0</v>
      </c>
      <c r="I13" s="19">
        <f>'II (2)'!$F29</f>
        <v>-0.33682613967409974</v>
      </c>
      <c r="J13" s="19">
        <f>'II (3)'!$F29</f>
        <v>-0.10305185495095562</v>
      </c>
      <c r="K13" s="20">
        <f>'II (4)'!$H30</f>
        <v>0</v>
      </c>
      <c r="L13" s="19">
        <f>'II (5)'!$I30</f>
        <v>-0.4943979482371739</v>
      </c>
      <c r="M13" s="38">
        <f>'II (6)'!$G30</f>
        <v>0</v>
      </c>
      <c r="N13" s="19">
        <f>'II (7)'!$G30</f>
        <v>-0.35986544460539693</v>
      </c>
      <c r="O13" s="38">
        <f>'III (1)'!$M30</f>
        <v>0</v>
      </c>
      <c r="P13" s="38">
        <f>'III (2)'!$K30</f>
        <v>0</v>
      </c>
      <c r="Q13" s="38">
        <f>'III (3)'!$I29</f>
        <v>0</v>
      </c>
      <c r="R13" s="20">
        <f>'III (4)'!$H30</f>
        <v>0</v>
      </c>
      <c r="S13" s="38">
        <f>'III (5)'!$H29</f>
        <v>0</v>
      </c>
      <c r="T13" s="20">
        <f>'III (6)'!$H30</f>
        <v>0</v>
      </c>
      <c r="U13" s="20">
        <f>'III (7)'!$E29</f>
        <v>0</v>
      </c>
      <c r="V13" s="20">
        <f>'III (8)'!$E29</f>
        <v>0</v>
      </c>
      <c r="W13" s="20">
        <f>'III (9)'!$J30</f>
        <v>0</v>
      </c>
      <c r="X13" s="20">
        <f>'III (10)'!$E29</f>
        <v>0</v>
      </c>
      <c r="Y13" s="20">
        <f>'IV (1)'!$E29</f>
        <v>1</v>
      </c>
      <c r="Z13" s="20">
        <f>'IV (2)'!$E29</f>
        <v>0</v>
      </c>
      <c r="AA13" s="47">
        <f>SUM(C13:Z13)</f>
        <v>0.14734437666968658</v>
      </c>
      <c r="AB13" s="95"/>
      <c r="AC13" s="1">
        <f t="shared" si="0"/>
        <v>9</v>
      </c>
    </row>
    <row r="14" spans="1:29" ht="16.5" thickBot="1">
      <c r="A14" s="96"/>
      <c r="B14" s="97" t="s">
        <v>326</v>
      </c>
      <c r="C14" s="99">
        <f>'I (1)'!$F34</f>
        <v>0.8189519263055162</v>
      </c>
      <c r="D14" s="99">
        <f>'I (2)'!$L35</f>
        <v>0.5336711894656786</v>
      </c>
      <c r="E14" s="98">
        <f>'I (3)'!$G35</f>
        <v>0</v>
      </c>
      <c r="F14" s="100">
        <f>'I (4)'!$E34</f>
        <v>0</v>
      </c>
      <c r="G14" s="98">
        <f>'I (5)'!$J35</f>
        <v>0</v>
      </c>
      <c r="H14" s="100">
        <f>'II (1)'!$G34</f>
        <v>0</v>
      </c>
      <c r="I14" s="99">
        <f>'II (2)'!$F34</f>
        <v>-0.28993751429464804</v>
      </c>
      <c r="J14" s="99">
        <f>'II (3)'!$F34</f>
        <v>-0.3087749830809504</v>
      </c>
      <c r="K14" s="100">
        <f>'II (4)'!$H35</f>
        <v>0</v>
      </c>
      <c r="L14" s="99">
        <f>'II (5)'!$I35</f>
        <v>-0.621693009807069</v>
      </c>
      <c r="M14" s="98">
        <f>'II (6)'!$G35</f>
        <v>0</v>
      </c>
      <c r="N14" s="98">
        <f>'II (7)'!$G35</f>
        <v>0</v>
      </c>
      <c r="O14" s="98">
        <f>'III (1)'!$M35</f>
        <v>0</v>
      </c>
      <c r="P14" s="98">
        <f>'III (2)'!$K35</f>
        <v>0</v>
      </c>
      <c r="Q14" s="98">
        <f>'III (3)'!$I34</f>
        <v>0</v>
      </c>
      <c r="R14" s="100">
        <f>'III (4)'!$H35</f>
        <v>0</v>
      </c>
      <c r="S14" s="98">
        <f>'III (5)'!$H34</f>
        <v>0</v>
      </c>
      <c r="T14" s="100">
        <f>'III (6)'!$H35</f>
        <v>0</v>
      </c>
      <c r="U14" s="100">
        <f>'III (7)'!$E34</f>
        <v>0</v>
      </c>
      <c r="V14" s="100">
        <f>'III (8)'!$E34</f>
        <v>0</v>
      </c>
      <c r="W14" s="100">
        <f>'III (9)'!$J35</f>
        <v>-1</v>
      </c>
      <c r="X14" s="100">
        <f>'III (10)'!$E34</f>
        <v>0</v>
      </c>
      <c r="Y14" s="100">
        <f>'IV (1)'!$E34</f>
        <v>1</v>
      </c>
      <c r="Z14" s="100">
        <f>'IV (2)'!$E34</f>
        <v>0</v>
      </c>
      <c r="AA14" s="101">
        <f>SUM(C14:Z14)</f>
        <v>0.13221760858852727</v>
      </c>
      <c r="AB14" s="102"/>
      <c r="AC14" s="1">
        <f t="shared" si="0"/>
        <v>10</v>
      </c>
    </row>
    <row r="15" spans="1:29" ht="15.75">
      <c r="A15" s="87">
        <v>3</v>
      </c>
      <c r="B15" s="88" t="s">
        <v>327</v>
      </c>
      <c r="C15" s="89">
        <f>'I (1)'!$F35</f>
        <v>0.9364364908916265</v>
      </c>
      <c r="D15" s="90">
        <f>'I (2)'!$L36</f>
        <v>1</v>
      </c>
      <c r="E15" s="89">
        <f>'I (3)'!$G36</f>
        <v>-0.49368993019353735</v>
      </c>
      <c r="F15" s="91">
        <f>'I (4)'!$E35</f>
        <v>0</v>
      </c>
      <c r="G15" s="89">
        <f>'I (5)'!$J36</f>
        <v>-0.430650003852971</v>
      </c>
      <c r="H15" s="91">
        <f>'II (1)'!$G35</f>
        <v>0</v>
      </c>
      <c r="I15" s="89">
        <f>'II (2)'!$F35</f>
        <v>-0.6610589842716987</v>
      </c>
      <c r="J15" s="89">
        <f>'II (3)'!$F35</f>
        <v>-0.27873310159960213</v>
      </c>
      <c r="K15" s="91">
        <f>'II (4)'!$H36</f>
        <v>0</v>
      </c>
      <c r="L15" s="89">
        <f>'II (5)'!$I36</f>
        <v>-0.15905366357055334</v>
      </c>
      <c r="M15" s="90">
        <f>'II (6)'!$G36</f>
        <v>0</v>
      </c>
      <c r="N15" s="90">
        <f>'II (7)'!$G36</f>
        <v>-1</v>
      </c>
      <c r="O15" s="90">
        <f>'III (1)'!$M36</f>
        <v>0</v>
      </c>
      <c r="P15" s="90">
        <f>'III (2)'!$K36</f>
        <v>0</v>
      </c>
      <c r="Q15" s="90">
        <f>'III (3)'!$I35</f>
        <v>0</v>
      </c>
      <c r="R15" s="91">
        <f>'III (4)'!$H36</f>
        <v>0</v>
      </c>
      <c r="S15" s="90">
        <f>'III (5)'!$H35</f>
        <v>0</v>
      </c>
      <c r="T15" s="91">
        <f>'III (6)'!$H36</f>
        <v>0</v>
      </c>
      <c r="U15" s="91">
        <f>'III (7)'!$E35</f>
        <v>0</v>
      </c>
      <c r="V15" s="91">
        <f>'III (8)'!$E35</f>
        <v>0</v>
      </c>
      <c r="W15" s="91">
        <f>'III (9)'!$J36</f>
        <v>0</v>
      </c>
      <c r="X15" s="91">
        <f>'III (10)'!$E35</f>
        <v>0</v>
      </c>
      <c r="Y15" s="91">
        <f>'IV (1)'!$E35</f>
        <v>1</v>
      </c>
      <c r="Z15" s="91">
        <f>'IV (2)'!$E35</f>
        <v>0</v>
      </c>
      <c r="AA15" s="92">
        <f>SUM(C15:Z15)</f>
        <v>-0.08674919259673608</v>
      </c>
      <c r="AB15" s="93">
        <v>3</v>
      </c>
      <c r="AC15" s="1">
        <f t="shared" si="0"/>
        <v>11</v>
      </c>
    </row>
    <row r="16" spans="1:29" ht="15.75">
      <c r="A16" s="94"/>
      <c r="B16" s="5" t="s">
        <v>328</v>
      </c>
      <c r="C16" s="19">
        <f>'I (1)'!$F16</f>
        <v>0.8174099850492066</v>
      </c>
      <c r="D16" s="19">
        <f>'I (2)'!$L17</f>
        <v>0.08124678038113604</v>
      </c>
      <c r="E16" s="38">
        <f>'I (3)'!$G17</f>
        <v>0</v>
      </c>
      <c r="F16" s="20">
        <f>'I (4)'!$E16</f>
        <v>0</v>
      </c>
      <c r="G16" s="19">
        <f>'I (5)'!$J17</f>
        <v>-0.4527759407883867</v>
      </c>
      <c r="H16" s="20">
        <f>'II (1)'!$G16</f>
        <v>0</v>
      </c>
      <c r="I16" s="19">
        <f>'II (2)'!$F16</f>
        <v>-0.3911707485348769</v>
      </c>
      <c r="J16" s="19">
        <f>'II (3)'!$F16</f>
        <v>-0.11195841269189713</v>
      </c>
      <c r="K16" s="20">
        <f>'II (4)'!$H17</f>
        <v>0</v>
      </c>
      <c r="L16" s="19">
        <f>'II (5)'!$I17</f>
        <v>-0.031171684292858128</v>
      </c>
      <c r="M16" s="38">
        <f>'II (6)'!$G17</f>
        <v>0</v>
      </c>
      <c r="N16" s="38">
        <f>'II (7)'!$G17</f>
        <v>0</v>
      </c>
      <c r="O16" s="38">
        <f>'III (1)'!$M17</f>
        <v>0</v>
      </c>
      <c r="P16" s="38">
        <f>'III (2)'!$K17</f>
        <v>0</v>
      </c>
      <c r="Q16" s="38">
        <f>'III (3)'!$I16</f>
        <v>0</v>
      </c>
      <c r="R16" s="20">
        <f>'III (4)'!$H17</f>
        <v>0</v>
      </c>
      <c r="S16" s="38">
        <f>'III (5)'!$H16</f>
        <v>0</v>
      </c>
      <c r="T16" s="20">
        <f>'III (6)'!$H17</f>
        <v>0</v>
      </c>
      <c r="U16" s="20">
        <f>'III (7)'!$E16</f>
        <v>0</v>
      </c>
      <c r="V16" s="20">
        <f>'III (8)'!$E16</f>
        <v>0</v>
      </c>
      <c r="W16" s="20">
        <f>'III (9)'!$J17</f>
        <v>-1</v>
      </c>
      <c r="X16" s="20">
        <f>'III (10)'!$E16</f>
        <v>0</v>
      </c>
      <c r="Y16" s="20">
        <f>'IV (1)'!$E16</f>
        <v>1</v>
      </c>
      <c r="Z16" s="20">
        <f>'IV (2)'!$E16</f>
        <v>0</v>
      </c>
      <c r="AA16" s="47">
        <f>SUM(C16:Z16)</f>
        <v>-0.0884200208776762</v>
      </c>
      <c r="AB16" s="95"/>
      <c r="AC16" s="1">
        <f t="shared" si="0"/>
        <v>12</v>
      </c>
    </row>
    <row r="17" spans="1:29" ht="15.75">
      <c r="A17" s="94"/>
      <c r="B17" s="5" t="s">
        <v>329</v>
      </c>
      <c r="C17" s="19">
        <f>'I (1)'!$F37</f>
        <v>0.5594868756583365</v>
      </c>
      <c r="D17" s="19">
        <f>'I (2)'!$L38</f>
        <v>0.6493459648749257</v>
      </c>
      <c r="E17" s="38">
        <f>'I (3)'!$G38</f>
        <v>0</v>
      </c>
      <c r="F17" s="20">
        <f>'I (4)'!$E37</f>
        <v>-1</v>
      </c>
      <c r="G17" s="38">
        <f>'I (5)'!$J38</f>
        <v>-1</v>
      </c>
      <c r="H17" s="20">
        <f>'II (1)'!$G37</f>
        <v>0</v>
      </c>
      <c r="I17" s="19">
        <f>'II (2)'!$F37</f>
        <v>-0.6638552365988755</v>
      </c>
      <c r="J17" s="19">
        <f>'II (3)'!$F37</f>
        <v>-0.06605130594535621</v>
      </c>
      <c r="K17" s="20">
        <f>'II (4)'!$H38</f>
        <v>0</v>
      </c>
      <c r="L17" s="61">
        <f>'II (5)'!$I38</f>
        <v>-0.00048397381084075495</v>
      </c>
      <c r="M17" s="19">
        <f>'II (6)'!$G38</f>
        <v>-0.014415524436867319</v>
      </c>
      <c r="N17" s="38">
        <f>'II (7)'!$G38</f>
        <v>0</v>
      </c>
      <c r="O17" s="38">
        <f>'III (1)'!$M38</f>
        <v>0</v>
      </c>
      <c r="P17" s="38">
        <f>'III (2)'!$K38</f>
        <v>0</v>
      </c>
      <c r="Q17" s="38">
        <f>'III (3)'!$I37</f>
        <v>0</v>
      </c>
      <c r="R17" s="20">
        <f>'III (4)'!$H38</f>
        <v>0</v>
      </c>
      <c r="S17" s="38">
        <f>'III (5)'!$H37</f>
        <v>0</v>
      </c>
      <c r="T17" s="20">
        <f>'III (6)'!$H38</f>
        <v>0</v>
      </c>
      <c r="U17" s="20">
        <f>'III (7)'!$E37</f>
        <v>0</v>
      </c>
      <c r="V17" s="20">
        <f>'III (8)'!$E37</f>
        <v>0</v>
      </c>
      <c r="W17" s="20">
        <f>'III (9)'!$J38</f>
        <v>0</v>
      </c>
      <c r="X17" s="20">
        <f>'III (10)'!$E37</f>
        <v>0</v>
      </c>
      <c r="Y17" s="20">
        <f>'IV (1)'!$E37</f>
        <v>1</v>
      </c>
      <c r="Z17" s="20">
        <f>'IV (2)'!$E37</f>
        <v>0</v>
      </c>
      <c r="AA17" s="47">
        <f>SUM(C17:Z17)</f>
        <v>-0.5359732002586777</v>
      </c>
      <c r="AB17" s="95"/>
      <c r="AC17" s="1">
        <f t="shared" si="0"/>
        <v>13</v>
      </c>
    </row>
    <row r="18" spans="1:29" ht="15.75">
      <c r="A18" s="94"/>
      <c r="B18" s="5" t="s">
        <v>330</v>
      </c>
      <c r="C18" s="19">
        <f>'I (1)'!$F40</f>
        <v>1.0966353365184698</v>
      </c>
      <c r="D18" s="19">
        <f>'I (2)'!$L41</f>
        <v>0.18039527138809813</v>
      </c>
      <c r="E18" s="38">
        <f>'I (3)'!$G41</f>
        <v>0</v>
      </c>
      <c r="F18" s="20">
        <f>'I (4)'!$E40</f>
        <v>0</v>
      </c>
      <c r="G18" s="19">
        <f>'I (5)'!$J41</f>
        <v>-0.46431812913787307</v>
      </c>
      <c r="H18" s="20">
        <f>'II (1)'!$G40</f>
        <v>0</v>
      </c>
      <c r="I18" s="19">
        <f>'II (2)'!$F40</f>
        <v>-0.4299314541868002</v>
      </c>
      <c r="J18" s="19">
        <f>'II (3)'!$F40</f>
        <v>-0.015665878373361277</v>
      </c>
      <c r="K18" s="20">
        <f>'II (4)'!$H41</f>
        <v>0</v>
      </c>
      <c r="L18" s="60">
        <f>'II (5)'!$I41</f>
        <v>-0.0013895871274370816</v>
      </c>
      <c r="M18" s="19">
        <f>'II (6)'!$G41</f>
        <v>-0.17433642119210832</v>
      </c>
      <c r="N18" s="19">
        <f>'II (7)'!$G41</f>
        <v>-0.7552466636302808</v>
      </c>
      <c r="O18" s="38">
        <f>'III (1)'!$M41</f>
        <v>0</v>
      </c>
      <c r="P18" s="38">
        <f>'III (2)'!$K41</f>
        <v>0</v>
      </c>
      <c r="Q18" s="38">
        <f>'III (3)'!$I40</f>
        <v>0</v>
      </c>
      <c r="R18" s="20">
        <f>'III (4)'!$H41</f>
        <v>0</v>
      </c>
      <c r="S18" s="38">
        <f>'III (5)'!$H40</f>
        <v>0</v>
      </c>
      <c r="T18" s="20">
        <f>'III (6)'!$H41</f>
        <v>0</v>
      </c>
      <c r="U18" s="20">
        <f>'III (7)'!$E40</f>
        <v>0</v>
      </c>
      <c r="V18" s="20">
        <f>'III (8)'!$E40</f>
        <v>0</v>
      </c>
      <c r="W18" s="20">
        <f>'III (9)'!$J41</f>
        <v>-1</v>
      </c>
      <c r="X18" s="20">
        <f>'III (10)'!$E40</f>
        <v>0</v>
      </c>
      <c r="Y18" s="20">
        <f>'IV (1)'!$E40</f>
        <v>1</v>
      </c>
      <c r="Z18" s="20">
        <f>'IV (2)'!$E40</f>
        <v>0</v>
      </c>
      <c r="AA18" s="47">
        <f>SUM(C18:Z18)</f>
        <v>-0.5638575257412928</v>
      </c>
      <c r="AB18" s="95"/>
      <c r="AC18" s="1">
        <f t="shared" si="0"/>
        <v>14</v>
      </c>
    </row>
    <row r="19" spans="1:29" ht="15.75">
      <c r="A19" s="94"/>
      <c r="B19" s="5" t="s">
        <v>331</v>
      </c>
      <c r="C19" s="19">
        <f>'I (1)'!$F30</f>
        <v>0.5263996336818458</v>
      </c>
      <c r="D19" s="19">
        <f>'I (2)'!$L31</f>
        <v>0.6253694575683524</v>
      </c>
      <c r="E19" s="38">
        <f>'I (3)'!$G31</f>
        <v>0</v>
      </c>
      <c r="F19" s="20">
        <f>'I (4)'!$E30</f>
        <v>0</v>
      </c>
      <c r="G19" s="19">
        <f>'I (5)'!$J31</f>
        <v>-0.6764987252636596</v>
      </c>
      <c r="H19" s="20">
        <f>'II (1)'!$G30</f>
        <v>0</v>
      </c>
      <c r="I19" s="19">
        <f>'II (2)'!$F30</f>
        <v>-0.1672390808869213</v>
      </c>
      <c r="J19" s="19">
        <f>'II (3)'!$F30</f>
        <v>-0.18693271979507553</v>
      </c>
      <c r="K19" s="20">
        <f>'II (4)'!$H31</f>
        <v>0</v>
      </c>
      <c r="L19" s="19">
        <f>'II (5)'!$I31</f>
        <v>-0.107932992369544</v>
      </c>
      <c r="M19" s="19">
        <f>'II (6)'!$G31</f>
        <v>-0.6140329799142622</v>
      </c>
      <c r="N19" s="38">
        <f>'II (7)'!$G31</f>
        <v>0</v>
      </c>
      <c r="O19" s="38">
        <f>'III (1)'!$M31</f>
        <v>0</v>
      </c>
      <c r="P19" s="38">
        <f>'III (2)'!$K31</f>
        <v>0</v>
      </c>
      <c r="Q19" s="38">
        <f>'III (3)'!$I30</f>
        <v>0</v>
      </c>
      <c r="R19" s="20">
        <f>'III (4)'!$H31</f>
        <v>0</v>
      </c>
      <c r="S19" s="38">
        <f>'III (5)'!$H30</f>
        <v>0</v>
      </c>
      <c r="T19" s="20">
        <f>'III (6)'!$H31</f>
        <v>0</v>
      </c>
      <c r="U19" s="20">
        <f>'III (7)'!$E30</f>
        <v>0</v>
      </c>
      <c r="V19" s="20">
        <f>'III (8)'!$E30</f>
        <v>0</v>
      </c>
      <c r="W19" s="20">
        <f>'III (9)'!$J31</f>
        <v>-1</v>
      </c>
      <c r="X19" s="20">
        <f>'III (10)'!$E30</f>
        <v>0</v>
      </c>
      <c r="Y19" s="20">
        <f>'IV (1)'!$E30</f>
        <v>1</v>
      </c>
      <c r="Z19" s="20">
        <f>'IV (2)'!$E30</f>
        <v>0</v>
      </c>
      <c r="AA19" s="47">
        <f>SUM(C19:Z19)</f>
        <v>-0.6008674069792643</v>
      </c>
      <c r="AB19" s="95"/>
      <c r="AC19" s="1">
        <f t="shared" si="0"/>
        <v>15</v>
      </c>
    </row>
    <row r="20" spans="1:29" ht="15.75">
      <c r="A20" s="94"/>
      <c r="B20" s="5" t="s">
        <v>332</v>
      </c>
      <c r="C20" s="19">
        <f>'I (1)'!$F43</f>
        <v>0.8094655247414905</v>
      </c>
      <c r="D20" s="19">
        <f>'I (2)'!$L44</f>
        <v>0.010014995197337385</v>
      </c>
      <c r="E20" s="38">
        <f>'I (3)'!$G44</f>
        <v>0</v>
      </c>
      <c r="F20" s="20">
        <f>'I (4)'!$E43</f>
        <v>0</v>
      </c>
      <c r="G20" s="19">
        <f>'I (5)'!$J44</f>
        <v>-0.539013097890744</v>
      </c>
      <c r="H20" s="20">
        <f>'II (1)'!$G43</f>
        <v>0</v>
      </c>
      <c r="I20" s="19">
        <f>'II (2)'!$F43</f>
        <v>-0.2004423683989681</v>
      </c>
      <c r="J20" s="19">
        <f>'II (3)'!$F43</f>
        <v>-0.28888839079166145</v>
      </c>
      <c r="K20" s="20">
        <f>'II (4)'!$H44</f>
        <v>0</v>
      </c>
      <c r="L20" s="19">
        <f>'II (5)'!$I44</f>
        <v>-0.4432459806033905</v>
      </c>
      <c r="M20" s="38">
        <f>'II (6)'!$G44</f>
        <v>0</v>
      </c>
      <c r="N20" s="38">
        <f>'II (7)'!$G44</f>
        <v>0</v>
      </c>
      <c r="O20" s="38">
        <f>'III (1)'!$M44</f>
        <v>0</v>
      </c>
      <c r="P20" s="38">
        <f>'III (2)'!$K44</f>
        <v>0</v>
      </c>
      <c r="Q20" s="38">
        <f>'III (3)'!$I43</f>
        <v>0</v>
      </c>
      <c r="R20" s="20">
        <f>'III (4)'!$H44</f>
        <v>0</v>
      </c>
      <c r="S20" s="38">
        <f>'III (5)'!$H43</f>
        <v>0</v>
      </c>
      <c r="T20" s="20">
        <f>'III (6)'!$H44</f>
        <v>0</v>
      </c>
      <c r="U20" s="20">
        <f>'III (7)'!$E43</f>
        <v>0</v>
      </c>
      <c r="V20" s="20">
        <f>'III (8)'!$E43</f>
        <v>0</v>
      </c>
      <c r="W20" s="20">
        <f>'III (9)'!$J44</f>
        <v>-1</v>
      </c>
      <c r="X20" s="20">
        <f>'III (10)'!$E43</f>
        <v>0</v>
      </c>
      <c r="Y20" s="20">
        <f>'IV (1)'!$E43</f>
        <v>1</v>
      </c>
      <c r="Z20" s="20">
        <f>'IV (2)'!$E43</f>
        <v>0</v>
      </c>
      <c r="AA20" s="47">
        <f>SUM(C20:Z20)</f>
        <v>-0.6521093177459361</v>
      </c>
      <c r="AB20" s="95"/>
      <c r="AC20" s="1">
        <f t="shared" si="0"/>
        <v>16</v>
      </c>
    </row>
    <row r="21" spans="1:29" ht="15.75">
      <c r="A21" s="94"/>
      <c r="B21" s="5" t="s">
        <v>333</v>
      </c>
      <c r="C21" s="19">
        <f>'I (1)'!$F44</f>
        <v>0.7363603989159608</v>
      </c>
      <c r="D21" s="19">
        <f>'I (2)'!$L45</f>
        <v>0.8164201608707145</v>
      </c>
      <c r="E21" s="19">
        <f>'I (3)'!$G45</f>
        <v>-0.49534105204600687</v>
      </c>
      <c r="F21" s="20">
        <f>'I (4)'!$E44</f>
        <v>0</v>
      </c>
      <c r="G21" s="19">
        <f>'I (5)'!$J45</f>
        <v>-0.5244883887424459</v>
      </c>
      <c r="H21" s="20">
        <f>'II (1)'!$G44</f>
        <v>0</v>
      </c>
      <c r="I21" s="19">
        <f>'II (2)'!$F44</f>
        <v>-0.7626489584580819</v>
      </c>
      <c r="J21" s="19">
        <f>'II (3)'!$F44</f>
        <v>-0.18612109295555906</v>
      </c>
      <c r="K21" s="20">
        <f>'II (4)'!$H45</f>
        <v>0</v>
      </c>
      <c r="L21" s="19">
        <f>'II (5)'!$I45</f>
        <v>-0.006298177394272898</v>
      </c>
      <c r="M21" s="19">
        <f>'II (6)'!$G45</f>
        <v>-0.264930048906392</v>
      </c>
      <c r="N21" s="38">
        <f>'II (7)'!$G45</f>
        <v>0</v>
      </c>
      <c r="O21" s="38">
        <f>'III (1)'!$M45</f>
        <v>0</v>
      </c>
      <c r="P21" s="38">
        <f>'III (2)'!$K45</f>
        <v>0</v>
      </c>
      <c r="Q21" s="38">
        <f>'III (3)'!$I44</f>
        <v>0</v>
      </c>
      <c r="R21" s="20">
        <f>'III (4)'!$H45</f>
        <v>0</v>
      </c>
      <c r="S21" s="38">
        <f>'III (5)'!$H44</f>
        <v>0</v>
      </c>
      <c r="T21" s="20">
        <f>'III (6)'!$H45</f>
        <v>0</v>
      </c>
      <c r="U21" s="20">
        <f>'III (7)'!$E44</f>
        <v>0</v>
      </c>
      <c r="V21" s="20">
        <f>'III (8)'!$E44</f>
        <v>0</v>
      </c>
      <c r="W21" s="20">
        <f>'III (9)'!$J45</f>
        <v>-1</v>
      </c>
      <c r="X21" s="20">
        <f>'III (10)'!$E44</f>
        <v>0</v>
      </c>
      <c r="Y21" s="20">
        <f>'IV (1)'!$E44</f>
        <v>1</v>
      </c>
      <c r="Z21" s="20">
        <f>'IV (2)'!$E44</f>
        <v>0</v>
      </c>
      <c r="AA21" s="47">
        <f>SUM(C21:Z21)</f>
        <v>-0.6870471587160834</v>
      </c>
      <c r="AB21" s="95"/>
      <c r="AC21" s="1">
        <f t="shared" si="0"/>
        <v>17</v>
      </c>
    </row>
    <row r="22" spans="1:29" ht="15.75">
      <c r="A22" s="94"/>
      <c r="B22" s="5" t="s">
        <v>334</v>
      </c>
      <c r="C22" s="19">
        <f>'I (1)'!$F39</f>
        <v>0.7775637248294378</v>
      </c>
      <c r="D22" s="19">
        <f>'I (2)'!$L40</f>
        <v>0.09730367858914818</v>
      </c>
      <c r="E22" s="19">
        <f>'I (3)'!$G40</f>
        <v>-0.1428207281741487</v>
      </c>
      <c r="F22" s="20">
        <f>'I (4)'!$E39</f>
        <v>0</v>
      </c>
      <c r="G22" s="19">
        <f>'I (5)'!$J40</f>
        <v>-0.4485605567031568</v>
      </c>
      <c r="H22" s="20">
        <f>'II (1)'!$G39</f>
        <v>0</v>
      </c>
      <c r="I22" s="38">
        <f>'II (2)'!$F39</f>
        <v>0</v>
      </c>
      <c r="J22" s="19">
        <f>'II (3)'!$F39</f>
        <v>-0.4979128089180458</v>
      </c>
      <c r="K22" s="20">
        <f>'II (4)'!$H40</f>
        <v>0</v>
      </c>
      <c r="L22" s="60">
        <f>'II (5)'!$I40</f>
        <v>-0.0007639940606844335</v>
      </c>
      <c r="M22" s="19">
        <f>'II (6)'!$G40</f>
        <v>-0.12903037320479138</v>
      </c>
      <c r="N22" s="19">
        <f>'II (7)'!$G40</f>
        <v>-0.4171579878936888</v>
      </c>
      <c r="O22" s="38">
        <f>'III (1)'!$M40</f>
        <v>0</v>
      </c>
      <c r="P22" s="38">
        <f>'III (2)'!$K40</f>
        <v>0</v>
      </c>
      <c r="Q22" s="38">
        <f>'III (3)'!$I39</f>
        <v>0</v>
      </c>
      <c r="R22" s="20">
        <f>'III (4)'!$H40</f>
        <v>0</v>
      </c>
      <c r="S22" s="38">
        <f>'III (5)'!$H39</f>
        <v>0</v>
      </c>
      <c r="T22" s="20">
        <f>'III (6)'!$H40</f>
        <v>0</v>
      </c>
      <c r="U22" s="20">
        <f>'III (7)'!$E39</f>
        <v>0</v>
      </c>
      <c r="V22" s="20">
        <f>'III (8)'!$E39</f>
        <v>0</v>
      </c>
      <c r="W22" s="20">
        <f>'III (9)'!$J40</f>
        <v>-1</v>
      </c>
      <c r="X22" s="20">
        <f>'III (10)'!$E39</f>
        <v>0</v>
      </c>
      <c r="Y22" s="20">
        <f>'IV (1)'!$E39</f>
        <v>1</v>
      </c>
      <c r="Z22" s="20">
        <f>'IV (2)'!$E39</f>
        <v>0</v>
      </c>
      <c r="AA22" s="47">
        <f>SUM(C22:Z22)</f>
        <v>-0.7613790455359299</v>
      </c>
      <c r="AB22" s="95"/>
      <c r="AC22" s="1">
        <f t="shared" si="0"/>
        <v>18</v>
      </c>
    </row>
    <row r="23" spans="1:29" ht="15.75">
      <c r="A23" s="94"/>
      <c r="B23" s="5" t="s">
        <v>335</v>
      </c>
      <c r="C23" s="19">
        <f>'I (1)'!$F32</f>
        <v>0.7783574256775541</v>
      </c>
      <c r="D23" s="19">
        <f>'I (2)'!$L33</f>
        <v>0.4200036206015118</v>
      </c>
      <c r="E23" s="19">
        <f>'I (3)'!$G33</f>
        <v>-0.27651692043843445</v>
      </c>
      <c r="F23" s="20">
        <f>'I (4)'!$E32</f>
        <v>0</v>
      </c>
      <c r="G23" s="19">
        <f>'I (5)'!$J33</f>
        <v>-0.48238536693997275</v>
      </c>
      <c r="H23" s="20">
        <f>'II (1)'!$G32</f>
        <v>0</v>
      </c>
      <c r="I23" s="19">
        <f>'II (2)'!$F32</f>
        <v>-0.09256481744493705</v>
      </c>
      <c r="J23" s="19">
        <f>'II (3)'!$F32</f>
        <v>-0.8958315737323536</v>
      </c>
      <c r="K23" s="20">
        <f>'II (4)'!$H33</f>
        <v>0</v>
      </c>
      <c r="L23" s="19">
        <f>'II (5)'!$I33</f>
        <v>-0.0416849725606037</v>
      </c>
      <c r="M23" s="38">
        <f>'II (6)'!$G33</f>
        <v>0</v>
      </c>
      <c r="N23" s="38">
        <f>'II (7)'!$G33</f>
        <v>0</v>
      </c>
      <c r="O23" s="38">
        <f>'III (1)'!$M33</f>
        <v>0</v>
      </c>
      <c r="P23" s="38">
        <f>'III (2)'!$K33</f>
        <v>0</v>
      </c>
      <c r="Q23" s="38">
        <f>'III (3)'!$I32</f>
        <v>0</v>
      </c>
      <c r="R23" s="20">
        <f>'III (4)'!$H33</f>
        <v>0</v>
      </c>
      <c r="S23" s="19">
        <f>'III (5)'!$H32</f>
        <v>-0.20520262079380594</v>
      </c>
      <c r="T23" s="20">
        <f>'III (6)'!$H33</f>
        <v>0</v>
      </c>
      <c r="U23" s="20">
        <f>'III (7)'!$E32</f>
        <v>0</v>
      </c>
      <c r="V23" s="20">
        <f>'III (8)'!$E32</f>
        <v>0</v>
      </c>
      <c r="W23" s="20">
        <f>'III (9)'!$J33</f>
        <v>-1</v>
      </c>
      <c r="X23" s="20">
        <f>'III (10)'!$E32</f>
        <v>0</v>
      </c>
      <c r="Y23" s="20">
        <f>'IV (1)'!$E32</f>
        <v>1</v>
      </c>
      <c r="Z23" s="20">
        <f>'IV (2)'!$E32</f>
        <v>0</v>
      </c>
      <c r="AA23" s="47">
        <f>SUM(C23:Z23)</f>
        <v>-0.7958252256310416</v>
      </c>
      <c r="AB23" s="95"/>
      <c r="AC23" s="1">
        <f t="shared" si="0"/>
        <v>19</v>
      </c>
    </row>
    <row r="24" spans="1:29" ht="15.75">
      <c r="A24" s="94"/>
      <c r="B24" s="5" t="s">
        <v>336</v>
      </c>
      <c r="C24" s="19">
        <f>'I (1)'!$F31</f>
        <v>0.9623476959652064</v>
      </c>
      <c r="D24" s="19">
        <f>'I (2)'!$L32</f>
        <v>0.37295577819234305</v>
      </c>
      <c r="E24" s="38">
        <f>'I (3)'!$G32</f>
        <v>0</v>
      </c>
      <c r="F24" s="20">
        <f>'I (4)'!$E31</f>
        <v>0</v>
      </c>
      <c r="G24" s="19">
        <f>'I (5)'!$J32</f>
        <v>-0.4975813461114499</v>
      </c>
      <c r="H24" s="20">
        <f>'II (1)'!$G31</f>
        <v>0</v>
      </c>
      <c r="I24" s="19">
        <f>'II (2)'!$F31</f>
        <v>-0.5391024259420146</v>
      </c>
      <c r="J24" s="19">
        <f>'II (3)'!$F31</f>
        <v>-0.13660245854062544</v>
      </c>
      <c r="K24" s="20">
        <f>'II (4)'!$H32</f>
        <v>0</v>
      </c>
      <c r="L24" s="19">
        <f>'II (5)'!$I32</f>
        <v>-0.08737360505229362</v>
      </c>
      <c r="M24" s="38">
        <f>'II (6)'!$G32</f>
        <v>0</v>
      </c>
      <c r="N24" s="38">
        <f>'II (7)'!$G32</f>
        <v>0</v>
      </c>
      <c r="O24" s="38">
        <f>'III (1)'!$M32</f>
        <v>0</v>
      </c>
      <c r="P24" s="38">
        <f>'III (2)'!$K32</f>
        <v>0</v>
      </c>
      <c r="Q24" s="38">
        <f>'III (3)'!$I31</f>
        <v>0</v>
      </c>
      <c r="R24" s="20">
        <f>'III (4)'!$H32</f>
        <v>0</v>
      </c>
      <c r="S24" s="38">
        <f>'III (5)'!$H31</f>
        <v>0</v>
      </c>
      <c r="T24" s="20">
        <f>'III (6)'!$H32</f>
        <v>0</v>
      </c>
      <c r="U24" s="20">
        <f>'III (7)'!$E31</f>
        <v>0</v>
      </c>
      <c r="V24" s="20">
        <f>'III (8)'!$E31</f>
        <v>0</v>
      </c>
      <c r="W24" s="20">
        <f>'III (9)'!$J32</f>
        <v>-1</v>
      </c>
      <c r="X24" s="20">
        <f>'III (10)'!$E31</f>
        <v>0</v>
      </c>
      <c r="Y24" s="20">
        <f>'IV (1)'!$E31</f>
        <v>1</v>
      </c>
      <c r="Z24" s="20">
        <f>'IV (2)'!$E31</f>
        <v>-1</v>
      </c>
      <c r="AA24" s="47">
        <f>SUM(C24:Z24)</f>
        <v>-0.9253563614888343</v>
      </c>
      <c r="AB24" s="95"/>
      <c r="AC24" s="1">
        <f t="shared" si="0"/>
        <v>20</v>
      </c>
    </row>
    <row r="25" spans="1:29" ht="15.75">
      <c r="A25" s="94"/>
      <c r="B25" s="5" t="s">
        <v>337</v>
      </c>
      <c r="C25" s="19">
        <f>'I (1)'!$F36</f>
        <v>0.7413193876591414</v>
      </c>
      <c r="D25" s="19">
        <f>'I (2)'!$L37</f>
        <v>0.3158671946542747</v>
      </c>
      <c r="E25" s="19">
        <f>'I (3)'!$G37</f>
        <v>-0.42996123341890813</v>
      </c>
      <c r="F25" s="20">
        <f>'I (4)'!$E36</f>
        <v>0</v>
      </c>
      <c r="G25" s="19">
        <f>'I (5)'!$J37</f>
        <v>-0.4843369539126639</v>
      </c>
      <c r="H25" s="20">
        <f>'II (1)'!$G36</f>
        <v>0</v>
      </c>
      <c r="I25" s="19">
        <f>'II (2)'!$F36</f>
        <v>-0.14145595800479796</v>
      </c>
      <c r="J25" s="19">
        <f>'II (3)'!$F36</f>
        <v>-0.010808977573753946</v>
      </c>
      <c r="K25" s="20">
        <f>'II (4)'!$H37</f>
        <v>0</v>
      </c>
      <c r="L25" s="60">
        <f>'II (5)'!$I37</f>
        <v>-0.004828513254975085</v>
      </c>
      <c r="M25" s="19">
        <f>'II (6)'!$G37</f>
        <v>-0.019874692157577593</v>
      </c>
      <c r="N25" s="38">
        <f>'II (7)'!$G37</f>
        <v>0</v>
      </c>
      <c r="O25" s="38">
        <f>'III (1)'!$M37</f>
        <v>0</v>
      </c>
      <c r="P25" s="38">
        <f>'III (2)'!$K37</f>
        <v>0</v>
      </c>
      <c r="Q25" s="38">
        <f>'III (3)'!$I36</f>
        <v>0</v>
      </c>
      <c r="R25" s="20">
        <f>'III (4)'!$H37</f>
        <v>0</v>
      </c>
      <c r="S25" s="38">
        <f>'III (5)'!$H36</f>
        <v>0</v>
      </c>
      <c r="T25" s="20">
        <f>'III (6)'!$H37</f>
        <v>0</v>
      </c>
      <c r="U25" s="20">
        <f>'III (7)'!$E36</f>
        <v>0</v>
      </c>
      <c r="V25" s="20">
        <f>'III (8)'!$E36</f>
        <v>0</v>
      </c>
      <c r="W25" s="20">
        <f>'III (9)'!$J37</f>
        <v>-1</v>
      </c>
      <c r="X25" s="20">
        <f>'III (10)'!$E36</f>
        <v>0</v>
      </c>
      <c r="Y25" s="20">
        <f>'IV (1)'!$E36</f>
        <v>1</v>
      </c>
      <c r="Z25" s="20">
        <f>'IV (2)'!$E36</f>
        <v>-1</v>
      </c>
      <c r="AA25" s="47">
        <f>SUM(C25:Z25)</f>
        <v>-1.0340797460092606</v>
      </c>
      <c r="AB25" s="95"/>
      <c r="AC25" s="1">
        <f t="shared" si="0"/>
        <v>21</v>
      </c>
    </row>
    <row r="26" spans="1:29" ht="15.75">
      <c r="A26" s="94"/>
      <c r="B26" s="5" t="s">
        <v>338</v>
      </c>
      <c r="C26" s="19">
        <f>'I (1)'!$F24</f>
        <v>0.9645053291088217</v>
      </c>
      <c r="D26" s="19">
        <f>'I (2)'!$L25</f>
        <v>0.07568925642907212</v>
      </c>
      <c r="E26" s="38">
        <f>'I (3)'!$G25</f>
        <v>0</v>
      </c>
      <c r="F26" s="20">
        <f>'I (4)'!$E24</f>
        <v>-1</v>
      </c>
      <c r="G26" s="19">
        <f>'I (5)'!$J25</f>
        <v>-0.5692840664561322</v>
      </c>
      <c r="H26" s="20">
        <f>'II (1)'!$G24</f>
        <v>0</v>
      </c>
      <c r="I26" s="19">
        <f>'II (2)'!$F24</f>
        <v>-0.37058912130093197</v>
      </c>
      <c r="J26" s="19">
        <f>'II (3)'!$F24</f>
        <v>-0.10964499243804045</v>
      </c>
      <c r="K26" s="20">
        <f>'II (4)'!$H25</f>
        <v>0</v>
      </c>
      <c r="L26" s="19">
        <f>'II (5)'!$I25</f>
        <v>-0.06409564476637775</v>
      </c>
      <c r="M26" s="38">
        <f>'II (6)'!$G25</f>
        <v>0</v>
      </c>
      <c r="N26" s="38">
        <f>'II (7)'!$G25</f>
        <v>0</v>
      </c>
      <c r="O26" s="38">
        <f>'III (1)'!$M25</f>
        <v>0</v>
      </c>
      <c r="P26" s="38">
        <f>'III (2)'!$K25</f>
        <v>0</v>
      </c>
      <c r="Q26" s="38">
        <f>'III (3)'!$I24</f>
        <v>0</v>
      </c>
      <c r="R26" s="20">
        <f>'III (4)'!$H25</f>
        <v>0</v>
      </c>
      <c r="S26" s="38">
        <f>'III (5)'!$H24</f>
        <v>0</v>
      </c>
      <c r="T26" s="20">
        <f>'III (6)'!$H25</f>
        <v>0</v>
      </c>
      <c r="U26" s="20">
        <f>'III (7)'!$E24</f>
        <v>0</v>
      </c>
      <c r="V26" s="20">
        <f>'III (8)'!$E24</f>
        <v>0</v>
      </c>
      <c r="W26" s="20">
        <f>'III (9)'!$J25</f>
        <v>-1</v>
      </c>
      <c r="X26" s="20">
        <f>'III (10)'!$E24</f>
        <v>0</v>
      </c>
      <c r="Y26" s="20">
        <f>'IV (1)'!$E24</f>
        <v>1</v>
      </c>
      <c r="Z26" s="20">
        <f>'IV (2)'!$E24</f>
        <v>0</v>
      </c>
      <c r="AA26" s="47">
        <f>SUM(C26:Z26)</f>
        <v>-1.0734192394235884</v>
      </c>
      <c r="AB26" s="95"/>
      <c r="AC26" s="1">
        <f t="shared" si="0"/>
        <v>22</v>
      </c>
    </row>
    <row r="27" spans="1:29" ht="15.75">
      <c r="A27" s="94"/>
      <c r="B27" s="5" t="s">
        <v>339</v>
      </c>
      <c r="C27" s="38">
        <f>'I (1)'!$F13</f>
        <v>0</v>
      </c>
      <c r="D27" s="38">
        <f>'I (2)'!$L14</f>
        <v>0</v>
      </c>
      <c r="E27" s="19">
        <f>'I (3)'!$G14</f>
        <v>-0.1432883986642608</v>
      </c>
      <c r="F27" s="20">
        <f>'I (4)'!$E13</f>
        <v>0</v>
      </c>
      <c r="G27" s="19">
        <f>'I (5)'!$J14</f>
        <v>-0.470599126009469</v>
      </c>
      <c r="H27" s="20">
        <f>'II (1)'!$G13</f>
        <v>0</v>
      </c>
      <c r="I27" s="19">
        <f>'II (2)'!$F13</f>
        <v>-0.39986440977068505</v>
      </c>
      <c r="J27" s="19">
        <f>'II (3)'!$F13</f>
        <v>-0.11442731901299752</v>
      </c>
      <c r="K27" s="20">
        <f>'II (4)'!$H14</f>
        <v>0</v>
      </c>
      <c r="L27" s="38">
        <f>'II (5)'!$I14</f>
        <v>0</v>
      </c>
      <c r="M27" s="38">
        <f>'II (6)'!$G14</f>
        <v>0</v>
      </c>
      <c r="N27" s="38">
        <f>'II (7)'!$G14</f>
        <v>0</v>
      </c>
      <c r="O27" s="38">
        <f>'III (1)'!$M14</f>
        <v>0</v>
      </c>
      <c r="P27" s="38">
        <f>'III (2)'!$K14</f>
        <v>0</v>
      </c>
      <c r="Q27" s="38">
        <f>'III (3)'!$I13</f>
        <v>0</v>
      </c>
      <c r="R27" s="20">
        <f>'III (4)'!$H14</f>
        <v>0</v>
      </c>
      <c r="S27" s="38">
        <f>'III (5)'!$H13</f>
        <v>0</v>
      </c>
      <c r="T27" s="20">
        <f>'III (6)'!$H14</f>
        <v>0</v>
      </c>
      <c r="U27" s="20">
        <f>'III (7)'!$E13</f>
        <v>0</v>
      </c>
      <c r="V27" s="20">
        <f>'III (8)'!$E13</f>
        <v>0</v>
      </c>
      <c r="W27" s="20">
        <f>'III (9)'!$J14</f>
        <v>-1</v>
      </c>
      <c r="X27" s="20">
        <f>'III (10)'!$E13</f>
        <v>0</v>
      </c>
      <c r="Y27" s="20">
        <f>'IV (1)'!$E13</f>
        <v>1</v>
      </c>
      <c r="Z27" s="20">
        <f>'IV (2)'!$E13</f>
        <v>0</v>
      </c>
      <c r="AA27" s="47">
        <f>SUM(C27:Z27)</f>
        <v>-1.1281792534574122</v>
      </c>
      <c r="AB27" s="95"/>
      <c r="AC27" s="1">
        <f t="shared" si="0"/>
        <v>23</v>
      </c>
    </row>
    <row r="28" spans="1:29" ht="15.75">
      <c r="A28" s="94"/>
      <c r="B28" s="5" t="s">
        <v>340</v>
      </c>
      <c r="C28" s="19">
        <f>'I (1)'!$F22</f>
        <v>0.8350061832099159</v>
      </c>
      <c r="D28" s="19">
        <f>'I (2)'!$L23</f>
        <v>0.3836184456571596</v>
      </c>
      <c r="E28" s="38">
        <f>'I (3)'!$G23</f>
        <v>0</v>
      </c>
      <c r="F28" s="20">
        <f>'I (4)'!$E22</f>
        <v>0</v>
      </c>
      <c r="G28" s="19">
        <f>'I (5)'!$J23</f>
        <v>-0.4744250141822489</v>
      </c>
      <c r="H28" s="20">
        <f>'II (1)'!$G22</f>
        <v>0</v>
      </c>
      <c r="I28" s="19">
        <f>'II (2)'!$F22</f>
        <v>-0.6017069871792461</v>
      </c>
      <c r="J28" s="19">
        <f>'II (3)'!$F22</f>
        <v>-0.09065067177455162</v>
      </c>
      <c r="K28" s="20">
        <f>'II (4)'!$H23</f>
        <v>0</v>
      </c>
      <c r="L28" s="19">
        <f>'II (5)'!$I23</f>
        <v>-0.028995660338801056</v>
      </c>
      <c r="M28" s="38">
        <f>'II (6)'!$G23</f>
        <v>0</v>
      </c>
      <c r="N28" s="38">
        <f>'II (7)'!$G23</f>
        <v>0</v>
      </c>
      <c r="O28" s="38">
        <f>'III (1)'!$M23</f>
        <v>-2</v>
      </c>
      <c r="P28" s="38">
        <f>'III (2)'!$K23</f>
        <v>0</v>
      </c>
      <c r="Q28" s="38">
        <f>'III (3)'!$I22</f>
        <v>0</v>
      </c>
      <c r="R28" s="20">
        <f>'III (4)'!$H23</f>
        <v>0</v>
      </c>
      <c r="S28" s="19">
        <f>'III (5)'!$H22</f>
        <v>-0.16043544554467254</v>
      </c>
      <c r="T28" s="20">
        <f>'III (6)'!$H23</f>
        <v>0</v>
      </c>
      <c r="U28" s="20">
        <f>'III (7)'!$E22</f>
        <v>0</v>
      </c>
      <c r="V28" s="20">
        <f>'III (8)'!$E22</f>
        <v>0</v>
      </c>
      <c r="W28" s="20">
        <f>'III (9)'!$J23</f>
        <v>0</v>
      </c>
      <c r="X28" s="20">
        <f>'III (10)'!$E22</f>
        <v>0</v>
      </c>
      <c r="Y28" s="20">
        <f>'IV (1)'!$E22</f>
        <v>1</v>
      </c>
      <c r="Z28" s="20">
        <f>'IV (2)'!$E22</f>
        <v>0</v>
      </c>
      <c r="AA28" s="47">
        <f>SUM(C28:Z28)</f>
        <v>-1.1375891501524449</v>
      </c>
      <c r="AB28" s="95"/>
      <c r="AC28" s="1">
        <f t="shared" si="0"/>
        <v>24</v>
      </c>
    </row>
    <row r="29" spans="1:29" ht="15.75">
      <c r="A29" s="94"/>
      <c r="B29" s="5" t="s">
        <v>341</v>
      </c>
      <c r="C29" s="19">
        <f>'I (1)'!$F27</f>
        <v>1.8168870933229666</v>
      </c>
      <c r="D29" s="19">
        <f>'I (2)'!$L28</f>
        <v>0.09781407252439335</v>
      </c>
      <c r="E29" s="19">
        <f>'I (3)'!$G28</f>
        <v>-0.509154639806571</v>
      </c>
      <c r="F29" s="20">
        <f>'I (4)'!$E27</f>
        <v>0</v>
      </c>
      <c r="G29" s="19">
        <f>'I (5)'!$J28</f>
        <v>-0.4793236014530523</v>
      </c>
      <c r="H29" s="20">
        <f>'II (1)'!$G27</f>
        <v>0</v>
      </c>
      <c r="I29" s="19">
        <f>'II (2)'!$F27</f>
        <v>-0.096973194634014</v>
      </c>
      <c r="J29" s="19">
        <f>'II (3)'!$F27</f>
        <v>-0.5429737717138176</v>
      </c>
      <c r="K29" s="20">
        <f>'II (4)'!$H28</f>
        <v>0</v>
      </c>
      <c r="L29" s="19">
        <f>'II (5)'!$I28</f>
        <v>-0.42293338542449405</v>
      </c>
      <c r="M29" s="19">
        <f>'II (6)'!$G28</f>
        <v>-0.04331911629036327</v>
      </c>
      <c r="N29" s="38">
        <f>'II (7)'!$G28</f>
        <v>0</v>
      </c>
      <c r="O29" s="38">
        <f>'III (1)'!$M28</f>
        <v>0</v>
      </c>
      <c r="P29" s="38">
        <f>'III (2)'!$K28</f>
        <v>0</v>
      </c>
      <c r="Q29" s="38">
        <f>'III (3)'!$I27</f>
        <v>0</v>
      </c>
      <c r="R29" s="20">
        <f>'III (4)'!$H28</f>
        <v>0</v>
      </c>
      <c r="S29" s="38">
        <f>'III (5)'!$H27</f>
        <v>0</v>
      </c>
      <c r="T29" s="20">
        <f>'III (6)'!$H28</f>
        <v>0</v>
      </c>
      <c r="U29" s="20">
        <f>'III (7)'!$E27</f>
        <v>0</v>
      </c>
      <c r="V29" s="20">
        <f>'III (8)'!$E27</f>
        <v>0</v>
      </c>
      <c r="W29" s="20">
        <f>'III (9)'!$J28</f>
        <v>-1</v>
      </c>
      <c r="X29" s="20">
        <f>'III (10)'!$E27</f>
        <v>-1</v>
      </c>
      <c r="Y29" s="20">
        <f>'IV (1)'!$E27</f>
        <v>1</v>
      </c>
      <c r="Z29" s="20">
        <f>'IV (2)'!$E27</f>
        <v>0</v>
      </c>
      <c r="AA29" s="47">
        <f>SUM(C29:Z29)</f>
        <v>-1.179976543474952</v>
      </c>
      <c r="AB29" s="95"/>
      <c r="AC29" s="1">
        <f t="shared" si="0"/>
        <v>25</v>
      </c>
    </row>
    <row r="30" spans="1:29" ht="15.75">
      <c r="A30" s="94"/>
      <c r="B30" s="5" t="s">
        <v>342</v>
      </c>
      <c r="C30" s="19">
        <f>'I (1)'!$F21</f>
        <v>1.007866879460645</v>
      </c>
      <c r="D30" s="19">
        <f>'I (2)'!$L22</f>
        <v>0.335577410132113</v>
      </c>
      <c r="E30" s="19">
        <f>'I (3)'!$G22</f>
        <v>-0.2085770363054963</v>
      </c>
      <c r="F30" s="20">
        <f>'I (4)'!$E21</f>
        <v>0</v>
      </c>
      <c r="G30" s="19">
        <f>'I (5)'!$J22</f>
        <v>-0.4953354405600997</v>
      </c>
      <c r="H30" s="20">
        <f>'II (1)'!$G21</f>
        <v>0</v>
      </c>
      <c r="I30" s="38">
        <f>'II (2)'!$F21</f>
        <v>-1</v>
      </c>
      <c r="J30" s="19">
        <f>'II (3)'!$F21</f>
        <v>-0.10752359032338295</v>
      </c>
      <c r="K30" s="20">
        <f>'II (4)'!$H22</f>
        <v>0</v>
      </c>
      <c r="L30" s="19">
        <f>'II (5)'!$I22</f>
        <v>-0.024941436764754594</v>
      </c>
      <c r="M30" s="19">
        <f>'II (6)'!$G22</f>
        <v>-0.049177334314149744</v>
      </c>
      <c r="N30" s="19">
        <f>'II (7)'!$G22</f>
        <v>-0.6402107984819135</v>
      </c>
      <c r="O30" s="38">
        <f>'III (1)'!$M22</f>
        <v>0</v>
      </c>
      <c r="P30" s="38">
        <f>'III (2)'!$K22</f>
        <v>0</v>
      </c>
      <c r="Q30" s="38">
        <f>'III (3)'!$I21</f>
        <v>0</v>
      </c>
      <c r="R30" s="20">
        <f>'III (4)'!$H22</f>
        <v>0</v>
      </c>
      <c r="S30" s="38">
        <f>'III (5)'!$H21</f>
        <v>0</v>
      </c>
      <c r="T30" s="20">
        <f>'III (6)'!$H22</f>
        <v>0</v>
      </c>
      <c r="U30" s="20">
        <f>'III (7)'!$E21</f>
        <v>0</v>
      </c>
      <c r="V30" s="20">
        <f>'III (8)'!$E21</f>
        <v>0</v>
      </c>
      <c r="W30" s="20">
        <f>'III (9)'!$J22</f>
        <v>-1</v>
      </c>
      <c r="X30" s="20">
        <f>'III (10)'!$E21</f>
        <v>0</v>
      </c>
      <c r="Y30" s="20">
        <f>'IV (1)'!$E21</f>
        <v>1</v>
      </c>
      <c r="Z30" s="20">
        <f>'IV (2)'!$E21</f>
        <v>0</v>
      </c>
      <c r="AA30" s="47">
        <f>SUM(C30:Z30)</f>
        <v>-1.182321347157039</v>
      </c>
      <c r="AB30" s="95"/>
      <c r="AC30" s="1">
        <f t="shared" si="0"/>
        <v>26</v>
      </c>
    </row>
    <row r="31" spans="1:29" ht="15.75">
      <c r="A31" s="94"/>
      <c r="B31" s="5" t="s">
        <v>343</v>
      </c>
      <c r="C31" s="19">
        <f>'I (1)'!$F23</f>
        <v>0.8505220081454615</v>
      </c>
      <c r="D31" s="19">
        <f>'I (2)'!$L24</f>
        <v>0.20373652632500533</v>
      </c>
      <c r="E31" s="38">
        <f>'I (3)'!$G24</f>
        <v>-1</v>
      </c>
      <c r="F31" s="20">
        <f>'I (4)'!$E23</f>
        <v>0</v>
      </c>
      <c r="G31" s="19">
        <f>'I (5)'!$J24</f>
        <v>-0.4970396816979288</v>
      </c>
      <c r="H31" s="20">
        <f>'II (1)'!$G23</f>
        <v>0</v>
      </c>
      <c r="I31" s="19">
        <f>'II (2)'!$F23</f>
        <v>-0.07601712539973005</v>
      </c>
      <c r="J31" s="19">
        <f>'II (3)'!$F23</f>
        <v>-0.010810356327684572</v>
      </c>
      <c r="K31" s="20">
        <f>'II (4)'!$H24</f>
        <v>0</v>
      </c>
      <c r="L31" s="19">
        <f>'II (5)'!$I24</f>
        <v>-0.12358715931854798</v>
      </c>
      <c r="M31" s="19">
        <f>'II (6)'!$G24</f>
        <v>-0.5861735939696624</v>
      </c>
      <c r="N31" s="38">
        <f>'II (7)'!$G24</f>
        <v>0</v>
      </c>
      <c r="O31" s="38">
        <f>'III (1)'!$M24</f>
        <v>0</v>
      </c>
      <c r="P31" s="38">
        <f>'III (2)'!$K24</f>
        <v>0</v>
      </c>
      <c r="Q31" s="38">
        <f>'III (3)'!$I23</f>
        <v>0</v>
      </c>
      <c r="R31" s="20">
        <f>'III (4)'!$H24</f>
        <v>0</v>
      </c>
      <c r="S31" s="38">
        <f>'III (5)'!$H23</f>
        <v>0</v>
      </c>
      <c r="T31" s="20">
        <f>'III (6)'!$H24</f>
        <v>0</v>
      </c>
      <c r="U31" s="20">
        <f>'III (7)'!$E23</f>
        <v>0</v>
      </c>
      <c r="V31" s="20">
        <f>'III (8)'!$E23</f>
        <v>0</v>
      </c>
      <c r="W31" s="20">
        <f>'III (9)'!$J24</f>
        <v>-1</v>
      </c>
      <c r="X31" s="20">
        <f>'III (10)'!$E23</f>
        <v>0</v>
      </c>
      <c r="Y31" s="20">
        <f>'IV (1)'!$E23</f>
        <v>1</v>
      </c>
      <c r="Z31" s="20">
        <f>'IV (2)'!$E23</f>
        <v>0</v>
      </c>
      <c r="AA31" s="47">
        <f>SUM(C31:Z31)</f>
        <v>-1.239369382243087</v>
      </c>
      <c r="AB31" s="95"/>
      <c r="AC31" s="1">
        <f t="shared" si="0"/>
        <v>27</v>
      </c>
    </row>
    <row r="32" spans="1:29" ht="15.75">
      <c r="A32" s="94"/>
      <c r="B32" s="5" t="s">
        <v>344</v>
      </c>
      <c r="C32" s="19">
        <f>'I (1)'!$F20</f>
        <v>0.7735762688064423</v>
      </c>
      <c r="D32" s="19">
        <f>'I (2)'!$L21</f>
        <v>0.30007164699648253</v>
      </c>
      <c r="E32" s="38">
        <f>'I (3)'!$G21</f>
        <v>0</v>
      </c>
      <c r="F32" s="20">
        <f>'I (4)'!$E20</f>
        <v>-1</v>
      </c>
      <c r="G32" s="19">
        <f>'I (5)'!$J21</f>
        <v>-0.559433828094277</v>
      </c>
      <c r="H32" s="20">
        <f>'II (1)'!$G20</f>
        <v>0</v>
      </c>
      <c r="I32" s="19">
        <f>'II (2)'!$F20</f>
        <v>-0.050987161106176494</v>
      </c>
      <c r="J32" s="19">
        <f>'II (3)'!$F20</f>
        <v>-0.12450459295421354</v>
      </c>
      <c r="K32" s="20">
        <f>'II (4)'!$H21</f>
        <v>0</v>
      </c>
      <c r="L32" s="38">
        <f>'II (5)'!$I21</f>
        <v>0</v>
      </c>
      <c r="M32" s="19">
        <f>'II (6)'!$G21</f>
        <v>-0.021113918206359734</v>
      </c>
      <c r="N32" s="38">
        <f>'II (7)'!$G21</f>
        <v>0</v>
      </c>
      <c r="O32" s="38">
        <f>'III (1)'!$M21</f>
        <v>0</v>
      </c>
      <c r="P32" s="38">
        <f>'III (2)'!$K21</f>
        <v>0</v>
      </c>
      <c r="Q32" s="38">
        <f>'III (3)'!$I20</f>
        <v>0</v>
      </c>
      <c r="R32" s="20">
        <f>'III (4)'!$H21</f>
        <v>0</v>
      </c>
      <c r="S32" s="38">
        <f>'III (5)'!$H20</f>
        <v>0</v>
      </c>
      <c r="T32" s="20">
        <f>'III (6)'!$H21</f>
        <v>0</v>
      </c>
      <c r="U32" s="20">
        <f>'III (7)'!$E20</f>
        <v>0</v>
      </c>
      <c r="V32" s="20">
        <f>'III (8)'!$E20</f>
        <v>0</v>
      </c>
      <c r="W32" s="20">
        <f>'III (9)'!$J21</f>
        <v>-1</v>
      </c>
      <c r="X32" s="20">
        <f>'III (10)'!$E20</f>
        <v>0</v>
      </c>
      <c r="Y32" s="20">
        <f>'IV (1)'!$E20</f>
        <v>1</v>
      </c>
      <c r="Z32" s="20">
        <f>'IV (2)'!$E20</f>
        <v>-1</v>
      </c>
      <c r="AA32" s="47">
        <f>SUM(C32:Z32)</f>
        <v>-1.682391584558102</v>
      </c>
      <c r="AB32" s="95"/>
      <c r="AC32" s="1">
        <f t="shared" si="0"/>
        <v>28</v>
      </c>
    </row>
    <row r="33" spans="1:29" ht="15.75">
      <c r="A33" s="94"/>
      <c r="B33" s="5" t="s">
        <v>345</v>
      </c>
      <c r="C33" s="19">
        <f>'I (1)'!$F12</f>
        <v>0.5322499850934955</v>
      </c>
      <c r="D33" s="19">
        <f>'I (2)'!$L13</f>
        <v>0.19569103683843536</v>
      </c>
      <c r="E33" s="19">
        <f>'I (3)'!$G13</f>
        <v>-0.16318803561812636</v>
      </c>
      <c r="F33" s="20">
        <f>'I (4)'!$E12</f>
        <v>0</v>
      </c>
      <c r="G33" s="19">
        <f>'I (5)'!$J13</f>
        <v>-0.4028511905755963</v>
      </c>
      <c r="H33" s="20">
        <f>'II (1)'!$G12</f>
        <v>-2</v>
      </c>
      <c r="I33" s="19">
        <f>'II (2)'!$F12</f>
        <v>-0.4694411896226562</v>
      </c>
      <c r="J33" s="19">
        <f>'II (3)'!$F12</f>
        <v>-0.30402232081355196</v>
      </c>
      <c r="K33" s="20">
        <f>'II (4)'!$H13</f>
        <v>0</v>
      </c>
      <c r="L33" s="19">
        <f>'II (5)'!$I13</f>
        <v>-0.2253982127948385</v>
      </c>
      <c r="M33" s="38">
        <f>'II (6)'!$G13</f>
        <v>0</v>
      </c>
      <c r="N33" s="38">
        <f>'II (7)'!$G13</f>
        <v>0</v>
      </c>
      <c r="O33" s="38">
        <f>'III (1)'!$M13</f>
        <v>0</v>
      </c>
      <c r="P33" s="38">
        <f>'III (2)'!$K13</f>
        <v>0</v>
      </c>
      <c r="Q33" s="38">
        <f>'III (3)'!$I12</f>
        <v>0</v>
      </c>
      <c r="R33" s="20">
        <f>'III (4)'!$H13</f>
        <v>0</v>
      </c>
      <c r="S33" s="19">
        <f>'III (5)'!$H12</f>
        <v>-0.18595260834878508</v>
      </c>
      <c r="T33" s="20">
        <f>'III (6)'!$H13</f>
        <v>0</v>
      </c>
      <c r="U33" s="20">
        <f>'III (7)'!$E12</f>
        <v>0</v>
      </c>
      <c r="V33" s="20">
        <f>'III (8)'!$E12</f>
        <v>0</v>
      </c>
      <c r="W33" s="20">
        <f>'III (9)'!$J13</f>
        <v>0</v>
      </c>
      <c r="X33" s="20">
        <f>'III (10)'!$E12</f>
        <v>0</v>
      </c>
      <c r="Y33" s="20">
        <f>'IV (1)'!$E12</f>
        <v>1</v>
      </c>
      <c r="Z33" s="20">
        <f>'IV (2)'!$E12</f>
        <v>0</v>
      </c>
      <c r="AA33" s="47">
        <f>SUM(C33:Z33)</f>
        <v>-2.0229125358416233</v>
      </c>
      <c r="AB33" s="95"/>
      <c r="AC33" s="1">
        <f t="shared" si="0"/>
        <v>29</v>
      </c>
    </row>
    <row r="34" spans="1:29" ht="15.75">
      <c r="A34" s="94"/>
      <c r="B34" s="5" t="s">
        <v>346</v>
      </c>
      <c r="C34" s="19">
        <f>'I (1)'!$F42</f>
        <v>0.8903018946955206</v>
      </c>
      <c r="D34" s="19">
        <f>'I (2)'!$L43</f>
        <v>0.41522040933393495</v>
      </c>
      <c r="E34" s="19">
        <f>'I (3)'!$G43</f>
        <v>-0.040015393390700565</v>
      </c>
      <c r="F34" s="20">
        <f>'I (4)'!$E42</f>
        <v>0</v>
      </c>
      <c r="G34" s="19">
        <f>'I (5)'!$J43</f>
        <v>-0.4370290976655482</v>
      </c>
      <c r="H34" s="20">
        <f>'II (1)'!$G42</f>
        <v>0</v>
      </c>
      <c r="I34" s="19">
        <f>'II (2)'!$F42</f>
        <v>-0.2395010122040515</v>
      </c>
      <c r="J34" s="19">
        <f>'II (3)'!$F42</f>
        <v>-0.3268170813685114</v>
      </c>
      <c r="K34" s="20">
        <f>'II (4)'!$H43</f>
        <v>0</v>
      </c>
      <c r="L34" s="19">
        <f>'II (5)'!$I43</f>
        <v>-0.8000903496580697</v>
      </c>
      <c r="M34" s="19">
        <f>'II (6)'!$G43</f>
        <v>-0.46195913380975445</v>
      </c>
      <c r="N34" s="19">
        <f>'II (7)'!$G43</f>
        <v>-0.419083493937138</v>
      </c>
      <c r="O34" s="38">
        <f>'III (1)'!$M43</f>
        <v>0</v>
      </c>
      <c r="P34" s="38">
        <f>'III (2)'!$K43</f>
        <v>0</v>
      </c>
      <c r="Q34" s="38">
        <f>'III (3)'!$I42</f>
        <v>0</v>
      </c>
      <c r="R34" s="20">
        <f>'III (4)'!$H43</f>
        <v>0</v>
      </c>
      <c r="S34" s="38">
        <f>'III (5)'!$H42</f>
        <v>0</v>
      </c>
      <c r="T34" s="20">
        <f>'III (6)'!$H43</f>
        <v>0</v>
      </c>
      <c r="U34" s="20">
        <f>'III (7)'!$E42</f>
        <v>-1</v>
      </c>
      <c r="V34" s="20">
        <f>'III (8)'!$E42</f>
        <v>0</v>
      </c>
      <c r="W34" s="20">
        <f>'III (9)'!$J43</f>
        <v>-1</v>
      </c>
      <c r="X34" s="20">
        <f>'III (10)'!$E42</f>
        <v>0</v>
      </c>
      <c r="Y34" s="20">
        <f>'IV (1)'!$E42</f>
        <v>1</v>
      </c>
      <c r="Z34" s="20">
        <f>'IV (2)'!$E42</f>
        <v>0</v>
      </c>
      <c r="AA34" s="47">
        <f>SUM(C34:Z34)</f>
        <v>-2.4189732580043186</v>
      </c>
      <c r="AB34" s="95"/>
      <c r="AC34" s="1">
        <f t="shared" si="0"/>
        <v>30</v>
      </c>
    </row>
    <row r="35" spans="1:29" ht="15.75">
      <c r="A35" s="94"/>
      <c r="B35" s="5" t="s">
        <v>347</v>
      </c>
      <c r="C35" s="19">
        <f>'I (1)'!$F45</f>
        <v>0.7013359558904433</v>
      </c>
      <c r="D35" s="19">
        <f>'I (2)'!$L46</f>
        <v>0.2642569130214421</v>
      </c>
      <c r="E35" s="38">
        <f>'I (3)'!$G46</f>
        <v>0</v>
      </c>
      <c r="F35" s="20">
        <f>'I (4)'!$E45</f>
        <v>0</v>
      </c>
      <c r="G35" s="19">
        <f>'I (5)'!$J46</f>
        <v>-0.49513075731769435</v>
      </c>
      <c r="H35" s="20">
        <f>'II (1)'!$G45</f>
        <v>0</v>
      </c>
      <c r="I35" s="19">
        <f>'II (2)'!$F45</f>
        <v>-0.5814498062244136</v>
      </c>
      <c r="J35" s="19">
        <f>'II (3)'!$F45</f>
        <v>-0.22645758562762716</v>
      </c>
      <c r="K35" s="20">
        <f>'II (4)'!$H46</f>
        <v>-2</v>
      </c>
      <c r="L35" s="19">
        <f>'II (5)'!$I46</f>
        <v>-0.11172003207890052</v>
      </c>
      <c r="M35" s="38">
        <f>'II (6)'!$G46</f>
        <v>0</v>
      </c>
      <c r="N35" s="38">
        <f>'II (7)'!$G46</f>
        <v>0</v>
      </c>
      <c r="O35" s="38">
        <f>'III (1)'!$M46</f>
        <v>0</v>
      </c>
      <c r="P35" s="38">
        <f>'III (2)'!$K46</f>
        <v>0</v>
      </c>
      <c r="Q35" s="38">
        <f>'III (3)'!$I45</f>
        <v>0</v>
      </c>
      <c r="R35" s="20">
        <f>'III (4)'!$H46</f>
        <v>0</v>
      </c>
      <c r="S35" s="38">
        <f>'III (5)'!$H45</f>
        <v>0</v>
      </c>
      <c r="T35" s="20">
        <f>'III (6)'!$H46</f>
        <v>0</v>
      </c>
      <c r="U35" s="20">
        <f>'III (7)'!$E45</f>
        <v>0</v>
      </c>
      <c r="V35" s="20">
        <f>'III (8)'!$E45</f>
        <v>0</v>
      </c>
      <c r="W35" s="20">
        <f>'III (9)'!$J46</f>
        <v>-1</v>
      </c>
      <c r="X35" s="20">
        <f>'III (10)'!$E45</f>
        <v>0</v>
      </c>
      <c r="Y35" s="20">
        <f>'IV (1)'!$E45</f>
        <v>1</v>
      </c>
      <c r="Z35" s="20">
        <f>'IV (2)'!$E45</f>
        <v>0</v>
      </c>
      <c r="AA35" s="47">
        <f>SUM(C35:Z35)</f>
        <v>-2.44916531233675</v>
      </c>
      <c r="AB35" s="95"/>
      <c r="AC35" s="1">
        <f t="shared" si="0"/>
        <v>31</v>
      </c>
    </row>
    <row r="36" spans="1:29" ht="15.75">
      <c r="A36" s="94"/>
      <c r="B36" s="5" t="s">
        <v>348</v>
      </c>
      <c r="C36" s="19">
        <f>'I (1)'!$F10</f>
        <v>0.4702759022003748</v>
      </c>
      <c r="D36" s="19">
        <f>'I (2)'!$L11</f>
        <v>0.23683113416141607</v>
      </c>
      <c r="E36" s="38">
        <f>'I (3)'!$G11</f>
        <v>0</v>
      </c>
      <c r="F36" s="20">
        <f>'I (4)'!$E10</f>
        <v>0</v>
      </c>
      <c r="G36" s="19">
        <f>'I (5)'!$J11</f>
        <v>-0.4603971352256231</v>
      </c>
      <c r="H36" s="20">
        <f>'II (1)'!$G10</f>
        <v>0</v>
      </c>
      <c r="I36" s="19">
        <f>'II (2)'!$F10</f>
        <v>-0.10251162770790223</v>
      </c>
      <c r="J36" s="19">
        <f>'II (3)'!$F10</f>
        <v>-0.36059248482119693</v>
      </c>
      <c r="K36" s="20">
        <f>'II (4)'!$H11</f>
        <v>-2</v>
      </c>
      <c r="L36" s="19">
        <f>'II (5)'!$I11</f>
        <v>-0.18569787010105904</v>
      </c>
      <c r="M36" s="38">
        <f>'II (6)'!$G11</f>
        <v>0</v>
      </c>
      <c r="N36" s="38">
        <f>'II (7)'!$G11</f>
        <v>0</v>
      </c>
      <c r="O36" s="38">
        <f>'III (1)'!$M11</f>
        <v>0</v>
      </c>
      <c r="P36" s="38">
        <f>'III (2)'!$K11</f>
        <v>0</v>
      </c>
      <c r="Q36" s="38">
        <f>'III (3)'!$I10</f>
        <v>0</v>
      </c>
      <c r="R36" s="20">
        <f>'III (4)'!$H11</f>
        <v>0</v>
      </c>
      <c r="S36" s="19">
        <f>'III (5)'!$H10</f>
        <v>-0.8640627409768821</v>
      </c>
      <c r="T36" s="20">
        <f>'III (6)'!$H11</f>
        <v>0</v>
      </c>
      <c r="U36" s="20">
        <f>'III (7)'!$E10</f>
        <v>0</v>
      </c>
      <c r="V36" s="20">
        <f>'III (8)'!$E10</f>
        <v>0</v>
      </c>
      <c r="W36" s="20">
        <f>'III (9)'!$J11</f>
        <v>-1</v>
      </c>
      <c r="X36" s="20">
        <f>'III (10)'!$E10</f>
        <v>0</v>
      </c>
      <c r="Y36" s="20">
        <f>'IV (1)'!$E10</f>
        <v>1</v>
      </c>
      <c r="Z36" s="20">
        <f>'IV (2)'!$E10</f>
        <v>0</v>
      </c>
      <c r="AA36" s="47">
        <f>SUM(C36:Z36)</f>
        <v>-3.266154822470872</v>
      </c>
      <c r="AB36" s="95"/>
      <c r="AC36" s="1">
        <f t="shared" si="0"/>
        <v>32</v>
      </c>
    </row>
    <row r="37" spans="1:29" ht="15.75">
      <c r="A37" s="94"/>
      <c r="B37" s="5" t="s">
        <v>349</v>
      </c>
      <c r="C37" s="19">
        <f>'I (1)'!$F26</f>
        <v>0.655396662114929</v>
      </c>
      <c r="D37" s="19">
        <f>'I (2)'!$L27</f>
        <v>0.81462356604024</v>
      </c>
      <c r="E37" s="38">
        <f>'I (3)'!$G27</f>
        <v>0</v>
      </c>
      <c r="F37" s="20">
        <f>'I (4)'!$E26</f>
        <v>0</v>
      </c>
      <c r="G37" s="19">
        <f>'I (5)'!$J27</f>
        <v>-0.5009683015968471</v>
      </c>
      <c r="H37" s="20">
        <f>'II (1)'!$G26</f>
        <v>0</v>
      </c>
      <c r="I37" s="19">
        <f>'II (2)'!$F26</f>
        <v>-0.9348190451635499</v>
      </c>
      <c r="J37" s="38">
        <f>'II (3)'!$F26</f>
        <v>-1</v>
      </c>
      <c r="K37" s="20">
        <f>'II (4)'!$H27</f>
        <v>-2</v>
      </c>
      <c r="L37" s="19">
        <f>'II (5)'!$I27</f>
        <v>-0.003151599165102798</v>
      </c>
      <c r="M37" s="19">
        <f>'II (6)'!$G27</f>
        <v>-0.32232937637316594</v>
      </c>
      <c r="N37" s="19">
        <f>'II (7)'!$G27</f>
        <v>-0.09208572912912603</v>
      </c>
      <c r="O37" s="38">
        <f>'III (1)'!$M27</f>
        <v>0</v>
      </c>
      <c r="P37" s="38">
        <f>'III (2)'!$K27</f>
        <v>0</v>
      </c>
      <c r="Q37" s="38">
        <f>'III (3)'!$I26</f>
        <v>0</v>
      </c>
      <c r="R37" s="20">
        <f>'III (4)'!$H27</f>
        <v>-1</v>
      </c>
      <c r="S37" s="38">
        <f>'III (5)'!$H26</f>
        <v>0</v>
      </c>
      <c r="T37" s="20">
        <f>'III (6)'!$H27</f>
        <v>0</v>
      </c>
      <c r="U37" s="20">
        <f>'III (7)'!$E26</f>
        <v>0</v>
      </c>
      <c r="V37" s="20">
        <f>'III (8)'!$E26</f>
        <v>0</v>
      </c>
      <c r="W37" s="20">
        <f>'III (9)'!$J27</f>
        <v>-1</v>
      </c>
      <c r="X37" s="20">
        <f>'III (10)'!$E26</f>
        <v>0</v>
      </c>
      <c r="Y37" s="20">
        <f>'IV (1)'!$E26</f>
        <v>1</v>
      </c>
      <c r="Z37" s="20">
        <f>'IV (2)'!$E26</f>
        <v>0</v>
      </c>
      <c r="AA37" s="47">
        <f>SUM(C37:Z37)</f>
        <v>-4.383333823272623</v>
      </c>
      <c r="AB37" s="95"/>
      <c r="AC37" s="1">
        <f t="shared" si="0"/>
        <v>33</v>
      </c>
    </row>
    <row r="38" spans="1:29" ht="15.75">
      <c r="A38" s="94"/>
      <c r="B38" s="5" t="s">
        <v>350</v>
      </c>
      <c r="C38" s="19">
        <f>'I (1)'!$F38</f>
        <v>0.7529060881895114</v>
      </c>
      <c r="D38" s="19">
        <f>'I (2)'!$L39</f>
        <v>0.27979421907240853</v>
      </c>
      <c r="E38" s="38">
        <f>'I (3)'!$G39</f>
        <v>0</v>
      </c>
      <c r="F38" s="20">
        <f>'I (4)'!$E38</f>
        <v>0</v>
      </c>
      <c r="G38" s="19">
        <f>'I (5)'!$J39</f>
        <v>-0.3083202141130675</v>
      </c>
      <c r="H38" s="20">
        <f>'II (1)'!$G38</f>
        <v>0</v>
      </c>
      <c r="I38" s="19">
        <f>'II (2)'!$F38</f>
        <v>-0.18866323267159055</v>
      </c>
      <c r="J38" s="19">
        <f>'II (3)'!$F38</f>
        <v>-0.2443022331671258</v>
      </c>
      <c r="K38" s="20">
        <f>'II (4)'!$H39</f>
        <v>-2</v>
      </c>
      <c r="L38" s="19">
        <f>'II (5)'!$I39</f>
        <v>-0.15943641647079662</v>
      </c>
      <c r="M38" s="38">
        <f>'II (6)'!$G39</f>
        <v>0</v>
      </c>
      <c r="N38" s="38">
        <f>'II (7)'!$G39</f>
        <v>0</v>
      </c>
      <c r="O38" s="38">
        <f>'III (1)'!$M39</f>
        <v>0</v>
      </c>
      <c r="P38" s="38">
        <f>'III (2)'!$K39</f>
        <v>0</v>
      </c>
      <c r="Q38" s="38">
        <f>'III (3)'!$I38</f>
        <v>0</v>
      </c>
      <c r="R38" s="20">
        <f>'III (4)'!$H39</f>
        <v>-1</v>
      </c>
      <c r="S38" s="38">
        <f>'III (5)'!$H38</f>
        <v>0</v>
      </c>
      <c r="T38" s="20">
        <f>'III (6)'!$H39</f>
        <v>0</v>
      </c>
      <c r="U38" s="20">
        <f>'III (7)'!$E38</f>
        <v>-1</v>
      </c>
      <c r="V38" s="20">
        <f>'III (8)'!$E38</f>
        <v>0</v>
      </c>
      <c r="W38" s="20">
        <f>'III (9)'!$J39</f>
        <v>-1</v>
      </c>
      <c r="X38" s="20">
        <f>'III (10)'!$E38</f>
        <v>-1</v>
      </c>
      <c r="Y38" s="20">
        <f>'IV (1)'!$E38</f>
        <v>1</v>
      </c>
      <c r="Z38" s="20">
        <f>'IV (2)'!$E38</f>
        <v>0</v>
      </c>
      <c r="AA38" s="47">
        <f>SUM(C38:Z38)</f>
        <v>-4.86802178916066</v>
      </c>
      <c r="AB38" s="95"/>
      <c r="AC38" s="1">
        <f t="shared" si="0"/>
        <v>34</v>
      </c>
    </row>
    <row r="39" spans="1:29" ht="15.75">
      <c r="A39" s="94"/>
      <c r="B39" s="5" t="s">
        <v>351</v>
      </c>
      <c r="C39" s="19">
        <f>'I (1)'!$F25</f>
        <v>0.42479249246626144</v>
      </c>
      <c r="D39" s="19">
        <f>'I (2)'!$L26</f>
        <v>0.05663330594260105</v>
      </c>
      <c r="E39" s="19">
        <f>'I (3)'!$G26</f>
        <v>-0.8163225052433534</v>
      </c>
      <c r="F39" s="20">
        <f>'I (4)'!$E25</f>
        <v>0</v>
      </c>
      <c r="G39" s="19">
        <f>'I (5)'!$J26</f>
        <v>-0.43071425160110527</v>
      </c>
      <c r="H39" s="20">
        <f>'II (1)'!$G25</f>
        <v>0</v>
      </c>
      <c r="I39" s="19">
        <f>'II (2)'!$F25</f>
        <v>-0.25749310377652596</v>
      </c>
      <c r="J39" s="19">
        <f>'II (3)'!$F25</f>
        <v>-0.3488059784806643</v>
      </c>
      <c r="K39" s="20">
        <f>'II (4)'!$H26</f>
        <v>-2</v>
      </c>
      <c r="L39" s="19">
        <f>'II (5)'!$I26</f>
        <v>-0.6650080388296042</v>
      </c>
      <c r="M39" s="19">
        <f>'II (6)'!$G26</f>
        <v>-0.07447363041350974</v>
      </c>
      <c r="N39" s="38">
        <f>'II (7)'!$G26</f>
        <v>0</v>
      </c>
      <c r="O39" s="38">
        <f>'III (1)'!$M26</f>
        <v>0</v>
      </c>
      <c r="P39" s="38">
        <f>'III (2)'!$K26</f>
        <v>0</v>
      </c>
      <c r="Q39" s="38">
        <f>'III (3)'!$I25</f>
        <v>0</v>
      </c>
      <c r="R39" s="20">
        <f>'III (4)'!$H26</f>
        <v>0</v>
      </c>
      <c r="S39" s="19">
        <f>'III (5)'!$H25</f>
        <v>-0.5984593055448983</v>
      </c>
      <c r="T39" s="20">
        <f>'III (6)'!$H26</f>
        <v>0</v>
      </c>
      <c r="U39" s="20">
        <f>'III (7)'!$E25</f>
        <v>0</v>
      </c>
      <c r="V39" s="20">
        <f>'III (8)'!$E25</f>
        <v>0</v>
      </c>
      <c r="W39" s="20">
        <f>'III (9)'!$J26</f>
        <v>-1</v>
      </c>
      <c r="X39" s="20">
        <f>'III (10)'!$E25</f>
        <v>0</v>
      </c>
      <c r="Y39" s="20">
        <f>'IV (1)'!$E25</f>
        <v>1</v>
      </c>
      <c r="Z39" s="20">
        <f>'IV (2)'!$E25</f>
        <v>-1</v>
      </c>
      <c r="AA39" s="47">
        <f>SUM(C39:Z39)</f>
        <v>-5.709851015480799</v>
      </c>
      <c r="AB39" s="95"/>
      <c r="AC39" s="1">
        <f t="shared" si="0"/>
        <v>35</v>
      </c>
    </row>
    <row r="40" spans="1:29" ht="15.75">
      <c r="A40" s="94"/>
      <c r="B40" s="5" t="s">
        <v>352</v>
      </c>
      <c r="C40" s="19">
        <f>'I (1)'!$F19</f>
        <v>0.9400496525886507</v>
      </c>
      <c r="D40" s="19">
        <f>'I (2)'!$L20</f>
        <v>0.9497411562555478</v>
      </c>
      <c r="E40" s="19">
        <f>'I (3)'!$G20</f>
        <v>-0.06153099839357464</v>
      </c>
      <c r="F40" s="20">
        <f>'I (4)'!$E19</f>
        <v>-1</v>
      </c>
      <c r="G40" s="19">
        <f>'I (5)'!$J20</f>
        <v>-0.6251061207284243</v>
      </c>
      <c r="H40" s="20">
        <f>'II (1)'!$G19</f>
        <v>0</v>
      </c>
      <c r="I40" s="19">
        <f>'II (2)'!$F19</f>
        <v>-0.4351986257786067</v>
      </c>
      <c r="J40" s="19">
        <f>'II (3)'!$F19</f>
        <v>-0.5950587252575479</v>
      </c>
      <c r="K40" s="20">
        <f>'II (4)'!$H20</f>
        <v>-2</v>
      </c>
      <c r="L40" s="38">
        <f>'II (5)'!$I20</f>
        <v>-1</v>
      </c>
      <c r="M40" s="38">
        <f>'II (6)'!$G20</f>
        <v>-1</v>
      </c>
      <c r="N40" s="38">
        <f>'II (7)'!$G20</f>
        <v>0</v>
      </c>
      <c r="O40" s="38">
        <f>'III (1)'!$M20</f>
        <v>0</v>
      </c>
      <c r="P40" s="38">
        <f>'III (2)'!$K20</f>
        <v>0</v>
      </c>
      <c r="Q40" s="38">
        <f>'III (3)'!$I19</f>
        <v>0</v>
      </c>
      <c r="R40" s="20">
        <f>'III (4)'!$H20</f>
        <v>0</v>
      </c>
      <c r="S40" s="38">
        <f>'III (5)'!$H19</f>
        <v>0</v>
      </c>
      <c r="T40" s="20">
        <f>'III (6)'!$H20</f>
        <v>0</v>
      </c>
      <c r="U40" s="20">
        <f>'III (7)'!$E19</f>
        <v>0</v>
      </c>
      <c r="V40" s="20">
        <f>'III (8)'!$E19</f>
        <v>-2</v>
      </c>
      <c r="W40" s="20">
        <f>'III (9)'!$J20</f>
        <v>0</v>
      </c>
      <c r="X40" s="20">
        <f>'III (10)'!$E19</f>
        <v>0</v>
      </c>
      <c r="Y40" s="20">
        <f>'IV (1)'!$E19</f>
        <v>1</v>
      </c>
      <c r="Z40" s="20">
        <f>'IV (2)'!$E19</f>
        <v>-1</v>
      </c>
      <c r="AA40" s="47">
        <f>SUM(C40:Z40)</f>
        <v>-6.827103661313955</v>
      </c>
      <c r="AB40" s="95"/>
      <c r="AC40" s="1">
        <f t="shared" si="0"/>
        <v>36</v>
      </c>
    </row>
    <row r="41" spans="1:29" ht="16.5" thickBot="1">
      <c r="A41" s="96"/>
      <c r="B41" s="97" t="s">
        <v>353</v>
      </c>
      <c r="C41" s="99">
        <f>'I (1)'!$F9</f>
        <v>0.6336489584958475</v>
      </c>
      <c r="D41" s="99">
        <f>'I (2)'!$L10</f>
        <v>0.2258291316056856</v>
      </c>
      <c r="E41" s="98">
        <f>'I (3)'!$G10</f>
        <v>0</v>
      </c>
      <c r="F41" s="100">
        <f>'I (4)'!$E9</f>
        <v>0</v>
      </c>
      <c r="G41" s="99">
        <f>'I (5)'!$J10</f>
        <v>-0.4027939964282631</v>
      </c>
      <c r="H41" s="100">
        <f>'II (1)'!$G9</f>
        <v>-2</v>
      </c>
      <c r="I41" s="99">
        <f>'II (2)'!$F9</f>
        <v>-0.20002045188895012</v>
      </c>
      <c r="J41" s="99">
        <f>'II (3)'!$F9</f>
        <v>-0.4170391664279151</v>
      </c>
      <c r="K41" s="100">
        <f>'II (4)'!$H10</f>
        <v>-2</v>
      </c>
      <c r="L41" s="99">
        <f>'II (5)'!$I10</f>
        <v>-0.7819474415910542</v>
      </c>
      <c r="M41" s="98">
        <f>'II (6)'!$G10</f>
        <v>0</v>
      </c>
      <c r="N41" s="98">
        <f>'II (7)'!$G10</f>
        <v>0</v>
      </c>
      <c r="O41" s="98">
        <f>'III (1)'!$M10</f>
        <v>0</v>
      </c>
      <c r="P41" s="98">
        <f>'III (2)'!$K10</f>
        <v>0</v>
      </c>
      <c r="Q41" s="98">
        <f>'III (3)'!$I9</f>
        <v>0</v>
      </c>
      <c r="R41" s="100">
        <f>'III (4)'!$H10</f>
        <v>0</v>
      </c>
      <c r="S41" s="98">
        <f>'III (5)'!$H9</f>
        <v>-1</v>
      </c>
      <c r="T41" s="100">
        <f>'III (6)'!$H10</f>
        <v>0</v>
      </c>
      <c r="U41" s="100">
        <f>'III (7)'!$E9</f>
        <v>0</v>
      </c>
      <c r="V41" s="100">
        <f>'III (8)'!$E9</f>
        <v>0</v>
      </c>
      <c r="W41" s="100">
        <f>'III (9)'!$J10</f>
        <v>-1</v>
      </c>
      <c r="X41" s="100">
        <f>'III (10)'!$E9</f>
        <v>0</v>
      </c>
      <c r="Y41" s="100">
        <f>'IV (1)'!$E9</f>
        <v>0</v>
      </c>
      <c r="Z41" s="100">
        <f>'IV (2)'!$E9</f>
        <v>0</v>
      </c>
      <c r="AA41" s="101">
        <f>SUM(C41:Z41)</f>
        <v>-6.942322966234649</v>
      </c>
      <c r="AB41" s="102"/>
      <c r="AC41" s="1">
        <f t="shared" si="0"/>
        <v>37</v>
      </c>
    </row>
    <row r="42" spans="1:28" ht="15.75">
      <c r="A42" s="6"/>
      <c r="B42" s="6"/>
      <c r="AB42" s="6"/>
    </row>
  </sheetData>
  <sheetProtection/>
  <mergeCells count="15">
    <mergeCell ref="A3:A4"/>
    <mergeCell ref="AB3:AB4"/>
    <mergeCell ref="AB5:AB7"/>
    <mergeCell ref="AB8:AB14"/>
    <mergeCell ref="AB15:AB41"/>
    <mergeCell ref="A5:A7"/>
    <mergeCell ref="A8:A14"/>
    <mergeCell ref="A15:A41"/>
    <mergeCell ref="B1:AA1"/>
    <mergeCell ref="B3:B4"/>
    <mergeCell ref="C3:G3"/>
    <mergeCell ref="H3:N3"/>
    <mergeCell ref="O3:X3"/>
    <mergeCell ref="Y3:Z3"/>
    <mergeCell ref="AA3:AA4"/>
  </mergeCells>
  <printOptions/>
  <pageMargins left="0.23" right="0.16" top="0.41" bottom="0.15748031496062992" header="0.15748031496062992" footer="0.15748031496062992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47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G48" sqref="G48"/>
    </sheetView>
  </sheetViews>
  <sheetFormatPr defaultColWidth="9.140625" defaultRowHeight="15"/>
  <cols>
    <col min="1" max="1" width="24.421875" style="1" customWidth="1"/>
    <col min="2" max="2" width="18.28125" style="1" customWidth="1"/>
    <col min="3" max="3" width="18.00390625" style="1" customWidth="1"/>
    <col min="4" max="4" width="7.421875" style="1" customWidth="1"/>
    <col min="5" max="5" width="7.140625" style="1" customWidth="1"/>
    <col min="6" max="6" width="15.28125" style="1" customWidth="1"/>
    <col min="7" max="16384" width="9.140625" style="1" customWidth="1"/>
  </cols>
  <sheetData>
    <row r="1" spans="1:6" ht="15.75">
      <c r="A1" s="64" t="s">
        <v>143</v>
      </c>
      <c r="B1" s="64"/>
      <c r="C1" s="64"/>
      <c r="D1" s="64"/>
      <c r="E1" s="64"/>
      <c r="F1" s="64"/>
    </row>
    <row r="3" spans="1:2" ht="15.75">
      <c r="A3" s="11" t="s">
        <v>51</v>
      </c>
      <c r="B3" s="34">
        <f>MAX($D$9:$D$45)</f>
        <v>1.6029488949913675</v>
      </c>
    </row>
    <row r="4" spans="1:2" ht="15.75">
      <c r="A4" s="12" t="s">
        <v>52</v>
      </c>
      <c r="B4" s="35">
        <f>MIN($D$9:$D$45)</f>
        <v>0.866940800566797</v>
      </c>
    </row>
    <row r="5" spans="1:2" ht="15.75">
      <c r="A5" s="13" t="s">
        <v>53</v>
      </c>
      <c r="B5" s="14" t="s">
        <v>41</v>
      </c>
    </row>
    <row r="7" spans="1:6" s="8" customFormat="1" ht="82.5" customHeight="1">
      <c r="A7" s="3" t="s">
        <v>38</v>
      </c>
      <c r="B7" s="3" t="s">
        <v>311</v>
      </c>
      <c r="C7" s="3" t="s">
        <v>312</v>
      </c>
      <c r="D7" s="9" t="s">
        <v>81</v>
      </c>
      <c r="E7" s="9" t="s">
        <v>82</v>
      </c>
      <c r="F7" s="9" t="s">
        <v>83</v>
      </c>
    </row>
    <row r="8" spans="1:6" s="7" customFormat="1" ht="15.75">
      <c r="A8" s="9">
        <v>1</v>
      </c>
      <c r="B8" s="9">
        <v>2</v>
      </c>
      <c r="C8" s="9">
        <v>3</v>
      </c>
      <c r="D8" s="9" t="s">
        <v>128</v>
      </c>
      <c r="E8" s="9">
        <v>5</v>
      </c>
      <c r="F8" s="9">
        <v>6</v>
      </c>
    </row>
    <row r="9" spans="1:6" ht="15.75">
      <c r="A9" s="5" t="s">
        <v>0</v>
      </c>
      <c r="B9" s="47">
        <v>6394368762.169999</v>
      </c>
      <c r="C9" s="47">
        <v>7034612491.380001</v>
      </c>
      <c r="D9" s="47">
        <f>C9/B9</f>
        <v>1.1001261818051182</v>
      </c>
      <c r="E9" s="47">
        <f>(D9-$B$4)/($B$3-$B$4)</f>
        <v>0.31682447924792373</v>
      </c>
      <c r="F9" s="47">
        <f>E9*$B$5</f>
        <v>0.6336489584958475</v>
      </c>
    </row>
    <row r="10" spans="1:6" ht="15.75">
      <c r="A10" s="5" t="s">
        <v>1</v>
      </c>
      <c r="B10" s="47">
        <v>3200227810.9899993</v>
      </c>
      <c r="C10" s="47">
        <v>3328250479.2200003</v>
      </c>
      <c r="D10" s="47">
        <f aca="true" t="shared" si="0" ref="D10:D44">C10/B10</f>
        <v>1.0400042358829438</v>
      </c>
      <c r="E10" s="47">
        <f aca="true" t="shared" si="1" ref="E10:E44">(D10-$B$4)/($B$3-$B$4)</f>
        <v>0.2351379511001874</v>
      </c>
      <c r="F10" s="47">
        <f aca="true" t="shared" si="2" ref="F10:F44">E10*$B$5</f>
        <v>0.4702759022003748</v>
      </c>
    </row>
    <row r="11" spans="1:6" ht="15.75">
      <c r="A11" s="5" t="s">
        <v>2</v>
      </c>
      <c r="B11" s="47">
        <v>509926949.04</v>
      </c>
      <c r="C11" s="47">
        <v>608121303.37</v>
      </c>
      <c r="D11" s="47">
        <f t="shared" si="0"/>
        <v>1.192565532209786</v>
      </c>
      <c r="E11" s="47">
        <f t="shared" si="1"/>
        <v>0.44242004145018327</v>
      </c>
      <c r="F11" s="47">
        <f t="shared" si="2"/>
        <v>0.8848400829003665</v>
      </c>
    </row>
    <row r="12" spans="1:6" ht="15.75">
      <c r="A12" s="5" t="s">
        <v>3</v>
      </c>
      <c r="B12" s="47">
        <v>452567261.88</v>
      </c>
      <c r="C12" s="47">
        <v>480993441.17999995</v>
      </c>
      <c r="D12" s="47">
        <f t="shared" si="0"/>
        <v>1.0628109492098818</v>
      </c>
      <c r="E12" s="47">
        <f t="shared" si="1"/>
        <v>0.26612499254674776</v>
      </c>
      <c r="F12" s="47">
        <f t="shared" si="2"/>
        <v>0.5322499850934955</v>
      </c>
    </row>
    <row r="13" spans="1:6" ht="15.75">
      <c r="A13" s="5" t="s">
        <v>4</v>
      </c>
      <c r="B13" s="47">
        <v>107032687.26000002</v>
      </c>
      <c r="C13" s="47">
        <v>92791003.58000003</v>
      </c>
      <c r="D13" s="47">
        <f t="shared" si="0"/>
        <v>0.866940800566797</v>
      </c>
      <c r="E13" s="23">
        <f t="shared" si="1"/>
        <v>0</v>
      </c>
      <c r="F13" s="23">
        <f t="shared" si="2"/>
        <v>0</v>
      </c>
    </row>
    <row r="14" spans="1:6" ht="15.75">
      <c r="A14" s="5" t="s">
        <v>5</v>
      </c>
      <c r="B14" s="47">
        <v>159419196.14</v>
      </c>
      <c r="C14" s="47">
        <v>186347825.7</v>
      </c>
      <c r="D14" s="47">
        <f t="shared" si="0"/>
        <v>1.1689171079268998</v>
      </c>
      <c r="E14" s="47">
        <f t="shared" si="1"/>
        <v>0.41028938356472217</v>
      </c>
      <c r="F14" s="47">
        <f t="shared" si="2"/>
        <v>0.8205787671294443</v>
      </c>
    </row>
    <row r="15" spans="1:6" ht="15.75">
      <c r="A15" s="5" t="s">
        <v>6</v>
      </c>
      <c r="B15" s="47">
        <v>127539082.47000001</v>
      </c>
      <c r="C15" s="47">
        <v>154534204.43</v>
      </c>
      <c r="D15" s="47">
        <f t="shared" si="0"/>
        <v>1.2116615662994896</v>
      </c>
      <c r="E15" s="47">
        <f t="shared" si="1"/>
        <v>0.46836545459762086</v>
      </c>
      <c r="F15" s="47">
        <f t="shared" si="2"/>
        <v>0.9367309091952417</v>
      </c>
    </row>
    <row r="16" spans="1:6" ht="15.75">
      <c r="A16" s="5" t="s">
        <v>7</v>
      </c>
      <c r="B16" s="47">
        <v>50218360.42</v>
      </c>
      <c r="C16" s="47">
        <v>58642539.760000005</v>
      </c>
      <c r="D16" s="47">
        <f t="shared" si="0"/>
        <v>1.1677509832966386</v>
      </c>
      <c r="E16" s="47">
        <f t="shared" si="1"/>
        <v>0.4087049925246033</v>
      </c>
      <c r="F16" s="47">
        <f t="shared" si="2"/>
        <v>0.8174099850492066</v>
      </c>
    </row>
    <row r="17" spans="1:6" ht="15.75">
      <c r="A17" s="5" t="s">
        <v>8</v>
      </c>
      <c r="B17" s="47">
        <v>142360906.05</v>
      </c>
      <c r="C17" s="47">
        <v>171821657.22</v>
      </c>
      <c r="D17" s="47">
        <f t="shared" si="0"/>
        <v>1.20694411118494</v>
      </c>
      <c r="E17" s="47">
        <f t="shared" si="1"/>
        <v>0.46195593933510476</v>
      </c>
      <c r="F17" s="47">
        <f t="shared" si="2"/>
        <v>0.9239118786702095</v>
      </c>
    </row>
    <row r="18" spans="1:6" ht="15.75">
      <c r="A18" s="5" t="s">
        <v>9</v>
      </c>
      <c r="B18" s="47">
        <v>76987542.61</v>
      </c>
      <c r="C18" s="47">
        <v>92200704.78</v>
      </c>
      <c r="D18" s="47">
        <f t="shared" si="0"/>
        <v>1.1976055041406652</v>
      </c>
      <c r="E18" s="47">
        <f t="shared" si="1"/>
        <v>0.4492677540895663</v>
      </c>
      <c r="F18" s="47">
        <f t="shared" si="2"/>
        <v>0.8985355081791326</v>
      </c>
    </row>
    <row r="19" spans="1:6" ht="15.75">
      <c r="A19" s="5" t="s">
        <v>10</v>
      </c>
      <c r="B19" s="47">
        <v>11963204.990000002</v>
      </c>
      <c r="C19" s="47">
        <v>14509966.49</v>
      </c>
      <c r="D19" s="47">
        <f t="shared" si="0"/>
        <v>1.2128828772999232</v>
      </c>
      <c r="E19" s="47">
        <f t="shared" si="1"/>
        <v>0.47002482629432535</v>
      </c>
      <c r="F19" s="47">
        <f t="shared" si="2"/>
        <v>0.9400496525886507</v>
      </c>
    </row>
    <row r="20" spans="1:6" ht="15.75">
      <c r="A20" s="5" t="s">
        <v>11</v>
      </c>
      <c r="B20" s="47">
        <v>74695194.67000002</v>
      </c>
      <c r="C20" s="47">
        <v>86020479.96000001</v>
      </c>
      <c r="D20" s="47">
        <f t="shared" si="0"/>
        <v>1.1516199983149464</v>
      </c>
      <c r="E20" s="47">
        <f t="shared" si="1"/>
        <v>0.38678813440322113</v>
      </c>
      <c r="F20" s="47">
        <f t="shared" si="2"/>
        <v>0.7735762688064423</v>
      </c>
    </row>
    <row r="21" spans="1:6" ht="15.75">
      <c r="A21" s="5" t="s">
        <v>12</v>
      </c>
      <c r="B21" s="47">
        <v>20681051.08</v>
      </c>
      <c r="C21" s="47">
        <v>25599830.02</v>
      </c>
      <c r="D21" s="47">
        <f t="shared" si="0"/>
        <v>1.2378398912595308</v>
      </c>
      <c r="E21" s="47">
        <f t="shared" si="1"/>
        <v>0.5039334397303225</v>
      </c>
      <c r="F21" s="47">
        <f t="shared" si="2"/>
        <v>1.007866879460645</v>
      </c>
    </row>
    <row r="22" spans="1:6" ht="15.75">
      <c r="A22" s="5" t="s">
        <v>13</v>
      </c>
      <c r="B22" s="47">
        <v>31552616.83</v>
      </c>
      <c r="C22" s="47">
        <v>37049917.42</v>
      </c>
      <c r="D22" s="47">
        <f>C22/B22</f>
        <v>1.174226455435329</v>
      </c>
      <c r="E22" s="47">
        <f t="shared" si="1"/>
        <v>0.41750309160495797</v>
      </c>
      <c r="F22" s="47">
        <f t="shared" si="2"/>
        <v>0.8350061832099159</v>
      </c>
    </row>
    <row r="23" spans="1:6" ht="15.75">
      <c r="A23" s="5" t="s">
        <v>14</v>
      </c>
      <c r="B23" s="47">
        <v>29487871.470000006</v>
      </c>
      <c r="C23" s="47">
        <v>34793811.19</v>
      </c>
      <c r="D23" s="47">
        <f t="shared" si="0"/>
        <v>1.179936341807447</v>
      </c>
      <c r="E23" s="47">
        <f t="shared" si="1"/>
        <v>0.42526100407273076</v>
      </c>
      <c r="F23" s="47">
        <f t="shared" si="2"/>
        <v>0.8505220081454615</v>
      </c>
    </row>
    <row r="24" spans="1:6" ht="15.75">
      <c r="A24" s="5" t="s">
        <v>15</v>
      </c>
      <c r="B24" s="47">
        <v>22942593.169999998</v>
      </c>
      <c r="C24" s="47">
        <v>28033156.89</v>
      </c>
      <c r="D24" s="47">
        <f t="shared" si="0"/>
        <v>1.2218826652366606</v>
      </c>
      <c r="E24" s="47">
        <f t="shared" si="1"/>
        <v>0.48225266455441085</v>
      </c>
      <c r="F24" s="47">
        <f t="shared" si="2"/>
        <v>0.9645053291088217</v>
      </c>
    </row>
    <row r="25" spans="1:6" ht="15.75">
      <c r="A25" s="5" t="s">
        <v>16</v>
      </c>
      <c r="B25" s="47">
        <v>224947574.52</v>
      </c>
      <c r="C25" s="47">
        <v>230181240.10999995</v>
      </c>
      <c r="D25" s="47">
        <f t="shared" si="0"/>
        <v>1.0232661570197754</v>
      </c>
      <c r="E25" s="47">
        <f t="shared" si="1"/>
        <v>0.21239624623313072</v>
      </c>
      <c r="F25" s="47">
        <f t="shared" si="2"/>
        <v>0.42479249246626144</v>
      </c>
    </row>
    <row r="26" spans="1:6" ht="15.75">
      <c r="A26" s="5" t="s">
        <v>17</v>
      </c>
      <c r="B26" s="47">
        <v>12471841.620000001</v>
      </c>
      <c r="C26" s="47">
        <v>13820414.68</v>
      </c>
      <c r="D26" s="47">
        <f t="shared" si="0"/>
        <v>1.1081294247545135</v>
      </c>
      <c r="E26" s="47">
        <f t="shared" si="1"/>
        <v>0.3276983310574645</v>
      </c>
      <c r="F26" s="47">
        <f t="shared" si="2"/>
        <v>0.655396662114929</v>
      </c>
    </row>
    <row r="27" spans="1:6" ht="15.75">
      <c r="A27" s="5" t="s">
        <v>18</v>
      </c>
      <c r="B27" s="47">
        <v>21758514.22</v>
      </c>
      <c r="C27" s="47">
        <v>33411560.759999998</v>
      </c>
      <c r="D27" s="47">
        <f t="shared" si="0"/>
        <v>1.5355626042374138</v>
      </c>
      <c r="E27" s="47">
        <f t="shared" si="1"/>
        <v>0.9084435466614833</v>
      </c>
      <c r="F27" s="47">
        <f t="shared" si="2"/>
        <v>1.8168870933229666</v>
      </c>
    </row>
    <row r="28" spans="1:6" ht="15.75">
      <c r="A28" s="5" t="s">
        <v>19</v>
      </c>
      <c r="B28" s="47">
        <v>51138906.83</v>
      </c>
      <c r="C28" s="47">
        <v>62045459.870000005</v>
      </c>
      <c r="D28" s="47">
        <f t="shared" si="0"/>
        <v>1.2132730970620165</v>
      </c>
      <c r="E28" s="47">
        <f t="shared" si="1"/>
        <v>0.470555010357584</v>
      </c>
      <c r="F28" s="47">
        <f t="shared" si="2"/>
        <v>0.941110020715168</v>
      </c>
    </row>
    <row r="29" spans="1:6" ht="15.75">
      <c r="A29" s="5" t="s">
        <v>20</v>
      </c>
      <c r="B29" s="47">
        <v>68648454.97</v>
      </c>
      <c r="C29" s="47">
        <v>79568988.78999999</v>
      </c>
      <c r="D29" s="47">
        <f t="shared" si="0"/>
        <v>1.1590790910701831</v>
      </c>
      <c r="E29" s="47">
        <f t="shared" si="1"/>
        <v>0.3969226598408366</v>
      </c>
      <c r="F29" s="47">
        <f t="shared" si="2"/>
        <v>0.7938453196816732</v>
      </c>
    </row>
    <row r="30" spans="1:6" ht="15.75">
      <c r="A30" s="5" t="s">
        <v>21</v>
      </c>
      <c r="B30" s="47">
        <v>24053615.04</v>
      </c>
      <c r="C30" s="47">
        <v>25512659.130000003</v>
      </c>
      <c r="D30" s="47">
        <f t="shared" si="0"/>
        <v>1.0606579962127807</v>
      </c>
      <c r="E30" s="47">
        <f t="shared" si="1"/>
        <v>0.2631998168409229</v>
      </c>
      <c r="F30" s="47">
        <f t="shared" si="2"/>
        <v>0.5263996336818458</v>
      </c>
    </row>
    <row r="31" spans="1:6" ht="15.75">
      <c r="A31" s="5" t="s">
        <v>22</v>
      </c>
      <c r="B31" s="47">
        <v>35806654.160000004</v>
      </c>
      <c r="C31" s="47">
        <v>43723098.900000006</v>
      </c>
      <c r="D31" s="47">
        <f t="shared" si="0"/>
        <v>1.2210886475074108</v>
      </c>
      <c r="E31" s="47">
        <f t="shared" si="1"/>
        <v>0.4811738479826032</v>
      </c>
      <c r="F31" s="47">
        <f t="shared" si="2"/>
        <v>0.9623476959652064</v>
      </c>
    </row>
    <row r="32" spans="1:6" ht="15.75">
      <c r="A32" s="5" t="s">
        <v>23</v>
      </c>
      <c r="B32" s="47">
        <v>28381190.649999995</v>
      </c>
      <c r="C32" s="47">
        <v>32734283.009999998</v>
      </c>
      <c r="D32" s="47">
        <f t="shared" si="0"/>
        <v>1.1533794833938724</v>
      </c>
      <c r="E32" s="47">
        <f t="shared" si="1"/>
        <v>0.38917871283877703</v>
      </c>
      <c r="F32" s="47">
        <f t="shared" si="2"/>
        <v>0.7783574256775541</v>
      </c>
    </row>
    <row r="33" spans="1:6" ht="15.75">
      <c r="A33" s="5" t="s">
        <v>24</v>
      </c>
      <c r="B33" s="47">
        <v>112879008.23</v>
      </c>
      <c r="C33" s="47">
        <v>180939281.51</v>
      </c>
      <c r="D33" s="47">
        <f t="shared" si="0"/>
        <v>1.6029488949913675</v>
      </c>
      <c r="E33" s="23">
        <f t="shared" si="1"/>
        <v>1</v>
      </c>
      <c r="F33" s="23">
        <f t="shared" si="2"/>
        <v>2</v>
      </c>
    </row>
    <row r="34" spans="1:6" ht="15.75">
      <c r="A34" s="5" t="s">
        <v>25</v>
      </c>
      <c r="B34" s="47">
        <v>11303361.9</v>
      </c>
      <c r="C34" s="47">
        <v>13205925.959999999</v>
      </c>
      <c r="D34" s="47">
        <f t="shared" si="0"/>
        <v>1.1683184239195241</v>
      </c>
      <c r="E34" s="47">
        <f t="shared" si="1"/>
        <v>0.4094759631527581</v>
      </c>
      <c r="F34" s="47">
        <f t="shared" si="2"/>
        <v>0.8189519263055162</v>
      </c>
    </row>
    <row r="35" spans="1:6" ht="15.75">
      <c r="A35" s="5" t="s">
        <v>26</v>
      </c>
      <c r="B35" s="47">
        <v>82063004.94000001</v>
      </c>
      <c r="C35" s="47">
        <v>99423697.81</v>
      </c>
      <c r="D35" s="47">
        <f t="shared" si="0"/>
        <v>1.2115532191721858</v>
      </c>
      <c r="E35" s="47">
        <f t="shared" si="1"/>
        <v>0.46821824544581325</v>
      </c>
      <c r="F35" s="47">
        <f t="shared" si="2"/>
        <v>0.9364364908916265</v>
      </c>
    </row>
    <row r="36" spans="1:6" ht="15.75">
      <c r="A36" s="5" t="s">
        <v>27</v>
      </c>
      <c r="B36" s="47">
        <v>22603091.590000004</v>
      </c>
      <c r="C36" s="47">
        <v>25761858.619999997</v>
      </c>
      <c r="D36" s="47">
        <f t="shared" si="0"/>
        <v>1.139749335502294</v>
      </c>
      <c r="E36" s="47">
        <f t="shared" si="1"/>
        <v>0.3706596938295707</v>
      </c>
      <c r="F36" s="47">
        <f t="shared" si="2"/>
        <v>0.7413193876591414</v>
      </c>
    </row>
    <row r="37" spans="1:6" ht="15.75">
      <c r="A37" s="5" t="s">
        <v>28</v>
      </c>
      <c r="B37" s="47">
        <v>27015529.79</v>
      </c>
      <c r="C37" s="47">
        <v>28983185.24</v>
      </c>
      <c r="D37" s="47">
        <f t="shared" si="0"/>
        <v>1.0728342351712215</v>
      </c>
      <c r="E37" s="47">
        <f t="shared" si="1"/>
        <v>0.2797434378291683</v>
      </c>
      <c r="F37" s="47">
        <f t="shared" si="2"/>
        <v>0.5594868756583365</v>
      </c>
    </row>
    <row r="38" spans="1:6" ht="15.75">
      <c r="A38" s="5" t="s">
        <v>29</v>
      </c>
      <c r="B38" s="47">
        <v>30001193.6</v>
      </c>
      <c r="C38" s="47">
        <v>34321764.13999999</v>
      </c>
      <c r="D38" s="47">
        <f t="shared" si="0"/>
        <v>1.144013288191307</v>
      </c>
      <c r="E38" s="47">
        <f t="shared" si="1"/>
        <v>0.3764530440947557</v>
      </c>
      <c r="F38" s="47">
        <f t="shared" si="2"/>
        <v>0.7529060881895114</v>
      </c>
    </row>
    <row r="39" spans="1:6" ht="15.75">
      <c r="A39" s="5" t="s">
        <v>30</v>
      </c>
      <c r="B39" s="47">
        <v>110255878.01999998</v>
      </c>
      <c r="C39" s="47">
        <v>127134663.53</v>
      </c>
      <c r="D39" s="47">
        <f t="shared" si="0"/>
        <v>1.1530873982694898</v>
      </c>
      <c r="E39" s="47">
        <f t="shared" si="1"/>
        <v>0.3887818624147189</v>
      </c>
      <c r="F39" s="47">
        <f t="shared" si="2"/>
        <v>0.7775637248294378</v>
      </c>
    </row>
    <row r="40" spans="1:6" ht="15.75">
      <c r="A40" s="5" t="s">
        <v>31</v>
      </c>
      <c r="B40" s="47">
        <v>159232844.01999998</v>
      </c>
      <c r="C40" s="47">
        <v>202306449.76000002</v>
      </c>
      <c r="D40" s="47">
        <f t="shared" si="0"/>
        <v>1.2705070427216003</v>
      </c>
      <c r="E40" s="47">
        <f t="shared" si="1"/>
        <v>0.5483176682592349</v>
      </c>
      <c r="F40" s="47">
        <f t="shared" si="2"/>
        <v>1.0966353365184698</v>
      </c>
    </row>
    <row r="41" spans="1:6" ht="15.75">
      <c r="A41" s="5" t="s">
        <v>32</v>
      </c>
      <c r="B41" s="47">
        <v>40551034.14</v>
      </c>
      <c r="C41" s="47">
        <v>48332429.62</v>
      </c>
      <c r="D41" s="47">
        <f t="shared" si="0"/>
        <v>1.1918914189249823</v>
      </c>
      <c r="E41" s="47">
        <f t="shared" si="1"/>
        <v>0.4415041367340393</v>
      </c>
      <c r="F41" s="47">
        <f t="shared" si="2"/>
        <v>0.8830082734680786</v>
      </c>
    </row>
    <row r="42" spans="1:6" ht="15.75">
      <c r="A42" s="5" t="s">
        <v>33</v>
      </c>
      <c r="B42" s="47">
        <v>19817171.889999997</v>
      </c>
      <c r="C42" s="47">
        <v>23673108.040000003</v>
      </c>
      <c r="D42" s="47">
        <f t="shared" si="0"/>
        <v>1.1945755010555144</v>
      </c>
      <c r="E42" s="47">
        <f t="shared" si="1"/>
        <v>0.4451509473477603</v>
      </c>
      <c r="F42" s="47">
        <f t="shared" si="2"/>
        <v>0.8903018946955206</v>
      </c>
    </row>
    <row r="43" spans="1:6" ht="15.75">
      <c r="A43" s="5" t="s">
        <v>34</v>
      </c>
      <c r="B43" s="47">
        <v>21625784.74</v>
      </c>
      <c r="C43" s="47">
        <v>25190306.389999997</v>
      </c>
      <c r="D43" s="47">
        <f t="shared" si="0"/>
        <v>1.1648273897504817</v>
      </c>
      <c r="E43" s="47">
        <f t="shared" si="1"/>
        <v>0.40473276237074524</v>
      </c>
      <c r="F43" s="47">
        <f t="shared" si="2"/>
        <v>0.8094655247414905</v>
      </c>
    </row>
    <row r="44" spans="1:6" ht="15.75">
      <c r="A44" s="5" t="s">
        <v>35</v>
      </c>
      <c r="B44" s="47">
        <v>17653887.61</v>
      </c>
      <c r="C44" s="47">
        <v>20088789.6</v>
      </c>
      <c r="D44" s="47">
        <f t="shared" si="0"/>
        <v>1.1379244075747235</v>
      </c>
      <c r="E44" s="47">
        <f t="shared" si="1"/>
        <v>0.3681801994579804</v>
      </c>
      <c r="F44" s="47">
        <f t="shared" si="2"/>
        <v>0.7363603989159608</v>
      </c>
    </row>
    <row r="45" spans="1:6" ht="15.75">
      <c r="A45" s="5" t="s">
        <v>36</v>
      </c>
      <c r="B45" s="47">
        <v>39187029.86</v>
      </c>
      <c r="C45" s="47">
        <v>44086790.75000001</v>
      </c>
      <c r="D45" s="47">
        <f>C45/B45</f>
        <v>1.125035270789977</v>
      </c>
      <c r="E45" s="47">
        <f>(D45-$B$4)/($B$3-$B$4)</f>
        <v>0.35066797794522164</v>
      </c>
      <c r="F45" s="47">
        <f>E45*$B$5</f>
        <v>0.7013359558904433</v>
      </c>
    </row>
    <row r="46" spans="1:6" s="18" customFormat="1" ht="15.75">
      <c r="A46" s="15" t="s">
        <v>74</v>
      </c>
      <c r="B46" s="16">
        <f>SUM(B9:B45)</f>
        <v>12573366663.579998</v>
      </c>
      <c r="C46" s="16">
        <f>SUM(C9:C45)</f>
        <v>13828768768.810007</v>
      </c>
      <c r="D46" s="16">
        <f>C46/B46</f>
        <v>1.0998461381760547</v>
      </c>
      <c r="E46" s="16"/>
      <c r="F46" s="16"/>
    </row>
    <row r="47" ht="15.75">
      <c r="A47" s="6" t="s">
        <v>39</v>
      </c>
    </row>
  </sheetData>
  <sheetProtection/>
  <mergeCells count="1">
    <mergeCell ref="A1:F1"/>
  </mergeCells>
  <printOptions/>
  <pageMargins left="0.51" right="0.15748031496062992" top="0.34" bottom="0.22" header="0.4" footer="0.1574803149606299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51"/>
  <sheetViews>
    <sheetView view="pageBreakPreview"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M49" sqref="M49"/>
    </sheetView>
  </sheetViews>
  <sheetFormatPr defaultColWidth="9.140625" defaultRowHeight="15"/>
  <cols>
    <col min="1" max="1" width="24.421875" style="1" customWidth="1"/>
    <col min="2" max="2" width="16.8515625" style="1" customWidth="1"/>
    <col min="3" max="3" width="15.57421875" style="1" customWidth="1"/>
    <col min="4" max="4" width="15.7109375" style="1" customWidth="1"/>
    <col min="5" max="5" width="17.00390625" style="1" customWidth="1"/>
    <col min="6" max="6" width="16.8515625" style="1" customWidth="1"/>
    <col min="7" max="7" width="15.7109375" style="1" customWidth="1"/>
    <col min="8" max="8" width="14.7109375" style="1" customWidth="1"/>
    <col min="9" max="9" width="17.00390625" style="1" customWidth="1"/>
    <col min="10" max="11" width="7.28125" style="1" customWidth="1"/>
    <col min="12" max="12" width="15.57421875" style="1" customWidth="1"/>
    <col min="13" max="16384" width="9.140625" style="1" customWidth="1"/>
  </cols>
  <sheetData>
    <row r="1" spans="1:12" ht="15.75">
      <c r="A1" s="64" t="s">
        <v>146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3" spans="1:3" ht="15.75">
      <c r="A3" s="11" t="s">
        <v>54</v>
      </c>
      <c r="B3" s="34">
        <f>MAX($J$10:$J$46)</f>
        <v>2.3966002978045053</v>
      </c>
      <c r="C3" s="31"/>
    </row>
    <row r="4" spans="1:3" ht="15.75">
      <c r="A4" s="12" t="s">
        <v>55</v>
      </c>
      <c r="B4" s="35">
        <f>MIN($J$10:$J$46)</f>
        <v>0.5305528060560195</v>
      </c>
      <c r="C4" s="32"/>
    </row>
    <row r="5" spans="1:3" ht="15.75">
      <c r="A5" s="13" t="s">
        <v>56</v>
      </c>
      <c r="B5" s="14" t="s">
        <v>145</v>
      </c>
      <c r="C5" s="29"/>
    </row>
    <row r="7" spans="1:12" s="7" customFormat="1" ht="15.75" customHeight="1">
      <c r="A7" s="65" t="s">
        <v>38</v>
      </c>
      <c r="B7" s="66" t="s">
        <v>288</v>
      </c>
      <c r="C7" s="66"/>
      <c r="D7" s="66"/>
      <c r="E7" s="66"/>
      <c r="F7" s="66" t="s">
        <v>287</v>
      </c>
      <c r="G7" s="66"/>
      <c r="H7" s="66"/>
      <c r="I7" s="66"/>
      <c r="J7" s="66" t="s">
        <v>84</v>
      </c>
      <c r="K7" s="66" t="s">
        <v>85</v>
      </c>
      <c r="L7" s="66" t="s">
        <v>86</v>
      </c>
    </row>
    <row r="8" spans="1:12" s="8" customFormat="1" ht="212.25" customHeight="1">
      <c r="A8" s="65"/>
      <c r="B8" s="10" t="s">
        <v>147</v>
      </c>
      <c r="C8" s="10" t="s">
        <v>114</v>
      </c>
      <c r="D8" s="10" t="s">
        <v>40</v>
      </c>
      <c r="E8" s="10" t="s">
        <v>144</v>
      </c>
      <c r="F8" s="10" t="s">
        <v>147</v>
      </c>
      <c r="G8" s="10" t="s">
        <v>114</v>
      </c>
      <c r="H8" s="10" t="s">
        <v>40</v>
      </c>
      <c r="I8" s="10" t="s">
        <v>144</v>
      </c>
      <c r="J8" s="67"/>
      <c r="K8" s="67"/>
      <c r="L8" s="67"/>
    </row>
    <row r="9" spans="1:12" s="7" customFormat="1" ht="15.75">
      <c r="A9" s="9">
        <v>1</v>
      </c>
      <c r="B9" s="9">
        <v>2</v>
      </c>
      <c r="C9" s="9">
        <v>3</v>
      </c>
      <c r="D9" s="9">
        <v>4</v>
      </c>
      <c r="E9" s="9" t="s">
        <v>115</v>
      </c>
      <c r="F9" s="9">
        <v>6</v>
      </c>
      <c r="G9" s="9">
        <v>7</v>
      </c>
      <c r="H9" s="9">
        <v>8</v>
      </c>
      <c r="I9" s="9" t="s">
        <v>116</v>
      </c>
      <c r="J9" s="9" t="s">
        <v>117</v>
      </c>
      <c r="K9" s="9">
        <v>11</v>
      </c>
      <c r="L9" s="9">
        <v>12</v>
      </c>
    </row>
    <row r="10" spans="1:12" ht="15.75">
      <c r="A10" s="5" t="s">
        <v>0</v>
      </c>
      <c r="B10" s="47">
        <v>1216308134.0500002</v>
      </c>
      <c r="C10" s="47"/>
      <c r="D10" s="47">
        <v>-34040106.92</v>
      </c>
      <c r="E10" s="47">
        <f>B10-C10-D10</f>
        <v>1250348240.9700003</v>
      </c>
      <c r="F10" s="47">
        <v>1171648488.7399998</v>
      </c>
      <c r="G10" s="47">
        <v>1798178.04</v>
      </c>
      <c r="H10" s="47">
        <v>-20432064.33</v>
      </c>
      <c r="I10" s="47">
        <f>F10-G10-H10</f>
        <v>1190282375.0299997</v>
      </c>
      <c r="J10" s="47">
        <f>I10/E10</f>
        <v>0.9519606906525478</v>
      </c>
      <c r="K10" s="47">
        <f>(J10-$B$4)/($B$3-$B$4)</f>
        <v>0.2258291316056856</v>
      </c>
      <c r="L10" s="47">
        <f>K10*$B$5</f>
        <v>0.2258291316056856</v>
      </c>
    </row>
    <row r="11" spans="1:12" ht="15.75">
      <c r="A11" s="5" t="s">
        <v>1</v>
      </c>
      <c r="B11" s="47">
        <v>804283862.81</v>
      </c>
      <c r="C11" s="47"/>
      <c r="D11" s="47">
        <v>-11994327.44</v>
      </c>
      <c r="E11" s="47">
        <f aca="true" t="shared" si="0" ref="E11:E46">B11-C11-D11</f>
        <v>816278190.25</v>
      </c>
      <c r="F11" s="47">
        <v>775156407.4</v>
      </c>
      <c r="G11" s="47"/>
      <c r="H11" s="47">
        <v>-18666745.24</v>
      </c>
      <c r="I11" s="47">
        <f aca="true" t="shared" si="1" ref="I11:I46">F11-G11-H11</f>
        <v>793823152.64</v>
      </c>
      <c r="J11" s="47">
        <f aca="true" t="shared" si="2" ref="J11:J46">I11/E11</f>
        <v>0.9724909499258791</v>
      </c>
      <c r="K11" s="47">
        <f aca="true" t="shared" si="3" ref="K11:K46">(J11-$B$4)/($B$3-$B$4)</f>
        <v>0.23683113416141607</v>
      </c>
      <c r="L11" s="47">
        <f aca="true" t="shared" si="4" ref="L11:L46">K11*$B$5</f>
        <v>0.23683113416141607</v>
      </c>
    </row>
    <row r="12" spans="1:12" ht="15.75">
      <c r="A12" s="5" t="s">
        <v>2</v>
      </c>
      <c r="B12" s="47">
        <v>109764011.29999998</v>
      </c>
      <c r="C12" s="47">
        <v>21933.65</v>
      </c>
      <c r="D12" s="47">
        <v>-648390.65</v>
      </c>
      <c r="E12" s="47">
        <f t="shared" si="0"/>
        <v>110390468.29999998</v>
      </c>
      <c r="F12" s="47">
        <v>119117580.30999999</v>
      </c>
      <c r="G12" s="47">
        <v>411788.44</v>
      </c>
      <c r="H12" s="47">
        <v>-2532188.44</v>
      </c>
      <c r="I12" s="47">
        <f t="shared" si="1"/>
        <v>121237980.30999999</v>
      </c>
      <c r="J12" s="47">
        <f t="shared" si="2"/>
        <v>1.0982649333502283</v>
      </c>
      <c r="K12" s="47">
        <f t="shared" si="3"/>
        <v>0.30423241091375586</v>
      </c>
      <c r="L12" s="47">
        <f t="shared" si="4"/>
        <v>0.30423241091375586</v>
      </c>
    </row>
    <row r="13" spans="1:12" ht="15.75">
      <c r="A13" s="5" t="s">
        <v>3</v>
      </c>
      <c r="B13" s="47">
        <v>288524290.61</v>
      </c>
      <c r="C13" s="47">
        <v>10233638</v>
      </c>
      <c r="D13" s="47">
        <v>-10256226.55</v>
      </c>
      <c r="E13" s="47">
        <f t="shared" si="0"/>
        <v>288546879.16</v>
      </c>
      <c r="F13" s="47">
        <v>254303846.58999997</v>
      </c>
      <c r="G13" s="47"/>
      <c r="H13" s="47">
        <v>-4153818.33</v>
      </c>
      <c r="I13" s="47">
        <f t="shared" si="1"/>
        <v>258457664.92</v>
      </c>
      <c r="J13" s="47">
        <f t="shared" si="2"/>
        <v>0.8957215745060424</v>
      </c>
      <c r="K13" s="47">
        <f t="shared" si="3"/>
        <v>0.19569103683843536</v>
      </c>
      <c r="L13" s="47">
        <f t="shared" si="4"/>
        <v>0.19569103683843536</v>
      </c>
    </row>
    <row r="14" spans="1:12" ht="15.75">
      <c r="A14" s="5" t="s">
        <v>4</v>
      </c>
      <c r="B14" s="47">
        <v>51933512.81999999</v>
      </c>
      <c r="C14" s="47"/>
      <c r="D14" s="47">
        <v>-5491271.07</v>
      </c>
      <c r="E14" s="47">
        <f t="shared" si="0"/>
        <v>57424783.88999999</v>
      </c>
      <c r="F14" s="47">
        <v>30312227.26</v>
      </c>
      <c r="G14" s="47"/>
      <c r="H14" s="47">
        <v>-154652.97</v>
      </c>
      <c r="I14" s="47">
        <f t="shared" si="1"/>
        <v>30466880.23</v>
      </c>
      <c r="J14" s="47">
        <f t="shared" si="2"/>
        <v>0.5305528060560195</v>
      </c>
      <c r="K14" s="23">
        <f t="shared" si="3"/>
        <v>0</v>
      </c>
      <c r="L14" s="23">
        <f t="shared" si="4"/>
        <v>0</v>
      </c>
    </row>
    <row r="15" spans="1:12" ht="15.75">
      <c r="A15" s="5" t="s">
        <v>5</v>
      </c>
      <c r="B15" s="47">
        <v>71413928.67</v>
      </c>
      <c r="C15" s="47"/>
      <c r="D15" s="47">
        <v>-83107.74</v>
      </c>
      <c r="E15" s="47">
        <f t="shared" si="0"/>
        <v>71497036.41</v>
      </c>
      <c r="F15" s="47">
        <v>53119271.54</v>
      </c>
      <c r="G15" s="47"/>
      <c r="H15" s="47">
        <v>-16859.22</v>
      </c>
      <c r="I15" s="47">
        <f t="shared" si="1"/>
        <v>53136130.76</v>
      </c>
      <c r="J15" s="47">
        <f t="shared" si="2"/>
        <v>0.7431934724579446</v>
      </c>
      <c r="K15" s="47">
        <f t="shared" si="3"/>
        <v>0.11395244083669108</v>
      </c>
      <c r="L15" s="47">
        <f t="shared" si="4"/>
        <v>0.11395244083669108</v>
      </c>
    </row>
    <row r="16" spans="1:12" ht="15.75">
      <c r="A16" s="5" t="s">
        <v>6</v>
      </c>
      <c r="B16" s="47">
        <v>44052364.82</v>
      </c>
      <c r="C16" s="47"/>
      <c r="D16" s="47">
        <v>-7442.56</v>
      </c>
      <c r="E16" s="47">
        <f t="shared" si="0"/>
        <v>44059807.38</v>
      </c>
      <c r="F16" s="47">
        <v>50736871.690000005</v>
      </c>
      <c r="G16" s="47"/>
      <c r="H16" s="47">
        <v>-21049.8</v>
      </c>
      <c r="I16" s="47">
        <f t="shared" si="1"/>
        <v>50757921.49</v>
      </c>
      <c r="J16" s="47">
        <f t="shared" si="2"/>
        <v>1.1520232272517938</v>
      </c>
      <c r="K16" s="47">
        <f t="shared" si="3"/>
        <v>0.3330410527834191</v>
      </c>
      <c r="L16" s="47">
        <f t="shared" si="4"/>
        <v>0.3330410527834191</v>
      </c>
    </row>
    <row r="17" spans="1:12" ht="15.75">
      <c r="A17" s="5" t="s">
        <v>7</v>
      </c>
      <c r="B17" s="47">
        <v>11521993.25</v>
      </c>
      <c r="C17" s="47"/>
      <c r="D17" s="47">
        <v>-179913.34</v>
      </c>
      <c r="E17" s="47">
        <f t="shared" si="0"/>
        <v>11701906.59</v>
      </c>
      <c r="F17" s="47">
        <v>7972541.93</v>
      </c>
      <c r="G17" s="47"/>
      <c r="H17" s="47">
        <v>-10067.61</v>
      </c>
      <c r="I17" s="47">
        <f t="shared" si="1"/>
        <v>7982609.54</v>
      </c>
      <c r="J17" s="47">
        <f t="shared" si="2"/>
        <v>0.6821631567988785</v>
      </c>
      <c r="K17" s="47">
        <f t="shared" si="3"/>
        <v>0.08124678038113604</v>
      </c>
      <c r="L17" s="47">
        <f t="shared" si="4"/>
        <v>0.08124678038113604</v>
      </c>
    </row>
    <row r="18" spans="1:12" ht="15.75">
      <c r="A18" s="5" t="s">
        <v>8</v>
      </c>
      <c r="B18" s="47">
        <v>21167826.509999998</v>
      </c>
      <c r="C18" s="47"/>
      <c r="D18" s="47"/>
      <c r="E18" s="47">
        <f t="shared" si="0"/>
        <v>21167826.509999998</v>
      </c>
      <c r="F18" s="47">
        <v>22715191.779999997</v>
      </c>
      <c r="G18" s="47">
        <v>220555.24</v>
      </c>
      <c r="H18" s="47">
        <v>-160623.89</v>
      </c>
      <c r="I18" s="47">
        <f t="shared" si="1"/>
        <v>22655260.43</v>
      </c>
      <c r="J18" s="47">
        <f t="shared" si="2"/>
        <v>1.070268618239918</v>
      </c>
      <c r="K18" s="47">
        <f t="shared" si="3"/>
        <v>0.28922940845314976</v>
      </c>
      <c r="L18" s="47">
        <f t="shared" si="4"/>
        <v>0.28922940845314976</v>
      </c>
    </row>
    <row r="19" spans="1:12" ht="15.75">
      <c r="A19" s="5" t="s">
        <v>9</v>
      </c>
      <c r="B19" s="47">
        <v>15567593.810000002</v>
      </c>
      <c r="C19" s="47"/>
      <c r="D19" s="47">
        <v>-173084.61</v>
      </c>
      <c r="E19" s="47">
        <f t="shared" si="0"/>
        <v>15740678.420000002</v>
      </c>
      <c r="F19" s="47">
        <v>26728578.17</v>
      </c>
      <c r="G19" s="47"/>
      <c r="H19" s="47">
        <v>-856829.68</v>
      </c>
      <c r="I19" s="47">
        <f t="shared" si="1"/>
        <v>27585407.85</v>
      </c>
      <c r="J19" s="47">
        <f t="shared" si="2"/>
        <v>1.7524916724650295</v>
      </c>
      <c r="K19" s="47">
        <f t="shared" si="3"/>
        <v>0.654827313780773</v>
      </c>
      <c r="L19" s="47">
        <f t="shared" si="4"/>
        <v>0.654827313780773</v>
      </c>
    </row>
    <row r="20" spans="1:12" ht="15.75">
      <c r="A20" s="5" t="s">
        <v>10</v>
      </c>
      <c r="B20" s="47">
        <v>4054220.38</v>
      </c>
      <c r="C20" s="47">
        <v>138568</v>
      </c>
      <c r="D20" s="47">
        <v>-277342.53</v>
      </c>
      <c r="E20" s="47">
        <f t="shared" si="0"/>
        <v>4192994.91</v>
      </c>
      <c r="F20" s="47">
        <v>8864370.09</v>
      </c>
      <c r="G20" s="47">
        <v>140859</v>
      </c>
      <c r="H20" s="47">
        <v>-932180.1</v>
      </c>
      <c r="I20" s="47">
        <f t="shared" si="1"/>
        <v>9655691.19</v>
      </c>
      <c r="J20" s="47">
        <f t="shared" si="2"/>
        <v>2.302814908496991</v>
      </c>
      <c r="K20" s="47">
        <f t="shared" si="3"/>
        <v>0.9497411562555478</v>
      </c>
      <c r="L20" s="47">
        <f t="shared" si="4"/>
        <v>0.9497411562555478</v>
      </c>
    </row>
    <row r="21" spans="1:12" ht="15.75">
      <c r="A21" s="5" t="s">
        <v>11</v>
      </c>
      <c r="B21" s="47">
        <v>35345283.519999996</v>
      </c>
      <c r="C21" s="47">
        <v>31986062.45</v>
      </c>
      <c r="D21" s="47">
        <v>-31274811.58</v>
      </c>
      <c r="E21" s="47">
        <f t="shared" si="0"/>
        <v>34634032.64999999</v>
      </c>
      <c r="F21" s="47">
        <v>37052480.32</v>
      </c>
      <c r="G21" s="47"/>
      <c r="H21" s="47">
        <v>-715958.27</v>
      </c>
      <c r="I21" s="47">
        <f t="shared" si="1"/>
        <v>37768438.59</v>
      </c>
      <c r="J21" s="47">
        <f t="shared" si="2"/>
        <v>1.0905007502786428</v>
      </c>
      <c r="K21" s="47">
        <f t="shared" si="3"/>
        <v>0.30007164699648253</v>
      </c>
      <c r="L21" s="47">
        <f t="shared" si="4"/>
        <v>0.30007164699648253</v>
      </c>
    </row>
    <row r="22" spans="1:12" ht="15.75">
      <c r="A22" s="5" t="s">
        <v>12</v>
      </c>
      <c r="B22" s="47">
        <v>10036250.209999999</v>
      </c>
      <c r="C22" s="47"/>
      <c r="D22" s="47">
        <v>-57235.06</v>
      </c>
      <c r="E22" s="47">
        <f t="shared" si="0"/>
        <v>10093485.27</v>
      </c>
      <c r="F22" s="47">
        <v>11670552.01</v>
      </c>
      <c r="G22" s="47"/>
      <c r="H22" s="47">
        <v>-5149.56</v>
      </c>
      <c r="I22" s="47">
        <f t="shared" si="1"/>
        <v>11675701.57</v>
      </c>
      <c r="J22" s="47">
        <f t="shared" si="2"/>
        <v>1.156756190520502</v>
      </c>
      <c r="K22" s="47">
        <f t="shared" si="3"/>
        <v>0.335577410132113</v>
      </c>
      <c r="L22" s="47">
        <f t="shared" si="4"/>
        <v>0.335577410132113</v>
      </c>
    </row>
    <row r="23" spans="1:12" ht="15.75">
      <c r="A23" s="5" t="s">
        <v>13</v>
      </c>
      <c r="B23" s="47">
        <v>15871263.57</v>
      </c>
      <c r="C23" s="47"/>
      <c r="D23" s="47">
        <v>-5815369.62</v>
      </c>
      <c r="E23" s="47">
        <f t="shared" si="0"/>
        <v>21686633.19</v>
      </c>
      <c r="F23" s="47">
        <v>26754499.320000004</v>
      </c>
      <c r="G23" s="47"/>
      <c r="H23" s="47">
        <v>-275786.31</v>
      </c>
      <c r="I23" s="47">
        <f t="shared" si="1"/>
        <v>27030285.630000003</v>
      </c>
      <c r="J23" s="47">
        <f t="shared" si="2"/>
        <v>1.246403044363015</v>
      </c>
      <c r="K23" s="47">
        <f t="shared" si="3"/>
        <v>0.3836184456571596</v>
      </c>
      <c r="L23" s="47">
        <f t="shared" si="4"/>
        <v>0.3836184456571596</v>
      </c>
    </row>
    <row r="24" spans="1:12" ht="15.75">
      <c r="A24" s="5" t="s">
        <v>14</v>
      </c>
      <c r="B24" s="47">
        <v>14421189.149999997</v>
      </c>
      <c r="C24" s="47"/>
      <c r="D24" s="47">
        <v>-3167997.49</v>
      </c>
      <c r="E24" s="47">
        <f t="shared" si="0"/>
        <v>17589186.639999997</v>
      </c>
      <c r="F24" s="47">
        <v>16019028.549999999</v>
      </c>
      <c r="G24" s="47"/>
      <c r="H24" s="47">
        <v>-56.53</v>
      </c>
      <c r="I24" s="47">
        <f t="shared" si="1"/>
        <v>16019085.079999998</v>
      </c>
      <c r="J24" s="47">
        <f t="shared" si="2"/>
        <v>0.9107348399823451</v>
      </c>
      <c r="K24" s="47">
        <f t="shared" si="3"/>
        <v>0.20373652632500533</v>
      </c>
      <c r="L24" s="47">
        <f t="shared" si="4"/>
        <v>0.20373652632500533</v>
      </c>
    </row>
    <row r="25" spans="1:12" ht="15.75">
      <c r="A25" s="5" t="s">
        <v>15</v>
      </c>
      <c r="B25" s="47">
        <v>12122436.660000002</v>
      </c>
      <c r="C25" s="47"/>
      <c r="D25" s="47">
        <v>-378528.78</v>
      </c>
      <c r="E25" s="47">
        <f t="shared" si="0"/>
        <v>12500965.440000001</v>
      </c>
      <c r="F25" s="47">
        <v>8268826.8100000005</v>
      </c>
      <c r="G25" s="47">
        <v>39554</v>
      </c>
      <c r="H25" s="47">
        <v>-168782.68</v>
      </c>
      <c r="I25" s="47">
        <f t="shared" si="1"/>
        <v>8398055.49</v>
      </c>
      <c r="J25" s="47">
        <f t="shared" si="2"/>
        <v>0.6717925531677975</v>
      </c>
      <c r="K25" s="47">
        <f t="shared" si="3"/>
        <v>0.07568925642907212</v>
      </c>
      <c r="L25" s="47">
        <f t="shared" si="4"/>
        <v>0.07568925642907212</v>
      </c>
    </row>
    <row r="26" spans="1:12" ht="15.75">
      <c r="A26" s="5" t="s">
        <v>16</v>
      </c>
      <c r="B26" s="47">
        <v>73650677.25000001</v>
      </c>
      <c r="C26" s="47"/>
      <c r="D26" s="47">
        <v>-1150524.49</v>
      </c>
      <c r="E26" s="47">
        <f t="shared" si="0"/>
        <v>74801201.74000001</v>
      </c>
      <c r="F26" s="47">
        <v>47183559.30000001</v>
      </c>
      <c r="G26" s="47">
        <v>29133</v>
      </c>
      <c r="H26" s="47">
        <v>-436584.98</v>
      </c>
      <c r="I26" s="47">
        <f t="shared" si="1"/>
        <v>47591011.28000001</v>
      </c>
      <c r="J26" s="47">
        <f t="shared" si="2"/>
        <v>0.6362332445596348</v>
      </c>
      <c r="K26" s="47">
        <f t="shared" si="3"/>
        <v>0.05663330594260105</v>
      </c>
      <c r="L26" s="47">
        <f t="shared" si="4"/>
        <v>0.05663330594260105</v>
      </c>
    </row>
    <row r="27" spans="1:12" ht="15.75">
      <c r="A27" s="5" t="s">
        <v>17</v>
      </c>
      <c r="B27" s="47">
        <v>5173547.76</v>
      </c>
      <c r="C27" s="47">
        <v>735274</v>
      </c>
      <c r="D27" s="47">
        <v>-1036069</v>
      </c>
      <c r="E27" s="47">
        <f t="shared" si="0"/>
        <v>5474342.76</v>
      </c>
      <c r="F27" s="47">
        <v>11215720.9</v>
      </c>
      <c r="G27" s="47">
        <v>223567</v>
      </c>
      <c r="H27" s="47">
        <v>-233966.21</v>
      </c>
      <c r="I27" s="47">
        <f t="shared" si="1"/>
        <v>11226120.110000001</v>
      </c>
      <c r="J27" s="47">
        <f t="shared" si="2"/>
        <v>2.0506790681846163</v>
      </c>
      <c r="K27" s="47">
        <f t="shared" si="3"/>
        <v>0.81462356604024</v>
      </c>
      <c r="L27" s="47">
        <f t="shared" si="4"/>
        <v>0.81462356604024</v>
      </c>
    </row>
    <row r="28" spans="1:12" ht="15.75">
      <c r="A28" s="5" t="s">
        <v>18</v>
      </c>
      <c r="B28" s="47">
        <v>16704221.85</v>
      </c>
      <c r="C28" s="47"/>
      <c r="D28" s="47"/>
      <c r="E28" s="47">
        <f t="shared" si="0"/>
        <v>16704221.85</v>
      </c>
      <c r="F28" s="47">
        <v>11626146.520000001</v>
      </c>
      <c r="G28" s="47"/>
      <c r="H28" s="47">
        <v>-285275.12</v>
      </c>
      <c r="I28" s="47">
        <f t="shared" si="1"/>
        <v>11911421.64</v>
      </c>
      <c r="J28" s="47">
        <f t="shared" si="2"/>
        <v>0.7130785107478682</v>
      </c>
      <c r="K28" s="47">
        <f t="shared" si="3"/>
        <v>0.09781407252439335</v>
      </c>
      <c r="L28" s="47">
        <f t="shared" si="4"/>
        <v>0.09781407252439335</v>
      </c>
    </row>
    <row r="29" spans="1:12" ht="15.75">
      <c r="A29" s="5" t="s">
        <v>19</v>
      </c>
      <c r="B29" s="47">
        <v>80297277.25</v>
      </c>
      <c r="C29" s="47">
        <v>304339</v>
      </c>
      <c r="D29" s="47">
        <v>-519259.07</v>
      </c>
      <c r="E29" s="47">
        <f t="shared" si="0"/>
        <v>80512197.32</v>
      </c>
      <c r="F29" s="47">
        <v>101013238.21000001</v>
      </c>
      <c r="G29" s="47">
        <v>264568.12</v>
      </c>
      <c r="H29" s="47">
        <v>-817838.82</v>
      </c>
      <c r="I29" s="47">
        <f t="shared" si="1"/>
        <v>101566508.91</v>
      </c>
      <c r="J29" s="47">
        <f t="shared" si="2"/>
        <v>1.261504620303909</v>
      </c>
      <c r="K29" s="47">
        <f t="shared" si="3"/>
        <v>0.3917112600188905</v>
      </c>
      <c r="L29" s="47">
        <f t="shared" si="4"/>
        <v>0.3917112600188905</v>
      </c>
    </row>
    <row r="30" spans="1:12" ht="15.75">
      <c r="A30" s="5" t="s">
        <v>20</v>
      </c>
      <c r="B30" s="47">
        <v>41206349.379999995</v>
      </c>
      <c r="C30" s="47">
        <v>337233</v>
      </c>
      <c r="D30" s="47">
        <v>-368799.2</v>
      </c>
      <c r="E30" s="47">
        <f t="shared" si="0"/>
        <v>41237915.58</v>
      </c>
      <c r="F30" s="47">
        <v>46187168.300000004</v>
      </c>
      <c r="G30" s="47">
        <v>61689</v>
      </c>
      <c r="H30" s="47">
        <v>-186884.62</v>
      </c>
      <c r="I30" s="47">
        <f t="shared" si="1"/>
        <v>46312363.92</v>
      </c>
      <c r="J30" s="47">
        <f t="shared" si="2"/>
        <v>1.1230529785181738</v>
      </c>
      <c r="K30" s="47">
        <f t="shared" si="3"/>
        <v>0.31751612704507415</v>
      </c>
      <c r="L30" s="47">
        <f t="shared" si="4"/>
        <v>0.31751612704507415</v>
      </c>
    </row>
    <row r="31" spans="1:12" ht="15.75">
      <c r="A31" s="5" t="s">
        <v>21</v>
      </c>
      <c r="B31" s="47">
        <v>6428978.29</v>
      </c>
      <c r="C31" s="47"/>
      <c r="D31" s="47">
        <v>-294817.59</v>
      </c>
      <c r="E31" s="47">
        <f t="shared" si="0"/>
        <v>6723795.88</v>
      </c>
      <c r="F31" s="47">
        <v>11190277.85</v>
      </c>
      <c r="G31" s="47"/>
      <c r="H31" s="47">
        <v>-223513</v>
      </c>
      <c r="I31" s="47">
        <f t="shared" si="1"/>
        <v>11413790.85</v>
      </c>
      <c r="J31" s="47">
        <f t="shared" si="2"/>
        <v>1.6975219137675548</v>
      </c>
      <c r="K31" s="47">
        <f t="shared" si="3"/>
        <v>0.6253694575683524</v>
      </c>
      <c r="L31" s="47">
        <f t="shared" si="4"/>
        <v>0.6253694575683524</v>
      </c>
    </row>
    <row r="32" spans="1:12" ht="15.75">
      <c r="A32" s="5" t="s">
        <v>22</v>
      </c>
      <c r="B32" s="47">
        <v>738799.9499999993</v>
      </c>
      <c r="C32" s="47"/>
      <c r="D32" s="47">
        <v>-5210940</v>
      </c>
      <c r="E32" s="47">
        <f t="shared" si="0"/>
        <v>5949739.949999999</v>
      </c>
      <c r="F32" s="47">
        <v>6839136.380000001</v>
      </c>
      <c r="G32" s="47"/>
      <c r="H32" s="47">
        <v>-458255.37</v>
      </c>
      <c r="I32" s="47">
        <f t="shared" si="1"/>
        <v>7297391.750000001</v>
      </c>
      <c r="J32" s="47">
        <f t="shared" si="2"/>
        <v>1.226506000484946</v>
      </c>
      <c r="K32" s="47">
        <f t="shared" si="3"/>
        <v>0.37295577819234305</v>
      </c>
      <c r="L32" s="47">
        <f t="shared" si="4"/>
        <v>0.37295577819234305</v>
      </c>
    </row>
    <row r="33" spans="1:12" ht="15.75">
      <c r="A33" s="5" t="s">
        <v>23</v>
      </c>
      <c r="B33" s="47">
        <v>15103693.85</v>
      </c>
      <c r="C33" s="47">
        <v>4123097.43</v>
      </c>
      <c r="D33" s="47">
        <v>-2262510.15</v>
      </c>
      <c r="E33" s="47">
        <f t="shared" si="0"/>
        <v>13243106.57</v>
      </c>
      <c r="F33" s="47">
        <v>17022401</v>
      </c>
      <c r="G33" s="47">
        <v>-221840.03</v>
      </c>
      <c r="H33" s="47">
        <v>-161167.43</v>
      </c>
      <c r="I33" s="47">
        <f t="shared" si="1"/>
        <v>17405408.46</v>
      </c>
      <c r="J33" s="47">
        <f t="shared" si="2"/>
        <v>1.3142995088047533</v>
      </c>
      <c r="K33" s="47">
        <f t="shared" si="3"/>
        <v>0.4200036206015118</v>
      </c>
      <c r="L33" s="47">
        <f t="shared" si="4"/>
        <v>0.4200036206015118</v>
      </c>
    </row>
    <row r="34" spans="1:12" ht="15.75">
      <c r="A34" s="5" t="s">
        <v>24</v>
      </c>
      <c r="B34" s="47">
        <v>58960934.190000005</v>
      </c>
      <c r="C34" s="47">
        <v>329869.24</v>
      </c>
      <c r="D34" s="47">
        <v>-898212.7</v>
      </c>
      <c r="E34" s="47">
        <f t="shared" si="0"/>
        <v>59529277.650000006</v>
      </c>
      <c r="F34" s="47">
        <v>39500737.94</v>
      </c>
      <c r="G34" s="47">
        <v>674244.9</v>
      </c>
      <c r="H34" s="47">
        <v>-1476002.35</v>
      </c>
      <c r="I34" s="47">
        <f t="shared" si="1"/>
        <v>40302495.39</v>
      </c>
      <c r="J34" s="47">
        <f t="shared" si="2"/>
        <v>0.6770197284596144</v>
      </c>
      <c r="K34" s="47">
        <f t="shared" si="3"/>
        <v>0.07849045806779305</v>
      </c>
      <c r="L34" s="47">
        <f t="shared" si="4"/>
        <v>0.07849045806779305</v>
      </c>
    </row>
    <row r="35" spans="1:12" ht="15.75">
      <c r="A35" s="5" t="s">
        <v>25</v>
      </c>
      <c r="B35" s="47">
        <v>6377589.920000001</v>
      </c>
      <c r="C35" s="47">
        <v>4950000</v>
      </c>
      <c r="D35" s="47">
        <v>-5156996.05</v>
      </c>
      <c r="E35" s="47">
        <f t="shared" si="0"/>
        <v>6584585.970000001</v>
      </c>
      <c r="F35" s="47">
        <v>11226706.59</v>
      </c>
      <c r="G35" s="47">
        <v>2257239.72</v>
      </c>
      <c r="H35" s="47">
        <v>-1081301.72</v>
      </c>
      <c r="I35" s="47">
        <f t="shared" si="1"/>
        <v>10050768.59</v>
      </c>
      <c r="J35" s="47">
        <f t="shared" si="2"/>
        <v>1.52640859057688</v>
      </c>
      <c r="K35" s="47">
        <f t="shared" si="3"/>
        <v>0.5336711894656786</v>
      </c>
      <c r="L35" s="47">
        <f t="shared" si="4"/>
        <v>0.5336711894656786</v>
      </c>
    </row>
    <row r="36" spans="1:12" ht="15.75">
      <c r="A36" s="5" t="s">
        <v>26</v>
      </c>
      <c r="B36" s="47">
        <v>27876677</v>
      </c>
      <c r="C36" s="47">
        <v>395787.38</v>
      </c>
      <c r="D36" s="47">
        <v>-395787.38</v>
      </c>
      <c r="E36" s="47">
        <f t="shared" si="0"/>
        <v>27876677</v>
      </c>
      <c r="F36" s="47">
        <v>66711228.59</v>
      </c>
      <c r="G36" s="47">
        <v>670839</v>
      </c>
      <c r="H36" s="47">
        <v>-768862.81</v>
      </c>
      <c r="I36" s="47">
        <f t="shared" si="1"/>
        <v>66809252.400000006</v>
      </c>
      <c r="J36" s="47">
        <f t="shared" si="2"/>
        <v>2.3966002978045053</v>
      </c>
      <c r="K36" s="23">
        <f t="shared" si="3"/>
        <v>1</v>
      </c>
      <c r="L36" s="23">
        <f t="shared" si="4"/>
        <v>1</v>
      </c>
    </row>
    <row r="37" spans="1:12" ht="15.75">
      <c r="A37" s="5" t="s">
        <v>27</v>
      </c>
      <c r="B37" s="47">
        <v>28271612.990000002</v>
      </c>
      <c r="C37" s="47">
        <v>403258</v>
      </c>
      <c r="D37" s="47">
        <v>-2566214.61</v>
      </c>
      <c r="E37" s="47">
        <f t="shared" si="0"/>
        <v>30434569.6</v>
      </c>
      <c r="F37" s="47">
        <v>33376428.72</v>
      </c>
      <c r="G37" s="47"/>
      <c r="H37" s="47">
        <v>-709558.57</v>
      </c>
      <c r="I37" s="47">
        <f t="shared" si="1"/>
        <v>34085987.29</v>
      </c>
      <c r="J37" s="47">
        <f t="shared" si="2"/>
        <v>1.1199759923662596</v>
      </c>
      <c r="K37" s="47">
        <f t="shared" si="3"/>
        <v>0.3158671946542747</v>
      </c>
      <c r="L37" s="47">
        <f t="shared" si="4"/>
        <v>0.3158671946542747</v>
      </c>
    </row>
    <row r="38" spans="1:12" ht="15.75">
      <c r="A38" s="5" t="s">
        <v>28</v>
      </c>
      <c r="B38" s="47">
        <v>5741108.210000001</v>
      </c>
      <c r="C38" s="47">
        <v>1242864</v>
      </c>
      <c r="D38" s="47">
        <v>-1215046.97</v>
      </c>
      <c r="E38" s="47">
        <f t="shared" si="0"/>
        <v>5713291.180000001</v>
      </c>
      <c r="F38" s="47">
        <v>5958304.720000001</v>
      </c>
      <c r="G38" s="47">
        <v>46867</v>
      </c>
      <c r="H38" s="47">
        <v>-4042619.34</v>
      </c>
      <c r="I38" s="47">
        <f t="shared" si="1"/>
        <v>9954057.06</v>
      </c>
      <c r="J38" s="47">
        <f t="shared" si="2"/>
        <v>1.742263215087875</v>
      </c>
      <c r="K38" s="47">
        <f t="shared" si="3"/>
        <v>0.6493459648749257</v>
      </c>
      <c r="L38" s="47">
        <f t="shared" si="4"/>
        <v>0.6493459648749257</v>
      </c>
    </row>
    <row r="39" spans="1:12" ht="15.75">
      <c r="A39" s="5" t="s">
        <v>29</v>
      </c>
      <c r="B39" s="47">
        <v>9743776.23</v>
      </c>
      <c r="C39" s="47"/>
      <c r="D39" s="47">
        <v>-859254.95</v>
      </c>
      <c r="E39" s="47">
        <f t="shared" si="0"/>
        <v>10603031.18</v>
      </c>
      <c r="F39" s="47">
        <v>11108310.58</v>
      </c>
      <c r="G39" s="47"/>
      <c r="H39" s="47">
        <v>-53098.56</v>
      </c>
      <c r="I39" s="47">
        <f t="shared" si="1"/>
        <v>11161409.14</v>
      </c>
      <c r="J39" s="47">
        <f t="shared" si="2"/>
        <v>1.0526621067618138</v>
      </c>
      <c r="K39" s="47">
        <f t="shared" si="3"/>
        <v>0.27979421907240853</v>
      </c>
      <c r="L39" s="47">
        <f t="shared" si="4"/>
        <v>0.27979421907240853</v>
      </c>
    </row>
    <row r="40" spans="1:12" ht="15.75">
      <c r="A40" s="5" t="s">
        <v>30</v>
      </c>
      <c r="B40" s="47">
        <v>65532229.07000001</v>
      </c>
      <c r="C40" s="47">
        <v>29592</v>
      </c>
      <c r="D40" s="47">
        <v>-29592</v>
      </c>
      <c r="E40" s="47">
        <f t="shared" si="0"/>
        <v>65532229.07000001</v>
      </c>
      <c r="F40" s="47">
        <v>46361210.15</v>
      </c>
      <c r="G40" s="47"/>
      <c r="H40" s="47">
        <v>-306000</v>
      </c>
      <c r="I40" s="47">
        <f t="shared" si="1"/>
        <v>46667210.15</v>
      </c>
      <c r="J40" s="47">
        <f t="shared" si="2"/>
        <v>0.7121260914252003</v>
      </c>
      <c r="K40" s="47">
        <f t="shared" si="3"/>
        <v>0.09730367858914818</v>
      </c>
      <c r="L40" s="47">
        <f t="shared" si="4"/>
        <v>0.09730367858914818</v>
      </c>
    </row>
    <row r="41" spans="1:12" ht="15.75">
      <c r="A41" s="5" t="s">
        <v>31</v>
      </c>
      <c r="B41" s="47">
        <v>42090784.33</v>
      </c>
      <c r="C41" s="47"/>
      <c r="D41" s="47">
        <v>-613547.02</v>
      </c>
      <c r="E41" s="47">
        <f t="shared" si="0"/>
        <v>42704331.35</v>
      </c>
      <c r="F41" s="47">
        <v>36304686.739999995</v>
      </c>
      <c r="G41" s="47"/>
      <c r="H41" s="47">
        <v>-727610.47</v>
      </c>
      <c r="I41" s="47">
        <f t="shared" si="1"/>
        <v>37032297.20999999</v>
      </c>
      <c r="J41" s="47">
        <f t="shared" si="2"/>
        <v>0.8671789497530674</v>
      </c>
      <c r="K41" s="47">
        <f t="shared" si="3"/>
        <v>0.18039527138809813</v>
      </c>
      <c r="L41" s="47">
        <f t="shared" si="4"/>
        <v>0.18039527138809813</v>
      </c>
    </row>
    <row r="42" spans="1:12" ht="15.75">
      <c r="A42" s="5" t="s">
        <v>32</v>
      </c>
      <c r="B42" s="47">
        <v>16332270.659999996</v>
      </c>
      <c r="C42" s="47">
        <v>233464.04</v>
      </c>
      <c r="D42" s="47">
        <v>-4820195.07</v>
      </c>
      <c r="E42" s="47">
        <f t="shared" si="0"/>
        <v>20919001.689999998</v>
      </c>
      <c r="F42" s="47">
        <v>33524649.089999996</v>
      </c>
      <c r="G42" s="47"/>
      <c r="H42" s="47">
        <v>-449299.11</v>
      </c>
      <c r="I42" s="47">
        <f t="shared" si="1"/>
        <v>33973948.199999996</v>
      </c>
      <c r="J42" s="47">
        <f t="shared" si="2"/>
        <v>1.6240712010765175</v>
      </c>
      <c r="K42" s="47">
        <f t="shared" si="3"/>
        <v>0.5860078051903554</v>
      </c>
      <c r="L42" s="47">
        <f t="shared" si="4"/>
        <v>0.5860078051903554</v>
      </c>
    </row>
    <row r="43" spans="1:12" ht="15.75">
      <c r="A43" s="5" t="s">
        <v>33</v>
      </c>
      <c r="B43" s="47">
        <v>13600070.36</v>
      </c>
      <c r="C43" s="47"/>
      <c r="D43" s="47">
        <v>-9950300</v>
      </c>
      <c r="E43" s="47">
        <f t="shared" si="0"/>
        <v>23550370.36</v>
      </c>
      <c r="F43" s="47">
        <v>30073801.67</v>
      </c>
      <c r="G43" s="47"/>
      <c r="H43" s="47">
        <v>-668235</v>
      </c>
      <c r="I43" s="47">
        <f t="shared" si="1"/>
        <v>30742036.67</v>
      </c>
      <c r="J43" s="47">
        <f t="shared" si="2"/>
        <v>1.3053738094163885</v>
      </c>
      <c r="K43" s="47">
        <f t="shared" si="3"/>
        <v>0.41522040933393495</v>
      </c>
      <c r="L43" s="47">
        <f t="shared" si="4"/>
        <v>0.41522040933393495</v>
      </c>
    </row>
    <row r="44" spans="1:12" ht="15.75">
      <c r="A44" s="5" t="s">
        <v>34</v>
      </c>
      <c r="B44" s="47">
        <v>12923325.03</v>
      </c>
      <c r="C44" s="47">
        <v>267217</v>
      </c>
      <c r="D44" s="47">
        <v>-1080579</v>
      </c>
      <c r="E44" s="47">
        <f t="shared" si="0"/>
        <v>13736687.03</v>
      </c>
      <c r="F44" s="47">
        <v>7328089.66</v>
      </c>
      <c r="G44" s="47">
        <v>27900</v>
      </c>
      <c r="H44" s="47">
        <v>-244565.67</v>
      </c>
      <c r="I44" s="47">
        <f t="shared" si="1"/>
        <v>7544755.33</v>
      </c>
      <c r="J44" s="47">
        <f t="shared" si="2"/>
        <v>0.5492412627238841</v>
      </c>
      <c r="K44" s="47">
        <f t="shared" si="3"/>
        <v>0.010014995197337385</v>
      </c>
      <c r="L44" s="47">
        <f t="shared" si="4"/>
        <v>0.010014995197337385</v>
      </c>
    </row>
    <row r="45" spans="1:12" ht="15.75">
      <c r="A45" s="5" t="s">
        <v>35</v>
      </c>
      <c r="B45" s="47">
        <v>6274536.630000001</v>
      </c>
      <c r="C45" s="47"/>
      <c r="D45" s="47"/>
      <c r="E45" s="47">
        <f t="shared" si="0"/>
        <v>6274536.630000001</v>
      </c>
      <c r="F45" s="47">
        <v>12883068.01</v>
      </c>
      <c r="G45" s="47"/>
      <c r="H45" s="47">
        <v>-5028.5</v>
      </c>
      <c r="I45" s="47">
        <f t="shared" si="1"/>
        <v>12888096.51</v>
      </c>
      <c r="J45" s="47">
        <f t="shared" si="2"/>
        <v>2.0540315994617115</v>
      </c>
      <c r="K45" s="47">
        <f t="shared" si="3"/>
        <v>0.8164201608707145</v>
      </c>
      <c r="L45" s="47">
        <f t="shared" si="4"/>
        <v>0.8164201608707145</v>
      </c>
    </row>
    <row r="46" spans="1:12" ht="15.75">
      <c r="A46" s="5" t="s">
        <v>36</v>
      </c>
      <c r="B46" s="47">
        <v>11977497.87</v>
      </c>
      <c r="C46" s="47">
        <v>130924.62</v>
      </c>
      <c r="D46" s="47">
        <v>-713820.41</v>
      </c>
      <c r="E46" s="47">
        <f t="shared" si="0"/>
        <v>12560393.66</v>
      </c>
      <c r="F46" s="47">
        <v>12577152.530000001</v>
      </c>
      <c r="G46" s="47">
        <v>4286.87</v>
      </c>
      <c r="H46" s="47">
        <v>-284816.89</v>
      </c>
      <c r="I46" s="47">
        <f t="shared" si="1"/>
        <v>12857682.550000003</v>
      </c>
      <c r="J46" s="47">
        <f t="shared" si="2"/>
        <v>1.0236687557768793</v>
      </c>
      <c r="K46" s="47">
        <f t="shared" si="3"/>
        <v>0.2642569130214421</v>
      </c>
      <c r="L46" s="47">
        <f t="shared" si="4"/>
        <v>0.2642569130214421</v>
      </c>
    </row>
    <row r="47" spans="1:12" s="18" customFormat="1" ht="15.75">
      <c r="A47" s="15" t="s">
        <v>74</v>
      </c>
      <c r="B47" s="16">
        <f>SUM(B10:B46)</f>
        <v>3271394120.210001</v>
      </c>
      <c r="C47" s="16">
        <f aca="true" t="shared" si="5" ref="C47:I47">SUM(C10:C46)</f>
        <v>55863121.81</v>
      </c>
      <c r="D47" s="16">
        <f t="shared" si="5"/>
        <v>-142987621.6</v>
      </c>
      <c r="E47" s="16">
        <f t="shared" si="5"/>
        <v>3358518620.0000005</v>
      </c>
      <c r="F47" s="16">
        <f t="shared" si="5"/>
        <v>3219652785.960002</v>
      </c>
      <c r="G47" s="16">
        <f t="shared" si="5"/>
        <v>6649429.3</v>
      </c>
      <c r="H47" s="16">
        <f t="shared" si="5"/>
        <v>-62723297.499999985</v>
      </c>
      <c r="I47" s="16">
        <f t="shared" si="5"/>
        <v>3275726654.16</v>
      </c>
      <c r="J47" s="16">
        <f>I47/E47</f>
        <v>0.9753486655256356</v>
      </c>
      <c r="K47" s="16"/>
      <c r="L47" s="16"/>
    </row>
    <row r="48" spans="1:9" ht="15.75">
      <c r="A48" s="6" t="s">
        <v>39</v>
      </c>
      <c r="E48" s="21"/>
      <c r="I48" s="21"/>
    </row>
    <row r="51" spans="5:9" ht="15.75">
      <c r="E51" s="21">
        <f>B47-C47-D47-E47</f>
        <v>0</v>
      </c>
      <c r="I51" s="21">
        <f>F47-G47-H47-I47</f>
        <v>0</v>
      </c>
    </row>
  </sheetData>
  <sheetProtection/>
  <mergeCells count="7">
    <mergeCell ref="A1:L1"/>
    <mergeCell ref="A7:A8"/>
    <mergeCell ref="B7:E7"/>
    <mergeCell ref="F7:I7"/>
    <mergeCell ref="J7:J8"/>
    <mergeCell ref="K7:K8"/>
    <mergeCell ref="L7:L8"/>
  </mergeCells>
  <printOptions/>
  <pageMargins left="1.39" right="0.15748031496062992" top="0.17" bottom="0.15748031496062992" header="0.15748031496062992" footer="0.15748031496062992"/>
  <pageSetup fitToHeight="1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50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H49" sqref="H49"/>
    </sheetView>
  </sheetViews>
  <sheetFormatPr defaultColWidth="9.140625" defaultRowHeight="15"/>
  <cols>
    <col min="1" max="1" width="24.57421875" style="1" customWidth="1"/>
    <col min="2" max="2" width="18.00390625" style="1" customWidth="1"/>
    <col min="3" max="3" width="18.140625" style="1" customWidth="1"/>
    <col min="4" max="4" width="16.8515625" style="1" customWidth="1"/>
    <col min="5" max="6" width="7.28125" style="1" customWidth="1"/>
    <col min="7" max="7" width="15.421875" style="1" customWidth="1"/>
    <col min="8" max="16384" width="9.140625" style="1" customWidth="1"/>
  </cols>
  <sheetData>
    <row r="1" spans="1:7" ht="33" customHeight="1">
      <c r="A1" s="68" t="s">
        <v>148</v>
      </c>
      <c r="B1" s="68"/>
      <c r="C1" s="68"/>
      <c r="D1" s="68"/>
      <c r="E1" s="68"/>
      <c r="F1" s="68"/>
      <c r="G1" s="68"/>
    </row>
    <row r="3" spans="1:2" ht="15.75">
      <c r="A3" s="11" t="s">
        <v>47</v>
      </c>
      <c r="B3" s="34">
        <f>MAX($E$10:$E$46)</f>
        <v>20.49311572380205</v>
      </c>
    </row>
    <row r="4" spans="1:2" ht="15.75">
      <c r="A4" s="12" t="s">
        <v>66</v>
      </c>
      <c r="B4" s="45">
        <f>MIN($E$10:$E$46)</f>
        <v>0</v>
      </c>
    </row>
    <row r="5" spans="1:2" ht="15.75">
      <c r="A5" s="13" t="s">
        <v>67</v>
      </c>
      <c r="B5" s="14" t="s">
        <v>42</v>
      </c>
    </row>
    <row r="6" spans="1:2" ht="15.75">
      <c r="A6" s="33"/>
      <c r="B6" s="29"/>
    </row>
    <row r="7" spans="1:7" s="7" customFormat="1" ht="63.75" customHeight="1">
      <c r="A7" s="65" t="s">
        <v>38</v>
      </c>
      <c r="B7" s="65" t="s">
        <v>265</v>
      </c>
      <c r="C7" s="65"/>
      <c r="D7" s="65"/>
      <c r="E7" s="66" t="s">
        <v>71</v>
      </c>
      <c r="F7" s="66" t="s">
        <v>72</v>
      </c>
      <c r="G7" s="66" t="s">
        <v>73</v>
      </c>
    </row>
    <row r="8" spans="1:7" s="8" customFormat="1" ht="50.25" customHeight="1">
      <c r="A8" s="69"/>
      <c r="B8" s="3" t="s">
        <v>262</v>
      </c>
      <c r="C8" s="3" t="s">
        <v>289</v>
      </c>
      <c r="D8" s="3" t="s">
        <v>44</v>
      </c>
      <c r="E8" s="67"/>
      <c r="F8" s="67"/>
      <c r="G8" s="67"/>
    </row>
    <row r="9" spans="1:7" s="7" customFormat="1" ht="15.75">
      <c r="A9" s="9">
        <v>1</v>
      </c>
      <c r="B9" s="9">
        <v>2</v>
      </c>
      <c r="C9" s="9">
        <v>3</v>
      </c>
      <c r="D9" s="9" t="s">
        <v>100</v>
      </c>
      <c r="E9" s="9">
        <v>5</v>
      </c>
      <c r="F9" s="9">
        <v>6</v>
      </c>
      <c r="G9" s="9">
        <v>7</v>
      </c>
    </row>
    <row r="10" spans="1:7" ht="15.75">
      <c r="A10" s="5" t="s">
        <v>0</v>
      </c>
      <c r="B10" s="47">
        <f>ННДконс!$E6</f>
        <v>11691960244.24</v>
      </c>
      <c r="C10" s="47">
        <f>ННДконс!$I6</f>
        <v>8224894866.41</v>
      </c>
      <c r="D10" s="47">
        <f>C10/B10*100</f>
        <v>70.34658598383417</v>
      </c>
      <c r="E10" s="23">
        <f>IF(ABS(D10-$D$47)&gt;5,ABS(D10-$D$47)-5,0)</f>
        <v>0</v>
      </c>
      <c r="F10" s="23">
        <f>(E10-$B$4)/($B$3-$B$4)</f>
        <v>0</v>
      </c>
      <c r="G10" s="23">
        <f>F10*$B$5</f>
        <v>0</v>
      </c>
    </row>
    <row r="11" spans="1:7" ht="15.75">
      <c r="A11" s="5" t="s">
        <v>1</v>
      </c>
      <c r="B11" s="47">
        <f>ННДконс!$E7</f>
        <v>5611867000</v>
      </c>
      <c r="C11" s="47">
        <f>ННДконс!$I7</f>
        <v>4122073631.8599997</v>
      </c>
      <c r="D11" s="47">
        <f aca="true" t="shared" si="0" ref="D11:D47">C11/B11*100</f>
        <v>73.45280335154058</v>
      </c>
      <c r="E11" s="23">
        <f aca="true" t="shared" si="1" ref="E11:E46">IF(ABS(D11-$D$47)&gt;5,ABS(D11-$D$47)-5,0)</f>
        <v>0</v>
      </c>
      <c r="F11" s="23">
        <f aca="true" t="shared" si="2" ref="F11:F46">(E11-$B$4)/($B$3-$B$4)</f>
        <v>0</v>
      </c>
      <c r="G11" s="23">
        <f aca="true" t="shared" si="3" ref="G11:G46">F11*$B$5</f>
        <v>0</v>
      </c>
    </row>
    <row r="12" spans="1:7" ht="15.75">
      <c r="A12" s="5" t="s">
        <v>2</v>
      </c>
      <c r="B12" s="47">
        <f>ННДконс!$E8</f>
        <v>994100000</v>
      </c>
      <c r="C12" s="47">
        <f>ННДконс!$I8</f>
        <v>729359283.68</v>
      </c>
      <c r="D12" s="47">
        <f t="shared" si="0"/>
        <v>73.36880431344935</v>
      </c>
      <c r="E12" s="23">
        <f t="shared" si="1"/>
        <v>0</v>
      </c>
      <c r="F12" s="23">
        <f t="shared" si="2"/>
        <v>0</v>
      </c>
      <c r="G12" s="23">
        <f t="shared" si="3"/>
        <v>0</v>
      </c>
    </row>
    <row r="13" spans="1:7" ht="15.75">
      <c r="A13" s="5" t="s">
        <v>3</v>
      </c>
      <c r="B13" s="47">
        <f>ННДконс!$E9</f>
        <v>927283000</v>
      </c>
      <c r="C13" s="47">
        <f>ННДконс!$I9</f>
        <v>739451106.1</v>
      </c>
      <c r="D13" s="47">
        <f t="shared" si="0"/>
        <v>79.74384369173166</v>
      </c>
      <c r="E13" s="47">
        <f t="shared" si="1"/>
        <v>3.3442312986621943</v>
      </c>
      <c r="F13" s="47">
        <f t="shared" si="2"/>
        <v>0.16318803561812636</v>
      </c>
      <c r="G13" s="47">
        <f t="shared" si="3"/>
        <v>-0.16318803561812636</v>
      </c>
    </row>
    <row r="14" spans="1:7" ht="15.75">
      <c r="A14" s="5" t="s">
        <v>4</v>
      </c>
      <c r="B14" s="47">
        <f>ННДконс!$E10</f>
        <v>194219500</v>
      </c>
      <c r="C14" s="47">
        <f>ННДконс!$I10</f>
        <v>123257883.81</v>
      </c>
      <c r="D14" s="47">
        <f t="shared" si="0"/>
        <v>63.46318665736448</v>
      </c>
      <c r="E14" s="47">
        <f t="shared" si="1"/>
        <v>2.9364257357049794</v>
      </c>
      <c r="F14" s="47">
        <f t="shared" si="2"/>
        <v>0.1432883986642608</v>
      </c>
      <c r="G14" s="47">
        <f t="shared" si="3"/>
        <v>-0.1432883986642608</v>
      </c>
    </row>
    <row r="15" spans="1:7" ht="15.75">
      <c r="A15" s="5" t="s">
        <v>5</v>
      </c>
      <c r="B15" s="47">
        <f>ННДконс!$E11</f>
        <v>297391000</v>
      </c>
      <c r="C15" s="47">
        <f>ННДконс!$I11</f>
        <v>239483956.46</v>
      </c>
      <c r="D15" s="47">
        <f t="shared" si="0"/>
        <v>80.52831338540844</v>
      </c>
      <c r="E15" s="47">
        <f t="shared" si="1"/>
        <v>4.1287009923389775</v>
      </c>
      <c r="F15" s="47">
        <f t="shared" si="2"/>
        <v>0.20146770495926264</v>
      </c>
      <c r="G15" s="47">
        <f t="shared" si="3"/>
        <v>-0.20146770495926264</v>
      </c>
    </row>
    <row r="16" spans="1:7" ht="15.75">
      <c r="A16" s="5" t="s">
        <v>6</v>
      </c>
      <c r="B16" s="47">
        <f>ННДконс!$E12</f>
        <v>273081375</v>
      </c>
      <c r="C16" s="47">
        <f>ННДконс!$I12</f>
        <v>205292125.92000002</v>
      </c>
      <c r="D16" s="47">
        <f t="shared" si="0"/>
        <v>75.17617264084745</v>
      </c>
      <c r="E16" s="23">
        <f t="shared" si="1"/>
        <v>0</v>
      </c>
      <c r="F16" s="23">
        <f t="shared" si="2"/>
        <v>0</v>
      </c>
      <c r="G16" s="23">
        <f t="shared" si="3"/>
        <v>0</v>
      </c>
    </row>
    <row r="17" spans="1:7" ht="15.75">
      <c r="A17" s="5" t="s">
        <v>7</v>
      </c>
      <c r="B17" s="47">
        <f>ННДконс!$E13</f>
        <v>95618686.8</v>
      </c>
      <c r="C17" s="47">
        <f>ННДконс!$I13</f>
        <v>66625149.3</v>
      </c>
      <c r="D17" s="47">
        <f t="shared" si="0"/>
        <v>69.67795891127005</v>
      </c>
      <c r="E17" s="23">
        <f t="shared" si="1"/>
        <v>0</v>
      </c>
      <c r="F17" s="23">
        <f t="shared" si="2"/>
        <v>0</v>
      </c>
      <c r="G17" s="23">
        <f t="shared" si="3"/>
        <v>0</v>
      </c>
    </row>
    <row r="18" spans="1:7" ht="15.75">
      <c r="A18" s="5" t="s">
        <v>8</v>
      </c>
      <c r="B18" s="47">
        <f>ННДконс!$E14</f>
        <v>272182000</v>
      </c>
      <c r="C18" s="47">
        <f>ННДконс!$I14</f>
        <v>194476917.64999998</v>
      </c>
      <c r="D18" s="47">
        <f t="shared" si="0"/>
        <v>71.45105761953397</v>
      </c>
      <c r="E18" s="23">
        <f t="shared" si="1"/>
        <v>0</v>
      </c>
      <c r="F18" s="23">
        <f t="shared" si="2"/>
        <v>0</v>
      </c>
      <c r="G18" s="23">
        <f t="shared" si="3"/>
        <v>0</v>
      </c>
    </row>
    <row r="19" spans="1:7" ht="15.75">
      <c r="A19" s="5" t="s">
        <v>9</v>
      </c>
      <c r="B19" s="47">
        <f>ННДконс!$E15</f>
        <v>159454000</v>
      </c>
      <c r="C19" s="47">
        <f>ННДконс!$I15</f>
        <v>119786112.63000001</v>
      </c>
      <c r="D19" s="47">
        <f t="shared" si="0"/>
        <v>75.12267652739976</v>
      </c>
      <c r="E19" s="23">
        <f t="shared" si="1"/>
        <v>0</v>
      </c>
      <c r="F19" s="23">
        <f t="shared" si="2"/>
        <v>0</v>
      </c>
      <c r="G19" s="23">
        <f t="shared" si="3"/>
        <v>0</v>
      </c>
    </row>
    <row r="20" spans="1:7" ht="15.75">
      <c r="A20" s="5" t="s">
        <v>10</v>
      </c>
      <c r="B20" s="47">
        <f>ННДконс!$E16</f>
        <v>37098800</v>
      </c>
      <c r="C20" s="47">
        <f>ННДконс!$I16</f>
        <v>24165657.68</v>
      </c>
      <c r="D20" s="47">
        <f t="shared" si="0"/>
        <v>65.13865052238886</v>
      </c>
      <c r="E20" s="47">
        <f t="shared" si="1"/>
        <v>1.2609618706806032</v>
      </c>
      <c r="F20" s="47">
        <f t="shared" si="2"/>
        <v>0.06153099839357464</v>
      </c>
      <c r="G20" s="47">
        <f t="shared" si="3"/>
        <v>-0.06153099839357464</v>
      </c>
    </row>
    <row r="21" spans="1:7" ht="15.75">
      <c r="A21" s="5" t="s">
        <v>11</v>
      </c>
      <c r="B21" s="47">
        <f>ННДконс!$E17</f>
        <v>165931788</v>
      </c>
      <c r="C21" s="47">
        <f>ННДконс!$I17</f>
        <v>123788918.55</v>
      </c>
      <c r="D21" s="47">
        <f t="shared" si="0"/>
        <v>74.60229293135804</v>
      </c>
      <c r="E21" s="23">
        <f t="shared" si="1"/>
        <v>0</v>
      </c>
      <c r="F21" s="23">
        <f t="shared" si="2"/>
        <v>0</v>
      </c>
      <c r="G21" s="23">
        <f t="shared" si="3"/>
        <v>0</v>
      </c>
    </row>
    <row r="22" spans="1:7" ht="15.75">
      <c r="A22" s="5" t="s">
        <v>12</v>
      </c>
      <c r="B22" s="47">
        <f>ННДконс!$E18</f>
        <v>46205132.93</v>
      </c>
      <c r="C22" s="47">
        <f>ННДконс!$I18</f>
        <v>37275531.59</v>
      </c>
      <c r="D22" s="47">
        <f t="shared" si="0"/>
        <v>80.67400573540566</v>
      </c>
      <c r="E22" s="47">
        <f t="shared" si="1"/>
        <v>4.274393342336197</v>
      </c>
      <c r="F22" s="47">
        <f>(E22-$B$4)/($B$3-$B$4)</f>
        <v>0.2085770363054963</v>
      </c>
      <c r="G22" s="47">
        <f t="shared" si="3"/>
        <v>-0.2085770363054963</v>
      </c>
    </row>
    <row r="23" spans="1:7" ht="15.75">
      <c r="A23" s="5" t="s">
        <v>13</v>
      </c>
      <c r="B23" s="47">
        <f>ННДконс!$E19</f>
        <v>88326016</v>
      </c>
      <c r="C23" s="47">
        <f>ННДконс!$I19</f>
        <v>64080203.050000004</v>
      </c>
      <c r="D23" s="47">
        <f t="shared" si="0"/>
        <v>72.54963594191773</v>
      </c>
      <c r="E23" s="23">
        <f t="shared" si="1"/>
        <v>0</v>
      </c>
      <c r="F23" s="23">
        <f t="shared" si="2"/>
        <v>0</v>
      </c>
      <c r="G23" s="23">
        <f t="shared" si="3"/>
        <v>0</v>
      </c>
    </row>
    <row r="24" spans="1:7" ht="15.75">
      <c r="A24" s="5" t="s">
        <v>14</v>
      </c>
      <c r="B24" s="47">
        <f>ННДконс!$E20</f>
        <v>110687811</v>
      </c>
      <c r="C24" s="47">
        <f>ННДконс!$I20</f>
        <v>50812896.27</v>
      </c>
      <c r="D24" s="47">
        <f t="shared" si="0"/>
        <v>45.90649666926741</v>
      </c>
      <c r="E24" s="47">
        <f t="shared" si="1"/>
        <v>20.49311572380205</v>
      </c>
      <c r="F24" s="23">
        <f t="shared" si="2"/>
        <v>1</v>
      </c>
      <c r="G24" s="23">
        <f t="shared" si="3"/>
        <v>-1</v>
      </c>
    </row>
    <row r="25" spans="1:7" ht="15.75">
      <c r="A25" s="5" t="s">
        <v>15</v>
      </c>
      <c r="B25" s="47">
        <f>ННДконс!$E21</f>
        <v>53876894</v>
      </c>
      <c r="C25" s="47">
        <f>ННДконс!$I21</f>
        <v>36431212.38</v>
      </c>
      <c r="D25" s="47">
        <f t="shared" si="0"/>
        <v>67.6193627271832</v>
      </c>
      <c r="E25" s="23">
        <f t="shared" si="1"/>
        <v>0</v>
      </c>
      <c r="F25" s="23">
        <f t="shared" si="2"/>
        <v>0</v>
      </c>
      <c r="G25" s="23">
        <f t="shared" si="3"/>
        <v>0</v>
      </c>
    </row>
    <row r="26" spans="1:7" ht="15.75">
      <c r="A26" s="5" t="s">
        <v>16</v>
      </c>
      <c r="B26" s="47">
        <f>ННДконс!$E22</f>
        <v>559228467</v>
      </c>
      <c r="C26" s="47">
        <f>ННДконс!$I22</f>
        <v>277772251.39000005</v>
      </c>
      <c r="D26" s="47">
        <f t="shared" si="0"/>
        <v>49.670620825173415</v>
      </c>
      <c r="E26" s="47">
        <f t="shared" si="1"/>
        <v>16.728991567896045</v>
      </c>
      <c r="F26" s="47">
        <f t="shared" si="2"/>
        <v>0.8163225052433534</v>
      </c>
      <c r="G26" s="47">
        <f>F26*$B$5</f>
        <v>-0.8163225052433534</v>
      </c>
    </row>
    <row r="27" spans="1:7" ht="15.75">
      <c r="A27" s="5" t="s">
        <v>17</v>
      </c>
      <c r="B27" s="47">
        <f>ННДконс!$E23</f>
        <v>35989363</v>
      </c>
      <c r="C27" s="47">
        <f>ННДконс!$I23</f>
        <v>25046534.79</v>
      </c>
      <c r="D27" s="47">
        <f t="shared" si="0"/>
        <v>69.59427092388381</v>
      </c>
      <c r="E27" s="23">
        <f t="shared" si="1"/>
        <v>0</v>
      </c>
      <c r="F27" s="23">
        <f t="shared" si="2"/>
        <v>0</v>
      </c>
      <c r="G27" s="23">
        <f t="shared" si="3"/>
        <v>0</v>
      </c>
    </row>
    <row r="28" spans="1:7" ht="15.75">
      <c r="A28" s="5" t="s">
        <v>18</v>
      </c>
      <c r="B28" s="47">
        <f>ННДконс!$E24</f>
        <v>80983865</v>
      </c>
      <c r="C28" s="47">
        <f>ННДконс!$I24</f>
        <v>45322982.4</v>
      </c>
      <c r="D28" s="47">
        <f t="shared" si="0"/>
        <v>55.96544743820265</v>
      </c>
      <c r="E28" s="47">
        <f t="shared" si="1"/>
        <v>10.434164954866809</v>
      </c>
      <c r="F28" s="47">
        <f t="shared" si="2"/>
        <v>0.509154639806571</v>
      </c>
      <c r="G28" s="47">
        <f t="shared" si="3"/>
        <v>-0.509154639806571</v>
      </c>
    </row>
    <row r="29" spans="1:7" ht="15.75">
      <c r="A29" s="5" t="s">
        <v>19</v>
      </c>
      <c r="B29" s="47">
        <f>ННДконс!$E25</f>
        <v>211202516</v>
      </c>
      <c r="C29" s="47">
        <f>ННДконс!$I25</f>
        <v>163611968.78</v>
      </c>
      <c r="D29" s="47">
        <f t="shared" si="0"/>
        <v>77.46686539472853</v>
      </c>
      <c r="E29" s="47">
        <f t="shared" si="1"/>
        <v>1.0672530016590684</v>
      </c>
      <c r="F29" s="47">
        <f t="shared" si="2"/>
        <v>0.0520786109854194</v>
      </c>
      <c r="G29" s="47">
        <f t="shared" si="3"/>
        <v>-0.0520786109854194</v>
      </c>
    </row>
    <row r="30" spans="1:7" ht="15.75">
      <c r="A30" s="5" t="s">
        <v>20</v>
      </c>
      <c r="B30" s="47">
        <f>ННДконс!$E26</f>
        <v>157629853.23000002</v>
      </c>
      <c r="C30" s="47">
        <f>ННДконс!$I26</f>
        <v>125881352.71000001</v>
      </c>
      <c r="D30" s="47">
        <f t="shared" si="0"/>
        <v>79.8588275828213</v>
      </c>
      <c r="E30" s="47">
        <f t="shared" si="1"/>
        <v>3.459215189751845</v>
      </c>
      <c r="F30" s="47">
        <f t="shared" si="2"/>
        <v>0.16879889014309743</v>
      </c>
      <c r="G30" s="47">
        <f t="shared" si="3"/>
        <v>-0.16879889014309743</v>
      </c>
    </row>
    <row r="31" spans="1:7" ht="15.75">
      <c r="A31" s="5" t="s">
        <v>21</v>
      </c>
      <c r="B31" s="47">
        <f>ННДконс!$E27</f>
        <v>52633840</v>
      </c>
      <c r="C31" s="47">
        <f>ННДконс!$I27</f>
        <v>36926449.98</v>
      </c>
      <c r="D31" s="47">
        <f t="shared" si="0"/>
        <v>70.15724100692634</v>
      </c>
      <c r="E31" s="23">
        <f t="shared" si="1"/>
        <v>0</v>
      </c>
      <c r="F31" s="23">
        <f t="shared" si="2"/>
        <v>0</v>
      </c>
      <c r="G31" s="23">
        <f t="shared" si="3"/>
        <v>0</v>
      </c>
    </row>
    <row r="32" spans="1:7" ht="15.75">
      <c r="A32" s="5" t="s">
        <v>22</v>
      </c>
      <c r="B32" s="47">
        <f>ННДконс!$E28</f>
        <v>72590313</v>
      </c>
      <c r="C32" s="47">
        <f>ННДконс!$I28</f>
        <v>51020490.65</v>
      </c>
      <c r="D32" s="47">
        <f t="shared" si="0"/>
        <v>70.28553610176608</v>
      </c>
      <c r="E32" s="23">
        <f t="shared" si="1"/>
        <v>0</v>
      </c>
      <c r="F32" s="23">
        <f t="shared" si="2"/>
        <v>0</v>
      </c>
      <c r="G32" s="23">
        <f t="shared" si="3"/>
        <v>0</v>
      </c>
    </row>
    <row r="33" spans="1:7" ht="15.75">
      <c r="A33" s="5" t="s">
        <v>23</v>
      </c>
      <c r="B33" s="47">
        <f>ННДконс!$E29</f>
        <v>82557684</v>
      </c>
      <c r="C33" s="47">
        <f>ННДконс!$I29</f>
        <v>50139691.47</v>
      </c>
      <c r="D33" s="47">
        <f t="shared" si="0"/>
        <v>60.73291914293526</v>
      </c>
      <c r="E33" s="47">
        <f t="shared" si="1"/>
        <v>5.666693250134202</v>
      </c>
      <c r="F33" s="47">
        <f t="shared" si="2"/>
        <v>0.27651692043843445</v>
      </c>
      <c r="G33" s="47">
        <f t="shared" si="3"/>
        <v>-0.27651692043843445</v>
      </c>
    </row>
    <row r="34" spans="1:7" ht="15.75">
      <c r="A34" s="5" t="s">
        <v>24</v>
      </c>
      <c r="B34" s="47">
        <f>ННДконс!$E30</f>
        <v>277692446.1</v>
      </c>
      <c r="C34" s="47">
        <f>ННДконс!$I30</f>
        <v>221241776.89999998</v>
      </c>
      <c r="D34" s="47">
        <f t="shared" si="0"/>
        <v>79.6715142983502</v>
      </c>
      <c r="E34" s="47">
        <f t="shared" si="1"/>
        <v>3.2719019052807425</v>
      </c>
      <c r="F34" s="47">
        <f t="shared" si="2"/>
        <v>0.15965858727282456</v>
      </c>
      <c r="G34" s="47">
        <f t="shared" si="3"/>
        <v>-0.15965858727282456</v>
      </c>
    </row>
    <row r="35" spans="1:7" ht="15.75">
      <c r="A35" s="5" t="s">
        <v>25</v>
      </c>
      <c r="B35" s="47">
        <f>ННДконс!$E31</f>
        <v>31110000</v>
      </c>
      <c r="C35" s="47">
        <f>ННДконс!$I31</f>
        <v>23256694.55</v>
      </c>
      <c r="D35" s="47">
        <f t="shared" si="0"/>
        <v>74.75633092253295</v>
      </c>
      <c r="E35" s="23">
        <f t="shared" si="1"/>
        <v>0</v>
      </c>
      <c r="F35" s="23">
        <f t="shared" si="2"/>
        <v>0</v>
      </c>
      <c r="G35" s="23">
        <f t="shared" si="3"/>
        <v>0</v>
      </c>
    </row>
    <row r="36" spans="1:7" ht="15.75">
      <c r="A36" s="5" t="s">
        <v>26</v>
      </c>
      <c r="B36" s="47">
        <f>ННДконс!$E32</f>
        <v>192139376.60999998</v>
      </c>
      <c r="C36" s="47">
        <f>ННДконс!$I32</f>
        <v>166232950.21</v>
      </c>
      <c r="D36" s="47">
        <f t="shared" si="0"/>
        <v>86.51685726420138</v>
      </c>
      <c r="E36" s="47">
        <f t="shared" si="1"/>
        <v>10.117244871131916</v>
      </c>
      <c r="F36" s="47">
        <f t="shared" si="2"/>
        <v>0.49368993019353735</v>
      </c>
      <c r="G36" s="47">
        <f t="shared" si="3"/>
        <v>-0.49368993019353735</v>
      </c>
    </row>
    <row r="37" spans="1:7" ht="15.75">
      <c r="A37" s="5" t="s">
        <v>27</v>
      </c>
      <c r="B37" s="47">
        <f>ННДконс!$E33</f>
        <v>70235000</v>
      </c>
      <c r="C37" s="47">
        <f>ННДконс!$I33</f>
        <v>59847845.910000004</v>
      </c>
      <c r="D37" s="47">
        <f t="shared" si="0"/>
        <v>85.21085770627181</v>
      </c>
      <c r="E37" s="47">
        <f t="shared" si="1"/>
        <v>8.811245313202349</v>
      </c>
      <c r="F37" s="47">
        <f t="shared" si="2"/>
        <v>0.42996123341890813</v>
      </c>
      <c r="G37" s="47">
        <f t="shared" si="3"/>
        <v>-0.42996123341890813</v>
      </c>
    </row>
    <row r="38" spans="1:7" ht="15.75">
      <c r="A38" s="5" t="s">
        <v>28</v>
      </c>
      <c r="B38" s="47">
        <f>ННДконс!$E34</f>
        <v>58391121</v>
      </c>
      <c r="C38" s="47">
        <f>ННДконс!$I34</f>
        <v>38937242.3</v>
      </c>
      <c r="D38" s="47">
        <f t="shared" si="0"/>
        <v>66.68349850656232</v>
      </c>
      <c r="E38" s="23">
        <f t="shared" si="1"/>
        <v>0</v>
      </c>
      <c r="F38" s="23">
        <f t="shared" si="2"/>
        <v>0</v>
      </c>
      <c r="G38" s="23">
        <f t="shared" si="3"/>
        <v>0</v>
      </c>
    </row>
    <row r="39" spans="1:7" ht="15.75">
      <c r="A39" s="5" t="s">
        <v>29</v>
      </c>
      <c r="B39" s="47">
        <f>ННДконс!$E35</f>
        <v>64816191</v>
      </c>
      <c r="C39" s="47">
        <f>ННДконс!$I35</f>
        <v>45483173.28</v>
      </c>
      <c r="D39" s="47">
        <f t="shared" si="0"/>
        <v>70.17254883120177</v>
      </c>
      <c r="E39" s="23">
        <f t="shared" si="1"/>
        <v>0</v>
      </c>
      <c r="F39" s="23">
        <f t="shared" si="2"/>
        <v>0</v>
      </c>
      <c r="G39" s="23">
        <f t="shared" si="3"/>
        <v>0</v>
      </c>
    </row>
    <row r="40" spans="1:7" ht="15.75">
      <c r="A40" s="5" t="s">
        <v>30</v>
      </c>
      <c r="B40" s="47">
        <f>ННДконс!$E36</f>
        <v>273821154.82</v>
      </c>
      <c r="C40" s="47">
        <f>ННДконс!$I36</f>
        <v>173801873.68</v>
      </c>
      <c r="D40" s="47">
        <f t="shared" si="0"/>
        <v>63.472770682838956</v>
      </c>
      <c r="E40" s="47">
        <f t="shared" si="1"/>
        <v>2.926841710230505</v>
      </c>
      <c r="F40" s="47">
        <f t="shared" si="2"/>
        <v>0.1428207281741487</v>
      </c>
      <c r="G40" s="47">
        <f t="shared" si="3"/>
        <v>-0.1428207281741487</v>
      </c>
    </row>
    <row r="41" spans="1:7" ht="15.75">
      <c r="A41" s="5" t="s">
        <v>31</v>
      </c>
      <c r="B41" s="47">
        <f>ННДконс!$E37</f>
        <v>327958916.45000005</v>
      </c>
      <c r="C41" s="47">
        <f>ННДконс!$I37</f>
        <v>239338746.97</v>
      </c>
      <c r="D41" s="47">
        <f t="shared" si="0"/>
        <v>72.97827104709596</v>
      </c>
      <c r="E41" s="23">
        <f t="shared" si="1"/>
        <v>0</v>
      </c>
      <c r="F41" s="23">
        <f t="shared" si="2"/>
        <v>0</v>
      </c>
      <c r="G41" s="23">
        <f t="shared" si="3"/>
        <v>0</v>
      </c>
    </row>
    <row r="42" spans="1:7" ht="15.75">
      <c r="A42" s="5" t="s">
        <v>32</v>
      </c>
      <c r="B42" s="47">
        <f>ННДконс!$E38</f>
        <v>133831459</v>
      </c>
      <c r="C42" s="47">
        <f>ННДконс!$I38</f>
        <v>82306377.82</v>
      </c>
      <c r="D42" s="47">
        <f t="shared" si="0"/>
        <v>61.50002281601069</v>
      </c>
      <c r="E42" s="47">
        <f t="shared" si="1"/>
        <v>4.899589577058769</v>
      </c>
      <c r="F42" s="47">
        <f t="shared" si="2"/>
        <v>0.23908465862846148</v>
      </c>
      <c r="G42" s="47">
        <f t="shared" si="3"/>
        <v>-0.23908465862846148</v>
      </c>
    </row>
    <row r="43" spans="1:7" ht="15.75">
      <c r="A43" s="5" t="s">
        <v>33</v>
      </c>
      <c r="B43" s="47">
        <f>ННДконс!$E39</f>
        <v>70468000</v>
      </c>
      <c r="C43" s="47">
        <f>ННДконс!$I39</f>
        <v>54415144.71</v>
      </c>
      <c r="D43" s="47">
        <f t="shared" si="0"/>
        <v>77.21965248055855</v>
      </c>
      <c r="E43" s="47">
        <f t="shared" si="1"/>
        <v>0.8200400874890903</v>
      </c>
      <c r="F43" s="47">
        <f t="shared" si="2"/>
        <v>0.040015393390700565</v>
      </c>
      <c r="G43" s="47">
        <f t="shared" si="3"/>
        <v>-0.040015393390700565</v>
      </c>
    </row>
    <row r="44" spans="1:7" ht="15.75">
      <c r="A44" s="5" t="s">
        <v>34</v>
      </c>
      <c r="B44" s="47">
        <f>ННДконс!$E40</f>
        <v>44386035.07</v>
      </c>
      <c r="C44" s="47">
        <f>ННДконс!$I40</f>
        <v>32735061.720000003</v>
      </c>
      <c r="D44" s="47">
        <f t="shared" si="0"/>
        <v>73.75081299416458</v>
      </c>
      <c r="E44" s="23">
        <f t="shared" si="1"/>
        <v>0</v>
      </c>
      <c r="F44" s="23">
        <f t="shared" si="2"/>
        <v>0</v>
      </c>
      <c r="G44" s="23">
        <f t="shared" si="3"/>
        <v>0</v>
      </c>
    </row>
    <row r="45" spans="1:7" ht="15.75">
      <c r="A45" s="5" t="s">
        <v>35</v>
      </c>
      <c r="B45" s="47">
        <f>ННДконс!$E41</f>
        <v>58627106.5</v>
      </c>
      <c r="C45" s="47">
        <f>ННДконс!$I41</f>
        <v>32976886.11</v>
      </c>
      <c r="D45" s="47">
        <f t="shared" si="0"/>
        <v>56.24853089074079</v>
      </c>
      <c r="E45" s="47">
        <f t="shared" si="1"/>
        <v>10.151081502328672</v>
      </c>
      <c r="F45" s="47">
        <f t="shared" si="2"/>
        <v>0.49534105204600687</v>
      </c>
      <c r="G45" s="47">
        <f t="shared" si="3"/>
        <v>-0.49534105204600687</v>
      </c>
    </row>
    <row r="46" spans="1:7" ht="15.75">
      <c r="A46" s="5" t="s">
        <v>36</v>
      </c>
      <c r="B46" s="47">
        <f>ННДконс!$E42</f>
        <v>80430036</v>
      </c>
      <c r="C46" s="47">
        <f>ННДконс!$I42</f>
        <v>56944473.300000004</v>
      </c>
      <c r="D46" s="47">
        <f t="shared" si="0"/>
        <v>70.80000971278939</v>
      </c>
      <c r="E46" s="23">
        <f t="shared" si="1"/>
        <v>0</v>
      </c>
      <c r="F46" s="23">
        <f t="shared" si="2"/>
        <v>0</v>
      </c>
      <c r="G46" s="23">
        <f t="shared" si="3"/>
        <v>0</v>
      </c>
    </row>
    <row r="47" spans="1:7" ht="15.75">
      <c r="A47" s="15" t="s">
        <v>118</v>
      </c>
      <c r="B47" s="16">
        <f>AVERAGE(B10:B46)</f>
        <v>647459621.3986485</v>
      </c>
      <c r="C47" s="16">
        <f>AVERAGE(C10:C46)</f>
        <v>462283660.08027</v>
      </c>
      <c r="D47" s="16">
        <f t="shared" si="0"/>
        <v>71.39961239306946</v>
      </c>
      <c r="E47" s="24"/>
      <c r="F47" s="24"/>
      <c r="G47" s="24"/>
    </row>
    <row r="48" ht="15.75">
      <c r="A48" s="6" t="s">
        <v>39</v>
      </c>
    </row>
    <row r="49" ht="15.75">
      <c r="D49" s="21"/>
    </row>
    <row r="50" spans="2:4" ht="15.75">
      <c r="B50" s="21">
        <f>SUM(B10:B46)</f>
        <v>23956005991.749996</v>
      </c>
      <c r="C50" s="21">
        <f>SUM(C10:C46)</f>
        <v>17104495422.96999</v>
      </c>
      <c r="D50" s="21">
        <f>C50/B50*100</f>
        <v>71.39961239306945</v>
      </c>
    </row>
  </sheetData>
  <sheetProtection/>
  <mergeCells count="6">
    <mergeCell ref="G7:G8"/>
    <mergeCell ref="A1:G1"/>
    <mergeCell ref="A7:A8"/>
    <mergeCell ref="B7:D7"/>
    <mergeCell ref="E7:E8"/>
    <mergeCell ref="F7:F8"/>
  </mergeCells>
  <printOptions/>
  <pageMargins left="0.15748031496062992" right="0.15748031496062992" top="0.58" bottom="0.31496062992125984" header="0.31496062992125984" footer="0.31496062992125984"/>
  <pageSetup fitToHeight="1" fitToWidth="1"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46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F46" sqref="F46"/>
    </sheetView>
  </sheetViews>
  <sheetFormatPr defaultColWidth="9.140625" defaultRowHeight="15"/>
  <cols>
    <col min="1" max="1" width="24.7109375" style="1" customWidth="1"/>
    <col min="2" max="2" width="29.7109375" style="1" customWidth="1"/>
    <col min="3" max="3" width="7.28125" style="2" customWidth="1"/>
    <col min="4" max="4" width="7.140625" style="2" customWidth="1"/>
    <col min="5" max="5" width="15.421875" style="2" customWidth="1"/>
    <col min="6" max="16384" width="9.140625" style="1" customWidth="1"/>
  </cols>
  <sheetData>
    <row r="1" spans="1:5" ht="47.25" customHeight="1">
      <c r="A1" s="68" t="s">
        <v>305</v>
      </c>
      <c r="B1" s="70"/>
      <c r="C1" s="70"/>
      <c r="D1" s="70"/>
      <c r="E1" s="70"/>
    </row>
    <row r="3" spans="1:2" ht="15.75">
      <c r="A3" s="11" t="s">
        <v>57</v>
      </c>
      <c r="B3" s="11">
        <v>1</v>
      </c>
    </row>
    <row r="4" spans="1:2" ht="15.75">
      <c r="A4" s="12" t="s">
        <v>58</v>
      </c>
      <c r="B4" s="12">
        <v>0</v>
      </c>
    </row>
    <row r="5" spans="1:2" ht="15.75">
      <c r="A5" s="13" t="s">
        <v>59</v>
      </c>
      <c r="B5" s="14" t="s">
        <v>42</v>
      </c>
    </row>
    <row r="7" spans="1:5" s="8" customFormat="1" ht="129.75" customHeight="1">
      <c r="A7" s="3" t="s">
        <v>38</v>
      </c>
      <c r="B7" s="3" t="s">
        <v>290</v>
      </c>
      <c r="C7" s="9" t="s">
        <v>87</v>
      </c>
      <c r="D7" s="9" t="s">
        <v>88</v>
      </c>
      <c r="E7" s="9" t="s">
        <v>89</v>
      </c>
    </row>
    <row r="8" spans="1:5" s="7" customFormat="1" ht="15.75">
      <c r="A8" s="9">
        <v>1</v>
      </c>
      <c r="B8" s="9">
        <v>2</v>
      </c>
      <c r="C8" s="9">
        <v>3</v>
      </c>
      <c r="D8" s="9">
        <v>4</v>
      </c>
      <c r="E8" s="9">
        <v>5</v>
      </c>
    </row>
    <row r="9" spans="1:5" ht="15.75">
      <c r="A9" s="5" t="s">
        <v>0</v>
      </c>
      <c r="B9" s="19"/>
      <c r="C9" s="20">
        <f>IF(B9="+",1,0)</f>
        <v>0</v>
      </c>
      <c r="D9" s="20">
        <f>(C9-$B$4)/($B$3-$B$4)</f>
        <v>0</v>
      </c>
      <c r="E9" s="20">
        <f>D9*$B$5</f>
        <v>0</v>
      </c>
    </row>
    <row r="10" spans="1:5" ht="15.75">
      <c r="A10" s="5" t="s">
        <v>1</v>
      </c>
      <c r="B10" s="19"/>
      <c r="C10" s="20">
        <f aca="true" t="shared" si="0" ref="C10:C45">IF(B10="+",1,0)</f>
        <v>0</v>
      </c>
      <c r="D10" s="20">
        <f aca="true" t="shared" si="1" ref="D10:D45">(C10-$B$4)/($B$3-$B$4)</f>
        <v>0</v>
      </c>
      <c r="E10" s="20">
        <f aca="true" t="shared" si="2" ref="E10:E45">D10*$B$5</f>
        <v>0</v>
      </c>
    </row>
    <row r="11" spans="1:5" ht="15.75">
      <c r="A11" s="5" t="s">
        <v>2</v>
      </c>
      <c r="B11" s="19"/>
      <c r="C11" s="20">
        <f t="shared" si="0"/>
        <v>0</v>
      </c>
      <c r="D11" s="20">
        <f t="shared" si="1"/>
        <v>0</v>
      </c>
      <c r="E11" s="20">
        <f t="shared" si="2"/>
        <v>0</v>
      </c>
    </row>
    <row r="12" spans="1:5" ht="15.75">
      <c r="A12" s="5" t="s">
        <v>3</v>
      </c>
      <c r="B12" s="19"/>
      <c r="C12" s="20">
        <f t="shared" si="0"/>
        <v>0</v>
      </c>
      <c r="D12" s="20">
        <f t="shared" si="1"/>
        <v>0</v>
      </c>
      <c r="E12" s="20">
        <f t="shared" si="2"/>
        <v>0</v>
      </c>
    </row>
    <row r="13" spans="1:5" ht="15.75">
      <c r="A13" s="5" t="s">
        <v>4</v>
      </c>
      <c r="B13" s="19"/>
      <c r="C13" s="20">
        <f t="shared" si="0"/>
        <v>0</v>
      </c>
      <c r="D13" s="20">
        <f t="shared" si="1"/>
        <v>0</v>
      </c>
      <c r="E13" s="20">
        <f t="shared" si="2"/>
        <v>0</v>
      </c>
    </row>
    <row r="14" spans="1:5" ht="15.75">
      <c r="A14" s="5" t="s">
        <v>5</v>
      </c>
      <c r="B14" s="19"/>
      <c r="C14" s="20">
        <f t="shared" si="0"/>
        <v>0</v>
      </c>
      <c r="D14" s="20">
        <f t="shared" si="1"/>
        <v>0</v>
      </c>
      <c r="E14" s="20">
        <f t="shared" si="2"/>
        <v>0</v>
      </c>
    </row>
    <row r="15" spans="1:5" ht="15.75">
      <c r="A15" s="5" t="s">
        <v>6</v>
      </c>
      <c r="B15" s="19"/>
      <c r="C15" s="20">
        <f t="shared" si="0"/>
        <v>0</v>
      </c>
      <c r="D15" s="20">
        <f t="shared" si="1"/>
        <v>0</v>
      </c>
      <c r="E15" s="20">
        <f t="shared" si="2"/>
        <v>0</v>
      </c>
    </row>
    <row r="16" spans="1:5" ht="15.75">
      <c r="A16" s="5" t="s">
        <v>7</v>
      </c>
      <c r="B16" s="19"/>
      <c r="C16" s="20">
        <f t="shared" si="0"/>
        <v>0</v>
      </c>
      <c r="D16" s="20">
        <f t="shared" si="1"/>
        <v>0</v>
      </c>
      <c r="E16" s="20">
        <f t="shared" si="2"/>
        <v>0</v>
      </c>
    </row>
    <row r="17" spans="1:5" ht="15.75">
      <c r="A17" s="5" t="s">
        <v>8</v>
      </c>
      <c r="B17" s="19"/>
      <c r="C17" s="20">
        <f t="shared" si="0"/>
        <v>0</v>
      </c>
      <c r="D17" s="20">
        <f t="shared" si="1"/>
        <v>0</v>
      </c>
      <c r="E17" s="20">
        <f t="shared" si="2"/>
        <v>0</v>
      </c>
    </row>
    <row r="18" spans="1:5" ht="15.75">
      <c r="A18" s="5" t="s">
        <v>9</v>
      </c>
      <c r="B18" s="19"/>
      <c r="C18" s="20">
        <f t="shared" si="0"/>
        <v>0</v>
      </c>
      <c r="D18" s="20">
        <f t="shared" si="1"/>
        <v>0</v>
      </c>
      <c r="E18" s="20">
        <f t="shared" si="2"/>
        <v>0</v>
      </c>
    </row>
    <row r="19" spans="1:5" ht="15.75">
      <c r="A19" s="5" t="s">
        <v>10</v>
      </c>
      <c r="B19" s="57" t="s">
        <v>37</v>
      </c>
      <c r="C19" s="20">
        <f t="shared" si="0"/>
        <v>1</v>
      </c>
      <c r="D19" s="20">
        <f t="shared" si="1"/>
        <v>1</v>
      </c>
      <c r="E19" s="20">
        <f t="shared" si="2"/>
        <v>-1</v>
      </c>
    </row>
    <row r="20" spans="1:5" ht="15.75">
      <c r="A20" s="5" t="s">
        <v>11</v>
      </c>
      <c r="B20" s="57" t="s">
        <v>37</v>
      </c>
      <c r="C20" s="20">
        <f t="shared" si="0"/>
        <v>1</v>
      </c>
      <c r="D20" s="20">
        <f t="shared" si="1"/>
        <v>1</v>
      </c>
      <c r="E20" s="20">
        <f t="shared" si="2"/>
        <v>-1</v>
      </c>
    </row>
    <row r="21" spans="1:5" ht="15.75">
      <c r="A21" s="5" t="s">
        <v>12</v>
      </c>
      <c r="B21" s="19"/>
      <c r="C21" s="20">
        <f t="shared" si="0"/>
        <v>0</v>
      </c>
      <c r="D21" s="20">
        <f t="shared" si="1"/>
        <v>0</v>
      </c>
      <c r="E21" s="20">
        <f t="shared" si="2"/>
        <v>0</v>
      </c>
    </row>
    <row r="22" spans="1:5" ht="15.75">
      <c r="A22" s="5" t="s">
        <v>13</v>
      </c>
      <c r="B22" s="19"/>
      <c r="C22" s="20">
        <f t="shared" si="0"/>
        <v>0</v>
      </c>
      <c r="D22" s="20">
        <f t="shared" si="1"/>
        <v>0</v>
      </c>
      <c r="E22" s="20">
        <f t="shared" si="2"/>
        <v>0</v>
      </c>
    </row>
    <row r="23" spans="1:5" ht="15.75">
      <c r="A23" s="5" t="s">
        <v>14</v>
      </c>
      <c r="B23" s="19"/>
      <c r="C23" s="20">
        <f t="shared" si="0"/>
        <v>0</v>
      </c>
      <c r="D23" s="20">
        <f t="shared" si="1"/>
        <v>0</v>
      </c>
      <c r="E23" s="20">
        <f t="shared" si="2"/>
        <v>0</v>
      </c>
    </row>
    <row r="24" spans="1:5" ht="15.75">
      <c r="A24" s="5" t="s">
        <v>15</v>
      </c>
      <c r="B24" s="57" t="s">
        <v>37</v>
      </c>
      <c r="C24" s="20">
        <f t="shared" si="0"/>
        <v>1</v>
      </c>
      <c r="D24" s="20">
        <f t="shared" si="1"/>
        <v>1</v>
      </c>
      <c r="E24" s="20">
        <f t="shared" si="2"/>
        <v>-1</v>
      </c>
    </row>
    <row r="25" spans="1:5" ht="15.75">
      <c r="A25" s="5" t="s">
        <v>16</v>
      </c>
      <c r="B25" s="19"/>
      <c r="C25" s="20">
        <f t="shared" si="0"/>
        <v>0</v>
      </c>
      <c r="D25" s="20">
        <f t="shared" si="1"/>
        <v>0</v>
      </c>
      <c r="E25" s="20">
        <f t="shared" si="2"/>
        <v>0</v>
      </c>
    </row>
    <row r="26" spans="1:5" ht="15.75">
      <c r="A26" s="5" t="s">
        <v>17</v>
      </c>
      <c r="B26" s="19"/>
      <c r="C26" s="20">
        <f t="shared" si="0"/>
        <v>0</v>
      </c>
      <c r="D26" s="20">
        <f t="shared" si="1"/>
        <v>0</v>
      </c>
      <c r="E26" s="20">
        <f t="shared" si="2"/>
        <v>0</v>
      </c>
    </row>
    <row r="27" spans="1:5" ht="15.75">
      <c r="A27" s="5" t="s">
        <v>18</v>
      </c>
      <c r="B27" s="19"/>
      <c r="C27" s="20">
        <f t="shared" si="0"/>
        <v>0</v>
      </c>
      <c r="D27" s="20">
        <f t="shared" si="1"/>
        <v>0</v>
      </c>
      <c r="E27" s="20">
        <f t="shared" si="2"/>
        <v>0</v>
      </c>
    </row>
    <row r="28" spans="1:5" ht="15.75">
      <c r="A28" s="5" t="s">
        <v>19</v>
      </c>
      <c r="B28" s="19"/>
      <c r="C28" s="20">
        <f t="shared" si="0"/>
        <v>0</v>
      </c>
      <c r="D28" s="20">
        <f t="shared" si="1"/>
        <v>0</v>
      </c>
      <c r="E28" s="20">
        <f t="shared" si="2"/>
        <v>0</v>
      </c>
    </row>
    <row r="29" spans="1:5" ht="15.75">
      <c r="A29" s="5" t="s">
        <v>20</v>
      </c>
      <c r="B29" s="19"/>
      <c r="C29" s="20">
        <f t="shared" si="0"/>
        <v>0</v>
      </c>
      <c r="D29" s="20">
        <f t="shared" si="1"/>
        <v>0</v>
      </c>
      <c r="E29" s="20">
        <f t="shared" si="2"/>
        <v>0</v>
      </c>
    </row>
    <row r="30" spans="1:5" ht="15.75">
      <c r="A30" s="5" t="s">
        <v>21</v>
      </c>
      <c r="B30" s="19"/>
      <c r="C30" s="20">
        <f t="shared" si="0"/>
        <v>0</v>
      </c>
      <c r="D30" s="20">
        <f t="shared" si="1"/>
        <v>0</v>
      </c>
      <c r="E30" s="20">
        <f t="shared" si="2"/>
        <v>0</v>
      </c>
    </row>
    <row r="31" spans="1:5" ht="15.75">
      <c r="A31" s="5" t="s">
        <v>22</v>
      </c>
      <c r="B31" s="19"/>
      <c r="C31" s="20">
        <f t="shared" si="0"/>
        <v>0</v>
      </c>
      <c r="D31" s="20">
        <f t="shared" si="1"/>
        <v>0</v>
      </c>
      <c r="E31" s="20">
        <f t="shared" si="2"/>
        <v>0</v>
      </c>
    </row>
    <row r="32" spans="1:5" ht="15.75">
      <c r="A32" s="5" t="s">
        <v>23</v>
      </c>
      <c r="B32" s="19"/>
      <c r="C32" s="20">
        <f t="shared" si="0"/>
        <v>0</v>
      </c>
      <c r="D32" s="20">
        <f t="shared" si="1"/>
        <v>0</v>
      </c>
      <c r="E32" s="20">
        <f t="shared" si="2"/>
        <v>0</v>
      </c>
    </row>
    <row r="33" spans="1:5" ht="15.75">
      <c r="A33" s="5" t="s">
        <v>24</v>
      </c>
      <c r="B33" s="19"/>
      <c r="C33" s="20">
        <f t="shared" si="0"/>
        <v>0</v>
      </c>
      <c r="D33" s="20">
        <f t="shared" si="1"/>
        <v>0</v>
      </c>
      <c r="E33" s="20">
        <f t="shared" si="2"/>
        <v>0</v>
      </c>
    </row>
    <row r="34" spans="1:5" ht="15.75">
      <c r="A34" s="5" t="s">
        <v>25</v>
      </c>
      <c r="B34" s="19"/>
      <c r="C34" s="20">
        <f t="shared" si="0"/>
        <v>0</v>
      </c>
      <c r="D34" s="20">
        <f t="shared" si="1"/>
        <v>0</v>
      </c>
      <c r="E34" s="20">
        <f t="shared" si="2"/>
        <v>0</v>
      </c>
    </row>
    <row r="35" spans="1:5" ht="15.75">
      <c r="A35" s="5" t="s">
        <v>26</v>
      </c>
      <c r="B35" s="19"/>
      <c r="C35" s="20">
        <f t="shared" si="0"/>
        <v>0</v>
      </c>
      <c r="D35" s="20">
        <f t="shared" si="1"/>
        <v>0</v>
      </c>
      <c r="E35" s="20">
        <f t="shared" si="2"/>
        <v>0</v>
      </c>
    </row>
    <row r="36" spans="1:5" ht="15.75">
      <c r="A36" s="5" t="s">
        <v>27</v>
      </c>
      <c r="B36" s="19"/>
      <c r="C36" s="20">
        <f t="shared" si="0"/>
        <v>0</v>
      </c>
      <c r="D36" s="20">
        <f t="shared" si="1"/>
        <v>0</v>
      </c>
      <c r="E36" s="20">
        <f t="shared" si="2"/>
        <v>0</v>
      </c>
    </row>
    <row r="37" spans="1:5" ht="15.75">
      <c r="A37" s="5" t="s">
        <v>28</v>
      </c>
      <c r="B37" s="57" t="s">
        <v>37</v>
      </c>
      <c r="C37" s="20">
        <f t="shared" si="0"/>
        <v>1</v>
      </c>
      <c r="D37" s="20">
        <f t="shared" si="1"/>
        <v>1</v>
      </c>
      <c r="E37" s="20">
        <f t="shared" si="2"/>
        <v>-1</v>
      </c>
    </row>
    <row r="38" spans="1:5" ht="15.75">
      <c r="A38" s="5" t="s">
        <v>29</v>
      </c>
      <c r="B38" s="19"/>
      <c r="C38" s="20">
        <f t="shared" si="0"/>
        <v>0</v>
      </c>
      <c r="D38" s="20">
        <f t="shared" si="1"/>
        <v>0</v>
      </c>
      <c r="E38" s="20">
        <f t="shared" si="2"/>
        <v>0</v>
      </c>
    </row>
    <row r="39" spans="1:5" ht="15.75">
      <c r="A39" s="5" t="s">
        <v>30</v>
      </c>
      <c r="B39" s="19"/>
      <c r="C39" s="20">
        <f t="shared" si="0"/>
        <v>0</v>
      </c>
      <c r="D39" s="20">
        <f t="shared" si="1"/>
        <v>0</v>
      </c>
      <c r="E39" s="20">
        <f t="shared" si="2"/>
        <v>0</v>
      </c>
    </row>
    <row r="40" spans="1:5" ht="15.75">
      <c r="A40" s="5" t="s">
        <v>31</v>
      </c>
      <c r="B40" s="19"/>
      <c r="C40" s="20">
        <f t="shared" si="0"/>
        <v>0</v>
      </c>
      <c r="D40" s="20">
        <f t="shared" si="1"/>
        <v>0</v>
      </c>
      <c r="E40" s="20">
        <f t="shared" si="2"/>
        <v>0</v>
      </c>
    </row>
    <row r="41" spans="1:5" ht="15.75">
      <c r="A41" s="5" t="s">
        <v>32</v>
      </c>
      <c r="B41" s="19"/>
      <c r="C41" s="20">
        <f t="shared" si="0"/>
        <v>0</v>
      </c>
      <c r="D41" s="20">
        <f t="shared" si="1"/>
        <v>0</v>
      </c>
      <c r="E41" s="20">
        <f t="shared" si="2"/>
        <v>0</v>
      </c>
    </row>
    <row r="42" spans="1:5" ht="15.75">
      <c r="A42" s="5" t="s">
        <v>33</v>
      </c>
      <c r="B42" s="19"/>
      <c r="C42" s="20">
        <f t="shared" si="0"/>
        <v>0</v>
      </c>
      <c r="D42" s="20">
        <f t="shared" si="1"/>
        <v>0</v>
      </c>
      <c r="E42" s="20">
        <f t="shared" si="2"/>
        <v>0</v>
      </c>
    </row>
    <row r="43" spans="1:5" ht="15.75">
      <c r="A43" s="5" t="s">
        <v>34</v>
      </c>
      <c r="B43" s="19"/>
      <c r="C43" s="20">
        <f t="shared" si="0"/>
        <v>0</v>
      </c>
      <c r="D43" s="20">
        <f t="shared" si="1"/>
        <v>0</v>
      </c>
      <c r="E43" s="20">
        <f t="shared" si="2"/>
        <v>0</v>
      </c>
    </row>
    <row r="44" spans="1:5" ht="15.75">
      <c r="A44" s="5" t="s">
        <v>35</v>
      </c>
      <c r="B44" s="19"/>
      <c r="C44" s="20">
        <f t="shared" si="0"/>
        <v>0</v>
      </c>
      <c r="D44" s="20">
        <f t="shared" si="1"/>
        <v>0</v>
      </c>
      <c r="E44" s="20">
        <f t="shared" si="2"/>
        <v>0</v>
      </c>
    </row>
    <row r="45" spans="1:5" ht="15.75">
      <c r="A45" s="5" t="s">
        <v>36</v>
      </c>
      <c r="B45" s="19"/>
      <c r="C45" s="20">
        <f t="shared" si="0"/>
        <v>0</v>
      </c>
      <c r="D45" s="20">
        <f t="shared" si="1"/>
        <v>0</v>
      </c>
      <c r="E45" s="20">
        <f t="shared" si="2"/>
        <v>0</v>
      </c>
    </row>
    <row r="46" ht="15.75">
      <c r="A46" s="6"/>
    </row>
  </sheetData>
  <sheetProtection/>
  <mergeCells count="1">
    <mergeCell ref="A1:E1"/>
  </mergeCells>
  <printOptions/>
  <pageMargins left="0.82" right="0.24" top="0.17" bottom="0.22" header="0.17" footer="0.22"/>
  <pageSetup fitToHeight="1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49"/>
  <sheetViews>
    <sheetView view="pageBreakPreview"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K48" sqref="K48"/>
    </sheetView>
  </sheetViews>
  <sheetFormatPr defaultColWidth="9.140625" defaultRowHeight="15"/>
  <cols>
    <col min="1" max="1" width="24.7109375" style="1" customWidth="1"/>
    <col min="2" max="2" width="18.140625" style="1" customWidth="1"/>
    <col min="3" max="3" width="18.28125" style="1" customWidth="1"/>
    <col min="4" max="4" width="17.28125" style="1" customWidth="1"/>
    <col min="5" max="5" width="16.7109375" style="1" customWidth="1"/>
    <col min="6" max="7" width="17.140625" style="1" customWidth="1"/>
    <col min="8" max="8" width="7.421875" style="1" customWidth="1"/>
    <col min="9" max="9" width="7.140625" style="1" customWidth="1"/>
    <col min="10" max="10" width="15.421875" style="1" customWidth="1"/>
    <col min="11" max="16384" width="9.140625" style="1" customWidth="1"/>
  </cols>
  <sheetData>
    <row r="1" spans="1:10" ht="15.75">
      <c r="A1" s="68" t="s">
        <v>149</v>
      </c>
      <c r="B1" s="68"/>
      <c r="C1" s="68"/>
      <c r="D1" s="68"/>
      <c r="E1" s="68"/>
      <c r="F1" s="68"/>
      <c r="G1" s="68"/>
      <c r="H1" s="68"/>
      <c r="I1" s="68"/>
      <c r="J1" s="68"/>
    </row>
    <row r="3" spans="1:4" ht="15.75">
      <c r="A3" s="11" t="s">
        <v>150</v>
      </c>
      <c r="B3" s="34">
        <f>MAX($H$10:$H$46)</f>
        <v>5.858026647436931</v>
      </c>
      <c r="C3" s="31"/>
      <c r="D3" s="31"/>
    </row>
    <row r="4" spans="1:4" ht="15.75">
      <c r="A4" s="12" t="s">
        <v>151</v>
      </c>
      <c r="B4" s="35">
        <f>MIN($H$10:$H$46)</f>
        <v>-3.947569490823085</v>
      </c>
      <c r="C4" s="32"/>
      <c r="D4" s="32"/>
    </row>
    <row r="5" spans="1:4" ht="15.75">
      <c r="A5" s="13" t="s">
        <v>152</v>
      </c>
      <c r="B5" s="14" t="s">
        <v>42</v>
      </c>
      <c r="C5" s="29"/>
      <c r="D5" s="29"/>
    </row>
    <row r="7" spans="1:10" s="8" customFormat="1" ht="64.5" customHeight="1">
      <c r="A7" s="65" t="s">
        <v>38</v>
      </c>
      <c r="B7" s="65" t="s">
        <v>267</v>
      </c>
      <c r="C7" s="65"/>
      <c r="D7" s="65"/>
      <c r="E7" s="65" t="s">
        <v>122</v>
      </c>
      <c r="F7" s="65"/>
      <c r="G7" s="65"/>
      <c r="H7" s="66" t="s">
        <v>153</v>
      </c>
      <c r="I7" s="66" t="s">
        <v>154</v>
      </c>
      <c r="J7" s="66" t="s">
        <v>155</v>
      </c>
    </row>
    <row r="8" spans="1:10" s="8" customFormat="1" ht="45" customHeight="1">
      <c r="A8" s="65"/>
      <c r="B8" s="3" t="s">
        <v>123</v>
      </c>
      <c r="C8" s="3" t="s">
        <v>291</v>
      </c>
      <c r="D8" s="3" t="s">
        <v>292</v>
      </c>
      <c r="E8" s="3" t="s">
        <v>123</v>
      </c>
      <c r="F8" s="3" t="s">
        <v>291</v>
      </c>
      <c r="G8" s="3" t="s">
        <v>292</v>
      </c>
      <c r="H8" s="66"/>
      <c r="I8" s="66"/>
      <c r="J8" s="66"/>
    </row>
    <row r="9" spans="1:10" s="7" customFormat="1" ht="15.75">
      <c r="A9" s="9">
        <v>1</v>
      </c>
      <c r="B9" s="9">
        <v>2</v>
      </c>
      <c r="C9" s="9">
        <v>3</v>
      </c>
      <c r="D9" s="9" t="s">
        <v>119</v>
      </c>
      <c r="E9" s="9">
        <v>5</v>
      </c>
      <c r="F9" s="9">
        <v>6</v>
      </c>
      <c r="G9" s="9" t="s">
        <v>120</v>
      </c>
      <c r="H9" s="9" t="s">
        <v>127</v>
      </c>
      <c r="I9" s="9">
        <v>9</v>
      </c>
      <c r="J9" s="9">
        <v>10</v>
      </c>
    </row>
    <row r="10" spans="1:10" ht="15.75">
      <c r="A10" s="5" t="s">
        <v>0</v>
      </c>
      <c r="B10" s="48">
        <f>ННДнеконс!$E6</f>
        <v>5427384109.29</v>
      </c>
      <c r="C10" s="48">
        <f>ННДнеконс!$I6</f>
        <v>8224894866.41</v>
      </c>
      <c r="D10" s="58">
        <f>C10-B10</f>
        <v>2797510757.12</v>
      </c>
      <c r="E10" s="48">
        <v>8442000</v>
      </c>
      <c r="F10" s="48">
        <v>14221000</v>
      </c>
      <c r="G10" s="47">
        <f>F10-E10</f>
        <v>5779000</v>
      </c>
      <c r="H10" s="39">
        <f>G10/D10</f>
        <v>0.0020657650682099266</v>
      </c>
      <c r="I10" s="47">
        <f>(H10-$B$4)/($B$3-$B$4)</f>
        <v>0.4027939964282631</v>
      </c>
      <c r="J10" s="47">
        <f>I10*$B$5</f>
        <v>-0.4027939964282631</v>
      </c>
    </row>
    <row r="11" spans="1:10" ht="15.75">
      <c r="A11" s="5" t="s">
        <v>1</v>
      </c>
      <c r="B11" s="48">
        <f>ННДнеконс!$E7</f>
        <v>2672382816.7999997</v>
      </c>
      <c r="C11" s="48">
        <f>ННДнеконс!$I7</f>
        <v>4122073631.8599997</v>
      </c>
      <c r="D11" s="58">
        <f aca="true" t="shared" si="0" ref="D11:D46">C11-B11</f>
        <v>1449690815.06</v>
      </c>
      <c r="E11" s="48">
        <v>236933000</v>
      </c>
      <c r="F11" s="48">
        <v>1058761100</v>
      </c>
      <c r="G11" s="47">
        <f aca="true" t="shared" si="1" ref="G11:G46">F11-E11</f>
        <v>821828100</v>
      </c>
      <c r="H11" s="47">
        <f>G11/D11</f>
        <v>0.5668988804112594</v>
      </c>
      <c r="I11" s="47">
        <f aca="true" t="shared" si="2" ref="I11:I46">(H11-$B$4)/($B$3-$B$4)</f>
        <v>0.4603971352256231</v>
      </c>
      <c r="J11" s="47">
        <f aca="true" t="shared" si="3" ref="J11:J46">I11*$B$5</f>
        <v>-0.4603971352256231</v>
      </c>
    </row>
    <row r="12" spans="1:10" ht="15.75">
      <c r="A12" s="5" t="s">
        <v>2</v>
      </c>
      <c r="B12" s="48">
        <f>ННДнеконс!$E8</f>
        <v>471896594.47</v>
      </c>
      <c r="C12" s="48">
        <f>ННДнеконс!$I8</f>
        <v>729359283.68</v>
      </c>
      <c r="D12" s="58">
        <f t="shared" si="0"/>
        <v>257462689.20999992</v>
      </c>
      <c r="E12" s="48">
        <v>77474000</v>
      </c>
      <c r="F12" s="48">
        <v>112544000</v>
      </c>
      <c r="G12" s="47">
        <f t="shared" si="1"/>
        <v>35070000</v>
      </c>
      <c r="H12" s="47">
        <f aca="true" t="shared" si="4" ref="H12:H46">G12/D12</f>
        <v>0.13621391164525237</v>
      </c>
      <c r="I12" s="47">
        <f t="shared" si="2"/>
        <v>0.4164747706194023</v>
      </c>
      <c r="J12" s="47">
        <f t="shared" si="3"/>
        <v>-0.4164747706194023</v>
      </c>
    </row>
    <row r="13" spans="1:10" ht="15.75">
      <c r="A13" s="5" t="s">
        <v>3</v>
      </c>
      <c r="B13" s="48">
        <f>ННДнеконс!$E9</f>
        <v>420025268.94</v>
      </c>
      <c r="C13" s="48">
        <f>ННДнеконс!$I9</f>
        <v>739451106.1</v>
      </c>
      <c r="D13" s="58">
        <f t="shared" si="0"/>
        <v>319425837.16</v>
      </c>
      <c r="E13" s="48">
        <v>1678000</v>
      </c>
      <c r="F13" s="48">
        <v>2517000</v>
      </c>
      <c r="G13" s="47">
        <f t="shared" si="1"/>
        <v>839000</v>
      </c>
      <c r="H13" s="47">
        <f t="shared" si="4"/>
        <v>0.002626587778432419</v>
      </c>
      <c r="I13" s="47">
        <f t="shared" si="2"/>
        <v>0.4028511905755963</v>
      </c>
      <c r="J13" s="47">
        <f t="shared" si="3"/>
        <v>-0.4028511905755963</v>
      </c>
    </row>
    <row r="14" spans="1:10" ht="15.75">
      <c r="A14" s="5" t="s">
        <v>4</v>
      </c>
      <c r="B14" s="48">
        <f>ННДнеконс!$E10</f>
        <v>70476166.6</v>
      </c>
      <c r="C14" s="48">
        <f>ННДнеконс!$I10</f>
        <v>123257883.81</v>
      </c>
      <c r="D14" s="58">
        <f t="shared" si="0"/>
        <v>52781717.21000001</v>
      </c>
      <c r="E14" s="48">
        <v>78147000</v>
      </c>
      <c r="F14" s="48">
        <v>113349000</v>
      </c>
      <c r="G14" s="47">
        <f t="shared" si="1"/>
        <v>35202000</v>
      </c>
      <c r="H14" s="47">
        <f t="shared" si="4"/>
        <v>0.6669354818439033</v>
      </c>
      <c r="I14" s="47">
        <f t="shared" si="2"/>
        <v>0.470599126009469</v>
      </c>
      <c r="J14" s="47">
        <f t="shared" si="3"/>
        <v>-0.470599126009469</v>
      </c>
    </row>
    <row r="15" spans="1:10" ht="15.75">
      <c r="A15" s="5" t="s">
        <v>5</v>
      </c>
      <c r="B15" s="48">
        <f>ННДнеконс!$E11</f>
        <v>151705724.68</v>
      </c>
      <c r="C15" s="48">
        <f>ННДнеконс!$I11</f>
        <v>239483956.46</v>
      </c>
      <c r="D15" s="58">
        <f t="shared" si="0"/>
        <v>87778231.78</v>
      </c>
      <c r="E15" s="48">
        <v>5005034</v>
      </c>
      <c r="F15" s="48">
        <v>9127748.36</v>
      </c>
      <c r="G15" s="47">
        <f t="shared" si="1"/>
        <v>4122714.3599999994</v>
      </c>
      <c r="H15" s="47">
        <f t="shared" si="4"/>
        <v>0.046967389025707705</v>
      </c>
      <c r="I15" s="47">
        <f t="shared" si="2"/>
        <v>0.40737317991944294</v>
      </c>
      <c r="J15" s="47">
        <f t="shared" si="3"/>
        <v>-0.40737317991944294</v>
      </c>
    </row>
    <row r="16" spans="1:10" ht="15.75">
      <c r="A16" s="5" t="s">
        <v>6</v>
      </c>
      <c r="B16" s="48">
        <f>ННДнеконс!$E12</f>
        <v>129445461.03</v>
      </c>
      <c r="C16" s="48">
        <f>ННДнеконс!$I12</f>
        <v>205292125.92000002</v>
      </c>
      <c r="D16" s="58">
        <f t="shared" si="0"/>
        <v>75846664.89000002</v>
      </c>
      <c r="E16" s="48">
        <v>46941000</v>
      </c>
      <c r="F16" s="48">
        <v>67418606</v>
      </c>
      <c r="G16" s="47">
        <f t="shared" si="1"/>
        <v>20477606</v>
      </c>
      <c r="H16" s="47">
        <f t="shared" si="4"/>
        <v>0.26998690093623173</v>
      </c>
      <c r="I16" s="47">
        <f t="shared" si="2"/>
        <v>0.43011728530232063</v>
      </c>
      <c r="J16" s="47">
        <f t="shared" si="3"/>
        <v>-0.43011728530232063</v>
      </c>
    </row>
    <row r="17" spans="1:10" ht="15.75">
      <c r="A17" s="5" t="s">
        <v>7</v>
      </c>
      <c r="B17" s="48">
        <f>ННДнеконс!$E13</f>
        <v>43346537.6</v>
      </c>
      <c r="C17" s="48">
        <f>ННДнеконс!$I13</f>
        <v>66625149.3</v>
      </c>
      <c r="D17" s="58">
        <f t="shared" si="0"/>
        <v>23278611.699999996</v>
      </c>
      <c r="E17" s="48">
        <v>31463000</v>
      </c>
      <c r="F17" s="48">
        <v>42920000</v>
      </c>
      <c r="G17" s="47">
        <f t="shared" si="1"/>
        <v>11457000</v>
      </c>
      <c r="H17" s="47">
        <f t="shared" si="4"/>
        <v>0.4921685256685648</v>
      </c>
      <c r="I17" s="47">
        <f t="shared" si="2"/>
        <v>0.4527759407883867</v>
      </c>
      <c r="J17" s="47">
        <f t="shared" si="3"/>
        <v>-0.4527759407883867</v>
      </c>
    </row>
    <row r="18" spans="1:10" ht="15.75">
      <c r="A18" s="5" t="s">
        <v>8</v>
      </c>
      <c r="B18" s="48">
        <f>ННДнеконс!$E14</f>
        <v>125932190.41000001</v>
      </c>
      <c r="C18" s="48">
        <f>ННДнеконс!$I14</f>
        <v>194476917.64999998</v>
      </c>
      <c r="D18" s="58">
        <f t="shared" si="0"/>
        <v>68544727.23999996</v>
      </c>
      <c r="E18" s="48">
        <v>21374000</v>
      </c>
      <c r="F18" s="48">
        <v>31051000</v>
      </c>
      <c r="G18" s="47">
        <f t="shared" si="1"/>
        <v>9677000</v>
      </c>
      <c r="H18" s="47">
        <f t="shared" si="4"/>
        <v>0.1411778905490033</v>
      </c>
      <c r="I18" s="47">
        <f t="shared" si="2"/>
        <v>0.41698100999880955</v>
      </c>
      <c r="J18" s="47">
        <f t="shared" si="3"/>
        <v>-0.41698100999880955</v>
      </c>
    </row>
    <row r="19" spans="1:10" ht="15.75">
      <c r="A19" s="5" t="s">
        <v>9</v>
      </c>
      <c r="B19" s="48">
        <f>ННДнеконс!$E15</f>
        <v>74104356.33000001</v>
      </c>
      <c r="C19" s="48">
        <f>ННДнеконс!$I15</f>
        <v>119786112.63000001</v>
      </c>
      <c r="D19" s="58">
        <f t="shared" si="0"/>
        <v>45681756.3</v>
      </c>
      <c r="E19" s="48">
        <v>21403819</v>
      </c>
      <c r="F19" s="48">
        <v>31760810.15</v>
      </c>
      <c r="G19" s="47">
        <f t="shared" si="1"/>
        <v>10356991.149999999</v>
      </c>
      <c r="H19" s="47">
        <f t="shared" si="4"/>
        <v>0.2267205114003027</v>
      </c>
      <c r="I19" s="47">
        <f t="shared" si="2"/>
        <v>0.4257048672375882</v>
      </c>
      <c r="J19" s="47">
        <f t="shared" si="3"/>
        <v>-0.4257048672375882</v>
      </c>
    </row>
    <row r="20" spans="1:10" ht="15.75">
      <c r="A20" s="5" t="s">
        <v>10</v>
      </c>
      <c r="B20" s="48">
        <f>ННДнеконс!$E16</f>
        <v>10408759.95</v>
      </c>
      <c r="C20" s="48">
        <f>ННДнеконс!$I16</f>
        <v>14991777.17</v>
      </c>
      <c r="D20" s="58">
        <f t="shared" si="0"/>
        <v>4583017.220000001</v>
      </c>
      <c r="E20" s="48">
        <v>19942000</v>
      </c>
      <c r="F20" s="48">
        <v>29942000</v>
      </c>
      <c r="G20" s="47">
        <f t="shared" si="1"/>
        <v>10000000</v>
      </c>
      <c r="H20" s="47">
        <f t="shared" si="4"/>
        <v>2.1819686725942518</v>
      </c>
      <c r="I20" s="47">
        <f t="shared" si="2"/>
        <v>0.6251061207284243</v>
      </c>
      <c r="J20" s="47">
        <f t="shared" si="3"/>
        <v>-0.6251061207284243</v>
      </c>
    </row>
    <row r="21" spans="1:10" ht="15.75">
      <c r="A21" s="5" t="s">
        <v>11</v>
      </c>
      <c r="B21" s="48">
        <f>ННДнеконс!$E17</f>
        <v>48452562.78</v>
      </c>
      <c r="C21" s="48">
        <f>ННДнеконс!$I17</f>
        <v>79149336.7</v>
      </c>
      <c r="D21" s="58">
        <f t="shared" si="0"/>
        <v>30696773.92</v>
      </c>
      <c r="E21" s="48">
        <v>57913884</v>
      </c>
      <c r="F21" s="48">
        <v>105125911.94</v>
      </c>
      <c r="G21" s="47">
        <f t="shared" si="1"/>
        <v>47212027.94</v>
      </c>
      <c r="H21" s="47">
        <f t="shared" si="4"/>
        <v>1.538012693550176</v>
      </c>
      <c r="I21" s="47">
        <f t="shared" si="2"/>
        <v>0.559433828094277</v>
      </c>
      <c r="J21" s="47">
        <f t="shared" si="3"/>
        <v>-0.559433828094277</v>
      </c>
    </row>
    <row r="22" spans="1:10" ht="15.75">
      <c r="A22" s="5" t="s">
        <v>12</v>
      </c>
      <c r="B22" s="48">
        <f>ННДнеконс!$E18</f>
        <v>15033368.16</v>
      </c>
      <c r="C22" s="48">
        <f>ННДнеконс!$I18</f>
        <v>24977405</v>
      </c>
      <c r="D22" s="58">
        <f t="shared" si="0"/>
        <v>9944036.84</v>
      </c>
      <c r="E22" s="48">
        <v>23313000</v>
      </c>
      <c r="F22" s="48">
        <v>32357000</v>
      </c>
      <c r="G22" s="47">
        <f t="shared" si="1"/>
        <v>9044000</v>
      </c>
      <c r="H22" s="47">
        <f t="shared" si="4"/>
        <v>0.9094897922763528</v>
      </c>
      <c r="I22" s="47">
        <f t="shared" si="2"/>
        <v>0.4953354405600997</v>
      </c>
      <c r="J22" s="47">
        <f t="shared" si="3"/>
        <v>-0.4953354405600997</v>
      </c>
    </row>
    <row r="23" spans="1:10" ht="15.75">
      <c r="A23" s="5" t="s">
        <v>13</v>
      </c>
      <c r="B23" s="48">
        <f>ННДнеконс!$E19</f>
        <v>27148213.970000003</v>
      </c>
      <c r="C23" s="48">
        <f>ННДнеконс!$I19</f>
        <v>43183405.169999994</v>
      </c>
      <c r="D23" s="58">
        <f t="shared" si="0"/>
        <v>16035191.199999992</v>
      </c>
      <c r="E23" s="48">
        <v>26219000</v>
      </c>
      <c r="F23" s="48">
        <v>37515000</v>
      </c>
      <c r="G23" s="47">
        <f t="shared" si="1"/>
        <v>11296000</v>
      </c>
      <c r="H23" s="47">
        <f t="shared" si="4"/>
        <v>0.7044505961363283</v>
      </c>
      <c r="I23" s="47">
        <f t="shared" si="2"/>
        <v>0.4744250141822489</v>
      </c>
      <c r="J23" s="47">
        <f t="shared" si="3"/>
        <v>-0.4744250141822489</v>
      </c>
    </row>
    <row r="24" spans="1:10" ht="15.75">
      <c r="A24" s="5" t="s">
        <v>14</v>
      </c>
      <c r="B24" s="48">
        <f>ННДнеконс!$E20</f>
        <v>20606306.16</v>
      </c>
      <c r="C24" s="48">
        <f>ННДнеконс!$I20</f>
        <v>32474141.84</v>
      </c>
      <c r="D24" s="58">
        <f t="shared" si="0"/>
        <v>11867835.68</v>
      </c>
      <c r="E24" s="48">
        <v>27923000</v>
      </c>
      <c r="F24" s="48">
        <v>38915000</v>
      </c>
      <c r="G24" s="47">
        <f t="shared" si="1"/>
        <v>10992000</v>
      </c>
      <c r="H24" s="47">
        <f t="shared" si="4"/>
        <v>0.9262008925961133</v>
      </c>
      <c r="I24" s="47">
        <f t="shared" si="2"/>
        <v>0.4970396816979288</v>
      </c>
      <c r="J24" s="47">
        <f t="shared" si="3"/>
        <v>-0.4970396816979288</v>
      </c>
    </row>
    <row r="25" spans="1:10" ht="15.75">
      <c r="A25" s="5" t="s">
        <v>15</v>
      </c>
      <c r="B25" s="48">
        <f>ННДнеконс!$E21</f>
        <v>16649915.31</v>
      </c>
      <c r="C25" s="48">
        <f>ННДнеконс!$I21</f>
        <v>25558515.97</v>
      </c>
      <c r="D25" s="58">
        <f t="shared" si="0"/>
        <v>8908600.659999998</v>
      </c>
      <c r="E25" s="48">
        <v>38138000</v>
      </c>
      <c r="F25" s="48">
        <v>52700000</v>
      </c>
      <c r="G25" s="47">
        <f t="shared" si="1"/>
        <v>14562000</v>
      </c>
      <c r="H25" s="47">
        <f t="shared" si="4"/>
        <v>1.6346001527921223</v>
      </c>
      <c r="I25" s="47">
        <f t="shared" si="2"/>
        <v>0.5692840664561322</v>
      </c>
      <c r="J25" s="47">
        <f t="shared" si="3"/>
        <v>-0.5692840664561322</v>
      </c>
    </row>
    <row r="26" spans="1:10" ht="15.75">
      <c r="A26" s="5" t="s">
        <v>16</v>
      </c>
      <c r="B26" s="48">
        <f>ННДнеконс!$E22</f>
        <v>79452551.97</v>
      </c>
      <c r="C26" s="48">
        <f>ННДнеконс!$I22</f>
        <v>168953546.14000002</v>
      </c>
      <c r="D26" s="58">
        <f t="shared" si="0"/>
        <v>89500994.17000002</v>
      </c>
      <c r="E26" s="48">
        <v>67192000</v>
      </c>
      <c r="F26" s="48">
        <v>91880000</v>
      </c>
      <c r="G26" s="47">
        <f t="shared" si="1"/>
        <v>24688000</v>
      </c>
      <c r="H26" s="47">
        <f t="shared" si="4"/>
        <v>0.275840511370266</v>
      </c>
      <c r="I26" s="47">
        <f t="shared" si="2"/>
        <v>0.43071425160110527</v>
      </c>
      <c r="J26" s="47">
        <f t="shared" si="3"/>
        <v>-0.43071425160110527</v>
      </c>
    </row>
    <row r="27" spans="1:10" ht="15.75">
      <c r="A27" s="5" t="s">
        <v>17</v>
      </c>
      <c r="B27" s="48">
        <f>ННДнеконс!$E23</f>
        <v>8013773.06</v>
      </c>
      <c r="C27" s="48">
        <f>ННДнеконс!$I23</f>
        <v>15016816.97</v>
      </c>
      <c r="D27" s="58">
        <f t="shared" si="0"/>
        <v>7003043.910000001</v>
      </c>
      <c r="E27" s="48">
        <v>16222800</v>
      </c>
      <c r="F27" s="48">
        <v>22978800</v>
      </c>
      <c r="G27" s="47">
        <f t="shared" si="1"/>
        <v>6756000</v>
      </c>
      <c r="H27" s="47">
        <f t="shared" si="4"/>
        <v>0.9647233527056378</v>
      </c>
      <c r="I27" s="47">
        <f t="shared" si="2"/>
        <v>0.5009683015968471</v>
      </c>
      <c r="J27" s="47">
        <f t="shared" si="3"/>
        <v>-0.5009683015968471</v>
      </c>
    </row>
    <row r="28" spans="1:10" ht="15.75">
      <c r="A28" s="5" t="s">
        <v>18</v>
      </c>
      <c r="B28" s="48">
        <f>ННДнеконс!$E24</f>
        <v>27366200.92</v>
      </c>
      <c r="C28" s="48">
        <f>ННДнеконс!$I24</f>
        <v>37093980.379999995</v>
      </c>
      <c r="D28" s="58">
        <f t="shared" si="0"/>
        <v>9727779.459999993</v>
      </c>
      <c r="E28" s="48">
        <v>16294000</v>
      </c>
      <c r="F28" s="48">
        <v>23614000</v>
      </c>
      <c r="G28" s="47">
        <f t="shared" si="1"/>
        <v>7320000</v>
      </c>
      <c r="H28" s="47">
        <f t="shared" si="4"/>
        <v>0.752484164561848</v>
      </c>
      <c r="I28" s="47">
        <f t="shared" si="2"/>
        <v>0.4793236014530523</v>
      </c>
      <c r="J28" s="47">
        <f t="shared" si="3"/>
        <v>-0.4793236014530523</v>
      </c>
    </row>
    <row r="29" spans="1:10" ht="15.75">
      <c r="A29" s="5" t="s">
        <v>19</v>
      </c>
      <c r="B29" s="48">
        <f>ННДнеконс!$E25</f>
        <v>64407358.19</v>
      </c>
      <c r="C29" s="48">
        <f>ННДнеконс!$I25</f>
        <v>102008971.55000001</v>
      </c>
      <c r="D29" s="58">
        <f t="shared" si="0"/>
        <v>37601613.360000014</v>
      </c>
      <c r="E29" s="48">
        <v>37980000</v>
      </c>
      <c r="F29" s="48">
        <v>55109000</v>
      </c>
      <c r="G29" s="47">
        <f t="shared" si="1"/>
        <v>17129000</v>
      </c>
      <c r="H29" s="47">
        <f t="shared" si="4"/>
        <v>0.45553896413980877</v>
      </c>
      <c r="I29" s="47">
        <f t="shared" si="2"/>
        <v>0.4490403635718385</v>
      </c>
      <c r="J29" s="47">
        <f t="shared" si="3"/>
        <v>-0.4490403635718385</v>
      </c>
    </row>
    <row r="30" spans="1:10" ht="15.75">
      <c r="A30" s="5" t="s">
        <v>20</v>
      </c>
      <c r="B30" s="48">
        <f>ННДнеконс!$E26</f>
        <v>55540062.14</v>
      </c>
      <c r="C30" s="48">
        <f>ННДнеконс!$I26</f>
        <v>83105141.51</v>
      </c>
      <c r="D30" s="58">
        <f t="shared" si="0"/>
        <v>27565079.370000005</v>
      </c>
      <c r="E30" s="48">
        <v>59030000</v>
      </c>
      <c r="F30" s="48">
        <v>85652000</v>
      </c>
      <c r="G30" s="47">
        <f t="shared" si="1"/>
        <v>26622000</v>
      </c>
      <c r="H30" s="47">
        <f t="shared" si="4"/>
        <v>0.9657871701604317</v>
      </c>
      <c r="I30" s="47">
        <f t="shared" si="2"/>
        <v>0.501076792446337</v>
      </c>
      <c r="J30" s="47">
        <f t="shared" si="3"/>
        <v>-0.501076792446337</v>
      </c>
    </row>
    <row r="31" spans="1:10" ht="15.75">
      <c r="A31" s="5" t="s">
        <v>21</v>
      </c>
      <c r="B31" s="48">
        <f>ННДнеконс!$E27</f>
        <v>17938055.98</v>
      </c>
      <c r="C31" s="48">
        <f>ННДнеконс!$I27</f>
        <v>29609360.08</v>
      </c>
      <c r="D31" s="58">
        <f t="shared" si="0"/>
        <v>11671304.099999998</v>
      </c>
      <c r="E31" s="48">
        <v>29093060</v>
      </c>
      <c r="F31" s="48">
        <v>60441060</v>
      </c>
      <c r="G31" s="47">
        <f t="shared" si="1"/>
        <v>31348000</v>
      </c>
      <c r="H31" s="47">
        <f t="shared" si="4"/>
        <v>2.6859037971600794</v>
      </c>
      <c r="I31" s="47">
        <f t="shared" si="2"/>
        <v>0.6764987252636596</v>
      </c>
      <c r="J31" s="47">
        <f t="shared" si="3"/>
        <v>-0.6764987252636596</v>
      </c>
    </row>
    <row r="32" spans="1:10" ht="15.75">
      <c r="A32" s="5" t="s">
        <v>22</v>
      </c>
      <c r="B32" s="48">
        <f>ННДнеконс!$E28</f>
        <v>23224188.48</v>
      </c>
      <c r="C32" s="48">
        <f>ННДнеконс!$I28</f>
        <v>37310745.269999996</v>
      </c>
      <c r="D32" s="58">
        <f t="shared" si="0"/>
        <v>14086556.789999995</v>
      </c>
      <c r="E32" s="48">
        <v>36387000</v>
      </c>
      <c r="F32" s="48">
        <v>49508800</v>
      </c>
      <c r="G32" s="47">
        <f t="shared" si="1"/>
        <v>13121800</v>
      </c>
      <c r="H32" s="47">
        <f t="shared" si="4"/>
        <v>0.9315122350775689</v>
      </c>
      <c r="I32" s="47">
        <f t="shared" si="2"/>
        <v>0.4975813461114499</v>
      </c>
      <c r="J32" s="47">
        <f t="shared" si="3"/>
        <v>-0.4975813461114499</v>
      </c>
    </row>
    <row r="33" spans="1:10" ht="15.75">
      <c r="A33" s="5" t="s">
        <v>23</v>
      </c>
      <c r="B33" s="48">
        <f>ННДнеконс!$E29</f>
        <v>17384778.69</v>
      </c>
      <c r="C33" s="48">
        <f>ННДнеконс!$I29</f>
        <v>31034503.810000002</v>
      </c>
      <c r="D33" s="58">
        <f t="shared" si="0"/>
        <v>13649725.120000001</v>
      </c>
      <c r="E33" s="48">
        <v>33789000</v>
      </c>
      <c r="F33" s="48">
        <v>44470000</v>
      </c>
      <c r="G33" s="47">
        <f t="shared" si="1"/>
        <v>10681000</v>
      </c>
      <c r="H33" s="47">
        <f t="shared" si="4"/>
        <v>0.7825066003966532</v>
      </c>
      <c r="I33" s="47">
        <f t="shared" si="2"/>
        <v>0.48238536693997275</v>
      </c>
      <c r="J33" s="47">
        <f t="shared" si="3"/>
        <v>-0.48238536693997275</v>
      </c>
    </row>
    <row r="34" spans="1:10" ht="15.75">
      <c r="A34" s="5" t="s">
        <v>24</v>
      </c>
      <c r="B34" s="48">
        <f>ННДнеконс!$E30</f>
        <v>103063675.14</v>
      </c>
      <c r="C34" s="48">
        <f>ННДнеконс!$I30</f>
        <v>147426789.63</v>
      </c>
      <c r="D34" s="58">
        <f t="shared" si="0"/>
        <v>44363114.489999995</v>
      </c>
      <c r="E34" s="48">
        <v>54950000</v>
      </c>
      <c r="F34" s="48">
        <v>83635895.97</v>
      </c>
      <c r="G34" s="47">
        <f t="shared" si="1"/>
        <v>28685895.97</v>
      </c>
      <c r="H34" s="47">
        <f t="shared" si="4"/>
        <v>0.6466159172946742</v>
      </c>
      <c r="I34" s="47">
        <f t="shared" si="2"/>
        <v>0.46852688437696444</v>
      </c>
      <c r="J34" s="47">
        <f t="shared" si="3"/>
        <v>-0.46852688437696444</v>
      </c>
    </row>
    <row r="35" spans="1:10" ht="15.75">
      <c r="A35" s="5" t="s">
        <v>25</v>
      </c>
      <c r="B35" s="48">
        <f>ННДнеконс!$E31</f>
        <v>20418089.27</v>
      </c>
      <c r="C35" s="48">
        <f>ННДнеконс!$I31</f>
        <v>18590889.01</v>
      </c>
      <c r="D35" s="58">
        <f t="shared" si="0"/>
        <v>-1827200.259999998</v>
      </c>
      <c r="E35" s="48">
        <v>20789000</v>
      </c>
      <c r="F35" s="48">
        <v>28002000</v>
      </c>
      <c r="G35" s="47">
        <f t="shared" si="1"/>
        <v>7213000</v>
      </c>
      <c r="H35" s="47">
        <f t="shared" si="4"/>
        <v>-3.947569490823085</v>
      </c>
      <c r="I35" s="23">
        <f t="shared" si="2"/>
        <v>0</v>
      </c>
      <c r="J35" s="23">
        <f t="shared" si="3"/>
        <v>0</v>
      </c>
    </row>
    <row r="36" spans="1:10" ht="15.75">
      <c r="A36" s="5" t="s">
        <v>26</v>
      </c>
      <c r="B36" s="48">
        <f>ННДнеконс!$E32</f>
        <v>68304913.5</v>
      </c>
      <c r="C36" s="48">
        <f>ННДнеконс!$I32</f>
        <v>110007533.87</v>
      </c>
      <c r="D36" s="58">
        <f t="shared" si="0"/>
        <v>41702620.370000005</v>
      </c>
      <c r="E36" s="48">
        <v>25894000</v>
      </c>
      <c r="F36" s="48">
        <v>37371000</v>
      </c>
      <c r="G36" s="47">
        <f t="shared" si="1"/>
        <v>11477000</v>
      </c>
      <c r="H36" s="47">
        <f t="shared" si="4"/>
        <v>0.2752105238992683</v>
      </c>
      <c r="I36" s="47">
        <f t="shared" si="2"/>
        <v>0.430650003852971</v>
      </c>
      <c r="J36" s="47">
        <f t="shared" si="3"/>
        <v>-0.430650003852971</v>
      </c>
    </row>
    <row r="37" spans="1:10" ht="15.75">
      <c r="A37" s="5" t="s">
        <v>27</v>
      </c>
      <c r="B37" s="48">
        <f>ННДнеконс!$E33</f>
        <v>23264456.18</v>
      </c>
      <c r="C37" s="48">
        <f>ННДнеконс!$I33</f>
        <v>35941265.01</v>
      </c>
      <c r="D37" s="58">
        <f t="shared" si="0"/>
        <v>12676808.829999998</v>
      </c>
      <c r="E37" s="48">
        <v>24759000</v>
      </c>
      <c r="F37" s="48">
        <v>34921276</v>
      </c>
      <c r="G37" s="47">
        <f t="shared" si="1"/>
        <v>10162276</v>
      </c>
      <c r="H37" s="47">
        <f t="shared" si="4"/>
        <v>0.8016430740795514</v>
      </c>
      <c r="I37" s="47">
        <f t="shared" si="2"/>
        <v>0.4843369539126639</v>
      </c>
      <c r="J37" s="47">
        <f t="shared" si="3"/>
        <v>-0.4843369539126639</v>
      </c>
    </row>
    <row r="38" spans="1:10" ht="15.75">
      <c r="A38" s="5" t="s">
        <v>28</v>
      </c>
      <c r="B38" s="48">
        <f>ННДнеконс!$E34</f>
        <v>15488139.28</v>
      </c>
      <c r="C38" s="48">
        <f>ННДнеконс!$I34</f>
        <v>22090191.869999997</v>
      </c>
      <c r="D38" s="58">
        <f t="shared" si="0"/>
        <v>6602052.589999998</v>
      </c>
      <c r="E38" s="48">
        <v>55583000</v>
      </c>
      <c r="F38" s="48">
        <v>94258000</v>
      </c>
      <c r="G38" s="47">
        <f t="shared" si="1"/>
        <v>38675000</v>
      </c>
      <c r="H38" s="47">
        <f t="shared" si="4"/>
        <v>5.858026647436931</v>
      </c>
      <c r="I38" s="23">
        <f t="shared" si="2"/>
        <v>1</v>
      </c>
      <c r="J38" s="23">
        <f t="shared" si="3"/>
        <v>-1</v>
      </c>
    </row>
    <row r="39" spans="1:10" ht="15.75">
      <c r="A39" s="5" t="s">
        <v>29</v>
      </c>
      <c r="B39" s="48">
        <f>ННДнеконс!$E35</f>
        <v>46058531.190000005</v>
      </c>
      <c r="C39" s="48">
        <f>ННДнеконс!$I35</f>
        <v>32145389.72</v>
      </c>
      <c r="D39" s="58">
        <f t="shared" si="0"/>
        <v>-13913141.470000006</v>
      </c>
      <c r="E39" s="48">
        <v>40268500</v>
      </c>
      <c r="F39" s="48">
        <v>53128500</v>
      </c>
      <c r="G39" s="47">
        <f t="shared" si="1"/>
        <v>12860000</v>
      </c>
      <c r="H39" s="47">
        <f t="shared" si="4"/>
        <v>-0.9243059899684894</v>
      </c>
      <c r="I39" s="47">
        <f t="shared" si="2"/>
        <v>0.3083202141130675</v>
      </c>
      <c r="J39" s="47">
        <f t="shared" si="3"/>
        <v>-0.3083202141130675</v>
      </c>
    </row>
    <row r="40" spans="1:10" ht="15.75">
      <c r="A40" s="5" t="s">
        <v>30</v>
      </c>
      <c r="B40" s="48">
        <f>ННДнеконс!$E36</f>
        <v>74636235.01</v>
      </c>
      <c r="C40" s="48">
        <f>ННДнеконс!$I36</f>
        <v>121525085.51</v>
      </c>
      <c r="D40" s="58">
        <f t="shared" si="0"/>
        <v>46888850.5</v>
      </c>
      <c r="E40" s="48">
        <v>44256870</v>
      </c>
      <c r="F40" s="48">
        <v>65395966.08</v>
      </c>
      <c r="G40" s="47">
        <f t="shared" si="1"/>
        <v>21139096.08</v>
      </c>
      <c r="H40" s="47">
        <f t="shared" si="4"/>
        <v>0.4508341717611524</v>
      </c>
      <c r="I40" s="47">
        <f t="shared" si="2"/>
        <v>0.4485605567031568</v>
      </c>
      <c r="J40" s="47">
        <f t="shared" si="3"/>
        <v>-0.4485605567031568</v>
      </c>
    </row>
    <row r="41" spans="1:10" ht="15.75">
      <c r="A41" s="5" t="s">
        <v>31</v>
      </c>
      <c r="B41" s="48">
        <f>ННДнеконс!$E37</f>
        <v>115730125.62</v>
      </c>
      <c r="C41" s="48">
        <f>ННДнеконс!$I37</f>
        <v>145955786.60999998</v>
      </c>
      <c r="D41" s="58">
        <f t="shared" si="0"/>
        <v>30225660.98999998</v>
      </c>
      <c r="E41" s="48">
        <v>43015000</v>
      </c>
      <c r="F41" s="48">
        <v>61312000</v>
      </c>
      <c r="G41" s="47">
        <f t="shared" si="1"/>
        <v>18297000</v>
      </c>
      <c r="H41" s="47">
        <f t="shared" si="4"/>
        <v>0.6053465631753587</v>
      </c>
      <c r="I41" s="47">
        <f t="shared" si="2"/>
        <v>0.46431812913787307</v>
      </c>
      <c r="J41" s="47">
        <f t="shared" si="3"/>
        <v>-0.46431812913787307</v>
      </c>
    </row>
    <row r="42" spans="1:10" ht="15.75">
      <c r="A42" s="5" t="s">
        <v>32</v>
      </c>
      <c r="B42" s="48">
        <f>ННДнеконс!$E38</f>
        <v>31969772.330000002</v>
      </c>
      <c r="C42" s="48">
        <f>ННДнеконс!$I38</f>
        <v>48623556.53</v>
      </c>
      <c r="D42" s="58">
        <f t="shared" si="0"/>
        <v>16653784.2</v>
      </c>
      <c r="E42" s="48">
        <v>42880100</v>
      </c>
      <c r="F42" s="48">
        <v>57505100</v>
      </c>
      <c r="G42" s="47">
        <f t="shared" si="1"/>
        <v>14625000</v>
      </c>
      <c r="H42" s="47">
        <f t="shared" si="4"/>
        <v>0.878178786536696</v>
      </c>
      <c r="I42" s="47">
        <f t="shared" si="2"/>
        <v>0.49214226338880207</v>
      </c>
      <c r="J42" s="47">
        <f t="shared" si="3"/>
        <v>-0.49214226338880207</v>
      </c>
    </row>
    <row r="43" spans="1:10" ht="15.75">
      <c r="A43" s="5" t="s">
        <v>33</v>
      </c>
      <c r="B43" s="48">
        <f>ННДнеконс!$E39</f>
        <v>16168754.9</v>
      </c>
      <c r="C43" s="48">
        <f>ННДнеконс!$I39</f>
        <v>44096758.61</v>
      </c>
      <c r="D43" s="58">
        <f t="shared" si="0"/>
        <v>27928003.71</v>
      </c>
      <c r="E43" s="48">
        <v>25676000</v>
      </c>
      <c r="F43" s="48">
        <v>35109000</v>
      </c>
      <c r="G43" s="47">
        <f t="shared" si="1"/>
        <v>9433000</v>
      </c>
      <c r="H43" s="47">
        <f t="shared" si="4"/>
        <v>0.33776134155347404</v>
      </c>
      <c r="I43" s="47">
        <f t="shared" si="2"/>
        <v>0.4370290976655482</v>
      </c>
      <c r="J43" s="47">
        <f t="shared" si="3"/>
        <v>-0.4370290976655482</v>
      </c>
    </row>
    <row r="44" spans="1:10" ht="15.75">
      <c r="A44" s="5" t="s">
        <v>34</v>
      </c>
      <c r="B44" s="48">
        <f>ННДнеконс!$E40</f>
        <v>14223424.34</v>
      </c>
      <c r="C44" s="48">
        <f>ННДнеконс!$I40</f>
        <v>22278589</v>
      </c>
      <c r="D44" s="58">
        <f t="shared" si="0"/>
        <v>8055164.66</v>
      </c>
      <c r="E44" s="48">
        <v>27743000</v>
      </c>
      <c r="F44" s="48">
        <v>38519000</v>
      </c>
      <c r="G44" s="47">
        <f t="shared" si="1"/>
        <v>10776000</v>
      </c>
      <c r="H44" s="47">
        <f t="shared" si="4"/>
        <v>1.3377752603259634</v>
      </c>
      <c r="I44" s="47">
        <f t="shared" si="2"/>
        <v>0.539013097890744</v>
      </c>
      <c r="J44" s="47">
        <f t="shared" si="3"/>
        <v>-0.539013097890744</v>
      </c>
    </row>
    <row r="45" spans="1:10" ht="15.75">
      <c r="A45" s="5" t="s">
        <v>35</v>
      </c>
      <c r="B45" s="48">
        <f>ННДнеконс!$E41</f>
        <v>18987648.14</v>
      </c>
      <c r="C45" s="48">
        <f>ННДнеконс!$I41</f>
        <v>26972744.89</v>
      </c>
      <c r="D45" s="58">
        <f t="shared" si="0"/>
        <v>7985096.75</v>
      </c>
      <c r="E45" s="48">
        <v>26927000</v>
      </c>
      <c r="F45" s="48">
        <v>36472000</v>
      </c>
      <c r="G45" s="47">
        <f t="shared" si="1"/>
        <v>9545000</v>
      </c>
      <c r="H45" s="47">
        <f t="shared" si="4"/>
        <v>1.1953518283920606</v>
      </c>
      <c r="I45" s="47">
        <f t="shared" si="2"/>
        <v>0.5244883887424459</v>
      </c>
      <c r="J45" s="47">
        <f t="shared" si="3"/>
        <v>-0.5244883887424459</v>
      </c>
    </row>
    <row r="46" spans="1:10" ht="15.75">
      <c r="A46" s="5" t="s">
        <v>36</v>
      </c>
      <c r="B46" s="48">
        <f>ННДнеконс!$E42</f>
        <v>18662235.900000002</v>
      </c>
      <c r="C46" s="48">
        <f>ННДнеконс!$I42</f>
        <v>33220088.36</v>
      </c>
      <c r="D46" s="58">
        <f t="shared" si="0"/>
        <v>14557852.459999997</v>
      </c>
      <c r="E46" s="48">
        <v>33167000</v>
      </c>
      <c r="F46" s="48">
        <v>46378000</v>
      </c>
      <c r="G46" s="47">
        <f t="shared" si="1"/>
        <v>13211000</v>
      </c>
      <c r="H46" s="47">
        <f t="shared" si="4"/>
        <v>0.9074827510650566</v>
      </c>
      <c r="I46" s="47">
        <f t="shared" si="2"/>
        <v>0.49513075731769435</v>
      </c>
      <c r="J46" s="47">
        <f t="shared" si="3"/>
        <v>-0.49513075731769435</v>
      </c>
    </row>
    <row r="47" spans="1:10" s="18" customFormat="1" ht="15.75">
      <c r="A47" s="15" t="s">
        <v>74</v>
      </c>
      <c r="B47" s="16">
        <f aca="true" t="shared" si="5" ref="B47:G47">SUM(B10:B46)</f>
        <v>10585301322.710001</v>
      </c>
      <c r="C47" s="16">
        <f t="shared" si="5"/>
        <v>16298043349.999998</v>
      </c>
      <c r="D47" s="16">
        <f t="shared" si="5"/>
        <v>5712742027.289998</v>
      </c>
      <c r="E47" s="16">
        <f t="shared" si="5"/>
        <v>1484206067</v>
      </c>
      <c r="F47" s="16">
        <f t="shared" si="5"/>
        <v>2885886574.4999995</v>
      </c>
      <c r="G47" s="16">
        <f t="shared" si="5"/>
        <v>1401680507.5</v>
      </c>
      <c r="H47" s="16">
        <f>G47/D47</f>
        <v>0.24536037174514724</v>
      </c>
      <c r="I47" s="16"/>
      <c r="J47" s="16"/>
    </row>
    <row r="49" spans="4:7" ht="15.75">
      <c r="D49" s="21">
        <f>C47-B47-D47</f>
        <v>0</v>
      </c>
      <c r="G49" s="21">
        <f>F47-E47-G47</f>
        <v>0</v>
      </c>
    </row>
  </sheetData>
  <sheetProtection/>
  <mergeCells count="7">
    <mergeCell ref="A1:J1"/>
    <mergeCell ref="A7:A8"/>
    <mergeCell ref="B7:D7"/>
    <mergeCell ref="E7:G7"/>
    <mergeCell ref="H7:H8"/>
    <mergeCell ref="I7:I8"/>
    <mergeCell ref="J7:J8"/>
  </mergeCells>
  <printOptions/>
  <pageMargins left="1.32" right="0.15748031496062992" top="0.17" bottom="0.16" header="0.17" footer="0.16"/>
  <pageSetup fitToHeight="1" fitToWidth="1"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CC00"/>
    <pageSetUpPr fitToPage="1"/>
  </sheetPr>
  <dimension ref="A1:G46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H46" sqref="H46"/>
    </sheetView>
  </sheetViews>
  <sheetFormatPr defaultColWidth="9.140625" defaultRowHeight="15"/>
  <cols>
    <col min="1" max="1" width="24.7109375" style="1" customWidth="1"/>
    <col min="2" max="2" width="23.8515625" style="1" customWidth="1"/>
    <col min="3" max="3" width="17.28125" style="1" customWidth="1"/>
    <col min="4" max="4" width="18.57421875" style="1" customWidth="1"/>
    <col min="5" max="6" width="8.421875" style="2" customWidth="1"/>
    <col min="7" max="7" width="17.28125" style="2" customWidth="1"/>
    <col min="8" max="16384" width="9.140625" style="1" customWidth="1"/>
  </cols>
  <sheetData>
    <row r="1" spans="1:7" ht="17.25" customHeight="1">
      <c r="A1" s="68" t="s">
        <v>157</v>
      </c>
      <c r="B1" s="68"/>
      <c r="C1" s="68"/>
      <c r="D1" s="70"/>
      <c r="E1" s="70"/>
      <c r="F1" s="70"/>
      <c r="G1" s="70"/>
    </row>
    <row r="3" spans="1:7" ht="15.75">
      <c r="A3" s="11" t="s">
        <v>60</v>
      </c>
      <c r="B3" s="11">
        <v>1</v>
      </c>
      <c r="C3" s="2"/>
      <c r="D3" s="2"/>
      <c r="F3" s="1"/>
      <c r="G3" s="1"/>
    </row>
    <row r="4" spans="1:7" ht="15.75">
      <c r="A4" s="12" t="s">
        <v>61</v>
      </c>
      <c r="B4" s="12">
        <v>0</v>
      </c>
      <c r="C4" s="2"/>
      <c r="D4" s="2"/>
      <c r="F4" s="1"/>
      <c r="G4" s="1"/>
    </row>
    <row r="5" spans="1:7" ht="15.75">
      <c r="A5" s="13" t="s">
        <v>62</v>
      </c>
      <c r="B5" s="14" t="s">
        <v>45</v>
      </c>
      <c r="C5" s="2"/>
      <c r="D5" s="2"/>
      <c r="F5" s="1"/>
      <c r="G5" s="1"/>
    </row>
    <row r="7" spans="1:7" s="8" customFormat="1" ht="102.75" customHeight="1">
      <c r="A7" s="3" t="s">
        <v>38</v>
      </c>
      <c r="B7" s="3" t="s">
        <v>306</v>
      </c>
      <c r="C7" s="3" t="s">
        <v>293</v>
      </c>
      <c r="D7" s="3" t="s">
        <v>156</v>
      </c>
      <c r="E7" s="9" t="s">
        <v>90</v>
      </c>
      <c r="F7" s="9" t="s">
        <v>91</v>
      </c>
      <c r="G7" s="9" t="s">
        <v>92</v>
      </c>
    </row>
    <row r="8" spans="1:7" s="7" customFormat="1" ht="15.75">
      <c r="A8" s="9">
        <v>1</v>
      </c>
      <c r="B8" s="9">
        <v>2</v>
      </c>
      <c r="C8" s="9">
        <v>3</v>
      </c>
      <c r="D8" s="9" t="s">
        <v>158</v>
      </c>
      <c r="E8" s="9">
        <v>5</v>
      </c>
      <c r="F8" s="9">
        <v>6</v>
      </c>
      <c r="G8" s="9">
        <v>7</v>
      </c>
    </row>
    <row r="9" spans="1:7" ht="15.75">
      <c r="A9" s="5" t="s">
        <v>0</v>
      </c>
      <c r="B9" s="62">
        <v>1233124864</v>
      </c>
      <c r="C9" s="62">
        <v>1405289300</v>
      </c>
      <c r="D9" s="36">
        <f>B9-C9</f>
        <v>-172164436</v>
      </c>
      <c r="E9" s="20">
        <f>IF(D9&lt;0,1,0)</f>
        <v>1</v>
      </c>
      <c r="F9" s="20">
        <f>(E9-$B$4)/($B$3-$B$4)</f>
        <v>1</v>
      </c>
      <c r="G9" s="20">
        <f>F9*$B$5</f>
        <v>-2</v>
      </c>
    </row>
    <row r="10" spans="1:7" ht="15.75">
      <c r="A10" s="5" t="s">
        <v>1</v>
      </c>
      <c r="B10" s="62">
        <v>892887833.12</v>
      </c>
      <c r="C10" s="62">
        <v>811341000</v>
      </c>
      <c r="D10" s="36">
        <f aca="true" t="shared" si="0" ref="D10:D45">B10-C10</f>
        <v>81546833.12</v>
      </c>
      <c r="E10" s="20">
        <f aca="true" t="shared" si="1" ref="E10:E45">IF(D10&lt;0,1,0)</f>
        <v>0</v>
      </c>
      <c r="F10" s="20">
        <f aca="true" t="shared" si="2" ref="F10:F45">(E10-$B$4)/($B$3-$B$4)</f>
        <v>0</v>
      </c>
      <c r="G10" s="20">
        <f aca="true" t="shared" si="3" ref="G10:G45">F10*$B$5</f>
        <v>0</v>
      </c>
    </row>
    <row r="11" spans="1:7" ht="15.75">
      <c r="A11" s="5" t="s">
        <v>2</v>
      </c>
      <c r="B11" s="62">
        <v>286128982.47</v>
      </c>
      <c r="C11" s="62">
        <v>273088900</v>
      </c>
      <c r="D11" s="36">
        <f t="shared" si="0"/>
        <v>13040082.470000029</v>
      </c>
      <c r="E11" s="20">
        <f t="shared" si="1"/>
        <v>0</v>
      </c>
      <c r="F11" s="20">
        <f t="shared" si="2"/>
        <v>0</v>
      </c>
      <c r="G11" s="20">
        <f t="shared" si="3"/>
        <v>0</v>
      </c>
    </row>
    <row r="12" spans="1:7" ht="15.75">
      <c r="A12" s="5" t="s">
        <v>3</v>
      </c>
      <c r="B12" s="62">
        <v>198937775.62</v>
      </c>
      <c r="C12" s="62">
        <v>205945000</v>
      </c>
      <c r="D12" s="36">
        <f t="shared" si="0"/>
        <v>-7007224.379999995</v>
      </c>
      <c r="E12" s="20">
        <f t="shared" si="1"/>
        <v>1</v>
      </c>
      <c r="F12" s="20">
        <f t="shared" si="2"/>
        <v>1</v>
      </c>
      <c r="G12" s="20">
        <f t="shared" si="3"/>
        <v>-2</v>
      </c>
    </row>
    <row r="13" spans="1:7" ht="15.75">
      <c r="A13" s="5" t="s">
        <v>4</v>
      </c>
      <c r="B13" s="62">
        <v>132203559.62</v>
      </c>
      <c r="C13" s="62">
        <v>98781047</v>
      </c>
      <c r="D13" s="36">
        <f t="shared" si="0"/>
        <v>33422512.620000005</v>
      </c>
      <c r="E13" s="20">
        <f t="shared" si="1"/>
        <v>0</v>
      </c>
      <c r="F13" s="20">
        <f t="shared" si="2"/>
        <v>0</v>
      </c>
      <c r="G13" s="20">
        <f t="shared" si="3"/>
        <v>0</v>
      </c>
    </row>
    <row r="14" spans="1:7" ht="15.75">
      <c r="A14" s="5" t="s">
        <v>5</v>
      </c>
      <c r="B14" s="62">
        <v>66213588.87</v>
      </c>
      <c r="C14" s="62">
        <v>61642600</v>
      </c>
      <c r="D14" s="36">
        <f t="shared" si="0"/>
        <v>4570988.869999997</v>
      </c>
      <c r="E14" s="20">
        <f t="shared" si="1"/>
        <v>0</v>
      </c>
      <c r="F14" s="20">
        <f t="shared" si="2"/>
        <v>0</v>
      </c>
      <c r="G14" s="20">
        <f t="shared" si="3"/>
        <v>0</v>
      </c>
    </row>
    <row r="15" spans="1:7" ht="15.75">
      <c r="A15" s="5" t="s">
        <v>6</v>
      </c>
      <c r="B15" s="62">
        <v>120077866.39</v>
      </c>
      <c r="C15" s="62">
        <v>106766790</v>
      </c>
      <c r="D15" s="36">
        <f t="shared" si="0"/>
        <v>13311076.39</v>
      </c>
      <c r="E15" s="20">
        <f t="shared" si="1"/>
        <v>0</v>
      </c>
      <c r="F15" s="20">
        <f t="shared" si="2"/>
        <v>0</v>
      </c>
      <c r="G15" s="20">
        <f t="shared" si="3"/>
        <v>0</v>
      </c>
    </row>
    <row r="16" spans="1:7" ht="15.75">
      <c r="A16" s="5" t="s">
        <v>7</v>
      </c>
      <c r="B16" s="62">
        <v>60548056.35</v>
      </c>
      <c r="C16" s="62">
        <v>51022770.7</v>
      </c>
      <c r="D16" s="36">
        <f t="shared" si="0"/>
        <v>9525285.649999999</v>
      </c>
      <c r="E16" s="20">
        <f t="shared" si="1"/>
        <v>0</v>
      </c>
      <c r="F16" s="20">
        <f t="shared" si="2"/>
        <v>0</v>
      </c>
      <c r="G16" s="20">
        <f t="shared" si="3"/>
        <v>0</v>
      </c>
    </row>
    <row r="17" spans="1:7" ht="15.75">
      <c r="A17" s="5" t="s">
        <v>8</v>
      </c>
      <c r="B17" s="62">
        <v>95523465.03</v>
      </c>
      <c r="C17" s="62">
        <v>84656445</v>
      </c>
      <c r="D17" s="36">
        <f t="shared" si="0"/>
        <v>10867020.030000001</v>
      </c>
      <c r="E17" s="20">
        <f t="shared" si="1"/>
        <v>0</v>
      </c>
      <c r="F17" s="20">
        <f t="shared" si="2"/>
        <v>0</v>
      </c>
      <c r="G17" s="20">
        <f t="shared" si="3"/>
        <v>0</v>
      </c>
    </row>
    <row r="18" spans="1:7" ht="15.75">
      <c r="A18" s="5" t="s">
        <v>9</v>
      </c>
      <c r="B18" s="62">
        <v>59028835.9</v>
      </c>
      <c r="C18" s="62">
        <v>43850300</v>
      </c>
      <c r="D18" s="36">
        <f t="shared" si="0"/>
        <v>15178535.899999999</v>
      </c>
      <c r="E18" s="20">
        <f t="shared" si="1"/>
        <v>0</v>
      </c>
      <c r="F18" s="20">
        <f t="shared" si="2"/>
        <v>0</v>
      </c>
      <c r="G18" s="20">
        <f t="shared" si="3"/>
        <v>0</v>
      </c>
    </row>
    <row r="19" spans="1:7" ht="15.75">
      <c r="A19" s="5" t="s">
        <v>10</v>
      </c>
      <c r="B19" s="62">
        <v>24981533.63</v>
      </c>
      <c r="C19" s="62">
        <v>24429399</v>
      </c>
      <c r="D19" s="36">
        <f t="shared" si="0"/>
        <v>552134.629999999</v>
      </c>
      <c r="E19" s="20">
        <f t="shared" si="1"/>
        <v>0</v>
      </c>
      <c r="F19" s="20">
        <f t="shared" si="2"/>
        <v>0</v>
      </c>
      <c r="G19" s="20">
        <f t="shared" si="3"/>
        <v>0</v>
      </c>
    </row>
    <row r="20" spans="1:7" ht="15.75">
      <c r="A20" s="5" t="s">
        <v>11</v>
      </c>
      <c r="B20" s="62">
        <v>62839837.95</v>
      </c>
      <c r="C20" s="62">
        <v>53061270.96</v>
      </c>
      <c r="D20" s="36">
        <f t="shared" si="0"/>
        <v>9778566.990000002</v>
      </c>
      <c r="E20" s="20">
        <f t="shared" si="1"/>
        <v>0</v>
      </c>
      <c r="F20" s="20">
        <f t="shared" si="2"/>
        <v>0</v>
      </c>
      <c r="G20" s="20">
        <f t="shared" si="3"/>
        <v>0</v>
      </c>
    </row>
    <row r="21" spans="1:7" ht="15.75">
      <c r="A21" s="5" t="s">
        <v>12</v>
      </c>
      <c r="B21" s="62">
        <v>33671805.42</v>
      </c>
      <c r="C21" s="62">
        <v>33588100</v>
      </c>
      <c r="D21" s="36">
        <f t="shared" si="0"/>
        <v>83705.42000000179</v>
      </c>
      <c r="E21" s="20">
        <f t="shared" si="1"/>
        <v>0</v>
      </c>
      <c r="F21" s="20">
        <f t="shared" si="2"/>
        <v>0</v>
      </c>
      <c r="G21" s="20">
        <f t="shared" si="3"/>
        <v>0</v>
      </c>
    </row>
    <row r="22" spans="1:7" ht="15.75">
      <c r="A22" s="5" t="s">
        <v>13</v>
      </c>
      <c r="B22" s="62">
        <v>39369042.22</v>
      </c>
      <c r="C22" s="62">
        <v>38617580</v>
      </c>
      <c r="D22" s="36">
        <f t="shared" si="0"/>
        <v>751462.2199999988</v>
      </c>
      <c r="E22" s="20">
        <f t="shared" si="1"/>
        <v>0</v>
      </c>
      <c r="F22" s="20">
        <f t="shared" si="2"/>
        <v>0</v>
      </c>
      <c r="G22" s="20">
        <f t="shared" si="3"/>
        <v>0</v>
      </c>
    </row>
    <row r="23" spans="1:7" ht="15.75">
      <c r="A23" s="5" t="s">
        <v>14</v>
      </c>
      <c r="B23" s="62">
        <v>71506924.06</v>
      </c>
      <c r="C23" s="62">
        <v>39012081</v>
      </c>
      <c r="D23" s="36">
        <f t="shared" si="0"/>
        <v>32494843.060000002</v>
      </c>
      <c r="E23" s="20">
        <f t="shared" si="1"/>
        <v>0</v>
      </c>
      <c r="F23" s="20">
        <f t="shared" si="2"/>
        <v>0</v>
      </c>
      <c r="G23" s="20">
        <f t="shared" si="3"/>
        <v>0</v>
      </c>
    </row>
    <row r="24" spans="1:7" ht="15.75">
      <c r="A24" s="5" t="s">
        <v>15</v>
      </c>
      <c r="B24" s="62">
        <v>67547695.18</v>
      </c>
      <c r="C24" s="62">
        <v>28992107.28</v>
      </c>
      <c r="D24" s="36">
        <f t="shared" si="0"/>
        <v>38555587.900000006</v>
      </c>
      <c r="E24" s="20">
        <f t="shared" si="1"/>
        <v>0</v>
      </c>
      <c r="F24" s="20">
        <f t="shared" si="2"/>
        <v>0</v>
      </c>
      <c r="G24" s="20">
        <f t="shared" si="3"/>
        <v>0</v>
      </c>
    </row>
    <row r="25" spans="1:7" ht="15.75">
      <c r="A25" s="5" t="s">
        <v>16</v>
      </c>
      <c r="B25" s="62">
        <v>68704245.89</v>
      </c>
      <c r="C25" s="62">
        <v>62739809.21</v>
      </c>
      <c r="D25" s="36">
        <f t="shared" si="0"/>
        <v>5964436.68</v>
      </c>
      <c r="E25" s="20">
        <f t="shared" si="1"/>
        <v>0</v>
      </c>
      <c r="F25" s="20">
        <f t="shared" si="2"/>
        <v>0</v>
      </c>
      <c r="G25" s="20">
        <f t="shared" si="3"/>
        <v>0</v>
      </c>
    </row>
    <row r="26" spans="1:7" ht="15.75">
      <c r="A26" s="5" t="s">
        <v>17</v>
      </c>
      <c r="B26" s="62">
        <v>25802060.14</v>
      </c>
      <c r="C26" s="62">
        <v>24811612</v>
      </c>
      <c r="D26" s="36">
        <f t="shared" si="0"/>
        <v>990448.1400000006</v>
      </c>
      <c r="E26" s="20">
        <f t="shared" si="1"/>
        <v>0</v>
      </c>
      <c r="F26" s="20">
        <f t="shared" si="2"/>
        <v>0</v>
      </c>
      <c r="G26" s="20">
        <f t="shared" si="3"/>
        <v>0</v>
      </c>
    </row>
    <row r="27" spans="1:7" ht="15.75">
      <c r="A27" s="5" t="s">
        <v>18</v>
      </c>
      <c r="B27" s="62">
        <v>40148118.15</v>
      </c>
      <c r="C27" s="62">
        <v>36901690</v>
      </c>
      <c r="D27" s="36">
        <f t="shared" si="0"/>
        <v>3246428.1499999985</v>
      </c>
      <c r="E27" s="20">
        <f t="shared" si="1"/>
        <v>0</v>
      </c>
      <c r="F27" s="20">
        <f t="shared" si="2"/>
        <v>0</v>
      </c>
      <c r="G27" s="20">
        <f t="shared" si="3"/>
        <v>0</v>
      </c>
    </row>
    <row r="28" spans="1:7" ht="15.75">
      <c r="A28" s="5" t="s">
        <v>19</v>
      </c>
      <c r="B28" s="62">
        <v>60941674.14</v>
      </c>
      <c r="C28" s="62">
        <v>51485870</v>
      </c>
      <c r="D28" s="36">
        <f t="shared" si="0"/>
        <v>9455804.14</v>
      </c>
      <c r="E28" s="20">
        <f t="shared" si="1"/>
        <v>0</v>
      </c>
      <c r="F28" s="20">
        <f t="shared" si="2"/>
        <v>0</v>
      </c>
      <c r="G28" s="20">
        <f t="shared" si="3"/>
        <v>0</v>
      </c>
    </row>
    <row r="29" spans="1:7" ht="15.75">
      <c r="A29" s="5" t="s">
        <v>20</v>
      </c>
      <c r="B29" s="62">
        <v>71636925.93</v>
      </c>
      <c r="C29" s="62">
        <v>65200202.09</v>
      </c>
      <c r="D29" s="36">
        <f t="shared" si="0"/>
        <v>6436723.840000004</v>
      </c>
      <c r="E29" s="20">
        <f t="shared" si="1"/>
        <v>0</v>
      </c>
      <c r="F29" s="20">
        <f t="shared" si="2"/>
        <v>0</v>
      </c>
      <c r="G29" s="20">
        <f t="shared" si="3"/>
        <v>0</v>
      </c>
    </row>
    <row r="30" spans="1:7" ht="15.75">
      <c r="A30" s="5" t="s">
        <v>21</v>
      </c>
      <c r="B30" s="62">
        <v>30905416.85</v>
      </c>
      <c r="C30" s="62">
        <v>27124049.48</v>
      </c>
      <c r="D30" s="36">
        <f t="shared" si="0"/>
        <v>3781367.370000001</v>
      </c>
      <c r="E30" s="20">
        <f t="shared" si="1"/>
        <v>0</v>
      </c>
      <c r="F30" s="20">
        <f t="shared" si="2"/>
        <v>0</v>
      </c>
      <c r="G30" s="20">
        <f t="shared" si="3"/>
        <v>0</v>
      </c>
    </row>
    <row r="31" spans="1:7" ht="15.75">
      <c r="A31" s="5" t="s">
        <v>22</v>
      </c>
      <c r="B31" s="62">
        <v>71916178.54</v>
      </c>
      <c r="C31" s="62">
        <v>46112354</v>
      </c>
      <c r="D31" s="36">
        <f t="shared" si="0"/>
        <v>25803824.540000007</v>
      </c>
      <c r="E31" s="20">
        <f t="shared" si="1"/>
        <v>0</v>
      </c>
      <c r="F31" s="20">
        <f t="shared" si="2"/>
        <v>0</v>
      </c>
      <c r="G31" s="20">
        <f t="shared" si="3"/>
        <v>0</v>
      </c>
    </row>
    <row r="32" spans="1:7" ht="15.75">
      <c r="A32" s="5" t="s">
        <v>23</v>
      </c>
      <c r="B32" s="62">
        <v>36759044.35</v>
      </c>
      <c r="C32" s="62">
        <v>34245600</v>
      </c>
      <c r="D32" s="36">
        <f t="shared" si="0"/>
        <v>2513444.3500000015</v>
      </c>
      <c r="E32" s="20">
        <f t="shared" si="1"/>
        <v>0</v>
      </c>
      <c r="F32" s="20">
        <f t="shared" si="2"/>
        <v>0</v>
      </c>
      <c r="G32" s="20">
        <f t="shared" si="3"/>
        <v>0</v>
      </c>
    </row>
    <row r="33" spans="1:7" ht="15.75">
      <c r="A33" s="5" t="s">
        <v>24</v>
      </c>
      <c r="B33" s="62">
        <v>64762580.51</v>
      </c>
      <c r="C33" s="62">
        <v>59742600</v>
      </c>
      <c r="D33" s="36">
        <f t="shared" si="0"/>
        <v>5019980.509999998</v>
      </c>
      <c r="E33" s="20">
        <f t="shared" si="1"/>
        <v>0</v>
      </c>
      <c r="F33" s="20">
        <f t="shared" si="2"/>
        <v>0</v>
      </c>
      <c r="G33" s="20">
        <f t="shared" si="3"/>
        <v>0</v>
      </c>
    </row>
    <row r="34" spans="1:7" ht="15.75">
      <c r="A34" s="5" t="s">
        <v>25</v>
      </c>
      <c r="B34" s="62">
        <v>29264757.48</v>
      </c>
      <c r="C34" s="62">
        <v>24711700</v>
      </c>
      <c r="D34" s="36">
        <f t="shared" si="0"/>
        <v>4553057.48</v>
      </c>
      <c r="E34" s="20">
        <f t="shared" si="1"/>
        <v>0</v>
      </c>
      <c r="F34" s="20">
        <f t="shared" si="2"/>
        <v>0</v>
      </c>
      <c r="G34" s="20">
        <f t="shared" si="3"/>
        <v>0</v>
      </c>
    </row>
    <row r="35" spans="1:7" ht="15.75">
      <c r="A35" s="5" t="s">
        <v>26</v>
      </c>
      <c r="B35" s="62">
        <v>52190092.59</v>
      </c>
      <c r="C35" s="62">
        <v>45741130.48</v>
      </c>
      <c r="D35" s="36">
        <f t="shared" si="0"/>
        <v>6448962.110000007</v>
      </c>
      <c r="E35" s="20">
        <f t="shared" si="1"/>
        <v>0</v>
      </c>
      <c r="F35" s="20">
        <f t="shared" si="2"/>
        <v>0</v>
      </c>
      <c r="G35" s="20">
        <f t="shared" si="3"/>
        <v>0</v>
      </c>
    </row>
    <row r="36" spans="1:7" ht="15.75">
      <c r="A36" s="5" t="s">
        <v>27</v>
      </c>
      <c r="B36" s="62">
        <v>45139569.75</v>
      </c>
      <c r="C36" s="62">
        <v>35945600</v>
      </c>
      <c r="D36" s="36">
        <f t="shared" si="0"/>
        <v>9193969.75</v>
      </c>
      <c r="E36" s="20">
        <f t="shared" si="1"/>
        <v>0</v>
      </c>
      <c r="F36" s="20">
        <f t="shared" si="2"/>
        <v>0</v>
      </c>
      <c r="G36" s="20">
        <f t="shared" si="3"/>
        <v>0</v>
      </c>
    </row>
    <row r="37" spans="1:7" ht="15.75">
      <c r="A37" s="5" t="s">
        <v>28</v>
      </c>
      <c r="B37" s="62">
        <v>59237968.34</v>
      </c>
      <c r="C37" s="62">
        <v>46596830</v>
      </c>
      <c r="D37" s="36">
        <f t="shared" si="0"/>
        <v>12641138.340000004</v>
      </c>
      <c r="E37" s="20">
        <f t="shared" si="1"/>
        <v>0</v>
      </c>
      <c r="F37" s="20">
        <f t="shared" si="2"/>
        <v>0</v>
      </c>
      <c r="G37" s="20">
        <f t="shared" si="3"/>
        <v>0</v>
      </c>
    </row>
    <row r="38" spans="1:7" ht="15.75">
      <c r="A38" s="5" t="s">
        <v>29</v>
      </c>
      <c r="B38" s="62">
        <v>52491369.67</v>
      </c>
      <c r="C38" s="62">
        <v>40851650</v>
      </c>
      <c r="D38" s="36">
        <f t="shared" si="0"/>
        <v>11639719.670000002</v>
      </c>
      <c r="E38" s="20">
        <f t="shared" si="1"/>
        <v>0</v>
      </c>
      <c r="F38" s="20">
        <f t="shared" si="2"/>
        <v>0</v>
      </c>
      <c r="G38" s="20">
        <f t="shared" si="3"/>
        <v>0</v>
      </c>
    </row>
    <row r="39" spans="1:7" ht="15.75">
      <c r="A39" s="5" t="s">
        <v>30</v>
      </c>
      <c r="B39" s="62">
        <v>71972506.47</v>
      </c>
      <c r="C39" s="62">
        <v>63449200.91</v>
      </c>
      <c r="D39" s="36">
        <f t="shared" si="0"/>
        <v>8523305.560000002</v>
      </c>
      <c r="E39" s="20">
        <f t="shared" si="1"/>
        <v>0</v>
      </c>
      <c r="F39" s="20">
        <f t="shared" si="2"/>
        <v>0</v>
      </c>
      <c r="G39" s="20">
        <f t="shared" si="3"/>
        <v>0</v>
      </c>
    </row>
    <row r="40" spans="1:7" ht="15.75">
      <c r="A40" s="5" t="s">
        <v>31</v>
      </c>
      <c r="B40" s="62">
        <v>81549892.33</v>
      </c>
      <c r="C40" s="62">
        <v>80094771.91</v>
      </c>
      <c r="D40" s="36">
        <f t="shared" si="0"/>
        <v>1455120.4200000018</v>
      </c>
      <c r="E40" s="20">
        <f t="shared" si="1"/>
        <v>0</v>
      </c>
      <c r="F40" s="20">
        <f t="shared" si="2"/>
        <v>0</v>
      </c>
      <c r="G40" s="20">
        <f t="shared" si="3"/>
        <v>0</v>
      </c>
    </row>
    <row r="41" spans="1:7" ht="15.75">
      <c r="A41" s="5" t="s">
        <v>32</v>
      </c>
      <c r="B41" s="62">
        <v>46966027.64</v>
      </c>
      <c r="C41" s="62">
        <v>43182303</v>
      </c>
      <c r="D41" s="36">
        <f t="shared" si="0"/>
        <v>3783724.6400000006</v>
      </c>
      <c r="E41" s="20">
        <f t="shared" si="1"/>
        <v>0</v>
      </c>
      <c r="F41" s="20">
        <f t="shared" si="2"/>
        <v>0</v>
      </c>
      <c r="G41" s="20">
        <f t="shared" si="3"/>
        <v>0</v>
      </c>
    </row>
    <row r="42" spans="1:7" ht="15.75">
      <c r="A42" s="5" t="s">
        <v>33</v>
      </c>
      <c r="B42" s="62">
        <v>38825112.39</v>
      </c>
      <c r="C42" s="62">
        <v>36146495.89</v>
      </c>
      <c r="D42" s="36">
        <f t="shared" si="0"/>
        <v>2678616.5</v>
      </c>
      <c r="E42" s="20">
        <f t="shared" si="1"/>
        <v>0</v>
      </c>
      <c r="F42" s="20">
        <f t="shared" si="2"/>
        <v>0</v>
      </c>
      <c r="G42" s="20">
        <f t="shared" si="3"/>
        <v>0</v>
      </c>
    </row>
    <row r="43" spans="1:7" ht="15.75">
      <c r="A43" s="5" t="s">
        <v>34</v>
      </c>
      <c r="B43" s="62">
        <v>36010017</v>
      </c>
      <c r="C43" s="62">
        <v>27551500</v>
      </c>
      <c r="D43" s="36">
        <f t="shared" si="0"/>
        <v>8458517</v>
      </c>
      <c r="E43" s="20">
        <f t="shared" si="1"/>
        <v>0</v>
      </c>
      <c r="F43" s="20">
        <f t="shared" si="2"/>
        <v>0</v>
      </c>
      <c r="G43" s="20">
        <f t="shared" si="3"/>
        <v>0</v>
      </c>
    </row>
    <row r="44" spans="1:7" ht="15.75">
      <c r="A44" s="5" t="s">
        <v>35</v>
      </c>
      <c r="B44" s="62">
        <v>32926757.85</v>
      </c>
      <c r="C44" s="62">
        <v>30873631</v>
      </c>
      <c r="D44" s="36">
        <f t="shared" si="0"/>
        <v>2053126.8500000015</v>
      </c>
      <c r="E44" s="20">
        <f t="shared" si="1"/>
        <v>0</v>
      </c>
      <c r="F44" s="20">
        <f t="shared" si="2"/>
        <v>0</v>
      </c>
      <c r="G44" s="20">
        <f t="shared" si="3"/>
        <v>0</v>
      </c>
    </row>
    <row r="45" spans="1:7" ht="15.75">
      <c r="A45" s="5" t="s">
        <v>36</v>
      </c>
      <c r="B45" s="62">
        <v>51027917.01</v>
      </c>
      <c r="C45" s="62">
        <v>36146620.16</v>
      </c>
      <c r="D45" s="36">
        <f t="shared" si="0"/>
        <v>14881296.850000001</v>
      </c>
      <c r="E45" s="20">
        <f t="shared" si="1"/>
        <v>0</v>
      </c>
      <c r="F45" s="20">
        <f t="shared" si="2"/>
        <v>0</v>
      </c>
      <c r="G45" s="20">
        <f t="shared" si="3"/>
        <v>0</v>
      </c>
    </row>
    <row r="46" spans="1:3" ht="15.75">
      <c r="A46" s="6"/>
      <c r="B46" s="6"/>
      <c r="C46" s="6"/>
    </row>
  </sheetData>
  <sheetProtection/>
  <mergeCells count="1">
    <mergeCell ref="A1:G1"/>
  </mergeCells>
  <printOptions/>
  <pageMargins left="0.15748031496062992" right="0.1968503937007874" top="0.61" bottom="0.31496062992125984" header="0.31496062992125984" footer="0.31496062992125984"/>
  <pageSetup fitToHeight="1" fitToWidth="1" horizontalDpi="600" verticalDpi="6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CC00"/>
    <pageSetUpPr fitToPage="1"/>
  </sheetPr>
  <dimension ref="A1:F47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G48" sqref="G48"/>
    </sheetView>
  </sheetViews>
  <sheetFormatPr defaultColWidth="9.140625" defaultRowHeight="15"/>
  <cols>
    <col min="1" max="1" width="24.421875" style="1" customWidth="1"/>
    <col min="2" max="2" width="18.421875" style="1" customWidth="1"/>
    <col min="3" max="3" width="17.140625" style="1" customWidth="1"/>
    <col min="4" max="5" width="8.140625" style="1" customWidth="1"/>
    <col min="6" max="6" width="17.140625" style="1" customWidth="1"/>
    <col min="7" max="16384" width="9.140625" style="1" customWidth="1"/>
  </cols>
  <sheetData>
    <row r="1" spans="1:6" ht="33.75" customHeight="1">
      <c r="A1" s="68" t="s">
        <v>270</v>
      </c>
      <c r="B1" s="68"/>
      <c r="C1" s="68"/>
      <c r="D1" s="68"/>
      <c r="E1" s="68"/>
      <c r="F1" s="68"/>
    </row>
    <row r="3" spans="1:2" ht="15.75">
      <c r="A3" s="11" t="s">
        <v>159</v>
      </c>
      <c r="B3" s="34">
        <f>MAX($D$9:$D$45)</f>
        <v>0.11319361668216954</v>
      </c>
    </row>
    <row r="4" spans="1:2" ht="15.75">
      <c r="A4" s="12" t="s">
        <v>160</v>
      </c>
      <c r="B4" s="45">
        <f>MIN($D$9:$D$45)</f>
        <v>0</v>
      </c>
    </row>
    <row r="5" spans="1:2" ht="15.75">
      <c r="A5" s="13" t="s">
        <v>161</v>
      </c>
      <c r="B5" s="14" t="s">
        <v>42</v>
      </c>
    </row>
    <row r="7" spans="1:6" s="8" customFormat="1" ht="162.75" customHeight="1">
      <c r="A7" s="3" t="s">
        <v>38</v>
      </c>
      <c r="B7" s="10" t="s">
        <v>121</v>
      </c>
      <c r="C7" s="10" t="s">
        <v>294</v>
      </c>
      <c r="D7" s="9" t="s">
        <v>162</v>
      </c>
      <c r="E7" s="9" t="s">
        <v>163</v>
      </c>
      <c r="F7" s="9" t="s">
        <v>164</v>
      </c>
    </row>
    <row r="8" spans="1:6" s="7" customFormat="1" ht="15.75">
      <c r="A8" s="9">
        <v>1</v>
      </c>
      <c r="B8" s="9">
        <v>2</v>
      </c>
      <c r="C8" s="9">
        <v>3</v>
      </c>
      <c r="D8" s="9" t="s">
        <v>128</v>
      </c>
      <c r="E8" s="9">
        <v>5</v>
      </c>
      <c r="F8" s="9">
        <v>6</v>
      </c>
    </row>
    <row r="9" spans="1:6" ht="15.75">
      <c r="A9" s="5" t="s">
        <v>0</v>
      </c>
      <c r="B9" s="58">
        <v>15337187464.22</v>
      </c>
      <c r="C9" s="58">
        <v>347249849.7075014</v>
      </c>
      <c r="D9" s="47">
        <f>C9/B9</f>
        <v>0.022641038359712155</v>
      </c>
      <c r="E9" s="47">
        <f>(D9-$B$4)/($B$3-$B$4)</f>
        <v>0.20002045188895012</v>
      </c>
      <c r="F9" s="47">
        <f>E9*$B$5</f>
        <v>-0.20002045188895012</v>
      </c>
    </row>
    <row r="10" spans="1:6" ht="15.75">
      <c r="A10" s="5" t="s">
        <v>1</v>
      </c>
      <c r="B10" s="58">
        <v>10030469376.84</v>
      </c>
      <c r="C10" s="58">
        <v>116390175.26925397</v>
      </c>
      <c r="D10" s="47">
        <f aca="true" t="shared" si="0" ref="D10:D45">C10/B10</f>
        <v>0.011603661892233556</v>
      </c>
      <c r="E10" s="47">
        <f aca="true" t="shared" si="1" ref="E10:E45">(D10-$B$4)/($B$3-$B$4)</f>
        <v>0.10251162770790223</v>
      </c>
      <c r="F10" s="47">
        <f aca="true" t="shared" si="2" ref="F10:F45">E10*$B$5</f>
        <v>-0.10251162770790223</v>
      </c>
    </row>
    <row r="11" spans="1:6" ht="15.75">
      <c r="A11" s="5" t="s">
        <v>2</v>
      </c>
      <c r="B11" s="58">
        <v>1745318468</v>
      </c>
      <c r="C11" s="58">
        <v>142997065.43056735</v>
      </c>
      <c r="D11" s="47">
        <f t="shared" si="0"/>
        <v>0.08193178955725537</v>
      </c>
      <c r="E11" s="47">
        <f t="shared" si="1"/>
        <v>0.7238198757029504</v>
      </c>
      <c r="F11" s="47">
        <f t="shared" si="2"/>
        <v>-0.7238198757029504</v>
      </c>
    </row>
    <row r="12" spans="1:6" ht="15.75">
      <c r="A12" s="5" t="s">
        <v>3</v>
      </c>
      <c r="B12" s="58">
        <v>1564734000</v>
      </c>
      <c r="C12" s="58">
        <v>83146437.96374047</v>
      </c>
      <c r="D12" s="47">
        <f t="shared" si="0"/>
        <v>0.05313774607296861</v>
      </c>
      <c r="E12" s="47">
        <f t="shared" si="1"/>
        <v>0.4694411896226562</v>
      </c>
      <c r="F12" s="47">
        <f t="shared" si="2"/>
        <v>-0.4694411896226562</v>
      </c>
    </row>
    <row r="13" spans="1:6" ht="15.75">
      <c r="A13" s="5" t="s">
        <v>4</v>
      </c>
      <c r="B13" s="58">
        <v>763776821.51</v>
      </c>
      <c r="C13" s="58">
        <v>34570141.898613065</v>
      </c>
      <c r="D13" s="47">
        <f t="shared" si="0"/>
        <v>0.04526209872442489</v>
      </c>
      <c r="E13" s="47">
        <f t="shared" si="1"/>
        <v>0.39986440977068505</v>
      </c>
      <c r="F13" s="47">
        <f t="shared" si="2"/>
        <v>-0.39986440977068505</v>
      </c>
    </row>
    <row r="14" spans="1:6" ht="15.75">
      <c r="A14" s="5" t="s">
        <v>5</v>
      </c>
      <c r="B14" s="58">
        <v>583898580</v>
      </c>
      <c r="C14" s="58">
        <v>7488197.531526826</v>
      </c>
      <c r="D14" s="47">
        <f t="shared" si="0"/>
        <v>0.01282448320310494</v>
      </c>
      <c r="E14" s="47">
        <f t="shared" si="1"/>
        <v>0.11329687644060477</v>
      </c>
      <c r="F14" s="47">
        <f t="shared" si="2"/>
        <v>-0.11329687644060477</v>
      </c>
    </row>
    <row r="15" spans="1:6" ht="15.75">
      <c r="A15" s="5" t="s">
        <v>6</v>
      </c>
      <c r="B15" s="58">
        <v>937053589.92</v>
      </c>
      <c r="C15" s="58">
        <v>25374025.468116328</v>
      </c>
      <c r="D15" s="47">
        <f t="shared" si="0"/>
        <v>0.027078521165777306</v>
      </c>
      <c r="E15" s="47">
        <f t="shared" si="1"/>
        <v>0.2392230406579346</v>
      </c>
      <c r="F15" s="47">
        <f t="shared" si="2"/>
        <v>-0.2392230406579346</v>
      </c>
    </row>
    <row r="16" spans="1:6" ht="15.75">
      <c r="A16" s="5" t="s">
        <v>7</v>
      </c>
      <c r="B16" s="58">
        <v>329628497.95</v>
      </c>
      <c r="C16" s="58">
        <v>14595301.103516899</v>
      </c>
      <c r="D16" s="47">
        <f t="shared" si="0"/>
        <v>0.044278031766934185</v>
      </c>
      <c r="E16" s="47">
        <f t="shared" si="1"/>
        <v>0.3911707485348769</v>
      </c>
      <c r="F16" s="47">
        <f t="shared" si="2"/>
        <v>-0.3911707485348769</v>
      </c>
    </row>
    <row r="17" spans="1:6" ht="15.75">
      <c r="A17" s="5" t="s">
        <v>8</v>
      </c>
      <c r="B17" s="58">
        <v>691820203.83</v>
      </c>
      <c r="C17" s="58">
        <v>21531852.76667594</v>
      </c>
      <c r="D17" s="47">
        <f t="shared" si="0"/>
        <v>0.031123480707086912</v>
      </c>
      <c r="E17" s="47">
        <f t="shared" si="1"/>
        <v>0.27495791387668894</v>
      </c>
      <c r="F17" s="47">
        <f t="shared" si="2"/>
        <v>-0.27495791387668894</v>
      </c>
    </row>
    <row r="18" spans="1:6" ht="15.75">
      <c r="A18" s="5" t="s">
        <v>9</v>
      </c>
      <c r="B18" s="58">
        <v>422763539.04</v>
      </c>
      <c r="C18" s="58"/>
      <c r="D18" s="23">
        <f t="shared" si="0"/>
        <v>0</v>
      </c>
      <c r="E18" s="23">
        <f t="shared" si="1"/>
        <v>0</v>
      </c>
      <c r="F18" s="23">
        <f t="shared" si="2"/>
        <v>0</v>
      </c>
    </row>
    <row r="19" spans="1:6" ht="15.75">
      <c r="A19" s="5" t="s">
        <v>10</v>
      </c>
      <c r="B19" s="58">
        <v>190767987.02</v>
      </c>
      <c r="C19" s="58">
        <v>9397556.572247185</v>
      </c>
      <c r="D19" s="47">
        <f t="shared" si="0"/>
        <v>0.04926170642699055</v>
      </c>
      <c r="E19" s="47">
        <f t="shared" si="1"/>
        <v>0.4351986257786067</v>
      </c>
      <c r="F19" s="47">
        <f t="shared" si="2"/>
        <v>-0.4351986257786067</v>
      </c>
    </row>
    <row r="20" spans="1:6" ht="15.75">
      <c r="A20" s="5" t="s">
        <v>11</v>
      </c>
      <c r="B20" s="58">
        <v>662368639.69</v>
      </c>
      <c r="C20" s="58">
        <v>3822808.389427498</v>
      </c>
      <c r="D20" s="47">
        <f t="shared" si="0"/>
        <v>0.0057714211699645655</v>
      </c>
      <c r="E20" s="47">
        <f t="shared" si="1"/>
        <v>0.050987161106176494</v>
      </c>
      <c r="F20" s="47">
        <f t="shared" si="2"/>
        <v>-0.050987161106176494</v>
      </c>
    </row>
    <row r="21" spans="1:6" ht="15.75">
      <c r="A21" s="5" t="s">
        <v>12</v>
      </c>
      <c r="B21" s="58">
        <v>174662996.09</v>
      </c>
      <c r="C21" s="58">
        <v>19770736.227970738</v>
      </c>
      <c r="D21" s="47">
        <f t="shared" si="0"/>
        <v>0.11319361668216954</v>
      </c>
      <c r="E21" s="23">
        <f t="shared" si="1"/>
        <v>1</v>
      </c>
      <c r="F21" s="23">
        <f t="shared" si="2"/>
        <v>-1</v>
      </c>
    </row>
    <row r="22" spans="1:6" ht="15.75">
      <c r="A22" s="5" t="s">
        <v>13</v>
      </c>
      <c r="B22" s="58">
        <v>305625856.82</v>
      </c>
      <c r="C22" s="58">
        <v>20815990.695110142</v>
      </c>
      <c r="D22" s="47">
        <f t="shared" si="0"/>
        <v>0.06810939006175068</v>
      </c>
      <c r="E22" s="47">
        <f t="shared" si="1"/>
        <v>0.6017069871792461</v>
      </c>
      <c r="F22" s="47">
        <f t="shared" si="2"/>
        <v>-0.6017069871792461</v>
      </c>
    </row>
    <row r="23" spans="1:6" ht="15.75">
      <c r="A23" s="5" t="s">
        <v>14</v>
      </c>
      <c r="B23" s="58">
        <v>378784442.62</v>
      </c>
      <c r="C23" s="58">
        <v>3259308.8245489076</v>
      </c>
      <c r="D23" s="47">
        <f t="shared" si="0"/>
        <v>0.008604653353777457</v>
      </c>
      <c r="E23" s="47">
        <f t="shared" si="1"/>
        <v>0.07601712539973005</v>
      </c>
      <c r="F23" s="47">
        <f t="shared" si="2"/>
        <v>-0.07601712539973005</v>
      </c>
    </row>
    <row r="24" spans="1:6" ht="15.75">
      <c r="A24" s="5" t="s">
        <v>15</v>
      </c>
      <c r="B24" s="58">
        <v>291325289.27</v>
      </c>
      <c r="C24" s="58">
        <v>12220607.31579573</v>
      </c>
      <c r="D24" s="47">
        <f t="shared" si="0"/>
        <v>0.041948322943119724</v>
      </c>
      <c r="E24" s="47">
        <f t="shared" si="1"/>
        <v>0.37058912130093197</v>
      </c>
      <c r="F24" s="47">
        <f t="shared" si="2"/>
        <v>-0.37058912130093197</v>
      </c>
    </row>
    <row r="25" spans="1:6" ht="15.75">
      <c r="A25" s="5" t="s">
        <v>16</v>
      </c>
      <c r="B25" s="58">
        <v>1041566214</v>
      </c>
      <c r="C25" s="58">
        <v>30358088.489562795</v>
      </c>
      <c r="D25" s="47">
        <f t="shared" si="0"/>
        <v>0.029146575687182184</v>
      </c>
      <c r="E25" s="47">
        <f t="shared" si="1"/>
        <v>0.25749310377652596</v>
      </c>
      <c r="F25" s="47">
        <f t="shared" si="2"/>
        <v>-0.25749310377652596</v>
      </c>
    </row>
    <row r="26" spans="1:6" ht="15.75">
      <c r="A26" s="5" t="s">
        <v>17</v>
      </c>
      <c r="B26" s="58">
        <v>141709453.05</v>
      </c>
      <c r="C26" s="58">
        <v>14995063.525564395</v>
      </c>
      <c r="D26" s="47">
        <f t="shared" si="0"/>
        <v>0.10581554866543459</v>
      </c>
      <c r="E26" s="47">
        <f t="shared" si="1"/>
        <v>0.9348190451635499</v>
      </c>
      <c r="F26" s="47">
        <f t="shared" si="2"/>
        <v>-0.9348190451635499</v>
      </c>
    </row>
    <row r="27" spans="1:6" ht="15.75">
      <c r="A27" s="5" t="s">
        <v>18</v>
      </c>
      <c r="B27" s="58">
        <v>279126355.25</v>
      </c>
      <c r="C27" s="58">
        <v>3063899.2770591825</v>
      </c>
      <c r="D27" s="47">
        <f t="shared" si="0"/>
        <v>0.010976746621848001</v>
      </c>
      <c r="E27" s="47">
        <f t="shared" si="1"/>
        <v>0.096973194634014</v>
      </c>
      <c r="F27" s="47">
        <f t="shared" si="2"/>
        <v>-0.096973194634014</v>
      </c>
    </row>
    <row r="28" spans="1:6" ht="15.75">
      <c r="A28" s="5" t="s">
        <v>19</v>
      </c>
      <c r="B28" s="58">
        <v>595665020.76</v>
      </c>
      <c r="C28" s="58">
        <v>21495394.034132473</v>
      </c>
      <c r="D28" s="47">
        <f t="shared" si="0"/>
        <v>0.03608637956733941</v>
      </c>
      <c r="E28" s="47">
        <f t="shared" si="1"/>
        <v>0.3188022489701383</v>
      </c>
      <c r="F28" s="47">
        <f t="shared" si="2"/>
        <v>-0.3188022489701383</v>
      </c>
    </row>
    <row r="29" spans="1:6" ht="15.75">
      <c r="A29" s="5" t="s">
        <v>20</v>
      </c>
      <c r="B29" s="58">
        <v>604478140.2</v>
      </c>
      <c r="C29" s="58">
        <v>23046677.486753814</v>
      </c>
      <c r="D29" s="47">
        <f t="shared" si="0"/>
        <v>0.038126568942804945</v>
      </c>
      <c r="E29" s="47">
        <f t="shared" si="1"/>
        <v>0.33682613967409974</v>
      </c>
      <c r="F29" s="47">
        <f t="shared" si="2"/>
        <v>-0.33682613967409974</v>
      </c>
    </row>
    <row r="30" spans="1:6" ht="15.75">
      <c r="A30" s="5" t="s">
        <v>21</v>
      </c>
      <c r="B30" s="58">
        <v>273826967.7</v>
      </c>
      <c r="C30" s="58">
        <v>5183653.048004944</v>
      </c>
      <c r="D30" s="47">
        <f t="shared" si="0"/>
        <v>0.018930396416192517</v>
      </c>
      <c r="E30" s="47">
        <f t="shared" si="1"/>
        <v>0.1672390808869213</v>
      </c>
      <c r="F30" s="47">
        <f t="shared" si="2"/>
        <v>-0.1672390808869213</v>
      </c>
    </row>
    <row r="31" spans="1:6" ht="15.75">
      <c r="A31" s="5" t="s">
        <v>22</v>
      </c>
      <c r="B31" s="58">
        <v>371218842.25</v>
      </c>
      <c r="C31" s="58">
        <v>22652870.09493625</v>
      </c>
      <c r="D31" s="47">
        <f t="shared" si="0"/>
        <v>0.0610229533545081</v>
      </c>
      <c r="E31" s="47">
        <f t="shared" si="1"/>
        <v>0.5391024259420146</v>
      </c>
      <c r="F31" s="47">
        <f t="shared" si="2"/>
        <v>-0.5391024259420146</v>
      </c>
    </row>
    <row r="32" spans="1:6" ht="15.75">
      <c r="A32" s="5" t="s">
        <v>23</v>
      </c>
      <c r="B32" s="58">
        <v>356312817.05</v>
      </c>
      <c r="C32" s="58">
        <v>3733355.3589652777</v>
      </c>
      <c r="D32" s="47">
        <f t="shared" si="0"/>
        <v>0.010477746464117204</v>
      </c>
      <c r="E32" s="47">
        <f t="shared" si="1"/>
        <v>0.09256481744493705</v>
      </c>
      <c r="F32" s="47">
        <f t="shared" si="2"/>
        <v>-0.09256481744493705</v>
      </c>
    </row>
    <row r="33" spans="1:6" ht="15.75">
      <c r="A33" s="5" t="s">
        <v>24</v>
      </c>
      <c r="B33" s="58">
        <v>619460248.33</v>
      </c>
      <c r="C33" s="58">
        <v>23791637.286214814</v>
      </c>
      <c r="D33" s="47">
        <f t="shared" si="0"/>
        <v>0.03840704443966272</v>
      </c>
      <c r="E33" s="47">
        <f t="shared" si="1"/>
        <v>0.33930397813424285</v>
      </c>
      <c r="F33" s="47">
        <f t="shared" si="2"/>
        <v>-0.33930397813424285</v>
      </c>
    </row>
    <row r="34" spans="1:6" ht="15.75">
      <c r="A34" s="5" t="s">
        <v>25</v>
      </c>
      <c r="B34" s="58">
        <v>211913076.17</v>
      </c>
      <c r="C34" s="58">
        <v>6954791.321457718</v>
      </c>
      <c r="D34" s="47">
        <f t="shared" si="0"/>
        <v>0.032819075854849444</v>
      </c>
      <c r="E34" s="47">
        <f t="shared" si="1"/>
        <v>0.28993751429464804</v>
      </c>
      <c r="F34" s="47">
        <f t="shared" si="2"/>
        <v>-0.28993751429464804</v>
      </c>
    </row>
    <row r="35" spans="1:6" ht="15.75">
      <c r="A35" s="5" t="s">
        <v>26</v>
      </c>
      <c r="B35" s="58">
        <v>391370199.09</v>
      </c>
      <c r="C35" s="58">
        <v>29285315.123180576</v>
      </c>
      <c r="D35" s="47">
        <f t="shared" si="0"/>
        <v>0.07482765726995501</v>
      </c>
      <c r="E35" s="47">
        <f t="shared" si="1"/>
        <v>0.6610589842716987</v>
      </c>
      <c r="F35" s="47">
        <f t="shared" si="2"/>
        <v>-0.6610589842716987</v>
      </c>
    </row>
    <row r="36" spans="1:6" ht="15.75">
      <c r="A36" s="5" t="s">
        <v>27</v>
      </c>
      <c r="B36" s="58">
        <v>364450191.52</v>
      </c>
      <c r="C36" s="58">
        <v>5835544.208331518</v>
      </c>
      <c r="D36" s="47">
        <f t="shared" si="0"/>
        <v>0.016011911487804172</v>
      </c>
      <c r="E36" s="47">
        <f t="shared" si="1"/>
        <v>0.14145595800479796</v>
      </c>
      <c r="F36" s="47">
        <f t="shared" si="2"/>
        <v>-0.14145595800479796</v>
      </c>
    </row>
    <row r="37" spans="1:6" ht="15.75">
      <c r="A37" s="5" t="s">
        <v>28</v>
      </c>
      <c r="B37" s="58">
        <v>353911268.5</v>
      </c>
      <c r="C37" s="58">
        <v>26594370.35976418</v>
      </c>
      <c r="D37" s="47">
        <f t="shared" si="0"/>
        <v>0.07514417518402408</v>
      </c>
      <c r="E37" s="47">
        <f t="shared" si="1"/>
        <v>0.6638552365988755</v>
      </c>
      <c r="F37" s="47">
        <f t="shared" si="2"/>
        <v>-0.6638552365988755</v>
      </c>
    </row>
    <row r="38" spans="1:6" ht="15.75">
      <c r="A38" s="5" t="s">
        <v>29</v>
      </c>
      <c r="B38" s="58">
        <v>380108027.1</v>
      </c>
      <c r="C38" s="58">
        <v>8117386.953484423</v>
      </c>
      <c r="D38" s="47">
        <f t="shared" si="0"/>
        <v>0.021355473641046986</v>
      </c>
      <c r="E38" s="47">
        <f t="shared" si="1"/>
        <v>0.18866323267159055</v>
      </c>
      <c r="F38" s="47">
        <f t="shared" si="2"/>
        <v>-0.18866323267159055</v>
      </c>
    </row>
    <row r="39" spans="1:6" ht="15.75">
      <c r="A39" s="5" t="s">
        <v>30</v>
      </c>
      <c r="B39" s="58">
        <v>863633013.73</v>
      </c>
      <c r="C39" s="58"/>
      <c r="D39" s="23">
        <f t="shared" si="0"/>
        <v>0</v>
      </c>
      <c r="E39" s="23">
        <f t="shared" si="1"/>
        <v>0</v>
      </c>
      <c r="F39" s="23">
        <f t="shared" si="2"/>
        <v>0</v>
      </c>
    </row>
    <row r="40" spans="1:6" ht="15.75">
      <c r="A40" s="5" t="s">
        <v>31</v>
      </c>
      <c r="B40" s="58">
        <v>780238016.31</v>
      </c>
      <c r="C40" s="58">
        <v>37970670.2372019</v>
      </c>
      <c r="D40" s="47">
        <f t="shared" si="0"/>
        <v>0.048665496224828395</v>
      </c>
      <c r="E40" s="47">
        <f t="shared" si="1"/>
        <v>0.4299314541868002</v>
      </c>
      <c r="F40" s="47">
        <f t="shared" si="2"/>
        <v>-0.4299314541868002</v>
      </c>
    </row>
    <row r="41" spans="1:6" ht="15.75">
      <c r="A41" s="5" t="s">
        <v>32</v>
      </c>
      <c r="B41" s="58">
        <v>324583048.97</v>
      </c>
      <c r="C41" s="58">
        <v>31586083.5439934</v>
      </c>
      <c r="D41" s="47">
        <f t="shared" si="0"/>
        <v>0.09731279450428966</v>
      </c>
      <c r="E41" s="47">
        <f t="shared" si="1"/>
        <v>0.8597021400732268</v>
      </c>
      <c r="F41" s="47">
        <f t="shared" si="2"/>
        <v>-0.8597021400732268</v>
      </c>
    </row>
    <row r="42" spans="1:6" ht="15.75">
      <c r="A42" s="5" t="s">
        <v>33</v>
      </c>
      <c r="B42" s="58">
        <v>329729544.07</v>
      </c>
      <c r="C42" s="58">
        <v>8938963.24782379</v>
      </c>
      <c r="D42" s="47">
        <f t="shared" si="0"/>
        <v>0.027109985770417015</v>
      </c>
      <c r="E42" s="47">
        <f t="shared" si="1"/>
        <v>0.2395010122040515</v>
      </c>
      <c r="F42" s="47">
        <f t="shared" si="2"/>
        <v>-0.2395010122040515</v>
      </c>
    </row>
    <row r="43" spans="1:6" ht="15.75">
      <c r="A43" s="5" t="s">
        <v>34</v>
      </c>
      <c r="B43" s="58">
        <v>281550541.3</v>
      </c>
      <c r="C43" s="58">
        <v>6388042.96851683</v>
      </c>
      <c r="D43" s="47">
        <f t="shared" si="0"/>
        <v>0.022688796615419008</v>
      </c>
      <c r="E43" s="47">
        <f t="shared" si="1"/>
        <v>0.2004423683989681</v>
      </c>
      <c r="F43" s="47">
        <f t="shared" si="2"/>
        <v>-0.2004423683989681</v>
      </c>
    </row>
    <row r="44" spans="1:6" ht="15.75">
      <c r="A44" s="5" t="s">
        <v>35</v>
      </c>
      <c r="B44" s="58">
        <v>222554697.18</v>
      </c>
      <c r="C44" s="58">
        <v>19212477.97847648</v>
      </c>
      <c r="D44" s="47">
        <f t="shared" si="0"/>
        <v>0.08632699386675996</v>
      </c>
      <c r="E44" s="47">
        <f t="shared" si="1"/>
        <v>0.7626489584580819</v>
      </c>
      <c r="F44" s="47">
        <f t="shared" si="2"/>
        <v>-0.7626489584580819</v>
      </c>
    </row>
    <row r="45" spans="1:6" ht="15.75">
      <c r="A45" s="5" t="s">
        <v>36</v>
      </c>
      <c r="B45" s="58">
        <v>301395645.18</v>
      </c>
      <c r="C45" s="58">
        <v>19836778.29618308</v>
      </c>
      <c r="D45" s="47">
        <f t="shared" si="0"/>
        <v>0.06581640648568803</v>
      </c>
      <c r="E45" s="47">
        <f t="shared" si="1"/>
        <v>0.5814498062244136</v>
      </c>
      <c r="F45" s="47">
        <f t="shared" si="2"/>
        <v>-0.5814498062244136</v>
      </c>
    </row>
    <row r="46" spans="1:6" s="18" customFormat="1" ht="15.75">
      <c r="A46" s="15" t="s">
        <v>74</v>
      </c>
      <c r="B46" s="16">
        <f>SUM(B9:B45)</f>
        <v>43498987080.52999</v>
      </c>
      <c r="C46" s="16">
        <f>SUM(C9:C45)</f>
        <v>1211671118.0042207</v>
      </c>
      <c r="D46" s="16">
        <f>C46/B46</f>
        <v>0.02785515708126824</v>
      </c>
      <c r="E46" s="17"/>
      <c r="F46" s="17"/>
    </row>
    <row r="47" ht="15.75">
      <c r="A47" s="6" t="s">
        <v>39</v>
      </c>
    </row>
  </sheetData>
  <sheetProtection/>
  <mergeCells count="1">
    <mergeCell ref="A1:F1"/>
  </mergeCells>
  <printOptions/>
  <pageMargins left="0.71" right="0.21" top="0.17" bottom="0.22" header="0.17" footer="0.2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2010-08-08T11:08:55Z</cp:lastPrinted>
  <dcterms:created xsi:type="dcterms:W3CDTF">2006-09-28T05:33:49Z</dcterms:created>
  <dcterms:modified xsi:type="dcterms:W3CDTF">2011-02-28T12:13:36Z</dcterms:modified>
  <cp:category/>
  <cp:version/>
  <cp:contentType/>
  <cp:contentStatus/>
</cp:coreProperties>
</file>