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75" windowHeight="11385" firstSheet="16" activeTab="27"/>
  </bookViews>
  <sheets>
    <sheet name="I (1)" sheetId="1" r:id="rId1"/>
    <sheet name="I (2)" sheetId="2" r:id="rId2"/>
    <sheet name="I (3)" sheetId="3" r:id="rId3"/>
    <sheet name="I (4)" sheetId="4" r:id="rId4"/>
    <sheet name="I (5)" sheetId="5" r:id="rId5"/>
    <sheet name="I (6)" sheetId="6" r:id="rId6"/>
    <sheet name="II (1)" sheetId="7" r:id="rId7"/>
    <sheet name="II (2)" sheetId="8" r:id="rId8"/>
    <sheet name="II (3)" sheetId="9" r:id="rId9"/>
    <sheet name="II (4)" sheetId="10" r:id="rId10"/>
    <sheet name="II (5)" sheetId="11" r:id="rId11"/>
    <sheet name="II (6)" sheetId="12" r:id="rId12"/>
    <sheet name="II (7)" sheetId="13" r:id="rId13"/>
    <sheet name="II (8)" sheetId="14" r:id="rId14"/>
    <sheet name="II (9)" sheetId="15" r:id="rId15"/>
    <sheet name="III (1)" sheetId="16" r:id="rId16"/>
    <sheet name="III (2)" sheetId="17" r:id="rId17"/>
    <sheet name="III (3)" sheetId="18" r:id="rId18"/>
    <sheet name="III (4)" sheetId="19" r:id="rId19"/>
    <sheet name="III (5)" sheetId="20" r:id="rId20"/>
    <sheet name="III (6)" sheetId="21" r:id="rId21"/>
    <sheet name="III (7)" sheetId="22" r:id="rId22"/>
    <sheet name="III (8)" sheetId="23" r:id="rId23"/>
    <sheet name="III (9)" sheetId="24" r:id="rId24"/>
    <sheet name="IV (1)" sheetId="25" r:id="rId25"/>
    <sheet name="IV (2)" sheetId="26" r:id="rId26"/>
    <sheet name="рейтинг" sheetId="27" r:id="rId27"/>
    <sheet name="ранг" sheetId="28" r:id="rId28"/>
  </sheets>
  <definedNames>
    <definedName name="_xlnm.Print_Area" localSheetId="0">'I (1)'!$A$1:$F$47</definedName>
    <definedName name="_xlnm.Print_Area" localSheetId="1">'I (2)'!$A$1:$I$48</definedName>
    <definedName name="_xlnm.Print_Area" localSheetId="2">'I (3)'!$A$1:$G$48</definedName>
    <definedName name="_xlnm.Print_Area" localSheetId="4">'I (5)'!$A$1:$H$48</definedName>
    <definedName name="_xlnm.Print_Area" localSheetId="5">'I (6)'!$A$1:$G$48</definedName>
    <definedName name="_xlnm.Print_Area" localSheetId="7">'II (2)'!$A$1:$F$47</definedName>
    <definedName name="_xlnm.Print_Area" localSheetId="10">'II (5)'!$A$1:$G$48</definedName>
    <definedName name="_xlnm.Print_Area" localSheetId="11">'II (6)'!$A$1:$G$48</definedName>
    <definedName name="_xlnm.Print_Area" localSheetId="12">'II (7)'!$A$1:$G$48</definedName>
    <definedName name="_xlnm.Print_Area" localSheetId="13">'II (8)'!$A$1:$F$47</definedName>
    <definedName name="_xlnm.Print_Area" localSheetId="14">'II (9)'!$A$1:$I$47</definedName>
    <definedName name="_xlnm.Print_Area" localSheetId="15">'III (1)'!$A$1:$M$47</definedName>
    <definedName name="_xlnm.Print_Area" localSheetId="16">'III (2)'!$A$1:$K$47</definedName>
    <definedName name="_xlnm.Print_Area" localSheetId="17">'III (3)'!$A$1:$I$46</definedName>
    <definedName name="_xlnm.Print_Area" localSheetId="19">'III (5)'!$A$1:$H$46</definedName>
    <definedName name="_xlnm.Print_Area" localSheetId="20">'III (6)'!$A$1:$E$45</definedName>
    <definedName name="_xlnm.Print_Area" localSheetId="22">'III (8)'!$A$1:$J$48</definedName>
    <definedName name="_xlnm.Print_Area" localSheetId="25">'IV (2)'!$A$1:$E$46</definedName>
    <definedName name="_xlnm.Print_Area" localSheetId="27">'ранг'!$A$1:$AB$41</definedName>
    <definedName name="_xlnm.Print_Area" localSheetId="26">'рейтинг'!$A$1:$AB$41</definedName>
  </definedNames>
  <calcPr fullCalcOnLoad="1"/>
</workbook>
</file>

<file path=xl/sharedStrings.xml><?xml version="1.0" encoding="utf-8"?>
<sst xmlns="http://schemas.openxmlformats.org/spreadsheetml/2006/main" count="1483" uniqueCount="368">
  <si>
    <t>1.Самара</t>
  </si>
  <si>
    <t>2.Тольятти</t>
  </si>
  <si>
    <t>3.Сызрань</t>
  </si>
  <si>
    <t>4.Новокуйбышевск</t>
  </si>
  <si>
    <t xml:space="preserve">5.Чапаевск </t>
  </si>
  <si>
    <t>6.Отрадный</t>
  </si>
  <si>
    <t>7.Жигулевск</t>
  </si>
  <si>
    <t>8.Октябрьск</t>
  </si>
  <si>
    <t>9.Кинель</t>
  </si>
  <si>
    <t>10.Похвистнево</t>
  </si>
  <si>
    <t>11.Алексеевский</t>
  </si>
  <si>
    <t>12.Безенчукский</t>
  </si>
  <si>
    <t>13.Богатовский</t>
  </si>
  <si>
    <t>14.Большеглушицкий</t>
  </si>
  <si>
    <t>15.Большечерниговский</t>
  </si>
  <si>
    <t>16.Борский</t>
  </si>
  <si>
    <t>17.Волжский</t>
  </si>
  <si>
    <t>18.Елховский</t>
  </si>
  <si>
    <t>19.Исаклинский</t>
  </si>
  <si>
    <t>20.Кинельский</t>
  </si>
  <si>
    <t>21.Кинель-Черкасский</t>
  </si>
  <si>
    <t>22.Клявлинский</t>
  </si>
  <si>
    <t>23.Кошкинский</t>
  </si>
  <si>
    <t>24.Красноармейский</t>
  </si>
  <si>
    <t>25.Красноярский</t>
  </si>
  <si>
    <t>26.Камышлинский</t>
  </si>
  <si>
    <t>27.Нефтегорский</t>
  </si>
  <si>
    <t>28.Пестравский</t>
  </si>
  <si>
    <t>29.Похвистневский</t>
  </si>
  <si>
    <t>30.Приволжский</t>
  </si>
  <si>
    <t>31.Сергиевский</t>
  </si>
  <si>
    <t>32.Ставропольский</t>
  </si>
  <si>
    <t>33.Сызранский</t>
  </si>
  <si>
    <t>34.Хворостянский</t>
  </si>
  <si>
    <t>35.Челно-Вершинский</t>
  </si>
  <si>
    <t>36.Шенталинский</t>
  </si>
  <si>
    <t>37.Шигонский</t>
  </si>
  <si>
    <t>+</t>
  </si>
  <si>
    <t>Наименование муниципального образования</t>
  </si>
  <si>
    <t>* для муниципального района - консолидированный бюджет</t>
  </si>
  <si>
    <t>Возврат остатков субсидий, субвенций и иных МБТ, имеющих целевое назначение, прошлых лет (код 000 1 19 00000 00 0000 000)</t>
  </si>
  <si>
    <t>+2</t>
  </si>
  <si>
    <t>-1</t>
  </si>
  <si>
    <t>% исполнения годового плана</t>
  </si>
  <si>
    <t>-2</t>
  </si>
  <si>
    <t>П I (3) макс</t>
  </si>
  <si>
    <t>П IV (2) макс</t>
  </si>
  <si>
    <t>П IV (2) мин</t>
  </si>
  <si>
    <t>В IV (2)</t>
  </si>
  <si>
    <t>П I (1) макс</t>
  </si>
  <si>
    <t>П I (1) мин</t>
  </si>
  <si>
    <t>В I (1)</t>
  </si>
  <si>
    <t>П I (2) макс</t>
  </si>
  <si>
    <t>П I (2) мин</t>
  </si>
  <si>
    <t>В I (2)</t>
  </si>
  <si>
    <t>П I (4) макс</t>
  </si>
  <si>
    <t>П I (4) мин</t>
  </si>
  <si>
    <t>В I (4)</t>
  </si>
  <si>
    <t>П II (1) макс</t>
  </si>
  <si>
    <t>П II (1) мин</t>
  </si>
  <si>
    <t>В II (1)</t>
  </si>
  <si>
    <t>П III (1) макс</t>
  </si>
  <si>
    <t>П III (1) мин</t>
  </si>
  <si>
    <t>В III (1)</t>
  </si>
  <si>
    <t>П I (3) мин</t>
  </si>
  <si>
    <t>В I (3)</t>
  </si>
  <si>
    <t>П IV (2)</t>
  </si>
  <si>
    <t>О IV (2)</t>
  </si>
  <si>
    <t>О IV (2) х В IV (2)</t>
  </si>
  <si>
    <t>П I (3)</t>
  </si>
  <si>
    <t>О I (3)</t>
  </si>
  <si>
    <t>О I (3) х В I (3)</t>
  </si>
  <si>
    <t>Всего</t>
  </si>
  <si>
    <t>П III (4) макс</t>
  </si>
  <si>
    <t>П III (4) мин</t>
  </si>
  <si>
    <t>В III (4)</t>
  </si>
  <si>
    <t>П III (4)</t>
  </si>
  <si>
    <t>О III (4)</t>
  </si>
  <si>
    <t>О III (4) х В III (4)</t>
  </si>
  <si>
    <t>П I (1)</t>
  </si>
  <si>
    <t>О I (1)</t>
  </si>
  <si>
    <t>О I (1) х В I (1)</t>
  </si>
  <si>
    <t>П I (2)</t>
  </si>
  <si>
    <t>О I (2)</t>
  </si>
  <si>
    <t>О I (2) х В I (2)</t>
  </si>
  <si>
    <t>П I (4)</t>
  </si>
  <si>
    <t>О I (4)</t>
  </si>
  <si>
    <t>О I (4) х В I (4)</t>
  </si>
  <si>
    <t>П II (1)</t>
  </si>
  <si>
    <t>О II (1)</t>
  </si>
  <si>
    <t>О II (1) х В II (1)</t>
  </si>
  <si>
    <t>П III (1)</t>
  </si>
  <si>
    <t>О III (1)</t>
  </si>
  <si>
    <t>О III (1) х В III (1)</t>
  </si>
  <si>
    <t>I. Показатели, характеризующие качество работы с доходами бюджета</t>
  </si>
  <si>
    <t>II. Показатели эффективности расходования средств</t>
  </si>
  <si>
    <t>Рейтинг муниципального образования</t>
  </si>
  <si>
    <t>4=3/2*100%</t>
  </si>
  <si>
    <t>П III (2) макс</t>
  </si>
  <si>
    <t>П III (2) мин</t>
  </si>
  <si>
    <t>В III (2)</t>
  </si>
  <si>
    <t>П III (2)</t>
  </si>
  <si>
    <t>О III (2)</t>
  </si>
  <si>
    <t>О III (2) х В III (2)</t>
  </si>
  <si>
    <t>П III (3) макс</t>
  </si>
  <si>
    <t>П III (3) мин</t>
  </si>
  <si>
    <t>В III (3)</t>
  </si>
  <si>
    <t>П III (3)</t>
  </si>
  <si>
    <t>О III (3)</t>
  </si>
  <si>
    <t>О III (3) х В III (3)</t>
  </si>
  <si>
    <t>Доходы от возврата остатков субсидий, субвенций и иных МБТ, имеющих целевое назначение, прошлых лет 
(код 000 1 18 00000 00 0000 000)</t>
  </si>
  <si>
    <t>5=2-3-4</t>
  </si>
  <si>
    <t>В среднем по МО</t>
  </si>
  <si>
    <t>4=3/2</t>
  </si>
  <si>
    <t>4=2/3</t>
  </si>
  <si>
    <t xml:space="preserve">Снижение остатков средств на счетах по учету средств бюджета (код 000 01 05 00 00 00 0000 000) </t>
  </si>
  <si>
    <t>Доходы бюджета, всего</t>
  </si>
  <si>
    <t>Дефицит бюджета, всего</t>
  </si>
  <si>
    <t>Доходы бюджета без учета безвозмездных поступлений</t>
  </si>
  <si>
    <t xml:space="preserve">Бюджетные кредиты от других бюджетов бюджетной системы РФ (код 000 01 03 00 00 00 0000 000) </t>
  </si>
  <si>
    <t>6=2+3+4+5</t>
  </si>
  <si>
    <t>9=7-8</t>
  </si>
  <si>
    <t>Средства от продажи акций и иных форм участия в капитале, находящихся в муниципальной собственности 
(код 000 01 06 01 00 00 0000 630)</t>
  </si>
  <si>
    <t>Безвозмездные поступления 
(код 000 2 00 00000 00 0000 000)</t>
  </si>
  <si>
    <t>Скорректированный дефицит в % 
к доходам бюджета без учета безвозмездных поступлений</t>
  </si>
  <si>
    <t>I (1) Динамика налоговых доходов*</t>
  </si>
  <si>
    <t>+1</t>
  </si>
  <si>
    <t>I (2) Динамика неналоговых доходов*</t>
  </si>
  <si>
    <t>I (3) Отклонение фактического исполнения плана налоговых и неналоговых доходов 
от среднего значения среди муниципальных образований*</t>
  </si>
  <si>
    <t>П I (5) макс</t>
  </si>
  <si>
    <t>П I (5) мин</t>
  </si>
  <si>
    <t>В I (5)</t>
  </si>
  <si>
    <t>П I (5)</t>
  </si>
  <si>
    <t>О I (5)</t>
  </si>
  <si>
    <t>О I (5) х В I (5)</t>
  </si>
  <si>
    <t xml:space="preserve">Превышение (-) / соблюдение (+) норматива </t>
  </si>
  <si>
    <t>II (1) Соблюдение норматива формирования расходов на содержание органов местного самоуправления</t>
  </si>
  <si>
    <t>4=2-3</t>
  </si>
  <si>
    <t>П II (2) макс</t>
  </si>
  <si>
    <t>П II (2) мин</t>
  </si>
  <si>
    <t>В II (2)</t>
  </si>
  <si>
    <t>П II (2)</t>
  </si>
  <si>
    <t>О II (2)</t>
  </si>
  <si>
    <t>О II (2) х В II (2)</t>
  </si>
  <si>
    <t>П II (3) макс</t>
  </si>
  <si>
    <t>П II (3) мин</t>
  </si>
  <si>
    <t>В II (3)</t>
  </si>
  <si>
    <t>П II (3)</t>
  </si>
  <si>
    <t>О II (3)</t>
  </si>
  <si>
    <t>О II (3) х В II (3)</t>
  </si>
  <si>
    <t>П II (4) макс</t>
  </si>
  <si>
    <t>П II (4) мин</t>
  </si>
  <si>
    <t>В II (4)</t>
  </si>
  <si>
    <t>П II (4)</t>
  </si>
  <si>
    <t>О II (4)</t>
  </si>
  <si>
    <t>О II (4) х В II (4)</t>
  </si>
  <si>
    <t>П II (5) макс</t>
  </si>
  <si>
    <t>П II (5) мин</t>
  </si>
  <si>
    <t>В II (5)</t>
  </si>
  <si>
    <t>среднемесячное значение расходов</t>
  </si>
  <si>
    <t>П II (5)</t>
  </si>
  <si>
    <t>О II (5)</t>
  </si>
  <si>
    <t>О II (5) х В II (5)</t>
  </si>
  <si>
    <t>П II (6) макс</t>
  </si>
  <si>
    <t>П II (6) мин</t>
  </si>
  <si>
    <t>В II (6)</t>
  </si>
  <si>
    <t>Темп роста, 
%</t>
  </si>
  <si>
    <t>П II (6)</t>
  </si>
  <si>
    <t>О II (6)</t>
  </si>
  <si>
    <t>О II (6) х В II (6)</t>
  </si>
  <si>
    <t>II (6) Динамика фактических расходов на оплату коммунальных услуг 
(в сравнении со средним значением по муниципальным образованиям)*</t>
  </si>
  <si>
    <t>П III (5) макс</t>
  </si>
  <si>
    <t>П III (5) мин</t>
  </si>
  <si>
    <t>В III (5)</t>
  </si>
  <si>
    <t>П III (5)</t>
  </si>
  <si>
    <t>О III (5)</t>
  </si>
  <si>
    <t>О III (5) х В III (5)</t>
  </si>
  <si>
    <t>П III (6) макс</t>
  </si>
  <si>
    <t>П III (6) мин</t>
  </si>
  <si>
    <t>В III (6)</t>
  </si>
  <si>
    <t>П III (6)</t>
  </si>
  <si>
    <t>О III (6)</t>
  </si>
  <si>
    <t>О III (6) х В III (6)</t>
  </si>
  <si>
    <t>IV (1) Утверждение бюджета на очередной финансовый год и плановый период</t>
  </si>
  <si>
    <t>П IV (1) макс</t>
  </si>
  <si>
    <t>П IV (1) мин</t>
  </si>
  <si>
    <t>В IV (1)</t>
  </si>
  <si>
    <t>П IV (1)</t>
  </si>
  <si>
    <t>О IV (1)</t>
  </si>
  <si>
    <t>О IV (1) х В IV (1)</t>
  </si>
  <si>
    <t>Муниципальный долг, всего</t>
  </si>
  <si>
    <t xml:space="preserve">Объем основного долга по бюджетным кредитам, привлеченным в местный бюджет </t>
  </si>
  <si>
    <t>Муниципальный долг, скорректированный на величину бюджетных кредитов</t>
  </si>
  <si>
    <t>7=5-6</t>
  </si>
  <si>
    <t>Скорректированный объем муниципального долга в % 
к доходам бюджета без учета безвозмездных поступлений</t>
  </si>
  <si>
    <t>5=3-4</t>
  </si>
  <si>
    <t>III (3) Соблюдение ограничения предельного объема расходов на обслуживание муниципального долга, установленного ст. 111 Бюджетного кодекса РФ</t>
  </si>
  <si>
    <t>Доля расходов на обслуживание муниципального долга в общем объеме расходов  бюджета за исключением расходов за счет субвенций, %</t>
  </si>
  <si>
    <t>Просроченная задолженность по муниципальным долговым обязательствам</t>
  </si>
  <si>
    <t>III (1) Соблюдение ограничения размера дефицита бюджета муниципального образования, установленного п. 3 ст. 92.1 Бюджетного кодекса РФ</t>
  </si>
  <si>
    <t>III (2) Соблюдение ограничения предельного объема муниципального долга, установленного п. 3 ст. 107 Бюджетного кодекса РФ</t>
  </si>
  <si>
    <t>III (4) Просроченная задолженность по муниципальным долговым обязательствам</t>
  </si>
  <si>
    <t>П III (7) макс</t>
  </si>
  <si>
    <t>П III (7) мин</t>
  </si>
  <si>
    <t>В III (7)</t>
  </si>
  <si>
    <t>П III (7)</t>
  </si>
  <si>
    <t>О III (7)</t>
  </si>
  <si>
    <t>О III (7) х В III (7)</t>
  </si>
  <si>
    <t>П III (8) макс</t>
  </si>
  <si>
    <t>П III (8) мин</t>
  </si>
  <si>
    <t>В III (8)</t>
  </si>
  <si>
    <t>П III (8)</t>
  </si>
  <si>
    <t>О III (8)</t>
  </si>
  <si>
    <t>О III (8) х В III (8)</t>
  </si>
  <si>
    <t>П III (9) макс</t>
  </si>
  <si>
    <t>П III (9) мин</t>
  </si>
  <si>
    <t>В III (9)</t>
  </si>
  <si>
    <t>П III (9)</t>
  </si>
  <si>
    <t>О III (9)</t>
  </si>
  <si>
    <t>О III (9) х В III (9)</t>
  </si>
  <si>
    <t>IV. Иные показатели</t>
  </si>
  <si>
    <t>III. Показатели, характеризующие качество работы с источниками финансирования дефицита местного бюджета  и муниципальным долгом</t>
  </si>
  <si>
    <t>Просроченная кредиторская задолженность бюджета муниципального образования</t>
  </si>
  <si>
    <t>II (2) Доля неэффективных расходов на содержание органов местного самоуправления 
в общем объеме расходов бюджета*</t>
  </si>
  <si>
    <t>II (4) Наличие просроченной кредиторской задолженности бюджета муниципального образования*</t>
  </si>
  <si>
    <t>II (5) Отношение объема кредиторской задолженности бюджета по оплате коммунальных услуг 
к среднемесячному объему расходов бюджета на оплату коммунальных услуг*</t>
  </si>
  <si>
    <t>Расходы бюджета на оплату труда 
(КОСГУ 210) без учета целевых средств из областного и федерального бюджетов</t>
  </si>
  <si>
    <t>II (7) Динамика фактических расходов на оплату труда 
(в сравнении со средним значением по муниципальным образованиям)*</t>
  </si>
  <si>
    <t>П II (7) макс</t>
  </si>
  <si>
    <t>П II (7) мин</t>
  </si>
  <si>
    <t>В II (7)</t>
  </si>
  <si>
    <t>П II (7)</t>
  </si>
  <si>
    <t>О II (7)</t>
  </si>
  <si>
    <t>О II (7) х В II (7)</t>
  </si>
  <si>
    <t>I (4) Наличие обращения от муниципального образования с просьбой 
о досрочном предоставлении дотаций на выравнивание бюджетной обеспеченности</t>
  </si>
  <si>
    <t>II (3) Размер кредиторской задолженности бюджета 
на 1 жителя муниципального образования*</t>
  </si>
  <si>
    <t>Расходы бюджета на оплату 
коммунальных услуг (КОСГУ 223) 
без учета целевых средств из областного 
и федерального бюджетов</t>
  </si>
  <si>
    <t>Дефицит бюджета, скорректированный на разницу полученных и погашенных бюджетных кредитов, величину поступлений от продажи акций и снижения остатков</t>
  </si>
  <si>
    <t>7=6/5</t>
  </si>
  <si>
    <t>Налоговые и неналоговые доходы</t>
  </si>
  <si>
    <t>Утверждено 
на 2011 год</t>
  </si>
  <si>
    <t>Нормативное 
значение расходов 
на содержание ОМСУ (постановление Правительства СО 
от 24.11.2010 № 603)</t>
  </si>
  <si>
    <t>норматив не установлен</t>
  </si>
  <si>
    <t>Общий объем расходов бюджета муниципального образования 
(утверждено на 2011 год)</t>
  </si>
  <si>
    <t>Численность населения на 01.01.2011</t>
  </si>
  <si>
    <t>Расходы бюджета на оплату коммунальных услуг 
(КОСГУ 223)</t>
  </si>
  <si>
    <t>4=3/3мес.</t>
  </si>
  <si>
    <t>Дефицит бюджета (утверждено на 2011 год)</t>
  </si>
  <si>
    <t>Доходы бюджета (утверждено на 2011 год)</t>
  </si>
  <si>
    <t>Расходы бюджета на обслуживание муниципального долга 
(утверждено 
на 2011 год)</t>
  </si>
  <si>
    <t>Общий объем расходов бюджета муниципального образования (утверждено 
на 2011 год)</t>
  </si>
  <si>
    <t>Субвенции бюджетам муниципальных образований (код 000 2 02 03000 00 0000 151) (утверждено на 2011 год)</t>
  </si>
  <si>
    <t>Общий объем расходов бюджета муниципального образования без учёта субвенций на исполнение переданных полномочий (утверждено на 2011 год)</t>
  </si>
  <si>
    <t>Доходы бюджета, не имеющие целевого назначения 
(утверждено на 2011 год)</t>
  </si>
  <si>
    <t>Бюджет муниципального образования принят на 2011 год и на плановый период 2012 и 2013 годов</t>
  </si>
  <si>
    <t>37.Приволжский</t>
  </si>
  <si>
    <t>35.Елховский</t>
  </si>
  <si>
    <t>В 3 квартале 2011 года 
в МУФ СО поступило обращение от МО с просьбой о досрочном предоставлении дотации на выравнивание бюджетной обеспеченности из областного бюджета</t>
  </si>
  <si>
    <t>Налоговые  доходы (исполнено 
за 9 месяцев 
2010 года)</t>
  </si>
  <si>
    <t>Налоговые  доходы (исполнено 
за 9 месяцев 
2011 года)</t>
  </si>
  <si>
    <t>9 месяцев 2010 года (исполнено)</t>
  </si>
  <si>
    <t>Неналоговые доходы (без учета прочих неналоговых доходов), всего</t>
  </si>
  <si>
    <t>Неналоговые  доходы (исполнено 
за 9 месяцев 
2011 года без учета прочих неналоговых доходов)</t>
  </si>
  <si>
    <t>Налоговые и неналоговые доходы 
(без учета доходов от продажи имущества)</t>
  </si>
  <si>
    <t>Исполнено
 за 9 месяцев 
2011 года</t>
  </si>
  <si>
    <t>Утверждено на 2011 год</t>
  </si>
  <si>
    <t>Налоговые доходы</t>
  </si>
  <si>
    <t>Дотации</t>
  </si>
  <si>
    <t>Субсидии</t>
  </si>
  <si>
    <t>5=(2+3)/4</t>
  </si>
  <si>
    <t>Справочно: 
субсидии 
факт 
за 9 мес. 2011</t>
  </si>
  <si>
    <t>План 
на 4 квартал 
2011 года</t>
  </si>
  <si>
    <t>I (6) Исполнение плана по доходам от продажи имущества*</t>
  </si>
  <si>
    <t>Доходы от продажи имущества</t>
  </si>
  <si>
    <t>П I (6)</t>
  </si>
  <si>
    <t>О I (6)</t>
  </si>
  <si>
    <t>О I (6) х В I (6)</t>
  </si>
  <si>
    <t>Утверждено расходов на содержание ОМСУ 
(на 01.10.2011)</t>
  </si>
  <si>
    <t>Неэффективные расходы 
на управление на 01.10.2011 (постановление Правтельства РФ 
от 15.04.2009 №322)</t>
  </si>
  <si>
    <t>Кредиторская задолженность по бюджетной деятельности 
на 01.10.2011</t>
  </si>
  <si>
    <t>Кредиторская задолженность бюджета по оплате коммунальных услуг на 01.10.2011</t>
  </si>
  <si>
    <t>за 3 квартал 
2011 года</t>
  </si>
  <si>
    <t>Исполнено
за 9 месяцев 2010 года</t>
  </si>
  <si>
    <t>Исполнено
за 9 месяцев 2011 года</t>
  </si>
  <si>
    <t>Муниципальный долг (на 01.10.2011)</t>
  </si>
  <si>
    <t>III (5) Отклонение уровня долговой нагрузки местного бюджета от нормативного значения</t>
  </si>
  <si>
    <t>Уровень муниципального долга, %</t>
  </si>
  <si>
    <t>5=2/(3-4)*100</t>
  </si>
  <si>
    <t>Безвозмездные поступления</t>
  </si>
  <si>
    <t>Муниципальный долг 
на 01.10.2011</t>
  </si>
  <si>
    <t>В 3 квартале 
2011 года в МУФ СО поступило обращение от МО 
с просьбой об изменении срока погашения бюджетного кредита</t>
  </si>
  <si>
    <t>В 3 квартале 2011 года не соблюдены сроки возврата бюджетного кредита, предоставленного из областного бюджета</t>
  </si>
  <si>
    <t>Положительное значение остатков средств бюджета, 
не имеющих целевого назначения</t>
  </si>
  <si>
    <t>на 01.08.2011</t>
  </si>
  <si>
    <t>на 01.09.2011</t>
  </si>
  <si>
    <t>на 01.10.2011</t>
  </si>
  <si>
    <t>среднее значение</t>
  </si>
  <si>
    <t>8=5/(6+7)</t>
  </si>
  <si>
    <t>В 3 квартале 2011 года 
по состоянию на отчетную дату имело место временное отвлечение остатков субсидий и субвенций на счете местного бюджета на цели, не соответствующие условиям и целям их предоставления</t>
  </si>
  <si>
    <t xml:space="preserve">В 3 квартале 2011 года принят приказ 
МУФ СО 
о приостановлении (сокращении) МБТ бюджету МО </t>
  </si>
  <si>
    <t>IV (2) Нарушение органами местного самоуправления условий предоставления межбюджетных трансфертов из областного бюджета местным бюджетам*</t>
  </si>
  <si>
    <t>Неналоговые доходы без учета прочих неналоговых доходов, возврата остатков и доходов от возврата остатков субсидий, субвенций и иных МБТ, имеющих целевое назначение, прошлых лет</t>
  </si>
  <si>
    <t>4=3/2*100</t>
  </si>
  <si>
    <t>I (5) Соотношение отдельных доходов местного бюджета 
(налоговых доходов и дотаций) и субсидий из областного бюджета*</t>
  </si>
  <si>
    <t>П I (6) макс</t>
  </si>
  <si>
    <t>П I (6) мин</t>
  </si>
  <si>
    <t>В I (6)</t>
  </si>
  <si>
    <t>Процент исполнения годового плана, %</t>
  </si>
  <si>
    <t>10=(-6)/9*100</t>
  </si>
  <si>
    <t>6=2/5*100</t>
  </si>
  <si>
    <t>8=4/7*100</t>
  </si>
  <si>
    <t>III (6) Наличие обращения об изменении срока погашения бюджетного кредита, предоставленного местному бюджету из областного бюджета</t>
  </si>
  <si>
    <t>III (7) Соблюдение сроков возврата бюджетного кредита, 
предоставленного местному бюджету из областного бюджета</t>
  </si>
  <si>
    <t>III (8) Соотношение остатков собственных средств и доходов местного бюджета*</t>
  </si>
  <si>
    <t>III (9) Временное отвлечение остатков субсидий и субвенций на счете местного бюджета на цели, не соответствующие условиям и целям их предоставления</t>
  </si>
  <si>
    <t>II (9) Удельный вес резервного фонда местной администрации в расходах местного бюджета</t>
  </si>
  <si>
    <t>П II (9) макс</t>
  </si>
  <si>
    <t>П II (9) мин</t>
  </si>
  <si>
    <t>В II (9)</t>
  </si>
  <si>
    <t>Резервный фонд местной администрации</t>
  </si>
  <si>
    <t>Утверждено расходов бюджета</t>
  </si>
  <si>
    <t>7=5/6</t>
  </si>
  <si>
    <t>II (8) Доля расходов местного бюджета, формируемых в рамках целевых программ</t>
  </si>
  <si>
    <t>П II (8) макс</t>
  </si>
  <si>
    <t>П II (8) мин</t>
  </si>
  <si>
    <t>В II (8)</t>
  </si>
  <si>
    <t>П II (8)</t>
  </si>
  <si>
    <t>О II (8)</t>
  </si>
  <si>
    <t>О II (8) х В II (8)</t>
  </si>
  <si>
    <t>в т.ч. в рамках целевых программ</t>
  </si>
  <si>
    <t>Расчет рейтинга муниципальных образований Самарской области по итогам 3 квартала 2011 года</t>
  </si>
  <si>
    <t>П II (9)</t>
  </si>
  <si>
    <t>О II (9)</t>
  </si>
  <si>
    <t>О II (9) х В II (9)</t>
  </si>
  <si>
    <t>1.Октябрьск</t>
  </si>
  <si>
    <t xml:space="preserve">2.Чапаевск </t>
  </si>
  <si>
    <t>3.Кинель-Черкасский</t>
  </si>
  <si>
    <t>4.Ставропольский</t>
  </si>
  <si>
    <t>5.Тольятти</t>
  </si>
  <si>
    <t>7.Шенталинский</t>
  </si>
  <si>
    <t>8.Сергиевский</t>
  </si>
  <si>
    <t>9.Жигулевск</t>
  </si>
  <si>
    <t>10.Камышлинский</t>
  </si>
  <si>
    <t>11.Кошкинский</t>
  </si>
  <si>
    <t>12.Клявлинский</t>
  </si>
  <si>
    <t>13.Новокуйбышевск</t>
  </si>
  <si>
    <t>14.Пестравский</t>
  </si>
  <si>
    <t>15.Красноярский</t>
  </si>
  <si>
    <t>16.Кинель</t>
  </si>
  <si>
    <t>17.Богатовский</t>
  </si>
  <si>
    <t>18.Шигонский</t>
  </si>
  <si>
    <t>19.Безенчукский</t>
  </si>
  <si>
    <t>20.Нефтегорский</t>
  </si>
  <si>
    <t>21.Сызрань</t>
  </si>
  <si>
    <t>22.Похвистнево</t>
  </si>
  <si>
    <t>23.Большеглушицкий</t>
  </si>
  <si>
    <t>24.Похвистневский</t>
  </si>
  <si>
    <t>25.Красноармейский</t>
  </si>
  <si>
    <t>26.Сызранский</t>
  </si>
  <si>
    <t>27.Кинельский</t>
  </si>
  <si>
    <t>28.Борский</t>
  </si>
  <si>
    <t>29.Самара</t>
  </si>
  <si>
    <t>30.Алексеевский</t>
  </si>
  <si>
    <t>31.Большечерниговский</t>
  </si>
  <si>
    <t>32.Хворостянский</t>
  </si>
  <si>
    <t>33.Челно-Вершинский</t>
  </si>
  <si>
    <t>34.Исаклинский</t>
  </si>
  <si>
    <t>36.Волжский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</si>
</sst>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.000"/>
    <numFmt numFmtId="167" formatCode="#,##0_ ;\-#,##0\ "/>
    <numFmt numFmtId="168" formatCode="#,##0.0_ ;\-#,##0.0\ "/>
    <numFmt numFmtId="169" formatCode="#,##0.00_ ;\-#,##0.00\ "/>
    <numFmt numFmtId="170" formatCode="#,##0.0000"/>
    <numFmt numFmtId="171" formatCode="#,##0.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_ ;[Red]\-#,##0\ "/>
    <numFmt numFmtId="186" formatCode="#,##0.00_ ;[Red]\-#,##0.00\ "/>
    <numFmt numFmtId="187" formatCode="#,##0.0_ ;[Red]\-#,##0.0\ "/>
    <numFmt numFmtId="188" formatCode="#,##0.0000000000000"/>
    <numFmt numFmtId="189" formatCode="#,##0.00000000000000"/>
    <numFmt numFmtId="190" formatCode="#,##0.000000000000000"/>
    <numFmt numFmtId="191" formatCode="mmm/yyyy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0"/>
      <name val="Arial"/>
      <family val="0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7030A0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13" fillId="0" borderId="0">
      <alignment vertical="center" wrapText="1"/>
      <protection/>
    </xf>
    <xf numFmtId="0" fontId="14" fillId="0" borderId="0">
      <alignment vertical="top" wrapText="1"/>
      <protection/>
    </xf>
    <xf numFmtId="0" fontId="13" fillId="0" borderId="0">
      <alignment vertical="center" wrapText="1"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right"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2" fillId="0" borderId="10" xfId="0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186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186" fontId="6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0" fontId="53" fillId="0" borderId="10" xfId="0" applyFont="1" applyBorder="1" applyAlignment="1">
      <alignment/>
    </xf>
    <xf numFmtId="169" fontId="6" fillId="0" borderId="10" xfId="0" applyNumberFormat="1" applyFont="1" applyBorder="1" applyAlignment="1">
      <alignment/>
    </xf>
    <xf numFmtId="166" fontId="8" fillId="0" borderId="0" xfId="0" applyNumberFormat="1" applyFont="1" applyFill="1" applyBorder="1" applyAlignment="1">
      <alignment horizontal="right"/>
    </xf>
    <xf numFmtId="0" fontId="54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186" fontId="3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4" fontId="15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66" fontId="56" fillId="0" borderId="10" xfId="0" applyNumberFormat="1" applyFont="1" applyFill="1" applyBorder="1" applyAlignment="1">
      <alignment horizontal="right"/>
    </xf>
    <xf numFmtId="171" fontId="3" fillId="0" borderId="10" xfId="0" applyNumberFormat="1" applyFont="1" applyBorder="1" applyAlignment="1">
      <alignment horizontal="right"/>
    </xf>
    <xf numFmtId="3" fontId="56" fillId="0" borderId="10" xfId="0" applyNumberFormat="1" applyFont="1" applyFill="1" applyBorder="1" applyAlignment="1">
      <alignment horizontal="right"/>
    </xf>
    <xf numFmtId="171" fontId="7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4" fillId="0" borderId="12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7" fillId="34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G48" sqref="G48"/>
    </sheetView>
  </sheetViews>
  <sheetFormatPr defaultColWidth="9.140625" defaultRowHeight="15"/>
  <cols>
    <col min="1" max="1" width="24.421875" style="1" customWidth="1"/>
    <col min="2" max="2" width="18.28125" style="1" customWidth="1"/>
    <col min="3" max="3" width="18.00390625" style="1" customWidth="1"/>
    <col min="4" max="4" width="7.421875" style="1" customWidth="1"/>
    <col min="5" max="5" width="7.140625" style="1" customWidth="1"/>
    <col min="6" max="6" width="15.28125" style="1" customWidth="1"/>
    <col min="7" max="16384" width="9.140625" style="1" customWidth="1"/>
  </cols>
  <sheetData>
    <row r="1" spans="1:6" ht="15.75">
      <c r="A1" s="73" t="s">
        <v>125</v>
      </c>
      <c r="B1" s="73"/>
      <c r="C1" s="73"/>
      <c r="D1" s="73"/>
      <c r="E1" s="73"/>
      <c r="F1" s="73"/>
    </row>
    <row r="3" spans="1:2" ht="15.75">
      <c r="A3" s="11" t="s">
        <v>49</v>
      </c>
      <c r="B3" s="33">
        <f>MAX($D$9:$D$45)</f>
        <v>1.3944464903695568</v>
      </c>
    </row>
    <row r="4" spans="1:2" ht="15.75">
      <c r="A4" s="12" t="s">
        <v>50</v>
      </c>
      <c r="B4" s="34">
        <f>MIN($D$9:$D$45)</f>
        <v>0.8392336141198572</v>
      </c>
    </row>
    <row r="5" spans="1:2" ht="15.75">
      <c r="A5" s="13" t="s">
        <v>51</v>
      </c>
      <c r="B5" s="14" t="s">
        <v>41</v>
      </c>
    </row>
    <row r="7" spans="1:6" s="8" customFormat="1" ht="82.5" customHeight="1">
      <c r="A7" s="3" t="s">
        <v>38</v>
      </c>
      <c r="B7" s="3" t="s">
        <v>258</v>
      </c>
      <c r="C7" s="3" t="s">
        <v>259</v>
      </c>
      <c r="D7" s="9" t="s">
        <v>79</v>
      </c>
      <c r="E7" s="9" t="s">
        <v>80</v>
      </c>
      <c r="F7" s="9" t="s">
        <v>81</v>
      </c>
    </row>
    <row r="8" spans="1:6" s="7" customFormat="1" ht="15.75">
      <c r="A8" s="9">
        <v>1</v>
      </c>
      <c r="B8" s="9">
        <v>2</v>
      </c>
      <c r="C8" s="9">
        <v>3</v>
      </c>
      <c r="D8" s="9" t="s">
        <v>113</v>
      </c>
      <c r="E8" s="9">
        <v>5</v>
      </c>
      <c r="F8" s="9">
        <v>6</v>
      </c>
    </row>
    <row r="9" spans="1:6" ht="15.75">
      <c r="A9" s="5" t="s">
        <v>0</v>
      </c>
      <c r="B9" s="49">
        <v>7034612491.380001</v>
      </c>
      <c r="C9" s="49">
        <v>8027771154.9</v>
      </c>
      <c r="D9" s="43">
        <f>$C9/$B9</f>
        <v>1.141181716084146</v>
      </c>
      <c r="E9" s="43">
        <f>($D9-$B$4)/($B$3-$B$4)</f>
        <v>0.5438420376772596</v>
      </c>
      <c r="F9" s="43">
        <f>$E9*$B$5</f>
        <v>1.0876840753545192</v>
      </c>
    </row>
    <row r="10" spans="1:6" ht="15.75">
      <c r="A10" s="5" t="s">
        <v>1</v>
      </c>
      <c r="B10" s="49">
        <v>3328250479.2200003</v>
      </c>
      <c r="C10" s="49">
        <v>3788832324.2400002</v>
      </c>
      <c r="D10" s="43">
        <f aca="true" t="shared" si="0" ref="D10:D46">$C10/$B10</f>
        <v>1.1383855716075615</v>
      </c>
      <c r="E10" s="43">
        <f aca="true" t="shared" si="1" ref="E10:E45">($D10-$B$4)/($B$3-$B$4)</f>
        <v>0.5388058711973471</v>
      </c>
      <c r="F10" s="43">
        <f aca="true" t="shared" si="2" ref="F10:F45">$E10*$B$5</f>
        <v>1.0776117423946943</v>
      </c>
    </row>
    <row r="11" spans="1:6" ht="15.75">
      <c r="A11" s="5" t="s">
        <v>2</v>
      </c>
      <c r="B11" s="49">
        <v>608121303.37</v>
      </c>
      <c r="C11" s="49">
        <v>650989266.5699999</v>
      </c>
      <c r="D11" s="43">
        <f t="shared" si="0"/>
        <v>1.070492454321926</v>
      </c>
      <c r="E11" s="43">
        <f t="shared" si="1"/>
        <v>0.4165228331233141</v>
      </c>
      <c r="F11" s="43">
        <f t="shared" si="2"/>
        <v>0.8330456662466282</v>
      </c>
    </row>
    <row r="12" spans="1:6" ht="15.75">
      <c r="A12" s="5" t="s">
        <v>3</v>
      </c>
      <c r="B12" s="49">
        <v>480993441.17999995</v>
      </c>
      <c r="C12" s="49">
        <v>542547536.55</v>
      </c>
      <c r="D12" s="43">
        <f t="shared" si="0"/>
        <v>1.1279728372573898</v>
      </c>
      <c r="E12" s="43">
        <f t="shared" si="1"/>
        <v>0.5200513811709151</v>
      </c>
      <c r="F12" s="43">
        <f t="shared" si="2"/>
        <v>1.0401027623418302</v>
      </c>
    </row>
    <row r="13" spans="1:6" ht="15.75">
      <c r="A13" s="5" t="s">
        <v>4</v>
      </c>
      <c r="B13" s="49">
        <v>92791003.58000003</v>
      </c>
      <c r="C13" s="49">
        <v>129392089.28000002</v>
      </c>
      <c r="D13" s="43">
        <f t="shared" si="0"/>
        <v>1.3944464903695568</v>
      </c>
      <c r="E13" s="23">
        <f t="shared" si="1"/>
        <v>1</v>
      </c>
      <c r="F13" s="23">
        <f t="shared" si="2"/>
        <v>2</v>
      </c>
    </row>
    <row r="14" spans="1:6" ht="15.75">
      <c r="A14" s="5" t="s">
        <v>5</v>
      </c>
      <c r="B14" s="49">
        <v>186347825.7</v>
      </c>
      <c r="C14" s="49">
        <v>197929245.96</v>
      </c>
      <c r="D14" s="43">
        <f t="shared" si="0"/>
        <v>1.062149478892471</v>
      </c>
      <c r="E14" s="43">
        <f t="shared" si="1"/>
        <v>0.4014962085864168</v>
      </c>
      <c r="F14" s="43">
        <f t="shared" si="2"/>
        <v>0.8029924171728337</v>
      </c>
    </row>
    <row r="15" spans="1:6" ht="15.75">
      <c r="A15" s="5" t="s">
        <v>6</v>
      </c>
      <c r="B15" s="49">
        <v>154534204.43</v>
      </c>
      <c r="C15" s="49">
        <v>171708803.55</v>
      </c>
      <c r="D15" s="43">
        <f t="shared" si="0"/>
        <v>1.1111378492764665</v>
      </c>
      <c r="E15" s="43">
        <f t="shared" si="1"/>
        <v>0.48972969970228863</v>
      </c>
      <c r="F15" s="43">
        <f t="shared" si="2"/>
        <v>0.9794593994045773</v>
      </c>
    </row>
    <row r="16" spans="1:6" ht="15.75">
      <c r="A16" s="5" t="s">
        <v>7</v>
      </c>
      <c r="B16" s="49">
        <v>58642539.760000005</v>
      </c>
      <c r="C16" s="49">
        <v>69046160.7</v>
      </c>
      <c r="D16" s="43">
        <f t="shared" si="0"/>
        <v>1.1774074073629446</v>
      </c>
      <c r="E16" s="43">
        <f t="shared" si="1"/>
        <v>0.6090885274984117</v>
      </c>
      <c r="F16" s="43">
        <f t="shared" si="2"/>
        <v>1.2181770549968234</v>
      </c>
    </row>
    <row r="17" spans="1:6" ht="15.75">
      <c r="A17" s="5" t="s">
        <v>8</v>
      </c>
      <c r="B17" s="49">
        <v>171821657.22</v>
      </c>
      <c r="C17" s="49">
        <v>188061969.02</v>
      </c>
      <c r="D17" s="43">
        <f t="shared" si="0"/>
        <v>1.0945184213839</v>
      </c>
      <c r="E17" s="43">
        <f t="shared" si="1"/>
        <v>0.45979626587268113</v>
      </c>
      <c r="F17" s="43">
        <f t="shared" si="2"/>
        <v>0.9195925317453623</v>
      </c>
    </row>
    <row r="18" spans="1:6" ht="15.75">
      <c r="A18" s="5" t="s">
        <v>9</v>
      </c>
      <c r="B18" s="49">
        <v>92200704.78</v>
      </c>
      <c r="C18" s="49">
        <v>97209996.80000001</v>
      </c>
      <c r="D18" s="43">
        <f t="shared" si="0"/>
        <v>1.0543303007493563</v>
      </c>
      <c r="E18" s="43">
        <f t="shared" si="1"/>
        <v>0.3874130010860235</v>
      </c>
      <c r="F18" s="43">
        <f t="shared" si="2"/>
        <v>0.774826002172047</v>
      </c>
    </row>
    <row r="19" spans="1:6" ht="15.75">
      <c r="A19" s="5" t="s">
        <v>10</v>
      </c>
      <c r="B19" s="49">
        <v>14509966.49</v>
      </c>
      <c r="C19" s="49">
        <v>16569524.61</v>
      </c>
      <c r="D19" s="43">
        <f t="shared" si="0"/>
        <v>1.1419409287691606</v>
      </c>
      <c r="E19" s="43">
        <f t="shared" si="1"/>
        <v>0.545209463969933</v>
      </c>
      <c r="F19" s="43">
        <f t="shared" si="2"/>
        <v>1.090418927939866</v>
      </c>
    </row>
    <row r="20" spans="1:6" ht="15.75">
      <c r="A20" s="5" t="s">
        <v>11</v>
      </c>
      <c r="B20" s="49">
        <v>86020479.96000001</v>
      </c>
      <c r="C20" s="49">
        <v>93643894.02</v>
      </c>
      <c r="D20" s="43">
        <f t="shared" si="0"/>
        <v>1.0886232448777886</v>
      </c>
      <c r="E20" s="43">
        <f t="shared" si="1"/>
        <v>0.44917839881972</v>
      </c>
      <c r="F20" s="43">
        <f t="shared" si="2"/>
        <v>0.89835679763944</v>
      </c>
    </row>
    <row r="21" spans="1:6" ht="15.75">
      <c r="A21" s="5" t="s">
        <v>12</v>
      </c>
      <c r="B21" s="49">
        <v>25599830.02</v>
      </c>
      <c r="C21" s="49">
        <v>23130559.35</v>
      </c>
      <c r="D21" s="43">
        <f t="shared" si="0"/>
        <v>0.9035434739968637</v>
      </c>
      <c r="E21" s="43">
        <f t="shared" si="1"/>
        <v>0.11582919386056177</v>
      </c>
      <c r="F21" s="43">
        <f t="shared" si="2"/>
        <v>0.23165838772112354</v>
      </c>
    </row>
    <row r="22" spans="1:6" ht="15.75">
      <c r="A22" s="5" t="s">
        <v>13</v>
      </c>
      <c r="B22" s="49">
        <v>37049917.42</v>
      </c>
      <c r="C22" s="49">
        <v>42659036.64000001</v>
      </c>
      <c r="D22" s="43">
        <f t="shared" si="0"/>
        <v>1.151393568747123</v>
      </c>
      <c r="E22" s="43">
        <f t="shared" si="1"/>
        <v>0.5622347174939727</v>
      </c>
      <c r="F22" s="43">
        <f t="shared" si="2"/>
        <v>1.1244694349879454</v>
      </c>
    </row>
    <row r="23" spans="1:6" ht="15.75">
      <c r="A23" s="5" t="s">
        <v>14</v>
      </c>
      <c r="B23" s="49">
        <v>34793811.19</v>
      </c>
      <c r="C23" s="49">
        <v>39019663.17</v>
      </c>
      <c r="D23" s="43">
        <f t="shared" si="0"/>
        <v>1.1214541274861705</v>
      </c>
      <c r="E23" s="43">
        <f t="shared" si="1"/>
        <v>0.508310461516365</v>
      </c>
      <c r="F23" s="43">
        <f t="shared" si="2"/>
        <v>1.01662092303273</v>
      </c>
    </row>
    <row r="24" spans="1:6" ht="15.75">
      <c r="A24" s="5" t="s">
        <v>15</v>
      </c>
      <c r="B24" s="49">
        <v>28033156.89</v>
      </c>
      <c r="C24" s="49">
        <v>29416477.94</v>
      </c>
      <c r="D24" s="43">
        <f t="shared" si="0"/>
        <v>1.0493458890637273</v>
      </c>
      <c r="E24" s="43">
        <f t="shared" si="1"/>
        <v>0.3784355225388809</v>
      </c>
      <c r="F24" s="43">
        <f t="shared" si="2"/>
        <v>0.7568710450777618</v>
      </c>
    </row>
    <row r="25" spans="1:6" ht="15.75">
      <c r="A25" s="5" t="s">
        <v>16</v>
      </c>
      <c r="B25" s="49">
        <v>230181240.10999995</v>
      </c>
      <c r="C25" s="49">
        <v>276604538.83</v>
      </c>
      <c r="D25" s="43">
        <f t="shared" si="0"/>
        <v>1.2016815040957076</v>
      </c>
      <c r="E25" s="43">
        <f t="shared" si="1"/>
        <v>0.6528088693188814</v>
      </c>
      <c r="F25" s="43">
        <f t="shared" si="2"/>
        <v>1.3056177386377628</v>
      </c>
    </row>
    <row r="26" spans="1:6" ht="15.75">
      <c r="A26" s="5" t="s">
        <v>17</v>
      </c>
      <c r="B26" s="49">
        <v>13820414.68</v>
      </c>
      <c r="C26" s="49">
        <v>14398795.919999998</v>
      </c>
      <c r="D26" s="43">
        <f t="shared" si="0"/>
        <v>1.041849774655242</v>
      </c>
      <c r="E26" s="43">
        <f t="shared" si="1"/>
        <v>0.3649341886737167</v>
      </c>
      <c r="F26" s="43">
        <f t="shared" si="2"/>
        <v>0.7298683773474334</v>
      </c>
    </row>
    <row r="27" spans="1:6" ht="15.75">
      <c r="A27" s="5" t="s">
        <v>18</v>
      </c>
      <c r="B27" s="49">
        <v>33411560.759999998</v>
      </c>
      <c r="C27" s="49">
        <v>28040104.89</v>
      </c>
      <c r="D27" s="43">
        <f t="shared" si="0"/>
        <v>0.8392336141198572</v>
      </c>
      <c r="E27" s="23">
        <f t="shared" si="1"/>
        <v>0</v>
      </c>
      <c r="F27" s="23">
        <f t="shared" si="2"/>
        <v>0</v>
      </c>
    </row>
    <row r="28" spans="1:6" ht="15.75">
      <c r="A28" s="5" t="s">
        <v>19</v>
      </c>
      <c r="B28" s="49">
        <v>62045459.870000005</v>
      </c>
      <c r="C28" s="49">
        <v>67786650.88000001</v>
      </c>
      <c r="D28" s="43">
        <f t="shared" si="0"/>
        <v>1.092532008337583</v>
      </c>
      <c r="E28" s="43">
        <f t="shared" si="1"/>
        <v>0.4562185155515164</v>
      </c>
      <c r="F28" s="43">
        <f t="shared" si="2"/>
        <v>0.9124370311030328</v>
      </c>
    </row>
    <row r="29" spans="1:6" ht="15.75">
      <c r="A29" s="5" t="s">
        <v>20</v>
      </c>
      <c r="B29" s="49">
        <v>79568988.78999999</v>
      </c>
      <c r="C29" s="49">
        <v>87698358.45</v>
      </c>
      <c r="D29" s="43">
        <f t="shared" si="0"/>
        <v>1.1021675628108736</v>
      </c>
      <c r="E29" s="43">
        <f t="shared" si="1"/>
        <v>0.4735732183789724</v>
      </c>
      <c r="F29" s="43">
        <f t="shared" si="2"/>
        <v>0.9471464367579449</v>
      </c>
    </row>
    <row r="30" spans="1:6" ht="15.75">
      <c r="A30" s="5" t="s">
        <v>21</v>
      </c>
      <c r="B30" s="49">
        <v>25512659.130000003</v>
      </c>
      <c r="C30" s="49">
        <v>27674199.84</v>
      </c>
      <c r="D30" s="43">
        <f t="shared" si="0"/>
        <v>1.0847242421491952</v>
      </c>
      <c r="E30" s="43">
        <f t="shared" si="1"/>
        <v>0.4421558622479278</v>
      </c>
      <c r="F30" s="43">
        <f t="shared" si="2"/>
        <v>0.8843117244958556</v>
      </c>
    </row>
    <row r="31" spans="1:6" ht="15.75">
      <c r="A31" s="5" t="s">
        <v>22</v>
      </c>
      <c r="B31" s="49">
        <v>43723098.900000006</v>
      </c>
      <c r="C31" s="49">
        <v>44468527.81</v>
      </c>
      <c r="D31" s="43">
        <f t="shared" si="0"/>
        <v>1.017048858126568</v>
      </c>
      <c r="E31" s="43">
        <f t="shared" si="1"/>
        <v>0.3202649859416098</v>
      </c>
      <c r="F31" s="43">
        <f t="shared" si="2"/>
        <v>0.6405299718832196</v>
      </c>
    </row>
    <row r="32" spans="1:6" ht="15.75">
      <c r="A32" s="5" t="s">
        <v>23</v>
      </c>
      <c r="B32" s="49">
        <v>32734283.009999998</v>
      </c>
      <c r="C32" s="49">
        <v>31718162.34</v>
      </c>
      <c r="D32" s="43">
        <f t="shared" si="0"/>
        <v>0.9689585175979085</v>
      </c>
      <c r="E32" s="43">
        <f t="shared" si="1"/>
        <v>0.23364894624617688</v>
      </c>
      <c r="F32" s="43">
        <f t="shared" si="2"/>
        <v>0.46729789249235376</v>
      </c>
    </row>
    <row r="33" spans="1:6" ht="15.75">
      <c r="A33" s="5" t="s">
        <v>24</v>
      </c>
      <c r="B33" s="49">
        <v>180939281.51</v>
      </c>
      <c r="C33" s="49">
        <v>154855712.76</v>
      </c>
      <c r="D33" s="43">
        <f t="shared" si="0"/>
        <v>0.8558435264453151</v>
      </c>
      <c r="E33" s="43">
        <f t="shared" si="1"/>
        <v>0.02991629523733858</v>
      </c>
      <c r="F33" s="43">
        <f t="shared" si="2"/>
        <v>0.05983259047467716</v>
      </c>
    </row>
    <row r="34" spans="1:6" ht="15.75">
      <c r="A34" s="5" t="s">
        <v>25</v>
      </c>
      <c r="B34" s="49">
        <v>13205925.959999999</v>
      </c>
      <c r="C34" s="49">
        <v>13567760.82</v>
      </c>
      <c r="D34" s="43">
        <f t="shared" si="0"/>
        <v>1.0273994312171655</v>
      </c>
      <c r="E34" s="43">
        <f t="shared" si="1"/>
        <v>0.3389075166417488</v>
      </c>
      <c r="F34" s="43">
        <f t="shared" si="2"/>
        <v>0.6778150332834976</v>
      </c>
    </row>
    <row r="35" spans="1:6" ht="15.75">
      <c r="A35" s="5" t="s">
        <v>26</v>
      </c>
      <c r="B35" s="49">
        <v>99423697.81</v>
      </c>
      <c r="C35" s="49">
        <v>105112244.05000001</v>
      </c>
      <c r="D35" s="43">
        <f t="shared" si="0"/>
        <v>1.0572151948207649</v>
      </c>
      <c r="E35" s="43">
        <f t="shared" si="1"/>
        <v>0.39260901543442117</v>
      </c>
      <c r="F35" s="43">
        <f t="shared" si="2"/>
        <v>0.7852180308688423</v>
      </c>
    </row>
    <row r="36" spans="1:6" ht="15.75">
      <c r="A36" s="5" t="s">
        <v>27</v>
      </c>
      <c r="B36" s="49">
        <v>25761858.619999997</v>
      </c>
      <c r="C36" s="49">
        <v>27986294.46</v>
      </c>
      <c r="D36" s="43">
        <f t="shared" si="0"/>
        <v>1.0863460929900874</v>
      </c>
      <c r="E36" s="43">
        <f t="shared" si="1"/>
        <v>0.4450769955830324</v>
      </c>
      <c r="F36" s="43">
        <f t="shared" si="2"/>
        <v>0.8901539911660648</v>
      </c>
    </row>
    <row r="37" spans="1:6" ht="15.75">
      <c r="A37" s="5" t="s">
        <v>28</v>
      </c>
      <c r="B37" s="49">
        <v>28983185.24</v>
      </c>
      <c r="C37" s="49">
        <v>29191351.35</v>
      </c>
      <c r="D37" s="43">
        <f t="shared" si="0"/>
        <v>1.0071823061639447</v>
      </c>
      <c r="E37" s="43">
        <f t="shared" si="1"/>
        <v>0.30249423100294737</v>
      </c>
      <c r="F37" s="43">
        <f t="shared" si="2"/>
        <v>0.6049884620058947</v>
      </c>
    </row>
    <row r="38" spans="1:6" ht="15.75">
      <c r="A38" s="5" t="s">
        <v>29</v>
      </c>
      <c r="B38" s="49">
        <v>34321764.13999999</v>
      </c>
      <c r="C38" s="49">
        <v>33854914.410000004</v>
      </c>
      <c r="D38" s="43">
        <f t="shared" si="0"/>
        <v>0.9863978515761693</v>
      </c>
      <c r="E38" s="43">
        <f t="shared" si="1"/>
        <v>0.2650591219179992</v>
      </c>
      <c r="F38" s="43">
        <f t="shared" si="2"/>
        <v>0.5301182438359984</v>
      </c>
    </row>
    <row r="39" spans="1:6" ht="15.75">
      <c r="A39" s="5" t="s">
        <v>30</v>
      </c>
      <c r="B39" s="49">
        <v>127134663.53</v>
      </c>
      <c r="C39" s="49">
        <v>134455030.68</v>
      </c>
      <c r="D39" s="43">
        <f t="shared" si="0"/>
        <v>1.0575796320747144</v>
      </c>
      <c r="E39" s="43">
        <f t="shared" si="1"/>
        <v>0.39326540736900883</v>
      </c>
      <c r="F39" s="43">
        <f t="shared" si="2"/>
        <v>0.7865308147380177</v>
      </c>
    </row>
    <row r="40" spans="1:6" ht="15.75">
      <c r="A40" s="5" t="s">
        <v>31</v>
      </c>
      <c r="B40" s="49">
        <v>202306449.76000002</v>
      </c>
      <c r="C40" s="49">
        <v>242302362.72</v>
      </c>
      <c r="D40" s="43">
        <f t="shared" si="0"/>
        <v>1.197699643325499</v>
      </c>
      <c r="E40" s="43">
        <f t="shared" si="1"/>
        <v>0.6456370962196964</v>
      </c>
      <c r="F40" s="43">
        <f t="shared" si="2"/>
        <v>1.291274192439393</v>
      </c>
    </row>
    <row r="41" spans="1:6" ht="15.75">
      <c r="A41" s="5" t="s">
        <v>32</v>
      </c>
      <c r="B41" s="49">
        <v>48332429.62</v>
      </c>
      <c r="C41" s="49">
        <v>56673620.580000006</v>
      </c>
      <c r="D41" s="43">
        <f t="shared" si="0"/>
        <v>1.172579591499543</v>
      </c>
      <c r="E41" s="43">
        <f t="shared" si="1"/>
        <v>0.600393095403947</v>
      </c>
      <c r="F41" s="43">
        <f t="shared" si="2"/>
        <v>1.200786190807894</v>
      </c>
    </row>
    <row r="42" spans="1:6" ht="15.75">
      <c r="A42" s="5" t="s">
        <v>33</v>
      </c>
      <c r="B42" s="49">
        <v>23673108.040000003</v>
      </c>
      <c r="C42" s="49">
        <v>21882269.31</v>
      </c>
      <c r="D42" s="43">
        <f t="shared" si="0"/>
        <v>0.9243513472344207</v>
      </c>
      <c r="E42" s="43">
        <f t="shared" si="1"/>
        <v>0.1533064825324457</v>
      </c>
      <c r="F42" s="43">
        <f t="shared" si="2"/>
        <v>0.3066129650648914</v>
      </c>
    </row>
    <row r="43" spans="1:6" ht="15.75">
      <c r="A43" s="5" t="s">
        <v>34</v>
      </c>
      <c r="B43" s="49">
        <v>25190306.389999997</v>
      </c>
      <c r="C43" s="49">
        <v>25228510.03</v>
      </c>
      <c r="D43" s="43">
        <f t="shared" si="0"/>
        <v>1.0015166008467118</v>
      </c>
      <c r="E43" s="43">
        <f t="shared" si="1"/>
        <v>0.29228966702470704</v>
      </c>
      <c r="F43" s="43">
        <f t="shared" si="2"/>
        <v>0.5845793340494141</v>
      </c>
    </row>
    <row r="44" spans="1:6" ht="15.75">
      <c r="A44" s="5" t="s">
        <v>35</v>
      </c>
      <c r="B44" s="49">
        <v>20088789.6</v>
      </c>
      <c r="C44" s="49">
        <v>23152507.81</v>
      </c>
      <c r="D44" s="43">
        <f t="shared" si="0"/>
        <v>1.152508850508345</v>
      </c>
      <c r="E44" s="43">
        <f t="shared" si="1"/>
        <v>0.5642434637045348</v>
      </c>
      <c r="F44" s="43">
        <f t="shared" si="2"/>
        <v>1.1284869274090696</v>
      </c>
    </row>
    <row r="45" spans="1:6" ht="15.75">
      <c r="A45" s="5" t="s">
        <v>36</v>
      </c>
      <c r="B45" s="49">
        <v>44086790.75000001</v>
      </c>
      <c r="C45" s="49">
        <v>42841936.75999999</v>
      </c>
      <c r="D45" s="43">
        <f t="shared" si="0"/>
        <v>0.9717635607214159</v>
      </c>
      <c r="E45" s="43">
        <f t="shared" si="1"/>
        <v>0.23870114017664662</v>
      </c>
      <c r="F45" s="43">
        <f t="shared" si="2"/>
        <v>0.47740228035329324</v>
      </c>
    </row>
    <row r="46" spans="1:6" s="18" customFormat="1" ht="15.75">
      <c r="A46" s="15" t="s">
        <v>72</v>
      </c>
      <c r="B46" s="16">
        <f>SUM(B$9:B$45)</f>
        <v>13828768768.810007</v>
      </c>
      <c r="C46" s="16">
        <f>SUM(C$9:C$45)</f>
        <v>15597421557.999996</v>
      </c>
      <c r="D46" s="16">
        <f t="shared" si="0"/>
        <v>1.1278966203541623</v>
      </c>
      <c r="E46" s="16"/>
      <c r="F46" s="16"/>
    </row>
    <row r="47" ht="15.75">
      <c r="A47" s="6" t="s">
        <v>39</v>
      </c>
    </row>
  </sheetData>
  <sheetProtection/>
  <mergeCells count="1">
    <mergeCell ref="A1:F1"/>
  </mergeCells>
  <printOptions/>
  <pageMargins left="0.56" right="0.15748031496062992" top="0.34" bottom="0.22" header="0.4" footer="0.1574803149606299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H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I48" sqref="I48"/>
    </sheetView>
  </sheetViews>
  <sheetFormatPr defaultColWidth="9.140625" defaultRowHeight="15"/>
  <cols>
    <col min="1" max="1" width="24.7109375" style="1" customWidth="1"/>
    <col min="2" max="2" width="14.421875" style="1" customWidth="1"/>
    <col min="3" max="3" width="14.140625" style="1" customWidth="1"/>
    <col min="4" max="4" width="14.00390625" style="1" customWidth="1"/>
    <col min="5" max="5" width="13.8515625" style="1" customWidth="1"/>
    <col min="6" max="6" width="8.00390625" style="2" customWidth="1"/>
    <col min="7" max="7" width="7.8515625" style="2" customWidth="1"/>
    <col min="8" max="8" width="16.57421875" style="2" customWidth="1"/>
    <col min="9" max="16384" width="9.140625" style="1" customWidth="1"/>
  </cols>
  <sheetData>
    <row r="1" spans="1:8" ht="16.5" customHeight="1">
      <c r="A1" s="77" t="s">
        <v>224</v>
      </c>
      <c r="B1" s="77"/>
      <c r="C1" s="77"/>
      <c r="D1" s="77"/>
      <c r="E1" s="77"/>
      <c r="F1" s="79"/>
      <c r="G1" s="79"/>
      <c r="H1" s="79"/>
    </row>
    <row r="3" spans="1:8" ht="15.75">
      <c r="A3" s="11" t="s">
        <v>150</v>
      </c>
      <c r="B3" s="11">
        <v>1</v>
      </c>
      <c r="C3" s="2"/>
      <c r="D3" s="2"/>
      <c r="E3" s="2"/>
      <c r="F3" s="1"/>
      <c r="G3" s="1"/>
      <c r="H3" s="1"/>
    </row>
    <row r="4" spans="1:8" ht="15.75">
      <c r="A4" s="12" t="s">
        <v>151</v>
      </c>
      <c r="B4" s="12">
        <v>0</v>
      </c>
      <c r="C4" s="2"/>
      <c r="D4" s="2"/>
      <c r="E4" s="2"/>
      <c r="F4" s="1"/>
      <c r="G4" s="1"/>
      <c r="H4" s="1"/>
    </row>
    <row r="5" spans="1:8" ht="15.75">
      <c r="A5" s="13" t="s">
        <v>152</v>
      </c>
      <c r="B5" s="14" t="s">
        <v>44</v>
      </c>
      <c r="C5" s="2"/>
      <c r="D5" s="2"/>
      <c r="E5" s="2"/>
      <c r="F5" s="1"/>
      <c r="G5" s="1"/>
      <c r="H5" s="1"/>
    </row>
    <row r="7" spans="1:8" s="8" customFormat="1" ht="40.5" customHeight="1">
      <c r="A7" s="74" t="s">
        <v>38</v>
      </c>
      <c r="B7" s="88" t="s">
        <v>222</v>
      </c>
      <c r="C7" s="88"/>
      <c r="D7" s="88"/>
      <c r="E7" s="88"/>
      <c r="F7" s="75" t="s">
        <v>153</v>
      </c>
      <c r="G7" s="75" t="s">
        <v>154</v>
      </c>
      <c r="H7" s="75" t="s">
        <v>155</v>
      </c>
    </row>
    <row r="8" spans="1:8" s="8" customFormat="1" ht="24" customHeight="1">
      <c r="A8" s="74"/>
      <c r="B8" s="4">
        <v>40725</v>
      </c>
      <c r="C8" s="4">
        <v>40756</v>
      </c>
      <c r="D8" s="4">
        <v>40787</v>
      </c>
      <c r="E8" s="4">
        <v>40817</v>
      </c>
      <c r="F8" s="75"/>
      <c r="G8" s="75"/>
      <c r="H8" s="75"/>
    </row>
    <row r="9" spans="1:8" s="7" customFormat="1" ht="15.75">
      <c r="A9" s="9">
        <v>1</v>
      </c>
      <c r="B9" s="3">
        <v>2</v>
      </c>
      <c r="C9" s="3">
        <v>3</v>
      </c>
      <c r="D9" s="3">
        <v>4</v>
      </c>
      <c r="E9" s="3">
        <v>5</v>
      </c>
      <c r="F9" s="9">
        <v>6</v>
      </c>
      <c r="G9" s="3">
        <v>7</v>
      </c>
      <c r="H9" s="3">
        <v>8</v>
      </c>
    </row>
    <row r="10" spans="1:8" ht="15.75">
      <c r="A10" s="5" t="s">
        <v>0</v>
      </c>
      <c r="B10" s="44">
        <v>7366279.88</v>
      </c>
      <c r="C10" s="44">
        <v>6175362.67</v>
      </c>
      <c r="D10" s="44">
        <v>5977320.79</v>
      </c>
      <c r="E10" s="44">
        <v>5977320.79</v>
      </c>
      <c r="F10" s="20">
        <f>IF(OR($B10&gt;0,$C10&gt;0,$D10&gt;0,$E10&gt;0),1,0)</f>
        <v>1</v>
      </c>
      <c r="G10" s="20">
        <f>($F10-$B$4)/($B$3-$B$4)</f>
        <v>1</v>
      </c>
      <c r="H10" s="20">
        <f>$G10*$B$5</f>
        <v>-2</v>
      </c>
    </row>
    <row r="11" spans="1:8" ht="15.75">
      <c r="A11" s="5" t="s">
        <v>1</v>
      </c>
      <c r="B11" s="44"/>
      <c r="C11" s="44"/>
      <c r="D11" s="44"/>
      <c r="E11" s="44"/>
      <c r="F11" s="20">
        <f aca="true" t="shared" si="0" ref="F11:F46">IF(OR($B11&gt;0,$C11&gt;0,$D11&gt;0,$E11&gt;0),1,0)</f>
        <v>0</v>
      </c>
      <c r="G11" s="20">
        <f aca="true" t="shared" si="1" ref="G11:G46">($F11-$B$4)/($B$3-$B$4)</f>
        <v>0</v>
      </c>
      <c r="H11" s="20">
        <f aca="true" t="shared" si="2" ref="H11:H46">$G11*$B$5</f>
        <v>0</v>
      </c>
    </row>
    <row r="12" spans="1:8" ht="15.75">
      <c r="A12" s="5" t="s">
        <v>2</v>
      </c>
      <c r="B12" s="44"/>
      <c r="C12" s="44"/>
      <c r="D12" s="44"/>
      <c r="E12" s="44"/>
      <c r="F12" s="20">
        <f t="shared" si="0"/>
        <v>0</v>
      </c>
      <c r="G12" s="20">
        <f t="shared" si="1"/>
        <v>0</v>
      </c>
      <c r="H12" s="20">
        <f t="shared" si="2"/>
        <v>0</v>
      </c>
    </row>
    <row r="13" spans="1:8" ht="15.75">
      <c r="A13" s="5" t="s">
        <v>3</v>
      </c>
      <c r="B13" s="44"/>
      <c r="C13" s="44"/>
      <c r="D13" s="44"/>
      <c r="E13" s="44"/>
      <c r="F13" s="20">
        <f t="shared" si="0"/>
        <v>0</v>
      </c>
      <c r="G13" s="20">
        <f t="shared" si="1"/>
        <v>0</v>
      </c>
      <c r="H13" s="20">
        <f t="shared" si="2"/>
        <v>0</v>
      </c>
    </row>
    <row r="14" spans="1:8" ht="15.75">
      <c r="A14" s="5" t="s">
        <v>4</v>
      </c>
      <c r="B14" s="44"/>
      <c r="C14" s="44"/>
      <c r="D14" s="44"/>
      <c r="E14" s="44"/>
      <c r="F14" s="20">
        <f t="shared" si="0"/>
        <v>0</v>
      </c>
      <c r="G14" s="20">
        <f t="shared" si="1"/>
        <v>0</v>
      </c>
      <c r="H14" s="20">
        <f t="shared" si="2"/>
        <v>0</v>
      </c>
    </row>
    <row r="15" spans="1:8" ht="15.75">
      <c r="A15" s="5" t="s">
        <v>5</v>
      </c>
      <c r="B15" s="44"/>
      <c r="C15" s="44"/>
      <c r="D15" s="44"/>
      <c r="E15" s="44"/>
      <c r="F15" s="20">
        <f t="shared" si="0"/>
        <v>0</v>
      </c>
      <c r="G15" s="20">
        <f t="shared" si="1"/>
        <v>0</v>
      </c>
      <c r="H15" s="20">
        <f t="shared" si="2"/>
        <v>0</v>
      </c>
    </row>
    <row r="16" spans="1:8" ht="15.75">
      <c r="A16" s="5" t="s">
        <v>6</v>
      </c>
      <c r="B16" s="63"/>
      <c r="C16" s="44"/>
      <c r="D16" s="44"/>
      <c r="E16" s="63"/>
      <c r="F16" s="20">
        <f t="shared" si="0"/>
        <v>0</v>
      </c>
      <c r="G16" s="20">
        <f t="shared" si="1"/>
        <v>0</v>
      </c>
      <c r="H16" s="20">
        <f t="shared" si="2"/>
        <v>0</v>
      </c>
    </row>
    <row r="17" spans="1:8" ht="15.75">
      <c r="A17" s="5" t="s">
        <v>7</v>
      </c>
      <c r="B17" s="44"/>
      <c r="C17" s="44"/>
      <c r="D17" s="44"/>
      <c r="E17" s="44"/>
      <c r="F17" s="20">
        <f t="shared" si="0"/>
        <v>0</v>
      </c>
      <c r="G17" s="20">
        <f t="shared" si="1"/>
        <v>0</v>
      </c>
      <c r="H17" s="20">
        <f t="shared" si="2"/>
        <v>0</v>
      </c>
    </row>
    <row r="18" spans="1:8" ht="15.75">
      <c r="A18" s="5" t="s">
        <v>8</v>
      </c>
      <c r="B18" s="44"/>
      <c r="C18" s="44"/>
      <c r="D18" s="44"/>
      <c r="E18" s="44"/>
      <c r="F18" s="20">
        <f t="shared" si="0"/>
        <v>0</v>
      </c>
      <c r="G18" s="20">
        <f t="shared" si="1"/>
        <v>0</v>
      </c>
      <c r="H18" s="20">
        <f t="shared" si="2"/>
        <v>0</v>
      </c>
    </row>
    <row r="19" spans="1:8" ht="15.75">
      <c r="A19" s="5" t="s">
        <v>9</v>
      </c>
      <c r="B19" s="44"/>
      <c r="C19" s="44"/>
      <c r="D19" s="44"/>
      <c r="E19" s="44"/>
      <c r="F19" s="20">
        <f t="shared" si="0"/>
        <v>0</v>
      </c>
      <c r="G19" s="20">
        <f t="shared" si="1"/>
        <v>0</v>
      </c>
      <c r="H19" s="20">
        <f t="shared" si="2"/>
        <v>0</v>
      </c>
    </row>
    <row r="20" spans="1:8" ht="15.75">
      <c r="A20" s="5" t="s">
        <v>10</v>
      </c>
      <c r="B20" s="44"/>
      <c r="C20" s="44"/>
      <c r="D20" s="44"/>
      <c r="E20" s="44"/>
      <c r="F20" s="20">
        <f t="shared" si="0"/>
        <v>0</v>
      </c>
      <c r="G20" s="20">
        <f t="shared" si="1"/>
        <v>0</v>
      </c>
      <c r="H20" s="20">
        <f t="shared" si="2"/>
        <v>0</v>
      </c>
    </row>
    <row r="21" spans="1:8" ht="15.75">
      <c r="A21" s="5" t="s">
        <v>11</v>
      </c>
      <c r="B21" s="44"/>
      <c r="C21" s="44"/>
      <c r="D21" s="44"/>
      <c r="E21" s="44"/>
      <c r="F21" s="20">
        <f t="shared" si="0"/>
        <v>0</v>
      </c>
      <c r="G21" s="20">
        <f t="shared" si="1"/>
        <v>0</v>
      </c>
      <c r="H21" s="20">
        <f t="shared" si="2"/>
        <v>0</v>
      </c>
    </row>
    <row r="22" spans="1:8" ht="15.75">
      <c r="A22" s="5" t="s">
        <v>12</v>
      </c>
      <c r="B22" s="44"/>
      <c r="C22" s="44"/>
      <c r="D22" s="44"/>
      <c r="E22" s="44"/>
      <c r="F22" s="20">
        <f t="shared" si="0"/>
        <v>0</v>
      </c>
      <c r="G22" s="20">
        <f t="shared" si="1"/>
        <v>0</v>
      </c>
      <c r="H22" s="20">
        <f t="shared" si="2"/>
        <v>0</v>
      </c>
    </row>
    <row r="23" spans="1:8" ht="15.75">
      <c r="A23" s="5" t="s">
        <v>13</v>
      </c>
      <c r="B23" s="44"/>
      <c r="C23" s="44"/>
      <c r="D23" s="44"/>
      <c r="E23" s="44"/>
      <c r="F23" s="20">
        <f t="shared" si="0"/>
        <v>0</v>
      </c>
      <c r="G23" s="20">
        <f t="shared" si="1"/>
        <v>0</v>
      </c>
      <c r="H23" s="20">
        <f t="shared" si="2"/>
        <v>0</v>
      </c>
    </row>
    <row r="24" spans="1:8" ht="15.75">
      <c r="A24" s="5" t="s">
        <v>14</v>
      </c>
      <c r="B24" s="44"/>
      <c r="C24" s="44"/>
      <c r="D24" s="44"/>
      <c r="E24" s="44"/>
      <c r="F24" s="20">
        <f t="shared" si="0"/>
        <v>0</v>
      </c>
      <c r="G24" s="20">
        <f t="shared" si="1"/>
        <v>0</v>
      </c>
      <c r="H24" s="20">
        <f t="shared" si="2"/>
        <v>0</v>
      </c>
    </row>
    <row r="25" spans="1:8" ht="15.75">
      <c r="A25" s="5" t="s">
        <v>15</v>
      </c>
      <c r="B25" s="44"/>
      <c r="C25" s="44"/>
      <c r="D25" s="44"/>
      <c r="E25" s="44"/>
      <c r="F25" s="20">
        <f t="shared" si="0"/>
        <v>0</v>
      </c>
      <c r="G25" s="20">
        <f t="shared" si="1"/>
        <v>0</v>
      </c>
      <c r="H25" s="20">
        <f t="shared" si="2"/>
        <v>0</v>
      </c>
    </row>
    <row r="26" spans="1:8" ht="15.75">
      <c r="A26" s="5" t="s">
        <v>16</v>
      </c>
      <c r="B26" s="44">
        <v>1211140.06</v>
      </c>
      <c r="C26" s="44">
        <v>811140.06</v>
      </c>
      <c r="D26" s="44">
        <v>611140.06</v>
      </c>
      <c r="E26" s="44">
        <v>611140.06</v>
      </c>
      <c r="F26" s="20">
        <f t="shared" si="0"/>
        <v>1</v>
      </c>
      <c r="G26" s="20">
        <f t="shared" si="1"/>
        <v>1</v>
      </c>
      <c r="H26" s="20">
        <f t="shared" si="2"/>
        <v>-2</v>
      </c>
    </row>
    <row r="27" spans="1:8" ht="15.75">
      <c r="A27" s="5" t="s">
        <v>17</v>
      </c>
      <c r="B27" s="44">
        <v>3732596</v>
      </c>
      <c r="C27" s="44">
        <v>3432596</v>
      </c>
      <c r="D27" s="44">
        <v>3432596</v>
      </c>
      <c r="E27" s="44"/>
      <c r="F27" s="20">
        <f t="shared" si="0"/>
        <v>1</v>
      </c>
      <c r="G27" s="20">
        <f t="shared" si="1"/>
        <v>1</v>
      </c>
      <c r="H27" s="20">
        <f t="shared" si="2"/>
        <v>-2</v>
      </c>
    </row>
    <row r="28" spans="1:8" ht="15.75">
      <c r="A28" s="5" t="s">
        <v>18</v>
      </c>
      <c r="B28" s="44"/>
      <c r="C28" s="44"/>
      <c r="D28" s="44"/>
      <c r="E28" s="44"/>
      <c r="F28" s="20">
        <f t="shared" si="0"/>
        <v>0</v>
      </c>
      <c r="G28" s="20">
        <f t="shared" si="1"/>
        <v>0</v>
      </c>
      <c r="H28" s="20">
        <f t="shared" si="2"/>
        <v>0</v>
      </c>
    </row>
    <row r="29" spans="1:8" ht="15.75">
      <c r="A29" s="5" t="s">
        <v>19</v>
      </c>
      <c r="B29" s="44"/>
      <c r="C29" s="44"/>
      <c r="D29" s="44"/>
      <c r="E29" s="44"/>
      <c r="F29" s="20">
        <f t="shared" si="0"/>
        <v>0</v>
      </c>
      <c r="G29" s="20">
        <f t="shared" si="1"/>
        <v>0</v>
      </c>
      <c r="H29" s="20">
        <f t="shared" si="2"/>
        <v>0</v>
      </c>
    </row>
    <row r="30" spans="1:8" ht="15.75">
      <c r="A30" s="5" t="s">
        <v>20</v>
      </c>
      <c r="B30" s="44"/>
      <c r="C30" s="44"/>
      <c r="D30" s="44"/>
      <c r="E30" s="44"/>
      <c r="F30" s="20">
        <f t="shared" si="0"/>
        <v>0</v>
      </c>
      <c r="G30" s="20">
        <f t="shared" si="1"/>
        <v>0</v>
      </c>
      <c r="H30" s="20">
        <f t="shared" si="2"/>
        <v>0</v>
      </c>
    </row>
    <row r="31" spans="1:8" ht="15.75">
      <c r="A31" s="5" t="s">
        <v>21</v>
      </c>
      <c r="B31" s="44"/>
      <c r="C31" s="44"/>
      <c r="D31" s="44"/>
      <c r="E31" s="44"/>
      <c r="F31" s="20">
        <f t="shared" si="0"/>
        <v>0</v>
      </c>
      <c r="G31" s="20">
        <f t="shared" si="1"/>
        <v>0</v>
      </c>
      <c r="H31" s="20">
        <f t="shared" si="2"/>
        <v>0</v>
      </c>
    </row>
    <row r="32" spans="1:8" ht="15.75">
      <c r="A32" s="5" t="s">
        <v>22</v>
      </c>
      <c r="B32" s="44"/>
      <c r="C32" s="44"/>
      <c r="D32" s="44"/>
      <c r="E32" s="44"/>
      <c r="F32" s="20">
        <f t="shared" si="0"/>
        <v>0</v>
      </c>
      <c r="G32" s="20">
        <f t="shared" si="1"/>
        <v>0</v>
      </c>
      <c r="H32" s="20">
        <f t="shared" si="2"/>
        <v>0</v>
      </c>
    </row>
    <row r="33" spans="1:8" ht="15.75">
      <c r="A33" s="5" t="s">
        <v>23</v>
      </c>
      <c r="B33" s="44"/>
      <c r="C33" s="44"/>
      <c r="D33" s="44"/>
      <c r="E33" s="44"/>
      <c r="F33" s="20">
        <f t="shared" si="0"/>
        <v>0</v>
      </c>
      <c r="G33" s="20">
        <f t="shared" si="1"/>
        <v>0</v>
      </c>
      <c r="H33" s="20">
        <f t="shared" si="2"/>
        <v>0</v>
      </c>
    </row>
    <row r="34" spans="1:8" ht="15.75">
      <c r="A34" s="5" t="s">
        <v>24</v>
      </c>
      <c r="B34" s="44"/>
      <c r="C34" s="44"/>
      <c r="D34" s="44"/>
      <c r="E34" s="44"/>
      <c r="F34" s="20">
        <f t="shared" si="0"/>
        <v>0</v>
      </c>
      <c r="G34" s="20">
        <f t="shared" si="1"/>
        <v>0</v>
      </c>
      <c r="H34" s="20">
        <f t="shared" si="2"/>
        <v>0</v>
      </c>
    </row>
    <row r="35" spans="1:8" ht="15.75">
      <c r="A35" s="5" t="s">
        <v>25</v>
      </c>
      <c r="B35" s="44"/>
      <c r="C35" s="44"/>
      <c r="D35" s="44"/>
      <c r="E35" s="44"/>
      <c r="F35" s="20">
        <f t="shared" si="0"/>
        <v>0</v>
      </c>
      <c r="G35" s="20">
        <f t="shared" si="1"/>
        <v>0</v>
      </c>
      <c r="H35" s="20">
        <f t="shared" si="2"/>
        <v>0</v>
      </c>
    </row>
    <row r="36" spans="1:8" ht="15.75">
      <c r="A36" s="5" t="s">
        <v>26</v>
      </c>
      <c r="B36" s="44"/>
      <c r="C36" s="44"/>
      <c r="D36" s="44"/>
      <c r="E36" s="44"/>
      <c r="F36" s="20">
        <f t="shared" si="0"/>
        <v>0</v>
      </c>
      <c r="G36" s="20">
        <f t="shared" si="1"/>
        <v>0</v>
      </c>
      <c r="H36" s="20">
        <f t="shared" si="2"/>
        <v>0</v>
      </c>
    </row>
    <row r="37" spans="1:8" ht="15.75">
      <c r="A37" s="5" t="s">
        <v>27</v>
      </c>
      <c r="B37" s="44"/>
      <c r="C37" s="44"/>
      <c r="D37" s="44"/>
      <c r="E37" s="44"/>
      <c r="F37" s="20">
        <f t="shared" si="0"/>
        <v>0</v>
      </c>
      <c r="G37" s="20">
        <f t="shared" si="1"/>
        <v>0</v>
      </c>
      <c r="H37" s="20">
        <f t="shared" si="2"/>
        <v>0</v>
      </c>
    </row>
    <row r="38" spans="1:8" ht="15.75">
      <c r="A38" s="5" t="s">
        <v>28</v>
      </c>
      <c r="B38" s="44"/>
      <c r="C38" s="44"/>
      <c r="D38" s="44"/>
      <c r="E38" s="44"/>
      <c r="F38" s="20">
        <f t="shared" si="0"/>
        <v>0</v>
      </c>
      <c r="G38" s="20">
        <f t="shared" si="1"/>
        <v>0</v>
      </c>
      <c r="H38" s="20">
        <f t="shared" si="2"/>
        <v>0</v>
      </c>
    </row>
    <row r="39" spans="1:8" ht="15.75">
      <c r="A39" s="5" t="s">
        <v>29</v>
      </c>
      <c r="B39" s="44">
        <v>10534411.67</v>
      </c>
      <c r="C39" s="44">
        <v>10396127</v>
      </c>
      <c r="D39" s="44"/>
      <c r="E39" s="44"/>
      <c r="F39" s="20">
        <f t="shared" si="0"/>
        <v>1</v>
      </c>
      <c r="G39" s="20">
        <f t="shared" si="1"/>
        <v>1</v>
      </c>
      <c r="H39" s="20">
        <f t="shared" si="2"/>
        <v>-2</v>
      </c>
    </row>
    <row r="40" spans="1:8" ht="15.75">
      <c r="A40" s="5" t="s">
        <v>30</v>
      </c>
      <c r="B40" s="44"/>
      <c r="C40" s="44"/>
      <c r="D40" s="44"/>
      <c r="E40" s="44"/>
      <c r="F40" s="20">
        <f t="shared" si="0"/>
        <v>0</v>
      </c>
      <c r="G40" s="20">
        <f t="shared" si="1"/>
        <v>0</v>
      </c>
      <c r="H40" s="20">
        <f t="shared" si="2"/>
        <v>0</v>
      </c>
    </row>
    <row r="41" spans="1:8" ht="15.75">
      <c r="A41" s="5" t="s">
        <v>31</v>
      </c>
      <c r="B41" s="44"/>
      <c r="C41" s="44"/>
      <c r="D41" s="44"/>
      <c r="E41" s="44"/>
      <c r="F41" s="20">
        <f t="shared" si="0"/>
        <v>0</v>
      </c>
      <c r="G41" s="20">
        <f t="shared" si="1"/>
        <v>0</v>
      </c>
      <c r="H41" s="20">
        <f t="shared" si="2"/>
        <v>0</v>
      </c>
    </row>
    <row r="42" spans="1:8" ht="15.75">
      <c r="A42" s="5" t="s">
        <v>32</v>
      </c>
      <c r="B42" s="44"/>
      <c r="C42" s="44"/>
      <c r="D42" s="44"/>
      <c r="E42" s="44"/>
      <c r="F42" s="20">
        <f t="shared" si="0"/>
        <v>0</v>
      </c>
      <c r="G42" s="20">
        <f t="shared" si="1"/>
        <v>0</v>
      </c>
      <c r="H42" s="20">
        <f t="shared" si="2"/>
        <v>0</v>
      </c>
    </row>
    <row r="43" spans="1:8" ht="15.75">
      <c r="A43" s="5" t="s">
        <v>33</v>
      </c>
      <c r="B43" s="44"/>
      <c r="C43" s="44"/>
      <c r="D43" s="44"/>
      <c r="E43" s="44"/>
      <c r="F43" s="20">
        <f t="shared" si="0"/>
        <v>0</v>
      </c>
      <c r="G43" s="20">
        <f t="shared" si="1"/>
        <v>0</v>
      </c>
      <c r="H43" s="20">
        <f t="shared" si="2"/>
        <v>0</v>
      </c>
    </row>
    <row r="44" spans="1:8" ht="15.75">
      <c r="A44" s="5" t="s">
        <v>34</v>
      </c>
      <c r="B44" s="44"/>
      <c r="C44" s="44"/>
      <c r="D44" s="44"/>
      <c r="E44" s="44"/>
      <c r="F44" s="20">
        <f t="shared" si="0"/>
        <v>0</v>
      </c>
      <c r="G44" s="20">
        <f t="shared" si="1"/>
        <v>0</v>
      </c>
      <c r="H44" s="20">
        <f t="shared" si="2"/>
        <v>0</v>
      </c>
    </row>
    <row r="45" spans="1:8" ht="15.75">
      <c r="A45" s="5" t="s">
        <v>35</v>
      </c>
      <c r="B45" s="44"/>
      <c r="C45" s="44"/>
      <c r="D45" s="44"/>
      <c r="E45" s="44"/>
      <c r="F45" s="20">
        <f t="shared" si="0"/>
        <v>0</v>
      </c>
      <c r="G45" s="20">
        <f t="shared" si="1"/>
        <v>0</v>
      </c>
      <c r="H45" s="20">
        <f t="shared" si="2"/>
        <v>0</v>
      </c>
    </row>
    <row r="46" spans="1:8" ht="15.75">
      <c r="A46" s="5" t="s">
        <v>36</v>
      </c>
      <c r="B46" s="44"/>
      <c r="C46" s="44"/>
      <c r="D46" s="44"/>
      <c r="E46" s="44"/>
      <c r="F46" s="20">
        <f t="shared" si="0"/>
        <v>0</v>
      </c>
      <c r="G46" s="20">
        <f t="shared" si="1"/>
        <v>0</v>
      </c>
      <c r="H46" s="20">
        <f t="shared" si="2"/>
        <v>0</v>
      </c>
    </row>
    <row r="47" spans="1:8" ht="15.75">
      <c r="A47" s="6" t="s">
        <v>39</v>
      </c>
      <c r="F47" s="1"/>
      <c r="G47" s="1"/>
      <c r="H47" s="1"/>
    </row>
    <row r="48" spans="1:5" ht="15.75">
      <c r="A48" s="6"/>
      <c r="B48" s="6"/>
      <c r="C48" s="6"/>
      <c r="D48" s="6"/>
      <c r="E48" s="6"/>
    </row>
  </sheetData>
  <sheetProtection/>
  <mergeCells count="6">
    <mergeCell ref="A1:H1"/>
    <mergeCell ref="A7:A8"/>
    <mergeCell ref="B7:E7"/>
    <mergeCell ref="F7:F8"/>
    <mergeCell ref="G7:G8"/>
    <mergeCell ref="H7:H8"/>
  </mergeCells>
  <printOptions/>
  <pageMargins left="0.22" right="0.2" top="0.52" bottom="0.31496062992125984" header="0.31496062992125984" footer="0.31496062992125984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H49" sqref="H49"/>
    </sheetView>
  </sheetViews>
  <sheetFormatPr defaultColWidth="9.140625" defaultRowHeight="15"/>
  <cols>
    <col min="1" max="1" width="24.421875" style="1" customWidth="1"/>
    <col min="2" max="2" width="20.7109375" style="1" customWidth="1"/>
    <col min="3" max="3" width="17.00390625" style="1" customWidth="1"/>
    <col min="4" max="4" width="17.57421875" style="1" customWidth="1"/>
    <col min="5" max="5" width="8.140625" style="1" customWidth="1"/>
    <col min="6" max="6" width="9.57421875" style="1" bestFit="1" customWidth="1"/>
    <col min="7" max="7" width="17.8515625" style="1" customWidth="1"/>
    <col min="8" max="16384" width="9.140625" style="1" customWidth="1"/>
  </cols>
  <sheetData>
    <row r="1" spans="1:7" ht="32.25" customHeight="1">
      <c r="A1" s="77" t="s">
        <v>225</v>
      </c>
      <c r="B1" s="77"/>
      <c r="C1" s="77"/>
      <c r="D1" s="77"/>
      <c r="E1" s="77"/>
      <c r="F1" s="77"/>
      <c r="G1" s="77"/>
    </row>
    <row r="3" spans="1:3" ht="15.75">
      <c r="A3" s="11" t="s">
        <v>156</v>
      </c>
      <c r="B3" s="33">
        <f>MAX($E$10:$E$46)</f>
        <v>8.698730569462107</v>
      </c>
      <c r="C3" s="39"/>
    </row>
    <row r="4" spans="1:3" ht="15.75">
      <c r="A4" s="12" t="s">
        <v>157</v>
      </c>
      <c r="B4" s="42">
        <f>MIN($E$10:$E$46)</f>
        <v>0</v>
      </c>
      <c r="C4" s="40"/>
    </row>
    <row r="5" spans="1:3" ht="15.75">
      <c r="A5" s="13" t="s">
        <v>158</v>
      </c>
      <c r="B5" s="14" t="s">
        <v>42</v>
      </c>
      <c r="C5" s="28"/>
    </row>
    <row r="7" spans="1:7" s="8" customFormat="1" ht="48.75" customHeight="1">
      <c r="A7" s="74" t="s">
        <v>38</v>
      </c>
      <c r="B7" s="74" t="s">
        <v>280</v>
      </c>
      <c r="C7" s="74" t="s">
        <v>245</v>
      </c>
      <c r="D7" s="74"/>
      <c r="E7" s="75" t="s">
        <v>160</v>
      </c>
      <c r="F7" s="75" t="s">
        <v>161</v>
      </c>
      <c r="G7" s="75" t="s">
        <v>162</v>
      </c>
    </row>
    <row r="8" spans="1:7" s="8" customFormat="1" ht="48.75" customHeight="1">
      <c r="A8" s="74"/>
      <c r="B8" s="74"/>
      <c r="C8" s="3" t="s">
        <v>281</v>
      </c>
      <c r="D8" s="3" t="s">
        <v>159</v>
      </c>
      <c r="E8" s="75"/>
      <c r="F8" s="75"/>
      <c r="G8" s="75"/>
    </row>
    <row r="9" spans="1:7" s="7" customFormat="1" ht="15.75">
      <c r="A9" s="9">
        <v>1</v>
      </c>
      <c r="B9" s="9">
        <v>2</v>
      </c>
      <c r="C9" s="9">
        <v>3</v>
      </c>
      <c r="D9" s="9" t="s">
        <v>246</v>
      </c>
      <c r="E9" s="9">
        <v>5</v>
      </c>
      <c r="F9" s="9">
        <v>6</v>
      </c>
      <c r="G9" s="9">
        <v>7</v>
      </c>
    </row>
    <row r="10" spans="1:7" ht="15.75">
      <c r="A10" s="5" t="s">
        <v>0</v>
      </c>
      <c r="B10" s="43">
        <v>14370180.1</v>
      </c>
      <c r="C10" s="43">
        <v>110966882.28999996</v>
      </c>
      <c r="D10" s="38">
        <f>$C10/3</f>
        <v>36988960.76333332</v>
      </c>
      <c r="E10" s="43">
        <f>$B10/$D10</f>
        <v>0.3884991576796333</v>
      </c>
      <c r="F10" s="43">
        <f>($E10-$B$4)/($B$3-$B$4)</f>
        <v>0.04466159223778056</v>
      </c>
      <c r="G10" s="43">
        <f>$F10*$B$5</f>
        <v>-0.04466159223778056</v>
      </c>
    </row>
    <row r="11" spans="1:7" ht="15.75">
      <c r="A11" s="5" t="s">
        <v>1</v>
      </c>
      <c r="B11" s="43">
        <v>20782883.96</v>
      </c>
      <c r="C11" s="43">
        <v>107538981.6099999</v>
      </c>
      <c r="D11" s="38">
        <f aca="true" t="shared" si="0" ref="D11:D46">$C11/3</f>
        <v>35846327.203333296</v>
      </c>
      <c r="E11" s="43">
        <f aca="true" t="shared" si="1" ref="E11:E47">$B11/$D11</f>
        <v>0.579777220748781</v>
      </c>
      <c r="F11" s="43">
        <f aca="true" t="shared" si="2" ref="F11:F46">($E11-$B$4)/($B$3-$B$4)</f>
        <v>0.06665078497593149</v>
      </c>
      <c r="G11" s="43">
        <f aca="true" t="shared" si="3" ref="G11:G46">$F11*$B$5</f>
        <v>-0.06665078497593149</v>
      </c>
    </row>
    <row r="12" spans="1:7" ht="15.75">
      <c r="A12" s="5" t="s">
        <v>2</v>
      </c>
      <c r="B12" s="43">
        <v>884729.57</v>
      </c>
      <c r="C12" s="43">
        <v>19505375.199999988</v>
      </c>
      <c r="D12" s="38">
        <f t="shared" si="0"/>
        <v>6501791.73333333</v>
      </c>
      <c r="E12" s="43">
        <f t="shared" si="1"/>
        <v>0.13607473236403067</v>
      </c>
      <c r="F12" s="43">
        <f t="shared" si="2"/>
        <v>0.01564305633763812</v>
      </c>
      <c r="G12" s="43">
        <f t="shared" si="3"/>
        <v>-0.01564305633763812</v>
      </c>
    </row>
    <row r="13" spans="1:7" ht="15.75">
      <c r="A13" s="5" t="s">
        <v>3</v>
      </c>
      <c r="B13" s="43">
        <v>2534369.83</v>
      </c>
      <c r="C13" s="43">
        <v>17390945.400000006</v>
      </c>
      <c r="D13" s="38">
        <f t="shared" si="0"/>
        <v>5796981.800000002</v>
      </c>
      <c r="E13" s="43">
        <f t="shared" si="1"/>
        <v>0.4371878190129904</v>
      </c>
      <c r="F13" s="43">
        <f t="shared" si="2"/>
        <v>0.050258806790474515</v>
      </c>
      <c r="G13" s="43">
        <f t="shared" si="3"/>
        <v>-0.050258806790474515</v>
      </c>
    </row>
    <row r="14" spans="1:7" ht="15.75">
      <c r="A14" s="5" t="s">
        <v>4</v>
      </c>
      <c r="B14" s="43"/>
      <c r="C14" s="43">
        <v>4764403.129999995</v>
      </c>
      <c r="D14" s="38">
        <f t="shared" si="0"/>
        <v>1588134.376666665</v>
      </c>
      <c r="E14" s="23">
        <f t="shared" si="1"/>
        <v>0</v>
      </c>
      <c r="F14" s="23">
        <f t="shared" si="2"/>
        <v>0</v>
      </c>
      <c r="G14" s="23">
        <f t="shared" si="3"/>
        <v>0</v>
      </c>
    </row>
    <row r="15" spans="1:7" ht="15.75">
      <c r="A15" s="5" t="s">
        <v>5</v>
      </c>
      <c r="B15" s="43">
        <v>543809.95</v>
      </c>
      <c r="C15" s="43">
        <v>4453896.600000005</v>
      </c>
      <c r="D15" s="38">
        <f t="shared" si="0"/>
        <v>1484632.2000000018</v>
      </c>
      <c r="E15" s="43">
        <f t="shared" si="1"/>
        <v>0.3662927087261069</v>
      </c>
      <c r="F15" s="43">
        <f t="shared" si="2"/>
        <v>0.04210875435227521</v>
      </c>
      <c r="G15" s="43">
        <f t="shared" si="3"/>
        <v>-0.04210875435227521</v>
      </c>
    </row>
    <row r="16" spans="1:7" ht="15.75">
      <c r="A16" s="5" t="s">
        <v>6</v>
      </c>
      <c r="B16" s="43">
        <v>304405.45</v>
      </c>
      <c r="C16" s="43">
        <v>6253666.829999991</v>
      </c>
      <c r="D16" s="38">
        <f t="shared" si="0"/>
        <v>2084555.6099999968</v>
      </c>
      <c r="E16" s="43">
        <f t="shared" si="1"/>
        <v>0.14602894187121276</v>
      </c>
      <c r="F16" s="43">
        <f t="shared" si="2"/>
        <v>0.016787385320780498</v>
      </c>
      <c r="G16" s="43">
        <f t="shared" si="3"/>
        <v>-0.016787385320780498</v>
      </c>
    </row>
    <row r="17" spans="1:7" ht="15.75">
      <c r="A17" s="5" t="s">
        <v>7</v>
      </c>
      <c r="B17" s="43">
        <v>746007.81</v>
      </c>
      <c r="C17" s="43">
        <v>2710709.789999999</v>
      </c>
      <c r="D17" s="38">
        <f t="shared" si="0"/>
        <v>903569.9299999997</v>
      </c>
      <c r="E17" s="43">
        <f t="shared" si="1"/>
        <v>0.8256226609931566</v>
      </c>
      <c r="F17" s="43">
        <f t="shared" si="2"/>
        <v>0.09491300534029641</v>
      </c>
      <c r="G17" s="43">
        <f t="shared" si="3"/>
        <v>-0.09491300534029641</v>
      </c>
    </row>
    <row r="18" spans="1:7" ht="15.75">
      <c r="A18" s="5" t="s">
        <v>8</v>
      </c>
      <c r="B18" s="43">
        <v>1325011.18</v>
      </c>
      <c r="C18" s="43">
        <v>5943190.140000008</v>
      </c>
      <c r="D18" s="38">
        <f t="shared" si="0"/>
        <v>1981063.3800000027</v>
      </c>
      <c r="E18" s="43">
        <f t="shared" si="1"/>
        <v>0.6688383589221654</v>
      </c>
      <c r="F18" s="43">
        <f t="shared" si="2"/>
        <v>0.07688919131145402</v>
      </c>
      <c r="G18" s="43">
        <f t="shared" si="3"/>
        <v>-0.07688919131145402</v>
      </c>
    </row>
    <row r="19" spans="1:7" ht="15.75">
      <c r="A19" s="5" t="s">
        <v>9</v>
      </c>
      <c r="B19" s="43"/>
      <c r="C19" s="43">
        <v>3003022.639999997</v>
      </c>
      <c r="D19" s="38">
        <f t="shared" si="0"/>
        <v>1001007.5466666656</v>
      </c>
      <c r="E19" s="23">
        <f t="shared" si="1"/>
        <v>0</v>
      </c>
      <c r="F19" s="23">
        <f t="shared" si="2"/>
        <v>0</v>
      </c>
      <c r="G19" s="23">
        <f t="shared" si="3"/>
        <v>0</v>
      </c>
    </row>
    <row r="20" spans="1:7" ht="15.75">
      <c r="A20" s="5" t="s">
        <v>10</v>
      </c>
      <c r="B20" s="43">
        <v>123550.5</v>
      </c>
      <c r="C20" s="43">
        <v>1045078.2100000009</v>
      </c>
      <c r="D20" s="38">
        <f t="shared" si="0"/>
        <v>348359.4033333336</v>
      </c>
      <c r="E20" s="43">
        <f t="shared" si="1"/>
        <v>0.3546638868300581</v>
      </c>
      <c r="F20" s="43">
        <f t="shared" si="2"/>
        <v>0.04077191309673925</v>
      </c>
      <c r="G20" s="43">
        <f t="shared" si="3"/>
        <v>-0.04077191309673925</v>
      </c>
    </row>
    <row r="21" spans="1:7" ht="15.75">
      <c r="A21" s="5" t="s">
        <v>11</v>
      </c>
      <c r="B21" s="43">
        <v>32682.36</v>
      </c>
      <c r="C21" s="43">
        <v>3620546.709999997</v>
      </c>
      <c r="D21" s="38">
        <f t="shared" si="0"/>
        <v>1206848.9033333324</v>
      </c>
      <c r="E21" s="43">
        <f t="shared" si="1"/>
        <v>0.02708073886443522</v>
      </c>
      <c r="F21" s="37">
        <f t="shared" si="2"/>
        <v>0.0031131828544621516</v>
      </c>
      <c r="G21" s="37">
        <f t="shared" si="3"/>
        <v>-0.0031131828544621516</v>
      </c>
    </row>
    <row r="22" spans="1:7" ht="15.75">
      <c r="A22" s="5" t="s">
        <v>12</v>
      </c>
      <c r="B22" s="43">
        <v>145303.01</v>
      </c>
      <c r="C22" s="43">
        <v>2183060.1400000006</v>
      </c>
      <c r="D22" s="38">
        <f t="shared" si="0"/>
        <v>727686.7133333335</v>
      </c>
      <c r="E22" s="43">
        <f t="shared" si="1"/>
        <v>0.19967797588938613</v>
      </c>
      <c r="F22" s="43">
        <f t="shared" si="2"/>
        <v>0.0229548408580878</v>
      </c>
      <c r="G22" s="43">
        <f t="shared" si="3"/>
        <v>-0.0229548408580878</v>
      </c>
    </row>
    <row r="23" spans="1:7" ht="15.75">
      <c r="A23" s="5" t="s">
        <v>13</v>
      </c>
      <c r="B23" s="43">
        <v>17324.74</v>
      </c>
      <c r="C23" s="43">
        <v>7305893.200000003</v>
      </c>
      <c r="D23" s="38">
        <f t="shared" si="0"/>
        <v>2435297.7333333343</v>
      </c>
      <c r="E23" s="43">
        <f t="shared" si="1"/>
        <v>0.007114013109307427</v>
      </c>
      <c r="F23" s="37">
        <f t="shared" si="2"/>
        <v>0.0008178219859207948</v>
      </c>
      <c r="G23" s="37">
        <f t="shared" si="3"/>
        <v>-0.0008178219859207948</v>
      </c>
    </row>
    <row r="24" spans="1:7" ht="15.75">
      <c r="A24" s="5" t="s">
        <v>14</v>
      </c>
      <c r="B24" s="43">
        <v>3177105.1</v>
      </c>
      <c r="C24" s="43">
        <v>1095713.3599999957</v>
      </c>
      <c r="D24" s="38">
        <f t="shared" si="0"/>
        <v>365237.7866666652</v>
      </c>
      <c r="E24" s="43">
        <f t="shared" si="1"/>
        <v>8.698730569462107</v>
      </c>
      <c r="F24" s="23">
        <f t="shared" si="2"/>
        <v>1</v>
      </c>
      <c r="G24" s="23">
        <f t="shared" si="3"/>
        <v>-1</v>
      </c>
    </row>
    <row r="25" spans="1:7" ht="15.75">
      <c r="A25" s="5" t="s">
        <v>15</v>
      </c>
      <c r="B25" s="43">
        <v>136759.42</v>
      </c>
      <c r="C25" s="43">
        <v>1387728.280000005</v>
      </c>
      <c r="D25" s="38">
        <f t="shared" si="0"/>
        <v>462576.09333333495</v>
      </c>
      <c r="E25" s="43">
        <f t="shared" si="1"/>
        <v>0.29564740152157065</v>
      </c>
      <c r="F25" s="43">
        <f t="shared" si="2"/>
        <v>0.033987419102216455</v>
      </c>
      <c r="G25" s="43">
        <f t="shared" si="3"/>
        <v>-0.033987419102216455</v>
      </c>
    </row>
    <row r="26" spans="1:7" ht="15.75">
      <c r="A26" s="5" t="s">
        <v>16</v>
      </c>
      <c r="B26" s="43">
        <v>4635433.2</v>
      </c>
      <c r="C26" s="43">
        <v>5077856.030000001</v>
      </c>
      <c r="D26" s="38">
        <f t="shared" si="0"/>
        <v>1692618.676666667</v>
      </c>
      <c r="E26" s="43">
        <f t="shared" si="1"/>
        <v>2.73861636049575</v>
      </c>
      <c r="F26" s="43">
        <f t="shared" si="2"/>
        <v>0.3148294269637431</v>
      </c>
      <c r="G26" s="43">
        <f t="shared" si="3"/>
        <v>-0.3148294269637431</v>
      </c>
    </row>
    <row r="27" spans="1:7" ht="15.75">
      <c r="A27" s="5" t="s">
        <v>17</v>
      </c>
      <c r="B27" s="43">
        <v>60013.02</v>
      </c>
      <c r="C27" s="43">
        <v>894374.3600000013</v>
      </c>
      <c r="D27" s="38">
        <f t="shared" si="0"/>
        <v>298124.7866666671</v>
      </c>
      <c r="E27" s="43">
        <f t="shared" si="1"/>
        <v>0.20130167863935605</v>
      </c>
      <c r="F27" s="43">
        <f t="shared" si="2"/>
        <v>0.02314150059389685</v>
      </c>
      <c r="G27" s="43">
        <f t="shared" si="3"/>
        <v>-0.02314150059389685</v>
      </c>
    </row>
    <row r="28" spans="1:7" ht="15.75">
      <c r="A28" s="5" t="s">
        <v>18</v>
      </c>
      <c r="B28" s="43">
        <v>1293330.39</v>
      </c>
      <c r="C28" s="43">
        <v>4301323.899999997</v>
      </c>
      <c r="D28" s="38">
        <f t="shared" si="0"/>
        <v>1433774.6333333321</v>
      </c>
      <c r="E28" s="43">
        <f t="shared" si="1"/>
        <v>0.9020458026887961</v>
      </c>
      <c r="F28" s="43">
        <f t="shared" si="2"/>
        <v>0.10369855641414294</v>
      </c>
      <c r="G28" s="43">
        <f t="shared" si="3"/>
        <v>-0.10369855641414294</v>
      </c>
    </row>
    <row r="29" spans="1:7" ht="15.75">
      <c r="A29" s="5" t="s">
        <v>19</v>
      </c>
      <c r="B29" s="43">
        <v>216126.72</v>
      </c>
      <c r="C29" s="43">
        <v>2582920.4700000025</v>
      </c>
      <c r="D29" s="38">
        <f t="shared" si="0"/>
        <v>860973.4900000008</v>
      </c>
      <c r="E29" s="43">
        <f t="shared" si="1"/>
        <v>0.2510259868744621</v>
      </c>
      <c r="F29" s="43">
        <f t="shared" si="2"/>
        <v>0.028857772392183022</v>
      </c>
      <c r="G29" s="43">
        <f t="shared" si="3"/>
        <v>-0.028857772392183022</v>
      </c>
    </row>
    <row r="30" spans="1:7" ht="15.75">
      <c r="A30" s="5" t="s">
        <v>20</v>
      </c>
      <c r="B30" s="43">
        <v>958188.27</v>
      </c>
      <c r="C30" s="43">
        <v>7252945.969999999</v>
      </c>
      <c r="D30" s="38">
        <f t="shared" si="0"/>
        <v>2417648.6566666663</v>
      </c>
      <c r="E30" s="43">
        <f t="shared" si="1"/>
        <v>0.3963306526603011</v>
      </c>
      <c r="F30" s="43">
        <f t="shared" si="2"/>
        <v>0.04556189543928</v>
      </c>
      <c r="G30" s="43">
        <f t="shared" si="3"/>
        <v>-0.04556189543928</v>
      </c>
    </row>
    <row r="31" spans="1:7" ht="15.75">
      <c r="A31" s="5" t="s">
        <v>21</v>
      </c>
      <c r="B31" s="43">
        <v>4013583.78</v>
      </c>
      <c r="C31" s="43">
        <v>7180457.289999999</v>
      </c>
      <c r="D31" s="38">
        <f t="shared" si="0"/>
        <v>2393485.763333333</v>
      </c>
      <c r="E31" s="43">
        <f t="shared" si="1"/>
        <v>1.6768780669120866</v>
      </c>
      <c r="F31" s="43">
        <f t="shared" si="2"/>
        <v>0.19277273316165922</v>
      </c>
      <c r="G31" s="43">
        <f t="shared" si="3"/>
        <v>-0.19277273316165922</v>
      </c>
    </row>
    <row r="32" spans="1:7" ht="15.75">
      <c r="A32" s="5" t="s">
        <v>22</v>
      </c>
      <c r="B32" s="43">
        <v>414510.55</v>
      </c>
      <c r="C32" s="43">
        <v>3506868.1500000022</v>
      </c>
      <c r="D32" s="38">
        <f t="shared" si="0"/>
        <v>1168956.0500000007</v>
      </c>
      <c r="E32" s="43">
        <f t="shared" si="1"/>
        <v>0.35459891755554</v>
      </c>
      <c r="F32" s="43">
        <f t="shared" si="2"/>
        <v>0.0407644442742485</v>
      </c>
      <c r="G32" s="43">
        <f t="shared" si="3"/>
        <v>-0.0407644442742485</v>
      </c>
    </row>
    <row r="33" spans="1:7" ht="15.75">
      <c r="A33" s="5" t="s">
        <v>23</v>
      </c>
      <c r="B33" s="43">
        <v>1916606.52</v>
      </c>
      <c r="C33" s="43">
        <v>3321679.1900000013</v>
      </c>
      <c r="D33" s="38">
        <f t="shared" si="0"/>
        <v>1107226.3966666672</v>
      </c>
      <c r="E33" s="43">
        <f t="shared" si="1"/>
        <v>1.7309978571410436</v>
      </c>
      <c r="F33" s="43">
        <f t="shared" si="2"/>
        <v>0.19899430650466524</v>
      </c>
      <c r="G33" s="43">
        <f t="shared" si="3"/>
        <v>-0.19899430650466524</v>
      </c>
    </row>
    <row r="34" spans="1:7" ht="15.75">
      <c r="A34" s="5" t="s">
        <v>24</v>
      </c>
      <c r="B34" s="43"/>
      <c r="C34" s="43">
        <v>5648900.710000001</v>
      </c>
      <c r="D34" s="38">
        <f t="shared" si="0"/>
        <v>1882966.9033333336</v>
      </c>
      <c r="E34" s="23">
        <f t="shared" si="1"/>
        <v>0</v>
      </c>
      <c r="F34" s="23">
        <f t="shared" si="2"/>
        <v>0</v>
      </c>
      <c r="G34" s="23">
        <f t="shared" si="3"/>
        <v>0</v>
      </c>
    </row>
    <row r="35" spans="1:7" ht="15.75">
      <c r="A35" s="5" t="s">
        <v>25</v>
      </c>
      <c r="B35" s="43">
        <v>118186.42</v>
      </c>
      <c r="C35" s="43">
        <v>1303112.4799999986</v>
      </c>
      <c r="D35" s="38">
        <f t="shared" si="0"/>
        <v>434370.8266666662</v>
      </c>
      <c r="E35" s="43">
        <f t="shared" si="1"/>
        <v>0.2720864587222742</v>
      </c>
      <c r="F35" s="43">
        <f t="shared" si="2"/>
        <v>0.03127886954878968</v>
      </c>
      <c r="G35" s="43">
        <f t="shared" si="3"/>
        <v>-0.03127886954878968</v>
      </c>
    </row>
    <row r="36" spans="1:7" ht="15.75">
      <c r="A36" s="5" t="s">
        <v>26</v>
      </c>
      <c r="B36" s="43">
        <v>41946.78</v>
      </c>
      <c r="C36" s="43">
        <v>2899965.8299999945</v>
      </c>
      <c r="D36" s="38">
        <f t="shared" si="0"/>
        <v>966655.2766666649</v>
      </c>
      <c r="E36" s="43">
        <f t="shared" si="1"/>
        <v>0.043393731987524914</v>
      </c>
      <c r="F36" s="37">
        <f t="shared" si="2"/>
        <v>0.004988513167641219</v>
      </c>
      <c r="G36" s="37">
        <f t="shared" si="3"/>
        <v>-0.004988513167641219</v>
      </c>
    </row>
    <row r="37" spans="1:7" ht="15.75">
      <c r="A37" s="5" t="s">
        <v>27</v>
      </c>
      <c r="B37" s="43">
        <v>26441.18</v>
      </c>
      <c r="C37" s="43">
        <v>2898165.620000001</v>
      </c>
      <c r="D37" s="38">
        <f t="shared" si="0"/>
        <v>966055.206666667</v>
      </c>
      <c r="E37" s="43">
        <f t="shared" si="1"/>
        <v>0.02737025774255095</v>
      </c>
      <c r="F37" s="37">
        <f t="shared" si="2"/>
        <v>0.003146465742787503</v>
      </c>
      <c r="G37" s="37">
        <f t="shared" si="3"/>
        <v>-0.003146465742787503</v>
      </c>
    </row>
    <row r="38" spans="1:7" ht="15.75">
      <c r="A38" s="5" t="s">
        <v>28</v>
      </c>
      <c r="B38" s="43">
        <v>216611.98</v>
      </c>
      <c r="C38" s="43">
        <v>2595955.4099999964</v>
      </c>
      <c r="D38" s="38">
        <f t="shared" si="0"/>
        <v>865318.4699999988</v>
      </c>
      <c r="E38" s="43">
        <f t="shared" si="1"/>
        <v>0.25032631049699</v>
      </c>
      <c r="F38" s="43">
        <f t="shared" si="2"/>
        <v>0.02877733808376469</v>
      </c>
      <c r="G38" s="43">
        <f t="shared" si="3"/>
        <v>-0.02877733808376469</v>
      </c>
    </row>
    <row r="39" spans="1:7" ht="15.75">
      <c r="A39" s="5" t="s">
        <v>29</v>
      </c>
      <c r="B39" s="43">
        <v>1814042.93</v>
      </c>
      <c r="C39" s="43">
        <v>1175885.3299999982</v>
      </c>
      <c r="D39" s="38">
        <f t="shared" si="0"/>
        <v>391961.7766666661</v>
      </c>
      <c r="E39" s="43">
        <f t="shared" si="1"/>
        <v>4.6281118159710415</v>
      </c>
      <c r="F39" s="43">
        <f t="shared" si="2"/>
        <v>0.532044506840867</v>
      </c>
      <c r="G39" s="43">
        <f t="shared" si="3"/>
        <v>-0.532044506840867</v>
      </c>
    </row>
    <row r="40" spans="1:7" ht="15.75">
      <c r="A40" s="5" t="s">
        <v>30</v>
      </c>
      <c r="B40" s="43">
        <v>13490.9</v>
      </c>
      <c r="C40" s="43">
        <v>3069321.2700000033</v>
      </c>
      <c r="D40" s="38">
        <f t="shared" si="0"/>
        <v>1023107.0900000011</v>
      </c>
      <c r="E40" s="43">
        <f t="shared" si="1"/>
        <v>0.013186205170369785</v>
      </c>
      <c r="F40" s="37">
        <f t="shared" si="2"/>
        <v>0.0015158769506738688</v>
      </c>
      <c r="G40" s="37">
        <f t="shared" si="3"/>
        <v>-0.0015158769506738688</v>
      </c>
    </row>
    <row r="41" spans="1:7" ht="15.75">
      <c r="A41" s="5" t="s">
        <v>31</v>
      </c>
      <c r="B41" s="43"/>
      <c r="C41" s="43">
        <v>8263270.409999996</v>
      </c>
      <c r="D41" s="38">
        <f t="shared" si="0"/>
        <v>2754423.469999999</v>
      </c>
      <c r="E41" s="23">
        <f t="shared" si="1"/>
        <v>0</v>
      </c>
      <c r="F41" s="23">
        <f t="shared" si="2"/>
        <v>0</v>
      </c>
      <c r="G41" s="23">
        <f t="shared" si="3"/>
        <v>0</v>
      </c>
    </row>
    <row r="42" spans="1:7" ht="15.75">
      <c r="A42" s="5" t="s">
        <v>32</v>
      </c>
      <c r="B42" s="43">
        <v>271267.72</v>
      </c>
      <c r="C42" s="43">
        <v>2631962.600000005</v>
      </c>
      <c r="D42" s="38">
        <f t="shared" si="0"/>
        <v>877320.8666666684</v>
      </c>
      <c r="E42" s="43">
        <f t="shared" si="1"/>
        <v>0.3092001231324481</v>
      </c>
      <c r="F42" s="43">
        <f t="shared" si="2"/>
        <v>0.035545430527292185</v>
      </c>
      <c r="G42" s="43">
        <f t="shared" si="3"/>
        <v>-0.035545430527292185</v>
      </c>
    </row>
    <row r="43" spans="1:7" ht="15.75">
      <c r="A43" s="5" t="s">
        <v>33</v>
      </c>
      <c r="B43" s="43">
        <v>2711617.69</v>
      </c>
      <c r="C43" s="43">
        <v>3104603.2699999996</v>
      </c>
      <c r="D43" s="38">
        <f t="shared" si="0"/>
        <v>1034867.7566666665</v>
      </c>
      <c r="E43" s="43">
        <f t="shared" si="1"/>
        <v>2.6202552669475225</v>
      </c>
      <c r="F43" s="43">
        <f t="shared" si="2"/>
        <v>0.30122271819134505</v>
      </c>
      <c r="G43" s="43">
        <f t="shared" si="3"/>
        <v>-0.30122271819134505</v>
      </c>
    </row>
    <row r="44" spans="1:7" ht="15.75">
      <c r="A44" s="5" t="s">
        <v>34</v>
      </c>
      <c r="B44" s="43">
        <v>940418.33</v>
      </c>
      <c r="C44" s="43">
        <v>1033453.6600000001</v>
      </c>
      <c r="D44" s="38">
        <f t="shared" si="0"/>
        <v>344484.5533333334</v>
      </c>
      <c r="E44" s="43">
        <f t="shared" si="1"/>
        <v>2.729928877507676</v>
      </c>
      <c r="F44" s="43">
        <f t="shared" si="2"/>
        <v>0.3138307199778557</v>
      </c>
      <c r="G44" s="43">
        <f t="shared" si="3"/>
        <v>-0.3138307199778557</v>
      </c>
    </row>
    <row r="45" spans="1:7" ht="15.75">
      <c r="A45" s="5" t="s">
        <v>35</v>
      </c>
      <c r="B45" s="43">
        <v>1578741.05</v>
      </c>
      <c r="C45" s="43">
        <v>3243859.4799999967</v>
      </c>
      <c r="D45" s="38">
        <f t="shared" si="0"/>
        <v>1081286.4933333322</v>
      </c>
      <c r="E45" s="43">
        <f t="shared" si="1"/>
        <v>1.4600580509732823</v>
      </c>
      <c r="F45" s="43">
        <f t="shared" si="2"/>
        <v>0.1678472553338971</v>
      </c>
      <c r="G45" s="43">
        <f t="shared" si="3"/>
        <v>-0.1678472553338971</v>
      </c>
    </row>
    <row r="46" spans="1:7" ht="15.75">
      <c r="A46" s="5" t="s">
        <v>36</v>
      </c>
      <c r="B46" s="43">
        <v>494176.69</v>
      </c>
      <c r="C46" s="43">
        <v>2157591.459999997</v>
      </c>
      <c r="D46" s="38">
        <f t="shared" si="0"/>
        <v>719197.1533333324</v>
      </c>
      <c r="E46" s="43">
        <f t="shared" si="1"/>
        <v>0.6871227002353828</v>
      </c>
      <c r="F46" s="43">
        <f t="shared" si="2"/>
        <v>0.07899114643780392</v>
      </c>
      <c r="G46" s="43">
        <f t="shared" si="3"/>
        <v>-0.07899114643780392</v>
      </c>
    </row>
    <row r="47" spans="1:7" s="18" customFormat="1" ht="15.75">
      <c r="A47" s="15" t="s">
        <v>72</v>
      </c>
      <c r="B47" s="16">
        <f>SUM(B$10:B$46)</f>
        <v>66858857.10000001</v>
      </c>
      <c r="C47" s="16">
        <f>SUM(C$10:C$46)</f>
        <v>373313566.41999984</v>
      </c>
      <c r="D47" s="16">
        <f>SUM(D$10:D$46)</f>
        <v>124437855.47333327</v>
      </c>
      <c r="E47" s="16">
        <f t="shared" si="1"/>
        <v>0.5372871209141634</v>
      </c>
      <c r="F47" s="17"/>
      <c r="G47" s="17"/>
    </row>
    <row r="48" ht="15.75">
      <c r="A48" s="6" t="s">
        <v>39</v>
      </c>
    </row>
    <row r="50" ht="15.75">
      <c r="D50" s="45">
        <f>$C$47/3-$D$47</f>
        <v>0</v>
      </c>
    </row>
  </sheetData>
  <sheetProtection/>
  <mergeCells count="7">
    <mergeCell ref="A1:G1"/>
    <mergeCell ref="A7:A8"/>
    <mergeCell ref="B7:B8"/>
    <mergeCell ref="C7:D7"/>
    <mergeCell ref="E7:E8"/>
    <mergeCell ref="F7:F8"/>
    <mergeCell ref="G7:G8"/>
  </mergeCells>
  <printOptions/>
  <pageMargins left="0.21" right="0.15748031496062992" top="0.35" bottom="0.15748031496062992" header="0.15748031496062992" footer="0.15748031496062992"/>
  <pageSetup fitToHeight="1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G51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H49" sqref="H49"/>
    </sheetView>
  </sheetViews>
  <sheetFormatPr defaultColWidth="9.140625" defaultRowHeight="15"/>
  <cols>
    <col min="1" max="1" width="24.421875" style="1" customWidth="1"/>
    <col min="2" max="2" width="15.8515625" style="1" customWidth="1"/>
    <col min="3" max="3" width="15.7109375" style="1" customWidth="1"/>
    <col min="4" max="4" width="11.00390625" style="1" customWidth="1"/>
    <col min="5" max="5" width="7.7109375" style="1" customWidth="1"/>
    <col min="6" max="6" width="7.8515625" style="1" customWidth="1"/>
    <col min="7" max="7" width="17.28125" style="1" customWidth="1"/>
    <col min="8" max="16384" width="9.140625" style="1" customWidth="1"/>
  </cols>
  <sheetData>
    <row r="1" spans="1:7" ht="33" customHeight="1">
      <c r="A1" s="77" t="s">
        <v>170</v>
      </c>
      <c r="B1" s="77"/>
      <c r="C1" s="77"/>
      <c r="D1" s="77"/>
      <c r="E1" s="77"/>
      <c r="F1" s="77"/>
      <c r="G1" s="77"/>
    </row>
    <row r="3" spans="1:2" ht="15.75">
      <c r="A3" s="11" t="s">
        <v>163</v>
      </c>
      <c r="B3" s="33">
        <f>MAX($E$10:$E$46)</f>
        <v>33.77554060548353</v>
      </c>
    </row>
    <row r="4" spans="1:2" ht="15.75">
      <c r="A4" s="12" t="s">
        <v>164</v>
      </c>
      <c r="B4" s="42">
        <f>MIN($E$10:$E$46)</f>
        <v>0</v>
      </c>
    </row>
    <row r="5" spans="1:2" ht="15.75">
      <c r="A5" s="13" t="s">
        <v>165</v>
      </c>
      <c r="B5" s="14" t="s">
        <v>42</v>
      </c>
    </row>
    <row r="6" spans="1:2" ht="15.75">
      <c r="A6" s="32"/>
      <c r="B6" s="28"/>
    </row>
    <row r="7" spans="1:7" s="7" customFormat="1" ht="63.75" customHeight="1">
      <c r="A7" s="74" t="s">
        <v>38</v>
      </c>
      <c r="B7" s="74" t="s">
        <v>236</v>
      </c>
      <c r="C7" s="74"/>
      <c r="D7" s="74"/>
      <c r="E7" s="75" t="s">
        <v>167</v>
      </c>
      <c r="F7" s="75" t="s">
        <v>168</v>
      </c>
      <c r="G7" s="75" t="s">
        <v>169</v>
      </c>
    </row>
    <row r="8" spans="1:7" s="8" customFormat="1" ht="50.25" customHeight="1">
      <c r="A8" s="78"/>
      <c r="B8" s="3" t="s">
        <v>282</v>
      </c>
      <c r="C8" s="3" t="s">
        <v>283</v>
      </c>
      <c r="D8" s="3" t="s">
        <v>166</v>
      </c>
      <c r="E8" s="76"/>
      <c r="F8" s="76"/>
      <c r="G8" s="76"/>
    </row>
    <row r="9" spans="1:7" s="7" customFormat="1" ht="15.75">
      <c r="A9" s="9">
        <v>1</v>
      </c>
      <c r="B9" s="9">
        <v>2</v>
      </c>
      <c r="C9" s="9">
        <v>3</v>
      </c>
      <c r="D9" s="9" t="s">
        <v>302</v>
      </c>
      <c r="E9" s="9">
        <v>5</v>
      </c>
      <c r="F9" s="9">
        <v>6</v>
      </c>
      <c r="G9" s="9">
        <v>7</v>
      </c>
    </row>
    <row r="10" spans="1:7" ht="15.75">
      <c r="A10" s="5" t="s">
        <v>0</v>
      </c>
      <c r="B10" s="43">
        <v>581369736.6</v>
      </c>
      <c r="C10" s="43">
        <v>690628692.47</v>
      </c>
      <c r="D10" s="43">
        <f>$C10/$B10*100</f>
        <v>118.79336831479645</v>
      </c>
      <c r="E10" s="23">
        <f>IF($D10-$D$47&gt;5,$D10-$D$47-5,0)</f>
        <v>0</v>
      </c>
      <c r="F10" s="23">
        <f>($E10-$B$4)/($B$3-$B$4)</f>
        <v>0</v>
      </c>
      <c r="G10" s="23">
        <f>$F10*$B$5</f>
        <v>0</v>
      </c>
    </row>
    <row r="11" spans="1:7" ht="15.75">
      <c r="A11" s="5" t="s">
        <v>1</v>
      </c>
      <c r="B11" s="43">
        <v>538622439.0199999</v>
      </c>
      <c r="C11" s="43">
        <v>670047321.53</v>
      </c>
      <c r="D11" s="43">
        <f aca="true" t="shared" si="0" ref="D11:D47">$C11/$B11*100</f>
        <v>124.40018703066325</v>
      </c>
      <c r="E11" s="43">
        <f aca="true" t="shared" si="1" ref="E11:E46">IF($D11-$D$47&gt;5,$D11-$D$47-5,0)</f>
        <v>1.6390888216158146</v>
      </c>
      <c r="F11" s="43">
        <f aca="true" t="shared" si="2" ref="F11:F46">($E11-$B$4)/($B$3-$B$4)</f>
        <v>0.04852887007083775</v>
      </c>
      <c r="G11" s="43">
        <f aca="true" t="shared" si="3" ref="G11:G46">$F11*$B$5</f>
        <v>-0.04852887007083775</v>
      </c>
    </row>
    <row r="12" spans="1:7" ht="15.75">
      <c r="A12" s="5" t="s">
        <v>2</v>
      </c>
      <c r="B12" s="43">
        <v>123224902.84</v>
      </c>
      <c r="C12" s="43">
        <v>135015831.07</v>
      </c>
      <c r="D12" s="43">
        <f t="shared" si="0"/>
        <v>109.56862448924775</v>
      </c>
      <c r="E12" s="23">
        <f t="shared" si="1"/>
        <v>0</v>
      </c>
      <c r="F12" s="23">
        <f t="shared" si="2"/>
        <v>0</v>
      </c>
      <c r="G12" s="23">
        <f t="shared" si="3"/>
        <v>0</v>
      </c>
    </row>
    <row r="13" spans="1:7" ht="15.75">
      <c r="A13" s="5" t="s">
        <v>3</v>
      </c>
      <c r="B13" s="43">
        <v>93772612.33</v>
      </c>
      <c r="C13" s="43">
        <v>102022710.56</v>
      </c>
      <c r="D13" s="43">
        <f t="shared" si="0"/>
        <v>108.79798272118799</v>
      </c>
      <c r="E13" s="23">
        <f t="shared" si="1"/>
        <v>0</v>
      </c>
      <c r="F13" s="23">
        <f t="shared" si="2"/>
        <v>0</v>
      </c>
      <c r="G13" s="23">
        <f t="shared" si="3"/>
        <v>0</v>
      </c>
    </row>
    <row r="14" spans="1:7" ht="15.75">
      <c r="A14" s="5" t="s">
        <v>4</v>
      </c>
      <c r="B14" s="43">
        <v>35396928.12</v>
      </c>
      <c r="C14" s="43">
        <v>44943908.76</v>
      </c>
      <c r="D14" s="43">
        <f t="shared" si="0"/>
        <v>126.97121232564179</v>
      </c>
      <c r="E14" s="43">
        <f t="shared" si="1"/>
        <v>4.2101141165943545</v>
      </c>
      <c r="F14" s="43">
        <f t="shared" si="2"/>
        <v>0.1246497921608643</v>
      </c>
      <c r="G14" s="43">
        <f t="shared" si="3"/>
        <v>-0.1246497921608643</v>
      </c>
    </row>
    <row r="15" spans="1:7" ht="15.75">
      <c r="A15" s="5" t="s">
        <v>5</v>
      </c>
      <c r="B15" s="43">
        <v>33624628.41</v>
      </c>
      <c r="C15" s="43">
        <v>35814261.1</v>
      </c>
      <c r="D15" s="43">
        <f t="shared" si="0"/>
        <v>106.51199074470308</v>
      </c>
      <c r="E15" s="23">
        <f t="shared" si="1"/>
        <v>0</v>
      </c>
      <c r="F15" s="23">
        <f t="shared" si="2"/>
        <v>0</v>
      </c>
      <c r="G15" s="23">
        <f t="shared" si="3"/>
        <v>0</v>
      </c>
    </row>
    <row r="16" spans="1:7" ht="15.75">
      <c r="A16" s="5" t="s">
        <v>6</v>
      </c>
      <c r="B16" s="43">
        <v>42383080.2</v>
      </c>
      <c r="C16" s="43">
        <v>44747454.61</v>
      </c>
      <c r="D16" s="43">
        <f t="shared" si="0"/>
        <v>105.57858088379332</v>
      </c>
      <c r="E16" s="23">
        <f t="shared" si="1"/>
        <v>0</v>
      </c>
      <c r="F16" s="23">
        <f t="shared" si="2"/>
        <v>0</v>
      </c>
      <c r="G16" s="23">
        <f t="shared" si="3"/>
        <v>0</v>
      </c>
    </row>
    <row r="17" spans="1:7" ht="15.75">
      <c r="A17" s="5" t="s">
        <v>7</v>
      </c>
      <c r="B17" s="43">
        <v>19782016.34</v>
      </c>
      <c r="C17" s="43">
        <v>23285234.19</v>
      </c>
      <c r="D17" s="43">
        <f t="shared" si="0"/>
        <v>117.70910401543023</v>
      </c>
      <c r="E17" s="23">
        <f t="shared" si="1"/>
        <v>0</v>
      </c>
      <c r="F17" s="23">
        <f t="shared" si="2"/>
        <v>0</v>
      </c>
      <c r="G17" s="23">
        <f t="shared" si="3"/>
        <v>0</v>
      </c>
    </row>
    <row r="18" spans="1:7" ht="15.75">
      <c r="A18" s="5" t="s">
        <v>8</v>
      </c>
      <c r="B18" s="43">
        <v>37561932.44</v>
      </c>
      <c r="C18" s="43">
        <v>36562939.980000004</v>
      </c>
      <c r="D18" s="43">
        <f t="shared" si="0"/>
        <v>97.3404124998208</v>
      </c>
      <c r="E18" s="23">
        <f t="shared" si="1"/>
        <v>0</v>
      </c>
      <c r="F18" s="23">
        <f t="shared" si="2"/>
        <v>0</v>
      </c>
      <c r="G18" s="23">
        <f t="shared" si="3"/>
        <v>0</v>
      </c>
    </row>
    <row r="19" spans="1:7" ht="15.75">
      <c r="A19" s="5" t="s">
        <v>9</v>
      </c>
      <c r="B19" s="43">
        <v>18033453.62</v>
      </c>
      <c r="C19" s="43">
        <v>22062600.08</v>
      </c>
      <c r="D19" s="43">
        <f t="shared" si="0"/>
        <v>122.34262246656664</v>
      </c>
      <c r="E19" s="23">
        <f t="shared" si="1"/>
        <v>0</v>
      </c>
      <c r="F19" s="23">
        <f t="shared" si="2"/>
        <v>0</v>
      </c>
      <c r="G19" s="23">
        <f t="shared" si="3"/>
        <v>0</v>
      </c>
    </row>
    <row r="20" spans="1:7" ht="15.75">
      <c r="A20" s="5" t="s">
        <v>10</v>
      </c>
      <c r="B20" s="43">
        <v>12415471.110000001</v>
      </c>
      <c r="C20" s="43">
        <v>11706029.98</v>
      </c>
      <c r="D20" s="43">
        <f t="shared" si="0"/>
        <v>94.28582996396662</v>
      </c>
      <c r="E20" s="23">
        <f t="shared" si="1"/>
        <v>0</v>
      </c>
      <c r="F20" s="23">
        <f t="shared" si="2"/>
        <v>0</v>
      </c>
      <c r="G20" s="23">
        <f t="shared" si="3"/>
        <v>0</v>
      </c>
    </row>
    <row r="21" spans="1:7" ht="15.75">
      <c r="A21" s="5" t="s">
        <v>11</v>
      </c>
      <c r="B21" s="43">
        <v>39087698.35</v>
      </c>
      <c r="C21" s="43">
        <v>33671885.02</v>
      </c>
      <c r="D21" s="43">
        <f t="shared" si="0"/>
        <v>86.1444557786299</v>
      </c>
      <c r="E21" s="23">
        <f t="shared" si="1"/>
        <v>0</v>
      </c>
      <c r="F21" s="23">
        <f t="shared" si="2"/>
        <v>0</v>
      </c>
      <c r="G21" s="23">
        <f t="shared" si="3"/>
        <v>0</v>
      </c>
    </row>
    <row r="22" spans="1:7" ht="15.75">
      <c r="A22" s="5" t="s">
        <v>12</v>
      </c>
      <c r="B22" s="43">
        <v>10384764.969999999</v>
      </c>
      <c r="C22" s="43">
        <v>12770743.17</v>
      </c>
      <c r="D22" s="43">
        <f t="shared" si="0"/>
        <v>122.97575541567602</v>
      </c>
      <c r="E22" s="43">
        <f t="shared" si="1"/>
        <v>0.214657206628587</v>
      </c>
      <c r="F22" s="43">
        <f t="shared" si="2"/>
        <v>0.006355404022570611</v>
      </c>
      <c r="G22" s="43">
        <f t="shared" si="3"/>
        <v>-0.006355404022570611</v>
      </c>
    </row>
    <row r="23" spans="1:7" ht="15.75">
      <c r="A23" s="5" t="s">
        <v>13</v>
      </c>
      <c r="B23" s="43">
        <v>16867322.89</v>
      </c>
      <c r="C23" s="43">
        <v>26403540.310000002</v>
      </c>
      <c r="D23" s="43">
        <f t="shared" si="0"/>
        <v>156.53663881453096</v>
      </c>
      <c r="E23" s="43">
        <f t="shared" si="1"/>
        <v>33.77554060548353</v>
      </c>
      <c r="F23" s="23">
        <f t="shared" si="2"/>
        <v>1</v>
      </c>
      <c r="G23" s="23">
        <f t="shared" si="3"/>
        <v>-1</v>
      </c>
    </row>
    <row r="24" spans="1:7" ht="15.75">
      <c r="A24" s="5" t="s">
        <v>14</v>
      </c>
      <c r="B24" s="43">
        <v>23085041.589999996</v>
      </c>
      <c r="C24" s="43">
        <v>24674675.660000004</v>
      </c>
      <c r="D24" s="43">
        <f t="shared" si="0"/>
        <v>106.88599179604081</v>
      </c>
      <c r="E24" s="23">
        <f t="shared" si="1"/>
        <v>0</v>
      </c>
      <c r="F24" s="23">
        <f t="shared" si="2"/>
        <v>0</v>
      </c>
      <c r="G24" s="23">
        <f t="shared" si="3"/>
        <v>0</v>
      </c>
    </row>
    <row r="25" spans="1:7" ht="15.75">
      <c r="A25" s="5" t="s">
        <v>15</v>
      </c>
      <c r="B25" s="43">
        <v>18444177.22</v>
      </c>
      <c r="C25" s="43">
        <v>21586503.8</v>
      </c>
      <c r="D25" s="43">
        <f t="shared" si="0"/>
        <v>117.03695720616159</v>
      </c>
      <c r="E25" s="23">
        <f t="shared" si="1"/>
        <v>0</v>
      </c>
      <c r="F25" s="23">
        <f t="shared" si="2"/>
        <v>0</v>
      </c>
      <c r="G25" s="23">
        <f t="shared" si="3"/>
        <v>0</v>
      </c>
    </row>
    <row r="26" spans="1:7" ht="15.75">
      <c r="A26" s="5" t="s">
        <v>16</v>
      </c>
      <c r="B26" s="43">
        <v>39640519</v>
      </c>
      <c r="C26" s="43">
        <v>45840991.7</v>
      </c>
      <c r="D26" s="43">
        <f t="shared" si="0"/>
        <v>115.64175458954007</v>
      </c>
      <c r="E26" s="23">
        <f t="shared" si="1"/>
        <v>0</v>
      </c>
      <c r="F26" s="23">
        <f t="shared" si="2"/>
        <v>0</v>
      </c>
      <c r="G26" s="23">
        <f t="shared" si="3"/>
        <v>0</v>
      </c>
    </row>
    <row r="27" spans="1:7" ht="15.75">
      <c r="A27" s="5" t="s">
        <v>17</v>
      </c>
      <c r="B27" s="43">
        <v>9323552.38</v>
      </c>
      <c r="C27" s="43">
        <v>9777587.51</v>
      </c>
      <c r="D27" s="43">
        <f t="shared" si="0"/>
        <v>104.86976542303717</v>
      </c>
      <c r="E27" s="23">
        <f t="shared" si="1"/>
        <v>0</v>
      </c>
      <c r="F27" s="23">
        <f t="shared" si="2"/>
        <v>0</v>
      </c>
      <c r="G27" s="23">
        <f t="shared" si="3"/>
        <v>0</v>
      </c>
    </row>
    <row r="28" spans="1:7" ht="15.75">
      <c r="A28" s="5" t="s">
        <v>18</v>
      </c>
      <c r="B28" s="43">
        <v>13313468.99</v>
      </c>
      <c r="C28" s="43">
        <v>14218136.650000002</v>
      </c>
      <c r="D28" s="43">
        <f t="shared" si="0"/>
        <v>106.79513101115505</v>
      </c>
      <c r="E28" s="23">
        <f t="shared" si="1"/>
        <v>0</v>
      </c>
      <c r="F28" s="23">
        <f t="shared" si="2"/>
        <v>0</v>
      </c>
      <c r="G28" s="23">
        <f t="shared" si="3"/>
        <v>0</v>
      </c>
    </row>
    <row r="29" spans="1:7" ht="15.75">
      <c r="A29" s="5" t="s">
        <v>19</v>
      </c>
      <c r="B29" s="43">
        <v>18508405.9</v>
      </c>
      <c r="C29" s="43">
        <v>22419651.259999998</v>
      </c>
      <c r="D29" s="43">
        <f t="shared" si="0"/>
        <v>121.13226488079127</v>
      </c>
      <c r="E29" s="23">
        <f t="shared" si="1"/>
        <v>0</v>
      </c>
      <c r="F29" s="23">
        <f t="shared" si="2"/>
        <v>0</v>
      </c>
      <c r="G29" s="23">
        <f t="shared" si="3"/>
        <v>0</v>
      </c>
    </row>
    <row r="30" spans="1:7" ht="15.75">
      <c r="A30" s="5" t="s">
        <v>20</v>
      </c>
      <c r="B30" s="43">
        <v>39771015.279999994</v>
      </c>
      <c r="C30" s="43">
        <v>48675274.04</v>
      </c>
      <c r="D30" s="43">
        <f t="shared" si="0"/>
        <v>122.38881430939423</v>
      </c>
      <c r="E30" s="23">
        <f t="shared" si="1"/>
        <v>0</v>
      </c>
      <c r="F30" s="23">
        <f t="shared" si="2"/>
        <v>0</v>
      </c>
      <c r="G30" s="23">
        <f t="shared" si="3"/>
        <v>0</v>
      </c>
    </row>
    <row r="31" spans="1:7" ht="15.75">
      <c r="A31" s="5" t="s">
        <v>21</v>
      </c>
      <c r="B31" s="43">
        <v>19636645.93</v>
      </c>
      <c r="C31" s="43">
        <v>23544157.009999998</v>
      </c>
      <c r="D31" s="43">
        <f t="shared" si="0"/>
        <v>119.89907591107642</v>
      </c>
      <c r="E31" s="23">
        <f t="shared" si="1"/>
        <v>0</v>
      </c>
      <c r="F31" s="23">
        <f t="shared" si="2"/>
        <v>0</v>
      </c>
      <c r="G31" s="23">
        <f t="shared" si="3"/>
        <v>0</v>
      </c>
    </row>
    <row r="32" spans="1:7" ht="15.75">
      <c r="A32" s="5" t="s">
        <v>22</v>
      </c>
      <c r="B32" s="43">
        <v>20894339.64</v>
      </c>
      <c r="C32" s="43">
        <v>23980070.299999997</v>
      </c>
      <c r="D32" s="43">
        <f t="shared" si="0"/>
        <v>114.76826122847497</v>
      </c>
      <c r="E32" s="23">
        <f t="shared" si="1"/>
        <v>0</v>
      </c>
      <c r="F32" s="23">
        <f t="shared" si="2"/>
        <v>0</v>
      </c>
      <c r="G32" s="23">
        <f t="shared" si="3"/>
        <v>0</v>
      </c>
    </row>
    <row r="33" spans="1:7" ht="15.75">
      <c r="A33" s="5" t="s">
        <v>23</v>
      </c>
      <c r="B33" s="43">
        <v>20023861.99</v>
      </c>
      <c r="C33" s="43">
        <v>21350317.36</v>
      </c>
      <c r="D33" s="43">
        <f t="shared" si="0"/>
        <v>106.62437331351184</v>
      </c>
      <c r="E33" s="23">
        <f t="shared" si="1"/>
        <v>0</v>
      </c>
      <c r="F33" s="23">
        <f t="shared" si="2"/>
        <v>0</v>
      </c>
      <c r="G33" s="23">
        <f t="shared" si="3"/>
        <v>0</v>
      </c>
    </row>
    <row r="34" spans="1:7" ht="15.75">
      <c r="A34" s="5" t="s">
        <v>24</v>
      </c>
      <c r="B34" s="43">
        <v>42124185.769999996</v>
      </c>
      <c r="C34" s="43">
        <v>44042057.51</v>
      </c>
      <c r="D34" s="43">
        <f t="shared" si="0"/>
        <v>104.55289925476939</v>
      </c>
      <c r="E34" s="23">
        <f t="shared" si="1"/>
        <v>0</v>
      </c>
      <c r="F34" s="23">
        <f t="shared" si="2"/>
        <v>0</v>
      </c>
      <c r="G34" s="23">
        <f t="shared" si="3"/>
        <v>0</v>
      </c>
    </row>
    <row r="35" spans="1:7" ht="15.75">
      <c r="A35" s="5" t="s">
        <v>25</v>
      </c>
      <c r="B35" s="43">
        <v>7853820.640000001</v>
      </c>
      <c r="C35" s="43">
        <v>11584502.32</v>
      </c>
      <c r="D35" s="43">
        <f t="shared" si="0"/>
        <v>147.5014881419548</v>
      </c>
      <c r="E35" s="43">
        <f t="shared" si="1"/>
        <v>24.740389932907377</v>
      </c>
      <c r="F35" s="43">
        <f t="shared" si="2"/>
        <v>0.7324942692076621</v>
      </c>
      <c r="G35" s="43">
        <f t="shared" si="3"/>
        <v>-0.7324942692076621</v>
      </c>
    </row>
    <row r="36" spans="1:7" ht="15.75">
      <c r="A36" s="5" t="s">
        <v>26</v>
      </c>
      <c r="B36" s="43">
        <v>23729705.82</v>
      </c>
      <c r="C36" s="43">
        <v>24865995.86</v>
      </c>
      <c r="D36" s="43">
        <f t="shared" si="0"/>
        <v>104.7884708247934</v>
      </c>
      <c r="E36" s="23">
        <f t="shared" si="1"/>
        <v>0</v>
      </c>
      <c r="F36" s="23">
        <f t="shared" si="2"/>
        <v>0</v>
      </c>
      <c r="G36" s="23">
        <f t="shared" si="3"/>
        <v>0</v>
      </c>
    </row>
    <row r="37" spans="1:7" ht="15.75">
      <c r="A37" s="5" t="s">
        <v>27</v>
      </c>
      <c r="B37" s="43">
        <v>13221975.930000002</v>
      </c>
      <c r="C37" s="43">
        <v>14604410.490000004</v>
      </c>
      <c r="D37" s="43">
        <f t="shared" si="0"/>
        <v>110.45558218619449</v>
      </c>
      <c r="E37" s="23">
        <f t="shared" si="1"/>
        <v>0</v>
      </c>
      <c r="F37" s="23">
        <f t="shared" si="2"/>
        <v>0</v>
      </c>
      <c r="G37" s="23">
        <f t="shared" si="3"/>
        <v>0</v>
      </c>
    </row>
    <row r="38" spans="1:7" ht="15.75">
      <c r="A38" s="5" t="s">
        <v>28</v>
      </c>
      <c r="B38" s="43">
        <v>28642497.92</v>
      </c>
      <c r="C38" s="43">
        <v>32625148.77</v>
      </c>
      <c r="D38" s="43">
        <f t="shared" si="0"/>
        <v>113.9046910682293</v>
      </c>
      <c r="E38" s="23">
        <f t="shared" si="1"/>
        <v>0</v>
      </c>
      <c r="F38" s="23">
        <f t="shared" si="2"/>
        <v>0</v>
      </c>
      <c r="G38" s="23">
        <f t="shared" si="3"/>
        <v>0</v>
      </c>
    </row>
    <row r="39" spans="1:7" ht="15.75">
      <c r="A39" s="5" t="s">
        <v>29</v>
      </c>
      <c r="B39" s="43">
        <v>14116757.879999999</v>
      </c>
      <c r="C39" s="43">
        <v>21312573.369999997</v>
      </c>
      <c r="D39" s="43">
        <f t="shared" si="0"/>
        <v>150.97357021469296</v>
      </c>
      <c r="E39" s="43">
        <f t="shared" si="1"/>
        <v>28.212472005645523</v>
      </c>
      <c r="F39" s="43">
        <f t="shared" si="2"/>
        <v>0.8352929812488381</v>
      </c>
      <c r="G39" s="43">
        <f t="shared" si="3"/>
        <v>-0.8352929812488381</v>
      </c>
    </row>
    <row r="40" spans="1:7" ht="15.75">
      <c r="A40" s="5" t="s">
        <v>30</v>
      </c>
      <c r="B40" s="43">
        <v>26770886.3</v>
      </c>
      <c r="C40" s="43">
        <v>36362113.68</v>
      </c>
      <c r="D40" s="43">
        <f t="shared" si="0"/>
        <v>135.82708197449557</v>
      </c>
      <c r="E40" s="43">
        <f t="shared" si="1"/>
        <v>13.065983765448138</v>
      </c>
      <c r="F40" s="43">
        <f t="shared" si="2"/>
        <v>0.38684750950594254</v>
      </c>
      <c r="G40" s="43">
        <f t="shared" si="3"/>
        <v>-0.38684750950594254</v>
      </c>
    </row>
    <row r="41" spans="1:7" ht="15.75">
      <c r="A41" s="5" t="s">
        <v>31</v>
      </c>
      <c r="B41" s="43">
        <v>56558540.79</v>
      </c>
      <c r="C41" s="43">
        <v>65473691.54</v>
      </c>
      <c r="D41" s="43">
        <f t="shared" si="0"/>
        <v>115.76269582891408</v>
      </c>
      <c r="E41" s="23">
        <f t="shared" si="1"/>
        <v>0</v>
      </c>
      <c r="F41" s="23">
        <f t="shared" si="2"/>
        <v>0</v>
      </c>
      <c r="G41" s="23">
        <f t="shared" si="3"/>
        <v>0</v>
      </c>
    </row>
    <row r="42" spans="1:7" ht="15.75">
      <c r="A42" s="5" t="s">
        <v>32</v>
      </c>
      <c r="B42" s="43">
        <v>21096144.49</v>
      </c>
      <c r="C42" s="43">
        <v>25460085.13</v>
      </c>
      <c r="D42" s="43">
        <f t="shared" si="0"/>
        <v>120.68596298280283</v>
      </c>
      <c r="E42" s="23">
        <f t="shared" si="1"/>
        <v>0</v>
      </c>
      <c r="F42" s="23">
        <f t="shared" si="2"/>
        <v>0</v>
      </c>
      <c r="G42" s="23">
        <f t="shared" si="3"/>
        <v>0</v>
      </c>
    </row>
    <row r="43" spans="1:7" ht="15.75">
      <c r="A43" s="5" t="s">
        <v>33</v>
      </c>
      <c r="B43" s="43">
        <v>12360860.86</v>
      </c>
      <c r="C43" s="43">
        <v>15618236.129999997</v>
      </c>
      <c r="D43" s="43">
        <f t="shared" si="0"/>
        <v>126.35233344095742</v>
      </c>
      <c r="E43" s="43">
        <f t="shared" si="1"/>
        <v>3.591235231909991</v>
      </c>
      <c r="F43" s="43">
        <f t="shared" si="2"/>
        <v>0.10632650632768692</v>
      </c>
      <c r="G43" s="43">
        <f t="shared" si="3"/>
        <v>-0.10632650632768692</v>
      </c>
    </row>
    <row r="44" spans="1:7" ht="15.75">
      <c r="A44" s="5" t="s">
        <v>34</v>
      </c>
      <c r="B44" s="43">
        <v>19428151.33</v>
      </c>
      <c r="C44" s="43">
        <v>23010430.240000002</v>
      </c>
      <c r="D44" s="43">
        <f t="shared" si="0"/>
        <v>118.43859896473231</v>
      </c>
      <c r="E44" s="23">
        <f t="shared" si="1"/>
        <v>0</v>
      </c>
      <c r="F44" s="23">
        <f t="shared" si="2"/>
        <v>0</v>
      </c>
      <c r="G44" s="23">
        <f t="shared" si="3"/>
        <v>0</v>
      </c>
    </row>
    <row r="45" spans="1:7" ht="15.75">
      <c r="A45" s="5" t="s">
        <v>35</v>
      </c>
      <c r="B45" s="43">
        <v>19108620.03</v>
      </c>
      <c r="C45" s="43">
        <v>20089080.5</v>
      </c>
      <c r="D45" s="43">
        <f t="shared" si="0"/>
        <v>105.13098522269375</v>
      </c>
      <c r="E45" s="23">
        <f t="shared" si="1"/>
        <v>0</v>
      </c>
      <c r="F45" s="23">
        <f t="shared" si="2"/>
        <v>0</v>
      </c>
      <c r="G45" s="23">
        <f t="shared" si="3"/>
        <v>0</v>
      </c>
    </row>
    <row r="46" spans="1:7" ht="15.75">
      <c r="A46" s="5" t="s">
        <v>36</v>
      </c>
      <c r="B46" s="43">
        <v>22294896.01</v>
      </c>
      <c r="C46" s="43">
        <v>30427204.769999996</v>
      </c>
      <c r="D46" s="43">
        <f t="shared" si="0"/>
        <v>136.4761008813514</v>
      </c>
      <c r="E46" s="43">
        <f t="shared" si="1"/>
        <v>13.715002672303982</v>
      </c>
      <c r="F46" s="43">
        <f t="shared" si="2"/>
        <v>0.40606315773010376</v>
      </c>
      <c r="G46" s="43">
        <f t="shared" si="3"/>
        <v>-0.40606315773010376</v>
      </c>
    </row>
    <row r="47" spans="1:7" ht="15.75">
      <c r="A47" s="15" t="s">
        <v>112</v>
      </c>
      <c r="B47" s="16">
        <f>AVERAGE(B$10:B$46)</f>
        <v>57634461.052162156</v>
      </c>
      <c r="C47" s="16">
        <f>AVERAGE(C$10:C$46)</f>
        <v>67870974.28189187</v>
      </c>
      <c r="D47" s="16">
        <f t="shared" si="0"/>
        <v>117.76109820904743</v>
      </c>
      <c r="E47" s="24"/>
      <c r="F47" s="24"/>
      <c r="G47" s="24"/>
    </row>
    <row r="48" ht="15.75">
      <c r="A48" s="6" t="s">
        <v>39</v>
      </c>
    </row>
    <row r="51" spans="3:4" ht="15.75">
      <c r="C51" s="21"/>
      <c r="D51" s="46">
        <f>SUM($C$10:$C$46)/SUM($B$10:$B$46)*100</f>
        <v>117.76109820904743</v>
      </c>
    </row>
  </sheetData>
  <sheetProtection/>
  <mergeCells count="6">
    <mergeCell ref="A1:G1"/>
    <mergeCell ref="A7:A8"/>
    <mergeCell ref="B7:D7"/>
    <mergeCell ref="E7:E8"/>
    <mergeCell ref="F7:F8"/>
    <mergeCell ref="G7:G8"/>
  </mergeCells>
  <printOptions/>
  <pageMargins left="0.42" right="0.15748031496062992" top="0.35433070866141736" bottom="0.31496062992125984" header="0.31496062992125984" footer="0.31496062992125984"/>
  <pageSetup fitToHeight="1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G51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H49" sqref="H49"/>
    </sheetView>
  </sheetViews>
  <sheetFormatPr defaultColWidth="9.140625" defaultRowHeight="15"/>
  <cols>
    <col min="1" max="1" width="24.28125" style="1" customWidth="1"/>
    <col min="2" max="2" width="17.28125" style="1" customWidth="1"/>
    <col min="3" max="3" width="17.421875" style="1" customWidth="1"/>
    <col min="4" max="4" width="11.00390625" style="1" customWidth="1"/>
    <col min="5" max="5" width="8.00390625" style="1" customWidth="1"/>
    <col min="6" max="6" width="7.7109375" style="1" customWidth="1"/>
    <col min="7" max="7" width="17.140625" style="1" customWidth="1"/>
    <col min="8" max="16384" width="9.140625" style="1" customWidth="1"/>
  </cols>
  <sheetData>
    <row r="1" spans="1:7" ht="33" customHeight="1">
      <c r="A1" s="77" t="s">
        <v>227</v>
      </c>
      <c r="B1" s="77"/>
      <c r="C1" s="77"/>
      <c r="D1" s="77"/>
      <c r="E1" s="77"/>
      <c r="F1" s="77"/>
      <c r="G1" s="77"/>
    </row>
    <row r="3" spans="1:2" ht="15.75">
      <c r="A3" s="11" t="s">
        <v>228</v>
      </c>
      <c r="B3" s="33">
        <f>MAX($E$10:$E$46)</f>
        <v>5.167449086844641</v>
      </c>
    </row>
    <row r="4" spans="1:2" ht="15.75">
      <c r="A4" s="12" t="s">
        <v>229</v>
      </c>
      <c r="B4" s="42">
        <f>MIN($E$10:$E$46)</f>
        <v>0</v>
      </c>
    </row>
    <row r="5" spans="1:2" ht="15.75">
      <c r="A5" s="13" t="s">
        <v>230</v>
      </c>
      <c r="B5" s="14" t="s">
        <v>42</v>
      </c>
    </row>
    <row r="6" spans="1:2" ht="15.75">
      <c r="A6" s="32"/>
      <c r="B6" s="28"/>
    </row>
    <row r="7" spans="1:7" s="7" customFormat="1" ht="49.5" customHeight="1">
      <c r="A7" s="74" t="s">
        <v>38</v>
      </c>
      <c r="B7" s="74" t="s">
        <v>226</v>
      </c>
      <c r="C7" s="74"/>
      <c r="D7" s="74"/>
      <c r="E7" s="75" t="s">
        <v>231</v>
      </c>
      <c r="F7" s="75" t="s">
        <v>232</v>
      </c>
      <c r="G7" s="75" t="s">
        <v>233</v>
      </c>
    </row>
    <row r="8" spans="1:7" s="8" customFormat="1" ht="50.25" customHeight="1">
      <c r="A8" s="78"/>
      <c r="B8" s="3" t="s">
        <v>282</v>
      </c>
      <c r="C8" s="3" t="s">
        <v>283</v>
      </c>
      <c r="D8" s="3" t="s">
        <v>166</v>
      </c>
      <c r="E8" s="76"/>
      <c r="F8" s="76"/>
      <c r="G8" s="76"/>
    </row>
    <row r="9" spans="1:7" s="7" customFormat="1" ht="15.75">
      <c r="A9" s="9">
        <v>1</v>
      </c>
      <c r="B9" s="9">
        <v>2</v>
      </c>
      <c r="C9" s="9">
        <v>3</v>
      </c>
      <c r="D9" s="9" t="s">
        <v>302</v>
      </c>
      <c r="E9" s="9">
        <v>5</v>
      </c>
      <c r="F9" s="9">
        <v>6</v>
      </c>
      <c r="G9" s="9">
        <v>7</v>
      </c>
    </row>
    <row r="10" spans="1:7" ht="15.75">
      <c r="A10" s="5" t="s">
        <v>0</v>
      </c>
      <c r="B10" s="43">
        <v>2644172232.6499996</v>
      </c>
      <c r="C10" s="43">
        <v>2855861090.45</v>
      </c>
      <c r="D10" s="43">
        <f>$C10/$B10*100</f>
        <v>108.00586494276301</v>
      </c>
      <c r="E10" s="23">
        <f>IF($D10-$D$47&gt;5,$D10-$D$47-5,0)</f>
        <v>0</v>
      </c>
      <c r="F10" s="23">
        <f>($E10-$B$4)/($B$3-$B$4)</f>
        <v>0</v>
      </c>
      <c r="G10" s="23">
        <f>$F10*$B$5</f>
        <v>0</v>
      </c>
    </row>
    <row r="11" spans="1:7" ht="15.75">
      <c r="A11" s="5" t="s">
        <v>1</v>
      </c>
      <c r="B11" s="43">
        <v>1563292882.8400002</v>
      </c>
      <c r="C11" s="43">
        <v>1818362412.1100001</v>
      </c>
      <c r="D11" s="43">
        <f aca="true" t="shared" si="0" ref="D11:D47">$C11/$B11*100</f>
        <v>116.31617031394788</v>
      </c>
      <c r="E11" s="23">
        <f aca="true" t="shared" si="1" ref="E11:E46">IF($D11-$D$47&gt;5,$D11-$D$47-5,0)</f>
        <v>0</v>
      </c>
      <c r="F11" s="23">
        <f aca="true" t="shared" si="2" ref="F11:F46">($E11-$B$4)/($B$3-$B$4)</f>
        <v>0</v>
      </c>
      <c r="G11" s="23">
        <f aca="true" t="shared" si="3" ref="G11:G46">$F11*$B$5</f>
        <v>0</v>
      </c>
    </row>
    <row r="12" spans="1:7" ht="15.75">
      <c r="A12" s="5" t="s">
        <v>2</v>
      </c>
      <c r="B12" s="43">
        <v>283335359.54999995</v>
      </c>
      <c r="C12" s="43">
        <v>332325618.3</v>
      </c>
      <c r="D12" s="43">
        <f t="shared" si="0"/>
        <v>117.29055590795569</v>
      </c>
      <c r="E12" s="43">
        <f t="shared" si="1"/>
        <v>0.915966077423704</v>
      </c>
      <c r="F12" s="43">
        <f t="shared" si="2"/>
        <v>0.17725691381373881</v>
      </c>
      <c r="G12" s="43">
        <f t="shared" si="3"/>
        <v>-0.17725691381373881</v>
      </c>
    </row>
    <row r="13" spans="1:7" ht="15.75">
      <c r="A13" s="5" t="s">
        <v>3</v>
      </c>
      <c r="B13" s="43">
        <v>204426926.8</v>
      </c>
      <c r="C13" s="43">
        <v>216283806.60000002</v>
      </c>
      <c r="D13" s="43">
        <f t="shared" si="0"/>
        <v>105.80005774464345</v>
      </c>
      <c r="E13" s="23">
        <f t="shared" si="1"/>
        <v>0</v>
      </c>
      <c r="F13" s="23">
        <f t="shared" si="2"/>
        <v>0</v>
      </c>
      <c r="G13" s="23">
        <f t="shared" si="3"/>
        <v>0</v>
      </c>
    </row>
    <row r="14" spans="1:7" ht="15.75">
      <c r="A14" s="5" t="s">
        <v>4</v>
      </c>
      <c r="B14" s="43">
        <v>91233858.65</v>
      </c>
      <c r="C14" s="43">
        <v>100308964.66000001</v>
      </c>
      <c r="D14" s="43">
        <f t="shared" si="0"/>
        <v>109.94708120897833</v>
      </c>
      <c r="E14" s="23">
        <f t="shared" si="1"/>
        <v>0</v>
      </c>
      <c r="F14" s="23">
        <f t="shared" si="2"/>
        <v>0</v>
      </c>
      <c r="G14" s="23">
        <f t="shared" si="3"/>
        <v>0</v>
      </c>
    </row>
    <row r="15" spans="1:7" ht="15.75">
      <c r="A15" s="5" t="s">
        <v>5</v>
      </c>
      <c r="B15" s="43">
        <v>83390361.08000001</v>
      </c>
      <c r="C15" s="43">
        <v>89035575.96000001</v>
      </c>
      <c r="D15" s="43">
        <f t="shared" si="0"/>
        <v>106.7696251783636</v>
      </c>
      <c r="E15" s="23">
        <f t="shared" si="1"/>
        <v>0</v>
      </c>
      <c r="F15" s="23">
        <f t="shared" si="2"/>
        <v>0</v>
      </c>
      <c r="G15" s="23">
        <f t="shared" si="3"/>
        <v>0</v>
      </c>
    </row>
    <row r="16" spans="1:7" ht="15.75">
      <c r="A16" s="5" t="s">
        <v>6</v>
      </c>
      <c r="B16" s="43">
        <v>88973087.97999999</v>
      </c>
      <c r="C16" s="43">
        <v>103603247.11999997</v>
      </c>
      <c r="D16" s="43">
        <f t="shared" si="0"/>
        <v>116.4433532342821</v>
      </c>
      <c r="E16" s="43">
        <f t="shared" si="1"/>
        <v>0.06876340375011125</v>
      </c>
      <c r="F16" s="43">
        <f t="shared" si="2"/>
        <v>0.013307030721438556</v>
      </c>
      <c r="G16" s="43">
        <f t="shared" si="3"/>
        <v>-0.013307030721438556</v>
      </c>
    </row>
    <row r="17" spans="1:7" ht="15.75">
      <c r="A17" s="5" t="s">
        <v>7</v>
      </c>
      <c r="B17" s="43">
        <v>48627083.21</v>
      </c>
      <c r="C17" s="43">
        <v>54966907.97</v>
      </c>
      <c r="D17" s="43">
        <f t="shared" si="0"/>
        <v>113.03764145717099</v>
      </c>
      <c r="E17" s="23">
        <f t="shared" si="1"/>
        <v>0</v>
      </c>
      <c r="F17" s="23">
        <f t="shared" si="2"/>
        <v>0</v>
      </c>
      <c r="G17" s="23">
        <f t="shared" si="3"/>
        <v>0</v>
      </c>
    </row>
    <row r="18" spans="1:7" ht="15.75">
      <c r="A18" s="5" t="s">
        <v>8</v>
      </c>
      <c r="B18" s="43">
        <v>79907820.80000001</v>
      </c>
      <c r="C18" s="43">
        <v>86576330.49</v>
      </c>
      <c r="D18" s="43">
        <f t="shared" si="0"/>
        <v>108.34525284663998</v>
      </c>
      <c r="E18" s="23">
        <f t="shared" si="1"/>
        <v>0</v>
      </c>
      <c r="F18" s="23">
        <f t="shared" si="2"/>
        <v>0</v>
      </c>
      <c r="G18" s="23">
        <f t="shared" si="3"/>
        <v>0</v>
      </c>
    </row>
    <row r="19" spans="1:7" ht="15.75">
      <c r="A19" s="5" t="s">
        <v>9</v>
      </c>
      <c r="B19" s="43">
        <v>48394437.53</v>
      </c>
      <c r="C19" s="43">
        <v>52524753.13999999</v>
      </c>
      <c r="D19" s="43">
        <f t="shared" si="0"/>
        <v>108.53469080499094</v>
      </c>
      <c r="E19" s="23">
        <f t="shared" si="1"/>
        <v>0</v>
      </c>
      <c r="F19" s="23">
        <f t="shared" si="2"/>
        <v>0</v>
      </c>
      <c r="G19" s="23">
        <f t="shared" si="3"/>
        <v>0</v>
      </c>
    </row>
    <row r="20" spans="1:7" ht="15.75">
      <c r="A20" s="5" t="s">
        <v>10</v>
      </c>
      <c r="B20" s="43">
        <v>23232115.679999996</v>
      </c>
      <c r="C20" s="43">
        <v>27690141.130000003</v>
      </c>
      <c r="D20" s="43">
        <f t="shared" si="0"/>
        <v>119.18906358510353</v>
      </c>
      <c r="E20" s="43">
        <f t="shared" si="1"/>
        <v>2.8144737545715373</v>
      </c>
      <c r="F20" s="43">
        <f t="shared" si="2"/>
        <v>0.5446543753544977</v>
      </c>
      <c r="G20" s="43">
        <f t="shared" si="3"/>
        <v>-0.5446543753544977</v>
      </c>
    </row>
    <row r="21" spans="1:7" ht="15.75">
      <c r="A21" s="5" t="s">
        <v>11</v>
      </c>
      <c r="B21" s="43">
        <v>62269768.730000004</v>
      </c>
      <c r="C21" s="43">
        <v>72075791.03</v>
      </c>
      <c r="D21" s="43">
        <f t="shared" si="0"/>
        <v>115.7476452859792</v>
      </c>
      <c r="E21" s="23">
        <f t="shared" si="1"/>
        <v>0</v>
      </c>
      <c r="F21" s="23">
        <f t="shared" si="2"/>
        <v>0</v>
      </c>
      <c r="G21" s="23">
        <f t="shared" si="3"/>
        <v>0</v>
      </c>
    </row>
    <row r="22" spans="1:7" ht="15.75">
      <c r="A22" s="5" t="s">
        <v>12</v>
      </c>
      <c r="B22" s="43">
        <v>29967280.29</v>
      </c>
      <c r="C22" s="43">
        <v>35303798.550000004</v>
      </c>
      <c r="D22" s="43">
        <f t="shared" si="0"/>
        <v>117.8078164196328</v>
      </c>
      <c r="E22" s="43">
        <f t="shared" si="1"/>
        <v>1.433226589100812</v>
      </c>
      <c r="F22" s="43">
        <f t="shared" si="2"/>
        <v>0.27735669283119574</v>
      </c>
      <c r="G22" s="43">
        <f t="shared" si="3"/>
        <v>-0.27735669283119574</v>
      </c>
    </row>
    <row r="23" spans="1:7" ht="15.75">
      <c r="A23" s="5" t="s">
        <v>13</v>
      </c>
      <c r="B23" s="43">
        <v>36872829.55</v>
      </c>
      <c r="C23" s="43">
        <v>44265517</v>
      </c>
      <c r="D23" s="43">
        <f t="shared" si="0"/>
        <v>120.049146052042</v>
      </c>
      <c r="E23" s="43">
        <f t="shared" si="1"/>
        <v>3.6745562215100165</v>
      </c>
      <c r="F23" s="43">
        <f t="shared" si="2"/>
        <v>0.7110967442068755</v>
      </c>
      <c r="G23" s="43">
        <f t="shared" si="3"/>
        <v>-0.7110967442068755</v>
      </c>
    </row>
    <row r="24" spans="1:7" ht="15.75">
      <c r="A24" s="5" t="s">
        <v>14</v>
      </c>
      <c r="B24" s="43">
        <v>35473387.69</v>
      </c>
      <c r="C24" s="43">
        <v>38444816.13999999</v>
      </c>
      <c r="D24" s="43">
        <f t="shared" si="0"/>
        <v>108.3765003668867</v>
      </c>
      <c r="E24" s="23">
        <f t="shared" si="1"/>
        <v>0</v>
      </c>
      <c r="F24" s="23">
        <f t="shared" si="2"/>
        <v>0</v>
      </c>
      <c r="G24" s="23">
        <f t="shared" si="3"/>
        <v>0</v>
      </c>
    </row>
    <row r="25" spans="1:7" ht="15.75">
      <c r="A25" s="5" t="s">
        <v>15</v>
      </c>
      <c r="B25" s="43">
        <v>32941352.119999997</v>
      </c>
      <c r="C25" s="43">
        <v>39669339.45</v>
      </c>
      <c r="D25" s="43">
        <f t="shared" si="0"/>
        <v>120.42413834590346</v>
      </c>
      <c r="E25" s="43">
        <f t="shared" si="1"/>
        <v>4.04954851537147</v>
      </c>
      <c r="F25" s="43">
        <f t="shared" si="2"/>
        <v>0.7836649084131013</v>
      </c>
      <c r="G25" s="43">
        <f t="shared" si="3"/>
        <v>-0.7836649084131013</v>
      </c>
    </row>
    <row r="26" spans="1:7" ht="15.75">
      <c r="A26" s="5" t="s">
        <v>16</v>
      </c>
      <c r="B26" s="43">
        <v>163908066.62</v>
      </c>
      <c r="C26" s="43">
        <v>199217206.12</v>
      </c>
      <c r="D26" s="43">
        <f t="shared" si="0"/>
        <v>121.54203891737663</v>
      </c>
      <c r="E26" s="43">
        <f t="shared" si="1"/>
        <v>5.167449086844641</v>
      </c>
      <c r="F26" s="23">
        <f t="shared" si="2"/>
        <v>1</v>
      </c>
      <c r="G26" s="23">
        <f t="shared" si="3"/>
        <v>-1</v>
      </c>
    </row>
    <row r="27" spans="1:7" ht="15.75">
      <c r="A27" s="5" t="s">
        <v>17</v>
      </c>
      <c r="B27" s="43">
        <v>24236987.96</v>
      </c>
      <c r="C27" s="43">
        <v>25904124.19</v>
      </c>
      <c r="D27" s="43">
        <f t="shared" si="0"/>
        <v>106.87847942471808</v>
      </c>
      <c r="E27" s="23">
        <f t="shared" si="1"/>
        <v>0</v>
      </c>
      <c r="F27" s="23">
        <f t="shared" si="2"/>
        <v>0</v>
      </c>
      <c r="G27" s="23">
        <f t="shared" si="3"/>
        <v>0</v>
      </c>
    </row>
    <row r="28" spans="1:7" ht="15.75">
      <c r="A28" s="5" t="s">
        <v>18</v>
      </c>
      <c r="B28" s="43">
        <v>36800563.76</v>
      </c>
      <c r="C28" s="43">
        <v>35036133.61</v>
      </c>
      <c r="D28" s="43">
        <f t="shared" si="0"/>
        <v>95.20542630404529</v>
      </c>
      <c r="E28" s="23">
        <f t="shared" si="1"/>
        <v>0</v>
      </c>
      <c r="F28" s="23">
        <f t="shared" si="2"/>
        <v>0</v>
      </c>
      <c r="G28" s="23">
        <f t="shared" si="3"/>
        <v>0</v>
      </c>
    </row>
    <row r="29" spans="1:7" ht="15.75">
      <c r="A29" s="5" t="s">
        <v>19</v>
      </c>
      <c r="B29" s="43">
        <v>87854668.4</v>
      </c>
      <c r="C29" s="43">
        <v>96735486.88000003</v>
      </c>
      <c r="D29" s="43">
        <f t="shared" si="0"/>
        <v>110.10853337874534</v>
      </c>
      <c r="E29" s="23">
        <f t="shared" si="1"/>
        <v>0</v>
      </c>
      <c r="F29" s="23">
        <f t="shared" si="2"/>
        <v>0</v>
      </c>
      <c r="G29" s="23">
        <f t="shared" si="3"/>
        <v>0</v>
      </c>
    </row>
    <row r="30" spans="1:7" ht="15.75">
      <c r="A30" s="5" t="s">
        <v>20</v>
      </c>
      <c r="B30" s="43">
        <v>72512792.05</v>
      </c>
      <c r="C30" s="43">
        <v>79529857.92</v>
      </c>
      <c r="D30" s="43">
        <f t="shared" si="0"/>
        <v>109.67700411420029</v>
      </c>
      <c r="E30" s="23">
        <f t="shared" si="1"/>
        <v>0</v>
      </c>
      <c r="F30" s="23">
        <f t="shared" si="2"/>
        <v>0</v>
      </c>
      <c r="G30" s="23">
        <f t="shared" si="3"/>
        <v>0</v>
      </c>
    </row>
    <row r="31" spans="1:7" ht="15.75">
      <c r="A31" s="5" t="s">
        <v>21</v>
      </c>
      <c r="B31" s="43">
        <v>32773035.900000006</v>
      </c>
      <c r="C31" s="43">
        <v>28075251.529999994</v>
      </c>
      <c r="D31" s="43">
        <f t="shared" si="0"/>
        <v>85.66570279197109</v>
      </c>
      <c r="E31" s="23">
        <f t="shared" si="1"/>
        <v>0</v>
      </c>
      <c r="F31" s="23">
        <f t="shared" si="2"/>
        <v>0</v>
      </c>
      <c r="G31" s="23">
        <f t="shared" si="3"/>
        <v>0</v>
      </c>
    </row>
    <row r="32" spans="1:7" ht="15.75">
      <c r="A32" s="5" t="s">
        <v>22</v>
      </c>
      <c r="B32" s="43">
        <v>41396070.83</v>
      </c>
      <c r="C32" s="43">
        <v>44984116.69</v>
      </c>
      <c r="D32" s="43">
        <f t="shared" si="0"/>
        <v>108.66760005976153</v>
      </c>
      <c r="E32" s="23">
        <f t="shared" si="1"/>
        <v>0</v>
      </c>
      <c r="F32" s="23">
        <f t="shared" si="2"/>
        <v>0</v>
      </c>
      <c r="G32" s="23">
        <f t="shared" si="3"/>
        <v>0</v>
      </c>
    </row>
    <row r="33" spans="1:7" ht="15.75">
      <c r="A33" s="5" t="s">
        <v>23</v>
      </c>
      <c r="B33" s="43">
        <v>35067281.56999999</v>
      </c>
      <c r="C33" s="43">
        <v>41251723.910000004</v>
      </c>
      <c r="D33" s="43">
        <f t="shared" si="0"/>
        <v>117.63593316366669</v>
      </c>
      <c r="E33" s="43">
        <f t="shared" si="1"/>
        <v>1.261343333134704</v>
      </c>
      <c r="F33" s="43">
        <f t="shared" si="2"/>
        <v>0.24409400304414186</v>
      </c>
      <c r="G33" s="43">
        <f t="shared" si="3"/>
        <v>-0.24409400304414186</v>
      </c>
    </row>
    <row r="34" spans="1:7" ht="15.75">
      <c r="A34" s="5" t="s">
        <v>24</v>
      </c>
      <c r="B34" s="43">
        <v>84109689.69</v>
      </c>
      <c r="C34" s="43">
        <v>98386956.78000002</v>
      </c>
      <c r="D34" s="43">
        <f t="shared" si="0"/>
        <v>116.97458062515891</v>
      </c>
      <c r="E34" s="43">
        <f t="shared" si="1"/>
        <v>0.599990794626919</v>
      </c>
      <c r="F34" s="43">
        <f t="shared" si="2"/>
        <v>0.11610966737038267</v>
      </c>
      <c r="G34" s="43">
        <f t="shared" si="3"/>
        <v>-0.11610966737038267</v>
      </c>
    </row>
    <row r="35" spans="1:7" ht="15.75">
      <c r="A35" s="5" t="s">
        <v>25</v>
      </c>
      <c r="B35" s="43">
        <v>21365983.15</v>
      </c>
      <c r="C35" s="43">
        <v>24651208.13</v>
      </c>
      <c r="D35" s="43">
        <f t="shared" si="0"/>
        <v>115.37595979991212</v>
      </c>
      <c r="E35" s="23">
        <f t="shared" si="1"/>
        <v>0</v>
      </c>
      <c r="F35" s="23">
        <f t="shared" si="2"/>
        <v>0</v>
      </c>
      <c r="G35" s="23">
        <f t="shared" si="3"/>
        <v>0</v>
      </c>
    </row>
    <row r="36" spans="1:7" ht="15.75">
      <c r="A36" s="5" t="s">
        <v>26</v>
      </c>
      <c r="B36" s="43">
        <v>70074834.49000001</v>
      </c>
      <c r="C36" s="43">
        <v>75025839.96</v>
      </c>
      <c r="D36" s="43">
        <f t="shared" si="0"/>
        <v>107.06531168576147</v>
      </c>
      <c r="E36" s="23">
        <f t="shared" si="1"/>
        <v>0</v>
      </c>
      <c r="F36" s="23">
        <f t="shared" si="2"/>
        <v>0</v>
      </c>
      <c r="G36" s="23">
        <f t="shared" si="3"/>
        <v>0</v>
      </c>
    </row>
    <row r="37" spans="1:7" ht="15.75">
      <c r="A37" s="5" t="s">
        <v>27</v>
      </c>
      <c r="B37" s="43">
        <v>36448307.42</v>
      </c>
      <c r="C37" s="43">
        <v>39175081.080000006</v>
      </c>
      <c r="D37" s="43">
        <f t="shared" si="0"/>
        <v>107.48120791612881</v>
      </c>
      <c r="E37" s="23">
        <f t="shared" si="1"/>
        <v>0</v>
      </c>
      <c r="F37" s="23">
        <f t="shared" si="2"/>
        <v>0</v>
      </c>
      <c r="G37" s="23">
        <f t="shared" si="3"/>
        <v>0</v>
      </c>
    </row>
    <row r="38" spans="1:7" ht="15.75">
      <c r="A38" s="5" t="s">
        <v>28</v>
      </c>
      <c r="B38" s="43">
        <v>42982142.74000001</v>
      </c>
      <c r="C38" s="43">
        <v>46681553.35</v>
      </c>
      <c r="D38" s="43">
        <f t="shared" si="0"/>
        <v>108.60685478706311</v>
      </c>
      <c r="E38" s="23">
        <f t="shared" si="1"/>
        <v>0</v>
      </c>
      <c r="F38" s="23">
        <f t="shared" si="2"/>
        <v>0</v>
      </c>
      <c r="G38" s="23">
        <f t="shared" si="3"/>
        <v>0</v>
      </c>
    </row>
    <row r="39" spans="1:7" ht="15.75">
      <c r="A39" s="5" t="s">
        <v>29</v>
      </c>
      <c r="B39" s="43">
        <v>41749267.80999999</v>
      </c>
      <c r="C39" s="43">
        <v>38051975.75</v>
      </c>
      <c r="D39" s="43">
        <f t="shared" si="0"/>
        <v>91.14405532373337</v>
      </c>
      <c r="E39" s="23">
        <f t="shared" si="1"/>
        <v>0</v>
      </c>
      <c r="F39" s="23">
        <f t="shared" si="2"/>
        <v>0</v>
      </c>
      <c r="G39" s="23">
        <f t="shared" si="3"/>
        <v>0</v>
      </c>
    </row>
    <row r="40" spans="1:7" ht="15.75">
      <c r="A40" s="5" t="s">
        <v>30</v>
      </c>
      <c r="B40" s="43">
        <v>76378795.2</v>
      </c>
      <c r="C40" s="43">
        <v>87499615.12</v>
      </c>
      <c r="D40" s="43">
        <f t="shared" si="0"/>
        <v>114.5600881643653</v>
      </c>
      <c r="E40" s="23">
        <f t="shared" si="1"/>
        <v>0</v>
      </c>
      <c r="F40" s="23">
        <f t="shared" si="2"/>
        <v>0</v>
      </c>
      <c r="G40" s="23">
        <f t="shared" si="3"/>
        <v>0</v>
      </c>
    </row>
    <row r="41" spans="1:7" ht="15.75">
      <c r="A41" s="5" t="s">
        <v>31</v>
      </c>
      <c r="B41" s="43">
        <v>80699804.73999998</v>
      </c>
      <c r="C41" s="43">
        <v>95159638.93</v>
      </c>
      <c r="D41" s="43">
        <f t="shared" si="0"/>
        <v>117.91805350283929</v>
      </c>
      <c r="E41" s="43">
        <f t="shared" si="1"/>
        <v>1.543463672307297</v>
      </c>
      <c r="F41" s="43">
        <f t="shared" si="2"/>
        <v>0.2986896718995581</v>
      </c>
      <c r="G41" s="43">
        <f t="shared" si="3"/>
        <v>-0.2986896718995581</v>
      </c>
    </row>
    <row r="42" spans="1:7" ht="15.75">
      <c r="A42" s="5" t="s">
        <v>32</v>
      </c>
      <c r="B42" s="43">
        <v>52293420.07999999</v>
      </c>
      <c r="C42" s="43">
        <v>61224336.30000001</v>
      </c>
      <c r="D42" s="43">
        <f t="shared" si="0"/>
        <v>117.07847030532186</v>
      </c>
      <c r="E42" s="43">
        <f t="shared" si="1"/>
        <v>0.7038804747898695</v>
      </c>
      <c r="F42" s="43">
        <f t="shared" si="2"/>
        <v>0.13621430283305888</v>
      </c>
      <c r="G42" s="43">
        <f t="shared" si="3"/>
        <v>-0.13621430283305888</v>
      </c>
    </row>
    <row r="43" spans="1:7" ht="15.75">
      <c r="A43" s="5" t="s">
        <v>33</v>
      </c>
      <c r="B43" s="43">
        <v>32948161.150000002</v>
      </c>
      <c r="C43" s="43">
        <v>32698528.4</v>
      </c>
      <c r="D43" s="43">
        <f t="shared" si="0"/>
        <v>99.24234694354102</v>
      </c>
      <c r="E43" s="23">
        <f t="shared" si="1"/>
        <v>0</v>
      </c>
      <c r="F43" s="23">
        <f t="shared" si="2"/>
        <v>0</v>
      </c>
      <c r="G43" s="23">
        <f t="shared" si="3"/>
        <v>0</v>
      </c>
    </row>
    <row r="44" spans="1:7" ht="15.75">
      <c r="A44" s="5" t="s">
        <v>34</v>
      </c>
      <c r="B44" s="43">
        <v>28660299.099999998</v>
      </c>
      <c r="C44" s="43">
        <v>33021732.849999998</v>
      </c>
      <c r="D44" s="43">
        <f t="shared" si="0"/>
        <v>115.2176839982804</v>
      </c>
      <c r="E44" s="23">
        <f t="shared" si="1"/>
        <v>0</v>
      </c>
      <c r="F44" s="23">
        <f t="shared" si="2"/>
        <v>0</v>
      </c>
      <c r="G44" s="23">
        <f t="shared" si="3"/>
        <v>0</v>
      </c>
    </row>
    <row r="45" spans="1:7" ht="15.75">
      <c r="A45" s="5" t="s">
        <v>35</v>
      </c>
      <c r="B45" s="43">
        <v>35004837.150000006</v>
      </c>
      <c r="C45" s="43">
        <v>38166903.61000001</v>
      </c>
      <c r="D45" s="43">
        <f t="shared" si="0"/>
        <v>109.03322716929138</v>
      </c>
      <c r="E45" s="23">
        <f t="shared" si="1"/>
        <v>0</v>
      </c>
      <c r="F45" s="23">
        <f t="shared" si="2"/>
        <v>0</v>
      </c>
      <c r="G45" s="23">
        <f t="shared" si="3"/>
        <v>0</v>
      </c>
    </row>
    <row r="46" spans="1:7" ht="15.75">
      <c r="A46" s="5" t="s">
        <v>36</v>
      </c>
      <c r="B46" s="43">
        <v>43499523.629999995</v>
      </c>
      <c r="C46" s="43">
        <v>48538355.03</v>
      </c>
      <c r="D46" s="43">
        <f t="shared" si="0"/>
        <v>111.58364731269128</v>
      </c>
      <c r="E46" s="23">
        <f t="shared" si="1"/>
        <v>0</v>
      </c>
      <c r="F46" s="23">
        <f t="shared" si="2"/>
        <v>0</v>
      </c>
      <c r="G46" s="23">
        <f t="shared" si="3"/>
        <v>0</v>
      </c>
    </row>
    <row r="47" spans="1:7" ht="15.75">
      <c r="A47" s="15" t="s">
        <v>112</v>
      </c>
      <c r="B47" s="16">
        <f>AVERAGE(B$10:B$46)</f>
        <v>175602035.63756746</v>
      </c>
      <c r="C47" s="16">
        <f>AVERAGE(C$10:C$46)</f>
        <v>195576046.92540538</v>
      </c>
      <c r="D47" s="16">
        <f t="shared" si="0"/>
        <v>111.37458983053199</v>
      </c>
      <c r="E47" s="24"/>
      <c r="F47" s="24"/>
      <c r="G47" s="24"/>
    </row>
    <row r="48" ht="15.75">
      <c r="A48" s="6" t="s">
        <v>39</v>
      </c>
    </row>
    <row r="51" spans="3:4" ht="15.75">
      <c r="C51" s="21"/>
      <c r="D51" s="46">
        <f>SUM(C10:C46)/SUM(B10:B46)*100</f>
        <v>111.37458983053199</v>
      </c>
    </row>
  </sheetData>
  <sheetProtection/>
  <mergeCells count="6">
    <mergeCell ref="A1:G1"/>
    <mergeCell ref="A7:A8"/>
    <mergeCell ref="B7:D7"/>
    <mergeCell ref="E7:E8"/>
    <mergeCell ref="F7:F8"/>
    <mergeCell ref="G7:G8"/>
  </mergeCells>
  <printOptions/>
  <pageMargins left="0.24" right="0.15748031496062992" top="0.35433070866141736" bottom="0.31496062992125984" header="0.31496062992125984" footer="0.31496062992125984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G48" sqref="G48"/>
    </sheetView>
  </sheetViews>
  <sheetFormatPr defaultColWidth="9.140625" defaultRowHeight="15"/>
  <cols>
    <col min="1" max="1" width="24.421875" style="1" customWidth="1"/>
    <col min="2" max="2" width="18.421875" style="1" customWidth="1"/>
    <col min="3" max="3" width="17.140625" style="1" customWidth="1"/>
    <col min="4" max="5" width="8.140625" style="1" customWidth="1"/>
    <col min="6" max="6" width="17.140625" style="1" customWidth="1"/>
    <col min="7" max="16384" width="9.140625" style="1" customWidth="1"/>
  </cols>
  <sheetData>
    <row r="1" spans="1:6" ht="21" customHeight="1">
      <c r="A1" s="85" t="s">
        <v>322</v>
      </c>
      <c r="B1" s="85"/>
      <c r="C1" s="85"/>
      <c r="D1" s="85"/>
      <c r="E1" s="85"/>
      <c r="F1" s="85"/>
    </row>
    <row r="3" spans="1:2" ht="15.75">
      <c r="A3" s="11" t="s">
        <v>323</v>
      </c>
      <c r="B3" s="33">
        <f>MAX($D$10:$D$46)</f>
        <v>0.6599850966547305</v>
      </c>
    </row>
    <row r="4" spans="1:2" ht="15.75">
      <c r="A4" s="12" t="s">
        <v>324</v>
      </c>
      <c r="B4" s="42">
        <f>MIN($D$10:$D$46)</f>
        <v>0</v>
      </c>
    </row>
    <row r="5" spans="1:2" ht="15.75">
      <c r="A5" s="13" t="s">
        <v>325</v>
      </c>
      <c r="B5" s="14" t="s">
        <v>41</v>
      </c>
    </row>
    <row r="7" spans="1:6" s="8" customFormat="1" ht="24.75" customHeight="1">
      <c r="A7" s="89" t="s">
        <v>38</v>
      </c>
      <c r="B7" s="81" t="s">
        <v>320</v>
      </c>
      <c r="C7" s="81"/>
      <c r="D7" s="91" t="s">
        <v>326</v>
      </c>
      <c r="E7" s="91" t="s">
        <v>327</v>
      </c>
      <c r="F7" s="91" t="s">
        <v>328</v>
      </c>
    </row>
    <row r="8" spans="1:6" s="8" customFormat="1" ht="52.5" customHeight="1">
      <c r="A8" s="90"/>
      <c r="B8" s="65" t="s">
        <v>72</v>
      </c>
      <c r="C8" s="65" t="s">
        <v>329</v>
      </c>
      <c r="D8" s="92"/>
      <c r="E8" s="92"/>
      <c r="F8" s="92"/>
    </row>
    <row r="9" spans="1:6" s="7" customFormat="1" ht="15.75">
      <c r="A9" s="9">
        <v>1</v>
      </c>
      <c r="B9" s="9">
        <v>2</v>
      </c>
      <c r="C9" s="9">
        <v>3</v>
      </c>
      <c r="D9" s="9" t="s">
        <v>113</v>
      </c>
      <c r="E9" s="9">
        <v>5</v>
      </c>
      <c r="F9" s="9">
        <v>6</v>
      </c>
    </row>
    <row r="10" spans="1:6" ht="15.75">
      <c r="A10" s="5" t="s">
        <v>0</v>
      </c>
      <c r="B10" s="43">
        <v>19503572991.31</v>
      </c>
      <c r="C10" s="43">
        <v>1674968790</v>
      </c>
      <c r="D10" s="43">
        <f>$C10/$B10</f>
        <v>0.08588009954618561</v>
      </c>
      <c r="E10" s="43">
        <f>($D10-$B$4)/($B$3-$B$4)</f>
        <v>0.13012430126299288</v>
      </c>
      <c r="F10" s="43">
        <f>$E10*$B$5</f>
        <v>0.26024860252598575</v>
      </c>
    </row>
    <row r="11" spans="1:6" ht="15.75">
      <c r="A11" s="5" t="s">
        <v>1</v>
      </c>
      <c r="B11" s="43">
        <v>9505338655.14</v>
      </c>
      <c r="C11" s="43">
        <v>777151000</v>
      </c>
      <c r="D11" s="43">
        <f aca="true" t="shared" si="0" ref="D11:D47">$C11/$B11</f>
        <v>0.08175942259350819</v>
      </c>
      <c r="E11" s="43">
        <f aca="true" t="shared" si="1" ref="E11:E46">($D11-$B$4)/($B$3-$B$4)</f>
        <v>0.12388071034925266</v>
      </c>
      <c r="F11" s="43">
        <f aca="true" t="shared" si="2" ref="F11:F46">$E11*$B$5</f>
        <v>0.24776142069850532</v>
      </c>
    </row>
    <row r="12" spans="1:6" ht="15.75">
      <c r="A12" s="5" t="s">
        <v>2</v>
      </c>
      <c r="B12" s="43">
        <v>2243819601.31</v>
      </c>
      <c r="C12" s="43">
        <v>259147479.01</v>
      </c>
      <c r="D12" s="43">
        <f t="shared" si="0"/>
        <v>0.11549390105100382</v>
      </c>
      <c r="E12" s="43">
        <f t="shared" si="1"/>
        <v>0.17499471069332972</v>
      </c>
      <c r="F12" s="43">
        <f t="shared" si="2"/>
        <v>0.34998942138665945</v>
      </c>
    </row>
    <row r="13" spans="1:6" ht="15.75">
      <c r="A13" s="5" t="s">
        <v>3</v>
      </c>
      <c r="B13" s="43">
        <v>1653693000</v>
      </c>
      <c r="C13" s="43">
        <v>249769000</v>
      </c>
      <c r="D13" s="43">
        <f t="shared" si="0"/>
        <v>0.15103710301730733</v>
      </c>
      <c r="E13" s="43">
        <f t="shared" si="1"/>
        <v>0.22884926308619663</v>
      </c>
      <c r="F13" s="43">
        <f t="shared" si="2"/>
        <v>0.45769852617239326</v>
      </c>
    </row>
    <row r="14" spans="1:6" ht="15.75">
      <c r="A14" s="5" t="s">
        <v>4</v>
      </c>
      <c r="B14" s="43">
        <v>960115404.6</v>
      </c>
      <c r="C14" s="43">
        <v>11259612.85</v>
      </c>
      <c r="D14" s="43">
        <f t="shared" si="0"/>
        <v>0.011727353603591999</v>
      </c>
      <c r="E14" s="43">
        <f t="shared" si="1"/>
        <v>0.017769118822583252</v>
      </c>
      <c r="F14" s="43">
        <f t="shared" si="2"/>
        <v>0.035538237645166504</v>
      </c>
    </row>
    <row r="15" spans="1:6" ht="15.75">
      <c r="A15" s="5" t="s">
        <v>5</v>
      </c>
      <c r="B15" s="43">
        <v>715002653.74</v>
      </c>
      <c r="C15" s="43">
        <v>246750879.8</v>
      </c>
      <c r="D15" s="43">
        <f t="shared" si="0"/>
        <v>0.3451048447293278</v>
      </c>
      <c r="E15" s="43">
        <f t="shared" si="1"/>
        <v>0.5228979358451612</v>
      </c>
      <c r="F15" s="43">
        <f t="shared" si="2"/>
        <v>1.0457958716903224</v>
      </c>
    </row>
    <row r="16" spans="1:6" ht="15.75">
      <c r="A16" s="5" t="s">
        <v>6</v>
      </c>
      <c r="B16" s="43">
        <v>1152631472.58</v>
      </c>
      <c r="C16" s="43">
        <v>544113008.4</v>
      </c>
      <c r="D16" s="43">
        <f t="shared" si="0"/>
        <v>0.4720615576998615</v>
      </c>
      <c r="E16" s="43">
        <f t="shared" si="1"/>
        <v>0.7152609355765791</v>
      </c>
      <c r="F16" s="43">
        <f t="shared" si="2"/>
        <v>1.4305218711531582</v>
      </c>
    </row>
    <row r="17" spans="1:6" ht="15.75">
      <c r="A17" s="5" t="s">
        <v>7</v>
      </c>
      <c r="B17" s="43">
        <v>461306539.83</v>
      </c>
      <c r="C17" s="43">
        <v>142065073.67</v>
      </c>
      <c r="D17" s="43">
        <f t="shared" si="0"/>
        <v>0.3079624098161574</v>
      </c>
      <c r="E17" s="43">
        <f t="shared" si="1"/>
        <v>0.4666202485133799</v>
      </c>
      <c r="F17" s="43">
        <f t="shared" si="2"/>
        <v>0.9332404970267598</v>
      </c>
    </row>
    <row r="18" spans="1:6" ht="15.75">
      <c r="A18" s="5" t="s">
        <v>8</v>
      </c>
      <c r="B18" s="43">
        <v>669326193</v>
      </c>
      <c r="C18" s="43">
        <v>160898848</v>
      </c>
      <c r="D18" s="43">
        <f t="shared" si="0"/>
        <v>0.24038928953136007</v>
      </c>
      <c r="E18" s="43">
        <f t="shared" si="1"/>
        <v>0.3642344209737801</v>
      </c>
      <c r="F18" s="43">
        <f t="shared" si="2"/>
        <v>0.7284688419475602</v>
      </c>
    </row>
    <row r="19" spans="1:6" ht="15.75">
      <c r="A19" s="5" t="s">
        <v>9</v>
      </c>
      <c r="B19" s="43">
        <v>462538270.08</v>
      </c>
      <c r="C19" s="43"/>
      <c r="D19" s="23">
        <f t="shared" si="0"/>
        <v>0</v>
      </c>
      <c r="E19" s="23">
        <f t="shared" si="1"/>
        <v>0</v>
      </c>
      <c r="F19" s="23">
        <f t="shared" si="2"/>
        <v>0</v>
      </c>
    </row>
    <row r="20" spans="1:6" ht="15.75">
      <c r="A20" s="5" t="s">
        <v>10</v>
      </c>
      <c r="B20" s="43">
        <v>194042648.08</v>
      </c>
      <c r="C20" s="43"/>
      <c r="D20" s="23">
        <f t="shared" si="0"/>
        <v>0</v>
      </c>
      <c r="E20" s="23">
        <f t="shared" si="1"/>
        <v>0</v>
      </c>
      <c r="F20" s="23">
        <f t="shared" si="2"/>
        <v>0</v>
      </c>
    </row>
    <row r="21" spans="1:6" ht="15.75">
      <c r="A21" s="5" t="s">
        <v>11</v>
      </c>
      <c r="B21" s="43">
        <v>600083329.63</v>
      </c>
      <c r="C21" s="43">
        <v>2622000</v>
      </c>
      <c r="D21" s="37">
        <f t="shared" si="0"/>
        <v>0.004369393166806809</v>
      </c>
      <c r="E21" s="43">
        <f t="shared" si="1"/>
        <v>0.006620442172033842</v>
      </c>
      <c r="F21" s="43">
        <f t="shared" si="2"/>
        <v>0.013240884344067684</v>
      </c>
    </row>
    <row r="22" spans="1:6" ht="15.75">
      <c r="A22" s="5" t="s">
        <v>12</v>
      </c>
      <c r="B22" s="43">
        <v>272140481.29</v>
      </c>
      <c r="C22" s="43"/>
      <c r="D22" s="23">
        <f t="shared" si="0"/>
        <v>0</v>
      </c>
      <c r="E22" s="23">
        <f t="shared" si="1"/>
        <v>0</v>
      </c>
      <c r="F22" s="23">
        <f t="shared" si="2"/>
        <v>0</v>
      </c>
    </row>
    <row r="23" spans="1:6" ht="15.75">
      <c r="A23" s="5" t="s">
        <v>13</v>
      </c>
      <c r="B23" s="43">
        <v>420577433.8</v>
      </c>
      <c r="C23" s="43"/>
      <c r="D23" s="23">
        <f t="shared" si="0"/>
        <v>0</v>
      </c>
      <c r="E23" s="23">
        <f t="shared" si="1"/>
        <v>0</v>
      </c>
      <c r="F23" s="23">
        <f t="shared" si="2"/>
        <v>0</v>
      </c>
    </row>
    <row r="24" spans="1:6" ht="15.75">
      <c r="A24" s="5" t="s">
        <v>14</v>
      </c>
      <c r="B24" s="43">
        <v>405965183</v>
      </c>
      <c r="C24" s="43"/>
      <c r="D24" s="23">
        <f t="shared" si="0"/>
        <v>0</v>
      </c>
      <c r="E24" s="23">
        <f t="shared" si="1"/>
        <v>0</v>
      </c>
      <c r="F24" s="23">
        <f t="shared" si="2"/>
        <v>0</v>
      </c>
    </row>
    <row r="25" spans="1:6" ht="15.75">
      <c r="A25" s="5" t="s">
        <v>15</v>
      </c>
      <c r="B25" s="43">
        <v>331751329.39</v>
      </c>
      <c r="C25" s="43"/>
      <c r="D25" s="23">
        <f t="shared" si="0"/>
        <v>0</v>
      </c>
      <c r="E25" s="23">
        <f t="shared" si="1"/>
        <v>0</v>
      </c>
      <c r="F25" s="23">
        <f t="shared" si="2"/>
        <v>0</v>
      </c>
    </row>
    <row r="26" spans="1:6" ht="15.75">
      <c r="A26" s="5" t="s">
        <v>16</v>
      </c>
      <c r="B26" s="43">
        <v>800697295.65</v>
      </c>
      <c r="C26" s="43">
        <v>36740720</v>
      </c>
      <c r="D26" s="43">
        <f t="shared" si="0"/>
        <v>0.04588590494760465</v>
      </c>
      <c r="E26" s="43">
        <f t="shared" si="1"/>
        <v>0.06952566835249273</v>
      </c>
      <c r="F26" s="43">
        <f t="shared" si="2"/>
        <v>0.13905133670498546</v>
      </c>
    </row>
    <row r="27" spans="1:6" ht="15.75">
      <c r="A27" s="5" t="s">
        <v>17</v>
      </c>
      <c r="B27" s="43">
        <v>135522571.9</v>
      </c>
      <c r="C27" s="43"/>
      <c r="D27" s="23">
        <f t="shared" si="0"/>
        <v>0</v>
      </c>
      <c r="E27" s="23">
        <f t="shared" si="1"/>
        <v>0</v>
      </c>
      <c r="F27" s="23">
        <f t="shared" si="2"/>
        <v>0</v>
      </c>
    </row>
    <row r="28" spans="1:6" ht="15.75">
      <c r="A28" s="5" t="s">
        <v>18</v>
      </c>
      <c r="B28" s="43">
        <v>290246958</v>
      </c>
      <c r="C28" s="43"/>
      <c r="D28" s="23">
        <f t="shared" si="0"/>
        <v>0</v>
      </c>
      <c r="E28" s="23">
        <f t="shared" si="1"/>
        <v>0</v>
      </c>
      <c r="F28" s="23">
        <f t="shared" si="2"/>
        <v>0</v>
      </c>
    </row>
    <row r="29" spans="1:6" ht="15.75">
      <c r="A29" s="5" t="s">
        <v>19</v>
      </c>
      <c r="B29" s="43">
        <v>559180691.95</v>
      </c>
      <c r="C29" s="43"/>
      <c r="D29" s="23">
        <f t="shared" si="0"/>
        <v>0</v>
      </c>
      <c r="E29" s="23">
        <f t="shared" si="1"/>
        <v>0</v>
      </c>
      <c r="F29" s="23">
        <f t="shared" si="2"/>
        <v>0</v>
      </c>
    </row>
    <row r="30" spans="1:6" ht="15.75">
      <c r="A30" s="5" t="s">
        <v>20</v>
      </c>
      <c r="B30" s="43">
        <v>611820163.34</v>
      </c>
      <c r="C30" s="43">
        <v>124088377</v>
      </c>
      <c r="D30" s="43">
        <f t="shared" si="0"/>
        <v>0.20281838428237897</v>
      </c>
      <c r="E30" s="43">
        <f t="shared" si="1"/>
        <v>0.3073075215037513</v>
      </c>
      <c r="F30" s="43">
        <f t="shared" si="2"/>
        <v>0.6146150430075026</v>
      </c>
    </row>
    <row r="31" spans="1:6" ht="15.75">
      <c r="A31" s="5" t="s">
        <v>21</v>
      </c>
      <c r="B31" s="43">
        <v>574290767.96</v>
      </c>
      <c r="C31" s="43">
        <v>379023348</v>
      </c>
      <c r="D31" s="43">
        <f t="shared" si="0"/>
        <v>0.6599850966547305</v>
      </c>
      <c r="E31" s="23">
        <f t="shared" si="1"/>
        <v>1</v>
      </c>
      <c r="F31" s="23">
        <f t="shared" si="2"/>
        <v>2</v>
      </c>
    </row>
    <row r="32" spans="1:6" ht="15.75">
      <c r="A32" s="5" t="s">
        <v>22</v>
      </c>
      <c r="B32" s="43">
        <v>371012777.84</v>
      </c>
      <c r="C32" s="43">
        <v>125146739.28</v>
      </c>
      <c r="D32" s="43">
        <f t="shared" si="0"/>
        <v>0.33731112984461625</v>
      </c>
      <c r="E32" s="43">
        <f t="shared" si="1"/>
        <v>0.5110890102736361</v>
      </c>
      <c r="F32" s="43">
        <f t="shared" si="2"/>
        <v>1.0221780205472721</v>
      </c>
    </row>
    <row r="33" spans="1:6" ht="15.75">
      <c r="A33" s="5" t="s">
        <v>23</v>
      </c>
      <c r="B33" s="43">
        <v>449319697</v>
      </c>
      <c r="C33" s="43"/>
      <c r="D33" s="23">
        <f t="shared" si="0"/>
        <v>0</v>
      </c>
      <c r="E33" s="23">
        <f t="shared" si="1"/>
        <v>0</v>
      </c>
      <c r="F33" s="23">
        <f t="shared" si="2"/>
        <v>0</v>
      </c>
    </row>
    <row r="34" spans="1:6" ht="15.75">
      <c r="A34" s="5" t="s">
        <v>24</v>
      </c>
      <c r="B34" s="43">
        <v>627982931.5</v>
      </c>
      <c r="C34" s="43">
        <v>86832601</v>
      </c>
      <c r="D34" s="43">
        <f t="shared" si="0"/>
        <v>0.13827223105027975</v>
      </c>
      <c r="E34" s="43">
        <f t="shared" si="1"/>
        <v>0.20950811124545213</v>
      </c>
      <c r="F34" s="43">
        <f t="shared" si="2"/>
        <v>0.41901622249090426</v>
      </c>
    </row>
    <row r="35" spans="1:6" ht="15.75">
      <c r="A35" s="5" t="s">
        <v>25</v>
      </c>
      <c r="B35" s="43">
        <v>175260942.08</v>
      </c>
      <c r="C35" s="43"/>
      <c r="D35" s="23">
        <f t="shared" si="0"/>
        <v>0</v>
      </c>
      <c r="E35" s="23">
        <f t="shared" si="1"/>
        <v>0</v>
      </c>
      <c r="F35" s="23">
        <f t="shared" si="2"/>
        <v>0</v>
      </c>
    </row>
    <row r="36" spans="1:6" ht="15.75">
      <c r="A36" s="5" t="s">
        <v>26</v>
      </c>
      <c r="B36" s="43">
        <v>507683551.82</v>
      </c>
      <c r="C36" s="43"/>
      <c r="D36" s="23">
        <f t="shared" si="0"/>
        <v>0</v>
      </c>
      <c r="E36" s="23">
        <f t="shared" si="1"/>
        <v>0</v>
      </c>
      <c r="F36" s="23">
        <f t="shared" si="2"/>
        <v>0</v>
      </c>
    </row>
    <row r="37" spans="1:6" ht="15.75">
      <c r="A37" s="5" t="s">
        <v>27</v>
      </c>
      <c r="B37" s="43">
        <v>316573384.56</v>
      </c>
      <c r="C37" s="43"/>
      <c r="D37" s="23">
        <f t="shared" si="0"/>
        <v>0</v>
      </c>
      <c r="E37" s="23">
        <f t="shared" si="1"/>
        <v>0</v>
      </c>
      <c r="F37" s="23">
        <f t="shared" si="2"/>
        <v>0</v>
      </c>
    </row>
    <row r="38" spans="1:6" ht="15.75">
      <c r="A38" s="5" t="s">
        <v>28</v>
      </c>
      <c r="B38" s="43">
        <v>414844325.34</v>
      </c>
      <c r="C38" s="43">
        <v>54309192.07</v>
      </c>
      <c r="D38" s="43">
        <f t="shared" si="0"/>
        <v>0.13091463171272508</v>
      </c>
      <c r="E38" s="43">
        <f t="shared" si="1"/>
        <v>0.19835998172730365</v>
      </c>
      <c r="F38" s="43">
        <f t="shared" si="2"/>
        <v>0.3967199634546073</v>
      </c>
    </row>
    <row r="39" spans="1:6" ht="15.75">
      <c r="A39" s="5" t="s">
        <v>29</v>
      </c>
      <c r="B39" s="43">
        <v>443657402.66</v>
      </c>
      <c r="C39" s="43"/>
      <c r="D39" s="23">
        <f t="shared" si="0"/>
        <v>0</v>
      </c>
      <c r="E39" s="23">
        <f t="shared" si="1"/>
        <v>0</v>
      </c>
      <c r="F39" s="23">
        <f t="shared" si="2"/>
        <v>0</v>
      </c>
    </row>
    <row r="40" spans="1:6" ht="15.75">
      <c r="A40" s="5" t="s">
        <v>30</v>
      </c>
      <c r="B40" s="43">
        <v>943471986.18</v>
      </c>
      <c r="C40" s="43">
        <v>292922077.26</v>
      </c>
      <c r="D40" s="43">
        <f t="shared" si="0"/>
        <v>0.3104724692950395</v>
      </c>
      <c r="E40" s="43">
        <f t="shared" si="1"/>
        <v>0.470423454815469</v>
      </c>
      <c r="F40" s="43">
        <f t="shared" si="2"/>
        <v>0.940846909630938</v>
      </c>
    </row>
    <row r="41" spans="1:6" ht="15.75">
      <c r="A41" s="5" t="s">
        <v>31</v>
      </c>
      <c r="B41" s="43">
        <v>648816637.04</v>
      </c>
      <c r="C41" s="43"/>
      <c r="D41" s="23">
        <f t="shared" si="0"/>
        <v>0</v>
      </c>
      <c r="E41" s="23">
        <f t="shared" si="1"/>
        <v>0</v>
      </c>
      <c r="F41" s="23">
        <f t="shared" si="2"/>
        <v>0</v>
      </c>
    </row>
    <row r="42" spans="1:6" ht="15.75">
      <c r="A42" s="5" t="s">
        <v>32</v>
      </c>
      <c r="B42" s="43">
        <v>426540748.18</v>
      </c>
      <c r="C42" s="43"/>
      <c r="D42" s="23">
        <f t="shared" si="0"/>
        <v>0</v>
      </c>
      <c r="E42" s="23">
        <f t="shared" si="1"/>
        <v>0</v>
      </c>
      <c r="F42" s="23">
        <f t="shared" si="2"/>
        <v>0</v>
      </c>
    </row>
    <row r="43" spans="1:6" ht="15.75">
      <c r="A43" s="5" t="s">
        <v>33</v>
      </c>
      <c r="B43" s="43">
        <v>281219463.77</v>
      </c>
      <c r="C43" s="43"/>
      <c r="D43" s="23">
        <f t="shared" si="0"/>
        <v>0</v>
      </c>
      <c r="E43" s="23">
        <f t="shared" si="1"/>
        <v>0</v>
      </c>
      <c r="F43" s="23">
        <f t="shared" si="2"/>
        <v>0</v>
      </c>
    </row>
    <row r="44" spans="1:6" ht="15.75">
      <c r="A44" s="5" t="s">
        <v>34</v>
      </c>
      <c r="B44" s="43">
        <v>322608749.3</v>
      </c>
      <c r="C44" s="43"/>
      <c r="D44" s="23">
        <f t="shared" si="0"/>
        <v>0</v>
      </c>
      <c r="E44" s="23">
        <f t="shared" si="1"/>
        <v>0</v>
      </c>
      <c r="F44" s="23">
        <f t="shared" si="2"/>
        <v>0</v>
      </c>
    </row>
    <row r="45" spans="1:6" ht="15.75">
      <c r="A45" s="5" t="s">
        <v>35</v>
      </c>
      <c r="B45" s="43">
        <v>304827686.65</v>
      </c>
      <c r="C45" s="43">
        <v>101859237</v>
      </c>
      <c r="D45" s="43">
        <f t="shared" si="0"/>
        <v>0.3341534954367637</v>
      </c>
      <c r="E45" s="43">
        <f t="shared" si="1"/>
        <v>0.5063046076805204</v>
      </c>
      <c r="F45" s="43">
        <f t="shared" si="2"/>
        <v>1.0126092153610409</v>
      </c>
    </row>
    <row r="46" spans="1:6" ht="15.75">
      <c r="A46" s="5" t="s">
        <v>36</v>
      </c>
      <c r="B46" s="43">
        <v>328849842.09</v>
      </c>
      <c r="C46" s="43">
        <v>97558903.98</v>
      </c>
      <c r="D46" s="43">
        <f t="shared" si="0"/>
        <v>0.2966670239522267</v>
      </c>
      <c r="E46" s="43">
        <f t="shared" si="1"/>
        <v>0.4495056410454482</v>
      </c>
      <c r="F46" s="43">
        <f t="shared" si="2"/>
        <v>0.8990112820908964</v>
      </c>
    </row>
    <row r="47" spans="1:6" s="18" customFormat="1" ht="15.75">
      <c r="A47" s="15" t="s">
        <v>72</v>
      </c>
      <c r="B47" s="16">
        <f>SUM(B$10:B$46)</f>
        <v>49086333761.59</v>
      </c>
      <c r="C47" s="16">
        <f>SUM(C$10:C$46)</f>
        <v>5367226887.32</v>
      </c>
      <c r="D47" s="16">
        <f t="shared" si="0"/>
        <v>0.10934259041199465</v>
      </c>
      <c r="E47" s="17"/>
      <c r="F47" s="17"/>
    </row>
    <row r="48" ht="15.75">
      <c r="A48" s="6"/>
    </row>
  </sheetData>
  <sheetProtection/>
  <mergeCells count="6">
    <mergeCell ref="A1:F1"/>
    <mergeCell ref="A7:A8"/>
    <mergeCell ref="B7:C7"/>
    <mergeCell ref="D7:D8"/>
    <mergeCell ref="E7:E8"/>
    <mergeCell ref="F7:F8"/>
  </mergeCells>
  <printOptions/>
  <pageMargins left="0.71" right="0.21" top="0.17" bottom="0.22" header="0.17" footer="0.2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J50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48" sqref="J48"/>
    </sheetView>
  </sheetViews>
  <sheetFormatPr defaultColWidth="9.140625" defaultRowHeight="15"/>
  <cols>
    <col min="1" max="1" width="24.8515625" style="1" customWidth="1"/>
    <col min="2" max="2" width="17.00390625" style="1" customWidth="1"/>
    <col min="3" max="3" width="16.8515625" style="1" customWidth="1"/>
    <col min="4" max="4" width="16.00390625" style="1" customWidth="1"/>
    <col min="5" max="5" width="16.8515625" style="1" customWidth="1"/>
    <col min="6" max="6" width="18.00390625" style="1" customWidth="1"/>
    <col min="7" max="7" width="9.8515625" style="1" customWidth="1"/>
    <col min="8" max="8" width="8.57421875" style="1" customWidth="1"/>
    <col min="9" max="9" width="19.140625" style="1" customWidth="1"/>
    <col min="10" max="16384" width="9.140625" style="1" customWidth="1"/>
  </cols>
  <sheetData>
    <row r="1" spans="1:9" ht="15.75">
      <c r="A1" s="73" t="s">
        <v>315</v>
      </c>
      <c r="B1" s="73"/>
      <c r="C1" s="73"/>
      <c r="D1" s="73"/>
      <c r="E1" s="73"/>
      <c r="F1" s="73"/>
      <c r="G1" s="73"/>
      <c r="H1" s="73"/>
      <c r="I1" s="73"/>
    </row>
    <row r="3" spans="1:2" ht="15.75">
      <c r="A3" s="11" t="s">
        <v>316</v>
      </c>
      <c r="B3" s="72">
        <f>MAX($G$10:$G$46)</f>
        <v>0.007706337529830861</v>
      </c>
    </row>
    <row r="4" spans="1:2" ht="15.75">
      <c r="A4" s="12" t="s">
        <v>317</v>
      </c>
      <c r="B4" s="71">
        <f>MIN($G$10:$G$46)</f>
        <v>0</v>
      </c>
    </row>
    <row r="5" spans="1:2" ht="15.75">
      <c r="A5" s="13" t="s">
        <v>318</v>
      </c>
      <c r="B5" s="14" t="s">
        <v>126</v>
      </c>
    </row>
    <row r="7" spans="1:9" s="8" customFormat="1" ht="21.75" customHeight="1">
      <c r="A7" s="74" t="s">
        <v>38</v>
      </c>
      <c r="B7" s="81" t="s">
        <v>319</v>
      </c>
      <c r="C7" s="81"/>
      <c r="D7" s="81"/>
      <c r="E7" s="81"/>
      <c r="F7" s="93" t="s">
        <v>320</v>
      </c>
      <c r="G7" s="75" t="s">
        <v>331</v>
      </c>
      <c r="H7" s="75" t="s">
        <v>332</v>
      </c>
      <c r="I7" s="75" t="s">
        <v>333</v>
      </c>
    </row>
    <row r="8" spans="1:9" s="8" customFormat="1" ht="36.75" customHeight="1">
      <c r="A8" s="78"/>
      <c r="B8" s="64" t="s">
        <v>293</v>
      </c>
      <c r="C8" s="64" t="s">
        <v>294</v>
      </c>
      <c r="D8" s="64" t="s">
        <v>295</v>
      </c>
      <c r="E8" s="64" t="s">
        <v>296</v>
      </c>
      <c r="F8" s="94"/>
      <c r="G8" s="76"/>
      <c r="H8" s="76"/>
      <c r="I8" s="82"/>
    </row>
    <row r="9" spans="1:9" s="7" customFormat="1" ht="15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 t="s">
        <v>321</v>
      </c>
      <c r="H9" s="9">
        <v>8</v>
      </c>
      <c r="I9" s="9">
        <v>9</v>
      </c>
    </row>
    <row r="10" spans="1:10" ht="15.75">
      <c r="A10" s="5" t="s">
        <v>0</v>
      </c>
      <c r="B10" s="43">
        <v>12916839.06</v>
      </c>
      <c r="C10" s="43">
        <v>12916839.06</v>
      </c>
      <c r="D10" s="43">
        <v>12878798.15</v>
      </c>
      <c r="E10" s="43">
        <f>AVERAGE($B10:$D10)</f>
        <v>12904158.756666668</v>
      </c>
      <c r="F10" s="43">
        <v>19503572991.31</v>
      </c>
      <c r="G10" s="70">
        <f>$E10/$F10</f>
        <v>0.0006616305003404369</v>
      </c>
      <c r="H10" s="66">
        <f aca="true" t="shared" si="0" ref="H10:H46">($G10-$B$4)/($B$3-$B$4)</f>
        <v>0.08585537523879497</v>
      </c>
      <c r="I10" s="66">
        <f aca="true" t="shared" si="1" ref="I10:I46">$H10*$B$5</f>
        <v>0.08585537523879497</v>
      </c>
      <c r="J10" s="47"/>
    </row>
    <row r="11" spans="1:10" ht="15.75">
      <c r="A11" s="5" t="s">
        <v>1</v>
      </c>
      <c r="B11" s="43">
        <v>5512659.11</v>
      </c>
      <c r="C11" s="43">
        <v>5512659.11</v>
      </c>
      <c r="D11" s="43">
        <v>4862659.11</v>
      </c>
      <c r="E11" s="43">
        <f aca="true" t="shared" si="2" ref="E11:E46">AVERAGE($B11:$D11)</f>
        <v>5295992.443333334</v>
      </c>
      <c r="F11" s="43">
        <v>9505338655.14</v>
      </c>
      <c r="G11" s="70">
        <f aca="true" t="shared" si="3" ref="G11:G46">$E11/$F11</f>
        <v>0.0005571597851981353</v>
      </c>
      <c r="H11" s="66">
        <f t="shared" si="0"/>
        <v>0.0722989076252366</v>
      </c>
      <c r="I11" s="66">
        <f t="shared" si="1"/>
        <v>0.0722989076252366</v>
      </c>
      <c r="J11" s="47"/>
    </row>
    <row r="12" spans="1:10" ht="15.75">
      <c r="A12" s="5" t="s">
        <v>2</v>
      </c>
      <c r="B12" s="43">
        <v>3650733.52</v>
      </c>
      <c r="C12" s="43">
        <v>2481233.52</v>
      </c>
      <c r="D12" s="43">
        <v>2481233.54</v>
      </c>
      <c r="E12" s="43">
        <f t="shared" si="2"/>
        <v>2871066.86</v>
      </c>
      <c r="F12" s="43">
        <v>2243819601.31</v>
      </c>
      <c r="G12" s="70">
        <f t="shared" si="3"/>
        <v>0.0012795444243038953</v>
      </c>
      <c r="H12" s="66">
        <f t="shared" si="0"/>
        <v>0.16603794206402722</v>
      </c>
      <c r="I12" s="66">
        <f t="shared" si="1"/>
        <v>0.16603794206402722</v>
      </c>
      <c r="J12" s="47"/>
    </row>
    <row r="13" spans="1:10" ht="15.75">
      <c r="A13" s="5" t="s">
        <v>3</v>
      </c>
      <c r="B13" s="43">
        <v>2000000</v>
      </c>
      <c r="C13" s="43">
        <v>2000000</v>
      </c>
      <c r="D13" s="43">
        <v>1548221.95</v>
      </c>
      <c r="E13" s="43">
        <f t="shared" si="2"/>
        <v>1849407.3166666667</v>
      </c>
      <c r="F13" s="43">
        <v>1653693000</v>
      </c>
      <c r="G13" s="70">
        <f t="shared" si="3"/>
        <v>0.0011183498488937587</v>
      </c>
      <c r="H13" s="66">
        <f t="shared" si="0"/>
        <v>0.14512079759868812</v>
      </c>
      <c r="I13" s="66">
        <f t="shared" si="1"/>
        <v>0.14512079759868812</v>
      </c>
      <c r="J13" s="47"/>
    </row>
    <row r="14" spans="1:10" ht="15.75">
      <c r="A14" s="5" t="s">
        <v>4</v>
      </c>
      <c r="B14" s="43">
        <v>108000</v>
      </c>
      <c r="C14" s="43">
        <v>108000</v>
      </c>
      <c r="D14" s="43">
        <v>108000</v>
      </c>
      <c r="E14" s="43">
        <f t="shared" si="2"/>
        <v>108000</v>
      </c>
      <c r="F14" s="43">
        <v>960115404.6</v>
      </c>
      <c r="G14" s="70">
        <f t="shared" si="3"/>
        <v>0.00011248647764900156</v>
      </c>
      <c r="H14" s="66">
        <f t="shared" si="0"/>
        <v>0.014596619628140064</v>
      </c>
      <c r="I14" s="66">
        <f t="shared" si="1"/>
        <v>0.014596619628140064</v>
      </c>
      <c r="J14" s="47"/>
    </row>
    <row r="15" spans="1:10" ht="15.75">
      <c r="A15" s="5" t="s">
        <v>5</v>
      </c>
      <c r="B15" s="43">
        <v>646183.85</v>
      </c>
      <c r="C15" s="43">
        <v>501949.58</v>
      </c>
      <c r="D15" s="43">
        <v>471949.58</v>
      </c>
      <c r="E15" s="43">
        <f t="shared" si="2"/>
        <v>540027.67</v>
      </c>
      <c r="F15" s="43">
        <v>715002653.74</v>
      </c>
      <c r="G15" s="70">
        <f t="shared" si="3"/>
        <v>0.0007552806513028314</v>
      </c>
      <c r="H15" s="66">
        <f t="shared" si="0"/>
        <v>0.0980077304399368</v>
      </c>
      <c r="I15" s="66">
        <f t="shared" si="1"/>
        <v>0.0980077304399368</v>
      </c>
      <c r="J15" s="47"/>
    </row>
    <row r="16" spans="1:10" ht="15.75">
      <c r="A16" s="5" t="s">
        <v>6</v>
      </c>
      <c r="B16" s="43">
        <v>300000</v>
      </c>
      <c r="C16" s="43">
        <v>300000</v>
      </c>
      <c r="D16" s="43">
        <v>300000</v>
      </c>
      <c r="E16" s="43">
        <f t="shared" si="2"/>
        <v>300000</v>
      </c>
      <c r="F16" s="43">
        <v>1152631472.58</v>
      </c>
      <c r="G16" s="70">
        <f t="shared" si="3"/>
        <v>0.0002602739966213946</v>
      </c>
      <c r="H16" s="66">
        <f t="shared" si="0"/>
        <v>0.033774019839370714</v>
      </c>
      <c r="I16" s="66">
        <f t="shared" si="1"/>
        <v>0.033774019839370714</v>
      </c>
      <c r="J16" s="47"/>
    </row>
    <row r="17" spans="1:10" ht="15.75">
      <c r="A17" s="5" t="s">
        <v>7</v>
      </c>
      <c r="B17" s="43">
        <v>300000</v>
      </c>
      <c r="C17" s="43">
        <v>300000</v>
      </c>
      <c r="D17" s="43">
        <v>300000</v>
      </c>
      <c r="E17" s="43">
        <f t="shared" si="2"/>
        <v>300000</v>
      </c>
      <c r="F17" s="43">
        <v>461306539.83</v>
      </c>
      <c r="G17" s="70">
        <f t="shared" si="3"/>
        <v>0.0006503267872823905</v>
      </c>
      <c r="H17" s="66">
        <f t="shared" si="0"/>
        <v>0.08438856782031762</v>
      </c>
      <c r="I17" s="66">
        <f t="shared" si="1"/>
        <v>0.08438856782031762</v>
      </c>
      <c r="J17" s="47"/>
    </row>
    <row r="18" spans="1:10" ht="15.75">
      <c r="A18" s="5" t="s">
        <v>8</v>
      </c>
      <c r="B18" s="43">
        <v>1826659</v>
      </c>
      <c r="C18" s="43">
        <v>1658859</v>
      </c>
      <c r="D18" s="43">
        <v>1258859</v>
      </c>
      <c r="E18" s="43">
        <f t="shared" si="2"/>
        <v>1581459</v>
      </c>
      <c r="F18" s="43">
        <v>669326193</v>
      </c>
      <c r="G18" s="70">
        <f t="shared" si="3"/>
        <v>0.002362762755349095</v>
      </c>
      <c r="H18" s="66">
        <f t="shared" si="0"/>
        <v>0.3065999570097928</v>
      </c>
      <c r="I18" s="66">
        <f t="shared" si="1"/>
        <v>0.3065999570097928</v>
      </c>
      <c r="J18" s="47"/>
    </row>
    <row r="19" spans="1:10" ht="15.75">
      <c r="A19" s="5" t="s">
        <v>9</v>
      </c>
      <c r="B19" s="23">
        <v>0</v>
      </c>
      <c r="C19" s="23">
        <v>0</v>
      </c>
      <c r="D19" s="23">
        <v>0</v>
      </c>
      <c r="E19" s="23">
        <f t="shared" si="2"/>
        <v>0</v>
      </c>
      <c r="F19" s="43">
        <v>462538270.08</v>
      </c>
      <c r="G19" s="68">
        <f t="shared" si="3"/>
        <v>0</v>
      </c>
      <c r="H19" s="68">
        <f t="shared" si="0"/>
        <v>0</v>
      </c>
      <c r="I19" s="68">
        <f t="shared" si="1"/>
        <v>0</v>
      </c>
      <c r="J19" s="47"/>
    </row>
    <row r="20" spans="1:10" ht="15.75">
      <c r="A20" s="5" t="s">
        <v>10</v>
      </c>
      <c r="B20" s="43">
        <v>100000</v>
      </c>
      <c r="C20" s="43">
        <v>90000</v>
      </c>
      <c r="D20" s="43">
        <v>90000</v>
      </c>
      <c r="E20" s="43">
        <f t="shared" si="2"/>
        <v>93333.33333333333</v>
      </c>
      <c r="F20" s="43">
        <v>194042648.08</v>
      </c>
      <c r="G20" s="70">
        <f t="shared" si="3"/>
        <v>0.000480993916836539</v>
      </c>
      <c r="H20" s="66">
        <f t="shared" si="0"/>
        <v>0.062415371111716134</v>
      </c>
      <c r="I20" s="66">
        <f t="shared" si="1"/>
        <v>0.062415371111716134</v>
      </c>
      <c r="J20" s="47"/>
    </row>
    <row r="21" spans="1:10" ht="15.75">
      <c r="A21" s="5" t="s">
        <v>11</v>
      </c>
      <c r="B21" s="43">
        <v>680000</v>
      </c>
      <c r="C21" s="43">
        <v>680000</v>
      </c>
      <c r="D21" s="43">
        <v>980000</v>
      </c>
      <c r="E21" s="43">
        <f t="shared" si="2"/>
        <v>780000</v>
      </c>
      <c r="F21" s="43">
        <v>600083329.63</v>
      </c>
      <c r="G21" s="70">
        <f t="shared" si="3"/>
        <v>0.0012998194775397831</v>
      </c>
      <c r="H21" s="66">
        <f t="shared" si="0"/>
        <v>0.16866890043529037</v>
      </c>
      <c r="I21" s="66">
        <f t="shared" si="1"/>
        <v>0.16866890043529037</v>
      </c>
      <c r="J21" s="47"/>
    </row>
    <row r="22" spans="1:10" ht="15.75">
      <c r="A22" s="5" t="s">
        <v>12</v>
      </c>
      <c r="B22" s="43">
        <v>478304</v>
      </c>
      <c r="C22" s="43">
        <v>478304</v>
      </c>
      <c r="D22" s="43">
        <v>478304</v>
      </c>
      <c r="E22" s="43">
        <f t="shared" si="2"/>
        <v>478304</v>
      </c>
      <c r="F22" s="43">
        <v>272140481.29</v>
      </c>
      <c r="G22" s="70">
        <f t="shared" si="3"/>
        <v>0.0017575628503805972</v>
      </c>
      <c r="H22" s="66">
        <f t="shared" si="0"/>
        <v>0.22806720359407515</v>
      </c>
      <c r="I22" s="66">
        <f t="shared" si="1"/>
        <v>0.22806720359407515</v>
      </c>
      <c r="J22" s="47"/>
    </row>
    <row r="23" spans="1:10" ht="15.75">
      <c r="A23" s="5" t="s">
        <v>13</v>
      </c>
      <c r="B23" s="23">
        <v>0</v>
      </c>
      <c r="C23" s="23">
        <v>0</v>
      </c>
      <c r="D23" s="23">
        <v>0</v>
      </c>
      <c r="E23" s="23">
        <f t="shared" si="2"/>
        <v>0</v>
      </c>
      <c r="F23" s="43">
        <v>420577433.8</v>
      </c>
      <c r="G23" s="68">
        <f t="shared" si="3"/>
        <v>0</v>
      </c>
      <c r="H23" s="68">
        <f t="shared" si="0"/>
        <v>0</v>
      </c>
      <c r="I23" s="68">
        <f t="shared" si="1"/>
        <v>0</v>
      </c>
      <c r="J23" s="47"/>
    </row>
    <row r="24" spans="1:10" ht="15.75">
      <c r="A24" s="5" t="s">
        <v>14</v>
      </c>
      <c r="B24" s="43">
        <v>375000</v>
      </c>
      <c r="C24" s="43">
        <v>326630.61</v>
      </c>
      <c r="D24" s="43">
        <v>326630.61</v>
      </c>
      <c r="E24" s="43">
        <f t="shared" si="2"/>
        <v>342753.74</v>
      </c>
      <c r="F24" s="43">
        <v>405965183</v>
      </c>
      <c r="G24" s="70">
        <f t="shared" si="3"/>
        <v>0.0008442934378439049</v>
      </c>
      <c r="H24" s="66">
        <f t="shared" si="0"/>
        <v>0.10955832580336453</v>
      </c>
      <c r="I24" s="66">
        <f t="shared" si="1"/>
        <v>0.10955832580336453</v>
      </c>
      <c r="J24" s="47"/>
    </row>
    <row r="25" spans="1:10" ht="15.75">
      <c r="A25" s="5" t="s">
        <v>15</v>
      </c>
      <c r="B25" s="43">
        <v>151000</v>
      </c>
      <c r="C25" s="43">
        <v>151000</v>
      </c>
      <c r="D25" s="43">
        <v>151000</v>
      </c>
      <c r="E25" s="43">
        <f t="shared" si="2"/>
        <v>151000</v>
      </c>
      <c r="F25" s="43">
        <v>331751329.39</v>
      </c>
      <c r="G25" s="70">
        <f t="shared" si="3"/>
        <v>0.0004551601956732102</v>
      </c>
      <c r="H25" s="66">
        <f t="shared" si="0"/>
        <v>0.05906310149423212</v>
      </c>
      <c r="I25" s="66">
        <f t="shared" si="1"/>
        <v>0.05906310149423212</v>
      </c>
      <c r="J25" s="47"/>
    </row>
    <row r="26" spans="1:10" ht="15.75">
      <c r="A26" s="5" t="s">
        <v>16</v>
      </c>
      <c r="B26" s="43">
        <v>3217335</v>
      </c>
      <c r="C26" s="43">
        <v>3021433.63</v>
      </c>
      <c r="D26" s="43">
        <v>2721695.23</v>
      </c>
      <c r="E26" s="43">
        <f t="shared" si="2"/>
        <v>2986821.2866666666</v>
      </c>
      <c r="F26" s="43">
        <v>800697295.65</v>
      </c>
      <c r="G26" s="70">
        <f t="shared" si="3"/>
        <v>0.00373027522747156</v>
      </c>
      <c r="H26" s="66">
        <f t="shared" si="0"/>
        <v>0.4840529256643437</v>
      </c>
      <c r="I26" s="66">
        <f t="shared" si="1"/>
        <v>0.4840529256643437</v>
      </c>
      <c r="J26" s="47"/>
    </row>
    <row r="27" spans="1:10" ht="15.75">
      <c r="A27" s="5" t="s">
        <v>17</v>
      </c>
      <c r="B27" s="43">
        <v>100000</v>
      </c>
      <c r="C27" s="43">
        <v>100000</v>
      </c>
      <c r="D27" s="43">
        <v>100000</v>
      </c>
      <c r="E27" s="43">
        <f t="shared" si="2"/>
        <v>100000</v>
      </c>
      <c r="F27" s="43">
        <v>135522571.9</v>
      </c>
      <c r="G27" s="70">
        <f t="shared" si="3"/>
        <v>0.0007378844615920397</v>
      </c>
      <c r="H27" s="66">
        <f t="shared" si="0"/>
        <v>0.09575034297884365</v>
      </c>
      <c r="I27" s="66">
        <f t="shared" si="1"/>
        <v>0.09575034297884365</v>
      </c>
      <c r="J27" s="47"/>
    </row>
    <row r="28" spans="1:10" ht="15.75">
      <c r="A28" s="5" t="s">
        <v>18</v>
      </c>
      <c r="B28" s="43">
        <v>100000</v>
      </c>
      <c r="C28" s="43">
        <v>100000</v>
      </c>
      <c r="D28" s="43">
        <v>100000</v>
      </c>
      <c r="E28" s="43">
        <f t="shared" si="2"/>
        <v>100000</v>
      </c>
      <c r="F28" s="43">
        <v>290246958</v>
      </c>
      <c r="G28" s="70">
        <f t="shared" si="3"/>
        <v>0.0003445341880206717</v>
      </c>
      <c r="H28" s="66">
        <f t="shared" si="0"/>
        <v>0.04470790264337585</v>
      </c>
      <c r="I28" s="66">
        <f t="shared" si="1"/>
        <v>0.04470790264337585</v>
      </c>
      <c r="J28" s="47"/>
    </row>
    <row r="29" spans="1:10" ht="15.75">
      <c r="A29" s="5" t="s">
        <v>19</v>
      </c>
      <c r="B29" s="43">
        <v>1000000</v>
      </c>
      <c r="C29" s="43">
        <v>1000000</v>
      </c>
      <c r="D29" s="43">
        <v>1000000</v>
      </c>
      <c r="E29" s="43">
        <f t="shared" si="2"/>
        <v>1000000</v>
      </c>
      <c r="F29" s="43">
        <v>559180691.95</v>
      </c>
      <c r="G29" s="70">
        <f t="shared" si="3"/>
        <v>0.0017883307031091417</v>
      </c>
      <c r="H29" s="66">
        <f t="shared" si="0"/>
        <v>0.2320597425413304</v>
      </c>
      <c r="I29" s="66">
        <f t="shared" si="1"/>
        <v>0.2320597425413304</v>
      </c>
      <c r="J29" s="47"/>
    </row>
    <row r="30" spans="1:10" ht="15.75">
      <c r="A30" s="5" t="s">
        <v>20</v>
      </c>
      <c r="B30" s="43">
        <v>1970956.8</v>
      </c>
      <c r="C30" s="43">
        <v>1970956.8</v>
      </c>
      <c r="D30" s="43">
        <v>987807.08</v>
      </c>
      <c r="E30" s="43">
        <f t="shared" si="2"/>
        <v>1643240.2266666666</v>
      </c>
      <c r="F30" s="43">
        <v>611820163.34</v>
      </c>
      <c r="G30" s="70">
        <f t="shared" si="3"/>
        <v>0.0026858222810049607</v>
      </c>
      <c r="H30" s="66">
        <f t="shared" si="0"/>
        <v>0.3485212360097481</v>
      </c>
      <c r="I30" s="66">
        <f t="shared" si="1"/>
        <v>0.3485212360097481</v>
      </c>
      <c r="J30" s="47"/>
    </row>
    <row r="31" spans="1:10" ht="15.75">
      <c r="A31" s="5" t="s">
        <v>21</v>
      </c>
      <c r="B31" s="43">
        <v>12485.07</v>
      </c>
      <c r="C31" s="43">
        <v>4409071.48</v>
      </c>
      <c r="D31" s="43">
        <v>3861081.64</v>
      </c>
      <c r="E31" s="43">
        <f t="shared" si="2"/>
        <v>2760879.396666667</v>
      </c>
      <c r="F31" s="43">
        <v>574290767.96</v>
      </c>
      <c r="G31" s="70">
        <f t="shared" si="3"/>
        <v>0.004807459131676247</v>
      </c>
      <c r="H31" s="66">
        <f t="shared" si="0"/>
        <v>0.6238318933042842</v>
      </c>
      <c r="I31" s="66">
        <f t="shared" si="1"/>
        <v>0.6238318933042842</v>
      </c>
      <c r="J31" s="47"/>
    </row>
    <row r="32" spans="1:10" ht="15.75">
      <c r="A32" s="5" t="s">
        <v>22</v>
      </c>
      <c r="B32" s="43">
        <v>50000</v>
      </c>
      <c r="C32" s="43">
        <v>50000</v>
      </c>
      <c r="D32" s="43">
        <v>50000</v>
      </c>
      <c r="E32" s="43">
        <f t="shared" si="2"/>
        <v>50000</v>
      </c>
      <c r="F32" s="43">
        <v>371012777.84</v>
      </c>
      <c r="G32" s="70">
        <f t="shared" si="3"/>
        <v>0.00013476624792034146</v>
      </c>
      <c r="H32" s="66">
        <f t="shared" si="0"/>
        <v>0.01748771675243497</v>
      </c>
      <c r="I32" s="66">
        <f t="shared" si="1"/>
        <v>0.01748771675243497</v>
      </c>
      <c r="J32" s="47"/>
    </row>
    <row r="33" spans="1:10" ht="15.75">
      <c r="A33" s="5" t="s">
        <v>23</v>
      </c>
      <c r="B33" s="43">
        <v>11000</v>
      </c>
      <c r="C33" s="43">
        <v>11000</v>
      </c>
      <c r="D33" s="43">
        <v>11000</v>
      </c>
      <c r="E33" s="43">
        <f t="shared" si="2"/>
        <v>11000</v>
      </c>
      <c r="F33" s="43">
        <v>449319697</v>
      </c>
      <c r="G33" s="70">
        <f t="shared" si="3"/>
        <v>2.448145512748354E-05</v>
      </c>
      <c r="H33" s="67">
        <f t="shared" si="0"/>
        <v>0.003176795077131907</v>
      </c>
      <c r="I33" s="67">
        <f t="shared" si="1"/>
        <v>0.003176795077131907</v>
      </c>
      <c r="J33" s="47"/>
    </row>
    <row r="34" spans="1:10" ht="15.75">
      <c r="A34" s="5" t="s">
        <v>24</v>
      </c>
      <c r="B34" s="43">
        <v>1125945.59</v>
      </c>
      <c r="C34" s="43">
        <v>1125945.59</v>
      </c>
      <c r="D34" s="43">
        <v>1029945.59</v>
      </c>
      <c r="E34" s="43">
        <f t="shared" si="2"/>
        <v>1093945.59</v>
      </c>
      <c r="F34" s="43">
        <v>627982931.5</v>
      </c>
      <c r="G34" s="70">
        <f t="shared" si="3"/>
        <v>0.0017419989224659366</v>
      </c>
      <c r="H34" s="66">
        <f t="shared" si="0"/>
        <v>0.22604757652033053</v>
      </c>
      <c r="I34" s="66">
        <f t="shared" si="1"/>
        <v>0.22604757652033053</v>
      </c>
      <c r="J34" s="47"/>
    </row>
    <row r="35" spans="1:10" ht="15.75">
      <c r="A35" s="5" t="s">
        <v>25</v>
      </c>
      <c r="B35" s="43">
        <v>1000000</v>
      </c>
      <c r="C35" s="43">
        <v>1000000</v>
      </c>
      <c r="D35" s="43">
        <v>1000000</v>
      </c>
      <c r="E35" s="43">
        <f t="shared" si="2"/>
        <v>1000000</v>
      </c>
      <c r="F35" s="43">
        <v>175260942.08</v>
      </c>
      <c r="G35" s="70">
        <f t="shared" si="3"/>
        <v>0.005705777842638422</v>
      </c>
      <c r="H35" s="66">
        <f t="shared" si="0"/>
        <v>0.7404007183116015</v>
      </c>
      <c r="I35" s="66">
        <f t="shared" si="1"/>
        <v>0.7404007183116015</v>
      </c>
      <c r="J35" s="47"/>
    </row>
    <row r="36" spans="1:10" ht="15.75">
      <c r="A36" s="5" t="s">
        <v>26</v>
      </c>
      <c r="B36" s="43">
        <v>1438815.52</v>
      </c>
      <c r="C36" s="43">
        <v>1208862.52</v>
      </c>
      <c r="D36" s="43">
        <v>1136364.52</v>
      </c>
      <c r="E36" s="43">
        <f t="shared" si="2"/>
        <v>1261347.52</v>
      </c>
      <c r="F36" s="43">
        <v>507683551.82</v>
      </c>
      <c r="G36" s="70">
        <f t="shared" si="3"/>
        <v>0.002484515236860013</v>
      </c>
      <c r="H36" s="66">
        <f t="shared" si="0"/>
        <v>0.3223989641308305</v>
      </c>
      <c r="I36" s="66">
        <f t="shared" si="1"/>
        <v>0.3223989641308305</v>
      </c>
      <c r="J36" s="47"/>
    </row>
    <row r="37" spans="1:10" ht="15.75">
      <c r="A37" s="5" t="s">
        <v>27</v>
      </c>
      <c r="B37" s="43">
        <v>844834.05</v>
      </c>
      <c r="C37" s="43">
        <v>344834.05</v>
      </c>
      <c r="D37" s="43">
        <v>344834.05</v>
      </c>
      <c r="E37" s="43">
        <f t="shared" si="2"/>
        <v>511500.71666666673</v>
      </c>
      <c r="F37" s="43">
        <v>316573384.56</v>
      </c>
      <c r="G37" s="70">
        <f t="shared" si="3"/>
        <v>0.001615741378188166</v>
      </c>
      <c r="H37" s="66">
        <f t="shared" si="0"/>
        <v>0.20966397746448415</v>
      </c>
      <c r="I37" s="66">
        <f t="shared" si="1"/>
        <v>0.20966397746448415</v>
      </c>
      <c r="J37" s="47"/>
    </row>
    <row r="38" spans="1:10" ht="15.75">
      <c r="A38" s="5" t="s">
        <v>28</v>
      </c>
      <c r="B38" s="43">
        <v>40000</v>
      </c>
      <c r="C38" s="43">
        <v>40000</v>
      </c>
      <c r="D38" s="43">
        <v>40000</v>
      </c>
      <c r="E38" s="43">
        <f t="shared" si="2"/>
        <v>40000</v>
      </c>
      <c r="F38" s="43">
        <v>414844325.34</v>
      </c>
      <c r="G38" s="70">
        <f t="shared" si="3"/>
        <v>9.642171184869558E-05</v>
      </c>
      <c r="H38" s="66">
        <f t="shared" si="0"/>
        <v>0.012512002163862118</v>
      </c>
      <c r="I38" s="66">
        <f t="shared" si="1"/>
        <v>0.012512002163862118</v>
      </c>
      <c r="J38" s="47"/>
    </row>
    <row r="39" spans="1:10" ht="15.75">
      <c r="A39" s="5" t="s">
        <v>29</v>
      </c>
      <c r="B39" s="43">
        <v>270000</v>
      </c>
      <c r="C39" s="43">
        <v>270000</v>
      </c>
      <c r="D39" s="43">
        <v>270000</v>
      </c>
      <c r="E39" s="43">
        <f t="shared" si="2"/>
        <v>270000</v>
      </c>
      <c r="F39" s="43">
        <v>443657402.66</v>
      </c>
      <c r="G39" s="70">
        <f t="shared" si="3"/>
        <v>0.0006085776961709267</v>
      </c>
      <c r="H39" s="68">
        <f t="shared" si="0"/>
        <v>0.0789710668414343</v>
      </c>
      <c r="I39" s="68">
        <f t="shared" si="1"/>
        <v>0.0789710668414343</v>
      </c>
      <c r="J39" s="47"/>
    </row>
    <row r="40" spans="1:10" ht="15.75">
      <c r="A40" s="5" t="s">
        <v>30</v>
      </c>
      <c r="B40" s="43">
        <v>1804353.98</v>
      </c>
      <c r="C40" s="43">
        <v>1804353.98</v>
      </c>
      <c r="D40" s="43">
        <v>1804353.98</v>
      </c>
      <c r="E40" s="43">
        <f t="shared" si="2"/>
        <v>1804353.9799999997</v>
      </c>
      <c r="F40" s="43">
        <v>943471986.18</v>
      </c>
      <c r="G40" s="70">
        <f t="shared" si="3"/>
        <v>0.001912461637897277</v>
      </c>
      <c r="H40" s="66">
        <f t="shared" si="0"/>
        <v>0.24816738567370428</v>
      </c>
      <c r="I40" s="66">
        <f t="shared" si="1"/>
        <v>0.24816738567370428</v>
      </c>
      <c r="J40" s="47"/>
    </row>
    <row r="41" spans="1:10" ht="15.75">
      <c r="A41" s="5" t="s">
        <v>31</v>
      </c>
      <c r="B41" s="43">
        <v>5000000</v>
      </c>
      <c r="C41" s="43">
        <v>5000000</v>
      </c>
      <c r="D41" s="43">
        <v>5000000</v>
      </c>
      <c r="E41" s="43">
        <f t="shared" si="2"/>
        <v>5000000</v>
      </c>
      <c r="F41" s="43">
        <v>648816637.04</v>
      </c>
      <c r="G41" s="70">
        <f t="shared" si="3"/>
        <v>0.007706337529830861</v>
      </c>
      <c r="H41" s="68">
        <f t="shared" si="0"/>
        <v>1</v>
      </c>
      <c r="I41" s="68">
        <f t="shared" si="1"/>
        <v>1</v>
      </c>
      <c r="J41" s="47"/>
    </row>
    <row r="42" spans="1:10" ht="15.75">
      <c r="A42" s="5" t="s">
        <v>32</v>
      </c>
      <c r="B42" s="43">
        <v>239506.7</v>
      </c>
      <c r="C42" s="43">
        <v>239506.7</v>
      </c>
      <c r="D42" s="43">
        <v>239506.7</v>
      </c>
      <c r="E42" s="43">
        <f t="shared" si="2"/>
        <v>239506.70000000004</v>
      </c>
      <c r="F42" s="43">
        <v>426540748.18</v>
      </c>
      <c r="G42" s="70">
        <f t="shared" si="3"/>
        <v>0.0005615095416368715</v>
      </c>
      <c r="H42" s="66">
        <f t="shared" si="0"/>
        <v>0.07286334649414136</v>
      </c>
      <c r="I42" s="66">
        <f t="shared" si="1"/>
        <v>0.07286334649414136</v>
      </c>
      <c r="J42" s="47"/>
    </row>
    <row r="43" spans="1:10" ht="15.75">
      <c r="A43" s="5" t="s">
        <v>33</v>
      </c>
      <c r="B43" s="43">
        <v>100000</v>
      </c>
      <c r="C43" s="43">
        <v>100000</v>
      </c>
      <c r="D43" s="43">
        <v>100000</v>
      </c>
      <c r="E43" s="43">
        <f t="shared" si="2"/>
        <v>100000</v>
      </c>
      <c r="F43" s="43">
        <v>281219463.77</v>
      </c>
      <c r="G43" s="70">
        <f t="shared" si="3"/>
        <v>0.00035559416357392197</v>
      </c>
      <c r="H43" s="66">
        <f t="shared" si="0"/>
        <v>0.046143081872216746</v>
      </c>
      <c r="I43" s="66">
        <f t="shared" si="1"/>
        <v>0.046143081872216746</v>
      </c>
      <c r="J43" s="47"/>
    </row>
    <row r="44" spans="1:10" ht="15.75">
      <c r="A44" s="5" t="s">
        <v>34</v>
      </c>
      <c r="B44" s="43">
        <v>574202</v>
      </c>
      <c r="C44" s="43">
        <v>94736</v>
      </c>
      <c r="D44" s="43">
        <v>78345</v>
      </c>
      <c r="E44" s="43">
        <f t="shared" si="2"/>
        <v>249094.33333333334</v>
      </c>
      <c r="F44" s="43">
        <v>322608749.3</v>
      </c>
      <c r="G44" s="70">
        <f t="shared" si="3"/>
        <v>0.0007721251636039659</v>
      </c>
      <c r="H44" s="66">
        <f t="shared" si="0"/>
        <v>0.10019353040469699</v>
      </c>
      <c r="I44" s="66">
        <f t="shared" si="1"/>
        <v>0.10019353040469699</v>
      </c>
      <c r="J44" s="47"/>
    </row>
    <row r="45" spans="1:10" ht="15.75">
      <c r="A45" s="5" t="s">
        <v>35</v>
      </c>
      <c r="B45" s="43">
        <v>432000</v>
      </c>
      <c r="C45" s="43">
        <v>532000</v>
      </c>
      <c r="D45" s="43">
        <v>332000</v>
      </c>
      <c r="E45" s="43">
        <f t="shared" si="2"/>
        <v>432000</v>
      </c>
      <c r="F45" s="43">
        <v>304827686.65</v>
      </c>
      <c r="G45" s="70">
        <f t="shared" si="3"/>
        <v>0.0014171941031590675</v>
      </c>
      <c r="H45" s="66">
        <f t="shared" si="0"/>
        <v>0.183899822408917</v>
      </c>
      <c r="I45" s="66">
        <f t="shared" si="1"/>
        <v>0.183899822408917</v>
      </c>
      <c r="J45" s="47"/>
    </row>
    <row r="46" spans="1:10" ht="15.75">
      <c r="A46" s="5" t="s">
        <v>36</v>
      </c>
      <c r="B46" s="43">
        <v>128536.6</v>
      </c>
      <c r="C46" s="43">
        <v>116638.3</v>
      </c>
      <c r="D46" s="43">
        <v>116638.3</v>
      </c>
      <c r="E46" s="43">
        <f t="shared" si="2"/>
        <v>120604.40000000001</v>
      </c>
      <c r="F46" s="43">
        <v>328849842.09</v>
      </c>
      <c r="G46" s="70">
        <f t="shared" si="3"/>
        <v>0.0003667461089033847</v>
      </c>
      <c r="H46" s="66">
        <f t="shared" si="0"/>
        <v>0.047590195405239934</v>
      </c>
      <c r="I46" s="66">
        <f t="shared" si="1"/>
        <v>0.047590195405239934</v>
      </c>
      <c r="J46" s="47"/>
    </row>
    <row r="47" spans="1:9" s="18" customFormat="1" ht="15.75">
      <c r="A47" s="15" t="s">
        <v>72</v>
      </c>
      <c r="B47" s="35">
        <f>SUM(B$10:B$46)</f>
        <v>48505349.85000001</v>
      </c>
      <c r="C47" s="35">
        <f>SUM(C$10:C$46)</f>
        <v>50044813.92999999</v>
      </c>
      <c r="D47" s="35">
        <f>SUM(D$10:D$46)</f>
        <v>46559228.029999994</v>
      </c>
      <c r="E47" s="35">
        <f>SUM(E$10:E$46)</f>
        <v>48369797.27000001</v>
      </c>
      <c r="F47" s="35">
        <f>SUM(F$10:F$46)</f>
        <v>49086333761.59</v>
      </c>
      <c r="G47" s="16"/>
      <c r="H47" s="16"/>
      <c r="I47" s="16"/>
    </row>
    <row r="48" ht="15.75">
      <c r="A48" s="6"/>
    </row>
    <row r="50" spans="5:7" ht="15.75">
      <c r="E50" s="21">
        <f>AVERAGE($B$47:$D$47)-$E$47</f>
        <v>0</v>
      </c>
      <c r="F50" s="21"/>
      <c r="G50" s="21"/>
    </row>
  </sheetData>
  <sheetProtection/>
  <mergeCells count="7">
    <mergeCell ref="A1:I1"/>
    <mergeCell ref="A7:A8"/>
    <mergeCell ref="B7:E7"/>
    <mergeCell ref="G7:G8"/>
    <mergeCell ref="H7:H8"/>
    <mergeCell ref="I7:I8"/>
    <mergeCell ref="F7:F8"/>
  </mergeCells>
  <printOptions/>
  <pageMargins left="1.43" right="0.15748031496062992" top="0.17" bottom="0.16" header="0.15748031496062992" footer="0.15748031496062992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9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48" sqref="N48"/>
    </sheetView>
  </sheetViews>
  <sheetFormatPr defaultColWidth="9.140625" defaultRowHeight="15"/>
  <cols>
    <col min="1" max="1" width="24.57421875" style="1" customWidth="1"/>
    <col min="2" max="2" width="18.7109375" style="1" bestFit="1" customWidth="1"/>
    <col min="3" max="3" width="17.28125" style="1" customWidth="1"/>
    <col min="4" max="4" width="15.7109375" style="1" customWidth="1"/>
    <col min="5" max="5" width="16.00390625" style="1" bestFit="1" customWidth="1"/>
    <col min="6" max="6" width="18.8515625" style="1" bestFit="1" customWidth="1"/>
    <col min="7" max="7" width="18.8515625" style="1" customWidth="1"/>
    <col min="8" max="8" width="19.00390625" style="1" bestFit="1" customWidth="1"/>
    <col min="9" max="9" width="18.57421875" style="1" customWidth="1"/>
    <col min="10" max="10" width="13.8515625" style="1" customWidth="1"/>
    <col min="11" max="11" width="8.421875" style="1" customWidth="1"/>
    <col min="12" max="12" width="8.57421875" style="1" customWidth="1"/>
    <col min="13" max="13" width="19.00390625" style="1" customWidth="1"/>
    <col min="14" max="16384" width="9.140625" style="1" customWidth="1"/>
  </cols>
  <sheetData>
    <row r="1" spans="1:13" ht="21.75" customHeight="1">
      <c r="A1" s="77" t="s">
        <v>199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3" spans="1:8" ht="15.75">
      <c r="A3" s="11" t="s">
        <v>61</v>
      </c>
      <c r="B3" s="41">
        <v>1</v>
      </c>
      <c r="C3" s="39"/>
      <c r="D3" s="39"/>
      <c r="E3" s="39"/>
      <c r="F3" s="39"/>
      <c r="G3" s="39"/>
      <c r="H3" s="39"/>
    </row>
    <row r="4" spans="1:8" ht="15.75">
      <c r="A4" s="12" t="s">
        <v>62</v>
      </c>
      <c r="B4" s="42">
        <v>0</v>
      </c>
      <c r="C4" s="40"/>
      <c r="D4" s="40"/>
      <c r="E4" s="40"/>
      <c r="F4" s="40"/>
      <c r="G4" s="40"/>
      <c r="H4" s="40"/>
    </row>
    <row r="5" spans="1:8" ht="15.75">
      <c r="A5" s="13" t="s">
        <v>63</v>
      </c>
      <c r="B5" s="14" t="s">
        <v>44</v>
      </c>
      <c r="C5" s="28"/>
      <c r="D5" s="28"/>
      <c r="E5" s="28"/>
      <c r="F5" s="28"/>
      <c r="G5" s="28"/>
      <c r="H5" s="28"/>
    </row>
    <row r="7" spans="1:13" s="8" customFormat="1" ht="24.75" customHeight="1">
      <c r="A7" s="74" t="s">
        <v>38</v>
      </c>
      <c r="B7" s="74" t="s">
        <v>247</v>
      </c>
      <c r="C7" s="74"/>
      <c r="D7" s="74"/>
      <c r="E7" s="74"/>
      <c r="F7" s="74"/>
      <c r="G7" s="74" t="s">
        <v>248</v>
      </c>
      <c r="H7" s="74"/>
      <c r="I7" s="74"/>
      <c r="J7" s="95" t="s">
        <v>124</v>
      </c>
      <c r="K7" s="75" t="s">
        <v>91</v>
      </c>
      <c r="L7" s="75" t="s">
        <v>92</v>
      </c>
      <c r="M7" s="75" t="s">
        <v>93</v>
      </c>
    </row>
    <row r="8" spans="1:13" s="8" customFormat="1" ht="193.5" customHeight="1">
      <c r="A8" s="74"/>
      <c r="B8" s="10" t="s">
        <v>117</v>
      </c>
      <c r="C8" s="10" t="s">
        <v>115</v>
      </c>
      <c r="D8" s="10" t="s">
        <v>122</v>
      </c>
      <c r="E8" s="10" t="s">
        <v>119</v>
      </c>
      <c r="F8" s="10" t="s">
        <v>237</v>
      </c>
      <c r="G8" s="10" t="s">
        <v>116</v>
      </c>
      <c r="H8" s="10" t="s">
        <v>123</v>
      </c>
      <c r="I8" s="10" t="s">
        <v>118</v>
      </c>
      <c r="J8" s="95"/>
      <c r="K8" s="75"/>
      <c r="L8" s="75"/>
      <c r="M8" s="75"/>
    </row>
    <row r="9" spans="1:13" s="7" customFormat="1" ht="15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120</v>
      </c>
      <c r="G9" s="9">
        <v>7</v>
      </c>
      <c r="H9" s="9">
        <v>8</v>
      </c>
      <c r="I9" s="9" t="s">
        <v>121</v>
      </c>
      <c r="J9" s="9" t="s">
        <v>308</v>
      </c>
      <c r="K9" s="9">
        <v>11</v>
      </c>
      <c r="L9" s="9">
        <v>12</v>
      </c>
      <c r="M9" s="9">
        <v>13</v>
      </c>
    </row>
    <row r="10" spans="1:13" ht="15.75">
      <c r="A10" s="5" t="s">
        <v>0</v>
      </c>
      <c r="B10" s="49">
        <v>-2479680388.92</v>
      </c>
      <c r="C10" s="49">
        <v>694586288.92</v>
      </c>
      <c r="D10" s="49"/>
      <c r="E10" s="49">
        <v>500000000</v>
      </c>
      <c r="F10" s="49">
        <f>SUM($B10:$E10)</f>
        <v>-1285094100</v>
      </c>
      <c r="G10" s="38">
        <v>17023892602.39</v>
      </c>
      <c r="H10" s="38">
        <v>3735338402.39</v>
      </c>
      <c r="I10" s="38">
        <f>$G10-$H10</f>
        <v>13288554200</v>
      </c>
      <c r="J10" s="38">
        <f>-$F10/$I10*100</f>
        <v>9.670684114002409</v>
      </c>
      <c r="K10" s="36">
        <f>IF($J10&gt;10,1,0)</f>
        <v>0</v>
      </c>
      <c r="L10" s="36">
        <f>($K10-$B$4)/($B$3-$B$4)</f>
        <v>0</v>
      </c>
      <c r="M10" s="36">
        <f>$L10*$B$5</f>
        <v>0</v>
      </c>
    </row>
    <row r="11" spans="1:13" ht="15.75">
      <c r="A11" s="5" t="s">
        <v>1</v>
      </c>
      <c r="B11" s="49">
        <v>-1229845923.09</v>
      </c>
      <c r="C11" s="49">
        <v>407111923.09</v>
      </c>
      <c r="D11" s="49">
        <v>4500000</v>
      </c>
      <c r="E11" s="49">
        <v>200000000</v>
      </c>
      <c r="F11" s="49">
        <f>SUM($B11:$E11)</f>
        <v>-618234000</v>
      </c>
      <c r="G11" s="38">
        <v>8275492732.05</v>
      </c>
      <c r="H11" s="38">
        <v>1777305732.05</v>
      </c>
      <c r="I11" s="38">
        <f aca="true" t="shared" si="0" ref="I11:I46">$G11-$H11</f>
        <v>6498187000</v>
      </c>
      <c r="J11" s="38">
        <f>-$F11/$I11*100</f>
        <v>9.51394596677504</v>
      </c>
      <c r="K11" s="36">
        <f aca="true" t="shared" si="1" ref="K11:K46">IF($J11&gt;10,1,0)</f>
        <v>0</v>
      </c>
      <c r="L11" s="36">
        <f aca="true" t="shared" si="2" ref="L11:L46">($K11-$B$4)/($B$3-$B$4)</f>
        <v>0</v>
      </c>
      <c r="M11" s="36">
        <f aca="true" t="shared" si="3" ref="M11:M46">$L11*$B$5</f>
        <v>0</v>
      </c>
    </row>
    <row r="12" spans="1:13" ht="15.75">
      <c r="A12" s="5" t="s">
        <v>2</v>
      </c>
      <c r="B12" s="49">
        <v>-100875321.56</v>
      </c>
      <c r="C12" s="49">
        <v>53774321.56</v>
      </c>
      <c r="D12" s="49"/>
      <c r="E12" s="49"/>
      <c r="F12" s="49">
        <f>SUM($B12:$E12)</f>
        <v>-47101000</v>
      </c>
      <c r="G12" s="38">
        <v>2142944279.75</v>
      </c>
      <c r="H12" s="38">
        <v>1117985279.75</v>
      </c>
      <c r="I12" s="38">
        <f t="shared" si="0"/>
        <v>1024959000</v>
      </c>
      <c r="J12" s="38">
        <f>-$F12/$I12*100</f>
        <v>4.5954033283282545</v>
      </c>
      <c r="K12" s="36">
        <f t="shared" si="1"/>
        <v>0</v>
      </c>
      <c r="L12" s="36">
        <f t="shared" si="2"/>
        <v>0</v>
      </c>
      <c r="M12" s="36">
        <f t="shared" si="3"/>
        <v>0</v>
      </c>
    </row>
    <row r="13" spans="1:13" ht="15.75">
      <c r="A13" s="5" t="s">
        <v>3</v>
      </c>
      <c r="B13" s="49">
        <v>-185855000</v>
      </c>
      <c r="C13" s="49">
        <v>92955000</v>
      </c>
      <c r="D13" s="49">
        <v>7100000</v>
      </c>
      <c r="E13" s="49">
        <v>27840000</v>
      </c>
      <c r="F13" s="49">
        <f>SUM($B13:$E13)</f>
        <v>-57960000</v>
      </c>
      <c r="G13" s="38">
        <v>1467838000</v>
      </c>
      <c r="H13" s="38">
        <v>369556000</v>
      </c>
      <c r="I13" s="38">
        <f t="shared" si="0"/>
        <v>1098282000</v>
      </c>
      <c r="J13" s="38">
        <f>-$F13/$I13*100</f>
        <v>5.277333143946636</v>
      </c>
      <c r="K13" s="36">
        <f t="shared" si="1"/>
        <v>0</v>
      </c>
      <c r="L13" s="36">
        <f t="shared" si="2"/>
        <v>0</v>
      </c>
      <c r="M13" s="36">
        <f t="shared" si="3"/>
        <v>0</v>
      </c>
    </row>
    <row r="14" spans="1:13" ht="15.75">
      <c r="A14" s="5" t="s">
        <v>4</v>
      </c>
      <c r="B14" s="49">
        <v>-43364004.6</v>
      </c>
      <c r="C14" s="49">
        <v>21364004.6</v>
      </c>
      <c r="D14" s="49"/>
      <c r="E14" s="49"/>
      <c r="F14" s="49">
        <f>SUM($B14:$E14)</f>
        <v>-22000000</v>
      </c>
      <c r="G14" s="38">
        <v>916751400</v>
      </c>
      <c r="H14" s="38">
        <v>685483000</v>
      </c>
      <c r="I14" s="38">
        <f t="shared" si="0"/>
        <v>231268400</v>
      </c>
      <c r="J14" s="38">
        <f>-$F14/$I14*100</f>
        <v>9.512756606609463</v>
      </c>
      <c r="K14" s="36">
        <f t="shared" si="1"/>
        <v>0</v>
      </c>
      <c r="L14" s="36">
        <f t="shared" si="2"/>
        <v>0</v>
      </c>
      <c r="M14" s="36">
        <f t="shared" si="3"/>
        <v>0</v>
      </c>
    </row>
    <row r="15" spans="1:13" ht="15.75">
      <c r="A15" s="5" t="s">
        <v>5</v>
      </c>
      <c r="B15" s="49">
        <v>-25701072.39</v>
      </c>
      <c r="C15" s="49">
        <v>44721072.39</v>
      </c>
      <c r="D15" s="49"/>
      <c r="E15" s="49"/>
      <c r="F15" s="49"/>
      <c r="G15" s="38">
        <v>689301581.35</v>
      </c>
      <c r="H15" s="38">
        <v>365071181.35</v>
      </c>
      <c r="I15" s="38">
        <f t="shared" si="0"/>
        <v>324230400</v>
      </c>
      <c r="J15" s="38"/>
      <c r="K15" s="36">
        <f t="shared" si="1"/>
        <v>0</v>
      </c>
      <c r="L15" s="36">
        <f t="shared" si="2"/>
        <v>0</v>
      </c>
      <c r="M15" s="36">
        <f t="shared" si="3"/>
        <v>0</v>
      </c>
    </row>
    <row r="16" spans="1:13" ht="15.75">
      <c r="A16" s="5" t="s">
        <v>6</v>
      </c>
      <c r="B16" s="49">
        <v>-38581058.15</v>
      </c>
      <c r="C16" s="49">
        <v>60946358.15</v>
      </c>
      <c r="D16" s="49"/>
      <c r="E16" s="49"/>
      <c r="F16" s="49"/>
      <c r="G16" s="38">
        <v>1114050414.43</v>
      </c>
      <c r="H16" s="38">
        <v>805037414</v>
      </c>
      <c r="I16" s="38">
        <f t="shared" si="0"/>
        <v>309013000.43000007</v>
      </c>
      <c r="J16" s="38"/>
      <c r="K16" s="36">
        <f t="shared" si="1"/>
        <v>0</v>
      </c>
      <c r="L16" s="36">
        <f t="shared" si="2"/>
        <v>0</v>
      </c>
      <c r="M16" s="36">
        <f t="shared" si="3"/>
        <v>0</v>
      </c>
    </row>
    <row r="17" spans="1:13" ht="15.75">
      <c r="A17" s="5" t="s">
        <v>7</v>
      </c>
      <c r="B17" s="49">
        <v>-34927757.83</v>
      </c>
      <c r="C17" s="49">
        <v>15601757.83</v>
      </c>
      <c r="D17" s="49"/>
      <c r="E17" s="49">
        <v>19326000</v>
      </c>
      <c r="F17" s="49"/>
      <c r="G17" s="38">
        <v>426378782</v>
      </c>
      <c r="H17" s="38">
        <v>282625412</v>
      </c>
      <c r="I17" s="38">
        <f t="shared" si="0"/>
        <v>143753370</v>
      </c>
      <c r="J17" s="38"/>
      <c r="K17" s="36">
        <f t="shared" si="1"/>
        <v>0</v>
      </c>
      <c r="L17" s="36">
        <f t="shared" si="2"/>
        <v>0</v>
      </c>
      <c r="M17" s="36">
        <f t="shared" si="3"/>
        <v>0</v>
      </c>
    </row>
    <row r="18" spans="1:13" ht="15.75">
      <c r="A18" s="5" t="s">
        <v>8</v>
      </c>
      <c r="B18" s="49">
        <v>-19839234</v>
      </c>
      <c r="C18" s="49">
        <v>6512234</v>
      </c>
      <c r="D18" s="49"/>
      <c r="E18" s="49">
        <v>32382000</v>
      </c>
      <c r="F18" s="49"/>
      <c r="G18" s="38">
        <v>649486959</v>
      </c>
      <c r="H18" s="38">
        <v>339529959</v>
      </c>
      <c r="I18" s="38">
        <f t="shared" si="0"/>
        <v>309957000</v>
      </c>
      <c r="J18" s="38"/>
      <c r="K18" s="36">
        <f t="shared" si="1"/>
        <v>0</v>
      </c>
      <c r="L18" s="36">
        <f t="shared" si="2"/>
        <v>0</v>
      </c>
      <c r="M18" s="36">
        <f t="shared" si="3"/>
        <v>0</v>
      </c>
    </row>
    <row r="19" spans="1:13" ht="15.75">
      <c r="A19" s="5" t="s">
        <v>9</v>
      </c>
      <c r="B19" s="49">
        <v>-32892270.08</v>
      </c>
      <c r="C19" s="49">
        <v>26736270.08</v>
      </c>
      <c r="D19" s="49">
        <v>16000000</v>
      </c>
      <c r="E19" s="49"/>
      <c r="F19" s="49"/>
      <c r="G19" s="38">
        <v>429646000</v>
      </c>
      <c r="H19" s="38">
        <v>270100000</v>
      </c>
      <c r="I19" s="38">
        <f t="shared" si="0"/>
        <v>159546000</v>
      </c>
      <c r="J19" s="38"/>
      <c r="K19" s="36">
        <f t="shared" si="1"/>
        <v>0</v>
      </c>
      <c r="L19" s="36">
        <f t="shared" si="2"/>
        <v>0</v>
      </c>
      <c r="M19" s="36">
        <f t="shared" si="3"/>
        <v>0</v>
      </c>
    </row>
    <row r="20" spans="1:13" ht="15.75">
      <c r="A20" s="54" t="s">
        <v>10</v>
      </c>
      <c r="B20" s="49"/>
      <c r="C20" s="49">
        <v>5205241.08</v>
      </c>
      <c r="D20" s="49"/>
      <c r="E20" s="49"/>
      <c r="F20" s="49"/>
      <c r="G20" s="38">
        <v>197623407</v>
      </c>
      <c r="H20" s="38">
        <v>161257298</v>
      </c>
      <c r="I20" s="38">
        <f t="shared" si="0"/>
        <v>36366109</v>
      </c>
      <c r="J20" s="38"/>
      <c r="K20" s="36">
        <f>IF($J20&gt;5,1,0)</f>
        <v>0</v>
      </c>
      <c r="L20" s="36">
        <f t="shared" si="2"/>
        <v>0</v>
      </c>
      <c r="M20" s="36">
        <f t="shared" si="3"/>
        <v>0</v>
      </c>
    </row>
    <row r="21" spans="1:13" ht="15.75">
      <c r="A21" s="54" t="s">
        <v>11</v>
      </c>
      <c r="B21" s="49">
        <v>-4859523.56</v>
      </c>
      <c r="C21" s="49">
        <v>1681751.56</v>
      </c>
      <c r="D21" s="49"/>
      <c r="E21" s="49">
        <v>15000000</v>
      </c>
      <c r="F21" s="49"/>
      <c r="G21" s="38">
        <v>595223806.07</v>
      </c>
      <c r="H21" s="38">
        <v>455084730.13</v>
      </c>
      <c r="I21" s="38">
        <f t="shared" si="0"/>
        <v>140139075.94000006</v>
      </c>
      <c r="J21" s="38"/>
      <c r="K21" s="36">
        <f>IF($J21&gt;5,1,0)</f>
        <v>0</v>
      </c>
      <c r="L21" s="36">
        <f t="shared" si="2"/>
        <v>0</v>
      </c>
      <c r="M21" s="36">
        <f t="shared" si="3"/>
        <v>0</v>
      </c>
    </row>
    <row r="22" spans="1:13" ht="15.75">
      <c r="A22" s="5" t="s">
        <v>12</v>
      </c>
      <c r="B22" s="49">
        <v>-27790368.29</v>
      </c>
      <c r="C22" s="49">
        <v>10351968.29</v>
      </c>
      <c r="D22" s="49"/>
      <c r="E22" s="49">
        <v>17438400</v>
      </c>
      <c r="F22" s="49"/>
      <c r="G22" s="38">
        <v>244350113</v>
      </c>
      <c r="H22" s="38">
        <v>207299113</v>
      </c>
      <c r="I22" s="38">
        <f t="shared" si="0"/>
        <v>37051000</v>
      </c>
      <c r="J22" s="38"/>
      <c r="K22" s="36">
        <f t="shared" si="1"/>
        <v>0</v>
      </c>
      <c r="L22" s="36">
        <f t="shared" si="2"/>
        <v>0</v>
      </c>
      <c r="M22" s="36">
        <f t="shared" si="3"/>
        <v>0</v>
      </c>
    </row>
    <row r="23" spans="1:13" ht="15.75">
      <c r="A23" s="5" t="s">
        <v>13</v>
      </c>
      <c r="B23" s="49">
        <v>-35687508.61</v>
      </c>
      <c r="C23" s="49">
        <v>35687508.61</v>
      </c>
      <c r="D23" s="49"/>
      <c r="E23" s="49"/>
      <c r="F23" s="49"/>
      <c r="G23" s="38">
        <v>384889925.19</v>
      </c>
      <c r="H23" s="38">
        <v>277813525.19</v>
      </c>
      <c r="I23" s="38">
        <f t="shared" si="0"/>
        <v>107076400</v>
      </c>
      <c r="J23" s="38"/>
      <c r="K23" s="36">
        <f t="shared" si="1"/>
        <v>0</v>
      </c>
      <c r="L23" s="36">
        <f t="shared" si="2"/>
        <v>0</v>
      </c>
      <c r="M23" s="36">
        <f t="shared" si="3"/>
        <v>0</v>
      </c>
    </row>
    <row r="24" spans="1:13" ht="15.75">
      <c r="A24" s="5" t="s">
        <v>14</v>
      </c>
      <c r="B24" s="49"/>
      <c r="C24" s="49">
        <v>5802740</v>
      </c>
      <c r="D24" s="49"/>
      <c r="E24" s="49"/>
      <c r="F24" s="49"/>
      <c r="G24" s="38">
        <v>432427093</v>
      </c>
      <c r="H24" s="38">
        <v>360446188.61</v>
      </c>
      <c r="I24" s="38">
        <f t="shared" si="0"/>
        <v>71980904.38999999</v>
      </c>
      <c r="J24" s="38"/>
      <c r="K24" s="36">
        <f t="shared" si="1"/>
        <v>0</v>
      </c>
      <c r="L24" s="36">
        <f t="shared" si="2"/>
        <v>0</v>
      </c>
      <c r="M24" s="36">
        <f t="shared" si="3"/>
        <v>0</v>
      </c>
    </row>
    <row r="25" spans="1:13" ht="15.75">
      <c r="A25" s="5" t="s">
        <v>15</v>
      </c>
      <c r="B25" s="49">
        <v>-17216768.45</v>
      </c>
      <c r="C25" s="49">
        <v>6807465.2</v>
      </c>
      <c r="D25" s="49"/>
      <c r="E25" s="49">
        <v>10409303.25</v>
      </c>
      <c r="F25" s="49"/>
      <c r="G25" s="38">
        <v>314534560.94</v>
      </c>
      <c r="H25" s="38">
        <v>275116706.94</v>
      </c>
      <c r="I25" s="38">
        <f t="shared" si="0"/>
        <v>39417854</v>
      </c>
      <c r="J25" s="38"/>
      <c r="K25" s="36">
        <f t="shared" si="1"/>
        <v>0</v>
      </c>
      <c r="L25" s="36">
        <f t="shared" si="2"/>
        <v>0</v>
      </c>
      <c r="M25" s="36">
        <f t="shared" si="3"/>
        <v>0</v>
      </c>
    </row>
    <row r="26" spans="1:13" ht="15.75">
      <c r="A26" s="5" t="s">
        <v>16</v>
      </c>
      <c r="B26" s="49"/>
      <c r="C26" s="49">
        <v>28809902.11</v>
      </c>
      <c r="D26" s="49"/>
      <c r="E26" s="49"/>
      <c r="F26" s="49"/>
      <c r="G26" s="38">
        <v>801549162.54</v>
      </c>
      <c r="H26" s="38">
        <v>402837538.18</v>
      </c>
      <c r="I26" s="38">
        <f t="shared" si="0"/>
        <v>398711624.35999995</v>
      </c>
      <c r="J26" s="38"/>
      <c r="K26" s="36">
        <f t="shared" si="1"/>
        <v>0</v>
      </c>
      <c r="L26" s="36">
        <f t="shared" si="2"/>
        <v>0</v>
      </c>
      <c r="M26" s="36">
        <f t="shared" si="3"/>
        <v>0</v>
      </c>
    </row>
    <row r="27" spans="1:13" ht="15.75">
      <c r="A27" s="5" t="s">
        <v>17</v>
      </c>
      <c r="B27" s="49">
        <v>-4173361.9</v>
      </c>
      <c r="C27" s="49">
        <v>669905.9</v>
      </c>
      <c r="D27" s="49"/>
      <c r="E27" s="49">
        <v>3503456</v>
      </c>
      <c r="F27" s="49"/>
      <c r="G27" s="38">
        <v>131349210</v>
      </c>
      <c r="H27" s="38">
        <v>102926804</v>
      </c>
      <c r="I27" s="38">
        <f t="shared" si="0"/>
        <v>28422406</v>
      </c>
      <c r="J27" s="38"/>
      <c r="K27" s="36">
        <f t="shared" si="1"/>
        <v>0</v>
      </c>
      <c r="L27" s="36">
        <f t="shared" si="2"/>
        <v>0</v>
      </c>
      <c r="M27" s="36">
        <f t="shared" si="3"/>
        <v>0</v>
      </c>
    </row>
    <row r="28" spans="1:13" ht="15.75">
      <c r="A28" s="5" t="s">
        <v>18</v>
      </c>
      <c r="B28" s="49">
        <v>-5480239</v>
      </c>
      <c r="C28" s="49">
        <v>7231239</v>
      </c>
      <c r="D28" s="49"/>
      <c r="E28" s="49"/>
      <c r="F28" s="49"/>
      <c r="G28" s="38">
        <v>284766719</v>
      </c>
      <c r="H28" s="38">
        <v>227531019</v>
      </c>
      <c r="I28" s="38">
        <f t="shared" si="0"/>
        <v>57235700</v>
      </c>
      <c r="J28" s="38"/>
      <c r="K28" s="36">
        <f t="shared" si="1"/>
        <v>0</v>
      </c>
      <c r="L28" s="36">
        <f t="shared" si="2"/>
        <v>0</v>
      </c>
      <c r="M28" s="36">
        <f t="shared" si="3"/>
        <v>0</v>
      </c>
    </row>
    <row r="29" spans="1:13" ht="15.75">
      <c r="A29" s="5" t="s">
        <v>19</v>
      </c>
      <c r="B29" s="49">
        <v>-14254835.18</v>
      </c>
      <c r="C29" s="49">
        <v>4154835.18</v>
      </c>
      <c r="D29" s="49"/>
      <c r="E29" s="49">
        <v>10000000</v>
      </c>
      <c r="F29" s="49">
        <f>SUM($B29:$E29)</f>
        <v>-100000</v>
      </c>
      <c r="G29" s="38">
        <v>544925856.77</v>
      </c>
      <c r="H29" s="38">
        <v>401584500.81</v>
      </c>
      <c r="I29" s="38">
        <f t="shared" si="0"/>
        <v>143341355.95999998</v>
      </c>
      <c r="J29" s="38">
        <f>-$F29/$I29*100</f>
        <v>0.06976353706874758</v>
      </c>
      <c r="K29" s="36">
        <f t="shared" si="1"/>
        <v>0</v>
      </c>
      <c r="L29" s="36">
        <f t="shared" si="2"/>
        <v>0</v>
      </c>
      <c r="M29" s="36">
        <f t="shared" si="3"/>
        <v>0</v>
      </c>
    </row>
    <row r="30" spans="1:13" ht="15.75">
      <c r="A30" s="54" t="s">
        <v>20</v>
      </c>
      <c r="B30" s="49">
        <v>-6953392.8</v>
      </c>
      <c r="C30" s="49">
        <v>6187292.8</v>
      </c>
      <c r="D30" s="49"/>
      <c r="E30" s="49"/>
      <c r="F30" s="49">
        <f>SUM($B30:$E30)</f>
        <v>-766100</v>
      </c>
      <c r="G30" s="38">
        <v>604866770.54</v>
      </c>
      <c r="H30" s="38">
        <v>486196769.54</v>
      </c>
      <c r="I30" s="38">
        <f t="shared" si="0"/>
        <v>118670000.99999994</v>
      </c>
      <c r="J30" s="38">
        <f>-$F30/$I30*100</f>
        <v>0.6455717481623687</v>
      </c>
      <c r="K30" s="36">
        <f>IF($J30&gt;5,1,0)</f>
        <v>0</v>
      </c>
      <c r="L30" s="36">
        <f t="shared" si="2"/>
        <v>0</v>
      </c>
      <c r="M30" s="36">
        <f t="shared" si="3"/>
        <v>0</v>
      </c>
    </row>
    <row r="31" spans="1:13" ht="15.75">
      <c r="A31" s="5" t="s">
        <v>21</v>
      </c>
      <c r="B31" s="49">
        <v>-6858223.69</v>
      </c>
      <c r="C31" s="49">
        <v>1544300.69</v>
      </c>
      <c r="D31" s="49"/>
      <c r="E31" s="49">
        <v>5313923</v>
      </c>
      <c r="F31" s="49"/>
      <c r="G31" s="38">
        <v>567432544.27</v>
      </c>
      <c r="H31" s="38">
        <v>507199656.27</v>
      </c>
      <c r="I31" s="38">
        <f t="shared" si="0"/>
        <v>60232888</v>
      </c>
      <c r="J31" s="38"/>
      <c r="K31" s="36">
        <f t="shared" si="1"/>
        <v>0</v>
      </c>
      <c r="L31" s="36">
        <f t="shared" si="2"/>
        <v>0</v>
      </c>
      <c r="M31" s="36">
        <f t="shared" si="3"/>
        <v>0</v>
      </c>
    </row>
    <row r="32" spans="1:13" ht="15.75">
      <c r="A32" s="5" t="s">
        <v>22</v>
      </c>
      <c r="B32" s="49">
        <v>-17370533.56</v>
      </c>
      <c r="C32" s="49">
        <v>11652533.56</v>
      </c>
      <c r="D32" s="49"/>
      <c r="E32" s="49">
        <v>5718000</v>
      </c>
      <c r="F32" s="49"/>
      <c r="G32" s="38">
        <v>353642244.28</v>
      </c>
      <c r="H32" s="38">
        <v>287349244.28</v>
      </c>
      <c r="I32" s="38">
        <f t="shared" si="0"/>
        <v>66293000</v>
      </c>
      <c r="J32" s="38"/>
      <c r="K32" s="36">
        <f t="shared" si="1"/>
        <v>0</v>
      </c>
      <c r="L32" s="36">
        <f t="shared" si="2"/>
        <v>0</v>
      </c>
      <c r="M32" s="36">
        <f t="shared" si="3"/>
        <v>0</v>
      </c>
    </row>
    <row r="33" spans="1:13" ht="15.75">
      <c r="A33" s="54" t="s">
        <v>23</v>
      </c>
      <c r="B33" s="49">
        <v>-21522000</v>
      </c>
      <c r="C33" s="49">
        <v>3768000</v>
      </c>
      <c r="D33" s="49"/>
      <c r="E33" s="49">
        <v>17754000</v>
      </c>
      <c r="F33" s="49"/>
      <c r="G33" s="38">
        <v>427797697</v>
      </c>
      <c r="H33" s="38">
        <v>334397361.24</v>
      </c>
      <c r="I33" s="38">
        <f t="shared" si="0"/>
        <v>93400335.75999999</v>
      </c>
      <c r="J33" s="38"/>
      <c r="K33" s="36">
        <f>IF($J33&gt;5,1,0)</f>
        <v>0</v>
      </c>
      <c r="L33" s="36">
        <f t="shared" si="2"/>
        <v>0</v>
      </c>
      <c r="M33" s="36">
        <f t="shared" si="3"/>
        <v>0</v>
      </c>
    </row>
    <row r="34" spans="1:13" ht="15.75">
      <c r="A34" s="5" t="s">
        <v>24</v>
      </c>
      <c r="B34" s="49">
        <v>-63846905</v>
      </c>
      <c r="C34" s="49">
        <v>63739700</v>
      </c>
      <c r="D34" s="49">
        <v>107205</v>
      </c>
      <c r="E34" s="49"/>
      <c r="F34" s="49"/>
      <c r="G34" s="38">
        <v>564136026.5</v>
      </c>
      <c r="H34" s="38">
        <v>391886626.5</v>
      </c>
      <c r="I34" s="38">
        <f t="shared" si="0"/>
        <v>172249400</v>
      </c>
      <c r="J34" s="38"/>
      <c r="K34" s="36">
        <f t="shared" si="1"/>
        <v>0</v>
      </c>
      <c r="L34" s="36">
        <f t="shared" si="2"/>
        <v>0</v>
      </c>
      <c r="M34" s="36">
        <f t="shared" si="3"/>
        <v>0</v>
      </c>
    </row>
    <row r="35" spans="1:13" ht="15.75">
      <c r="A35" s="54" t="s">
        <v>25</v>
      </c>
      <c r="B35" s="49">
        <v>-7893415.08</v>
      </c>
      <c r="C35" s="49">
        <v>6479415.08</v>
      </c>
      <c r="D35" s="49"/>
      <c r="E35" s="49">
        <v>1414000</v>
      </c>
      <c r="F35" s="49"/>
      <c r="G35" s="38">
        <v>167367527</v>
      </c>
      <c r="H35" s="38">
        <v>133147527</v>
      </c>
      <c r="I35" s="38">
        <f t="shared" si="0"/>
        <v>34220000</v>
      </c>
      <c r="J35" s="38"/>
      <c r="K35" s="36">
        <f>IF($J35&gt;5,1,0)</f>
        <v>0</v>
      </c>
      <c r="L35" s="36">
        <f t="shared" si="2"/>
        <v>0</v>
      </c>
      <c r="M35" s="36">
        <f t="shared" si="3"/>
        <v>0</v>
      </c>
    </row>
    <row r="36" spans="1:13" ht="15.75">
      <c r="A36" s="5" t="s">
        <v>26</v>
      </c>
      <c r="B36" s="49">
        <v>-14055674.95</v>
      </c>
      <c r="C36" s="49">
        <v>14055674.95</v>
      </c>
      <c r="D36" s="49"/>
      <c r="E36" s="49"/>
      <c r="F36" s="49"/>
      <c r="G36" s="38">
        <v>493627876.87</v>
      </c>
      <c r="H36" s="38">
        <v>320868261.87</v>
      </c>
      <c r="I36" s="38">
        <f t="shared" si="0"/>
        <v>172759615</v>
      </c>
      <c r="J36" s="38"/>
      <c r="K36" s="36">
        <f t="shared" si="1"/>
        <v>0</v>
      </c>
      <c r="L36" s="36">
        <f t="shared" si="2"/>
        <v>0</v>
      </c>
      <c r="M36" s="36">
        <f t="shared" si="3"/>
        <v>0</v>
      </c>
    </row>
    <row r="37" spans="1:13" ht="15.75">
      <c r="A37" s="5" t="s">
        <v>27</v>
      </c>
      <c r="B37" s="49">
        <v>-12957053.56</v>
      </c>
      <c r="C37" s="49">
        <v>11766053.56</v>
      </c>
      <c r="D37" s="49"/>
      <c r="E37" s="49">
        <v>1191000</v>
      </c>
      <c r="F37" s="49"/>
      <c r="G37" s="38">
        <v>303616331</v>
      </c>
      <c r="H37" s="38">
        <v>239734231</v>
      </c>
      <c r="I37" s="38">
        <f t="shared" si="0"/>
        <v>63882100</v>
      </c>
      <c r="J37" s="38"/>
      <c r="K37" s="36">
        <f t="shared" si="1"/>
        <v>0</v>
      </c>
      <c r="L37" s="36">
        <f t="shared" si="2"/>
        <v>0</v>
      </c>
      <c r="M37" s="36">
        <f t="shared" si="3"/>
        <v>0</v>
      </c>
    </row>
    <row r="38" spans="1:13" ht="15.75">
      <c r="A38" s="54" t="s">
        <v>28</v>
      </c>
      <c r="B38" s="49">
        <v>-26601922.92</v>
      </c>
      <c r="C38" s="49">
        <v>1647322.92</v>
      </c>
      <c r="D38" s="49"/>
      <c r="E38" s="49">
        <v>24954600</v>
      </c>
      <c r="F38" s="49"/>
      <c r="G38" s="38">
        <v>388242402.42</v>
      </c>
      <c r="H38" s="38">
        <v>354377402.42</v>
      </c>
      <c r="I38" s="38">
        <f t="shared" si="0"/>
        <v>33865000</v>
      </c>
      <c r="J38" s="38"/>
      <c r="K38" s="36">
        <f>IF($J38&gt;5,1,0)</f>
        <v>0</v>
      </c>
      <c r="L38" s="36">
        <f t="shared" si="2"/>
        <v>0</v>
      </c>
      <c r="M38" s="36">
        <f t="shared" si="3"/>
        <v>0</v>
      </c>
    </row>
    <row r="39" spans="1:13" ht="15.75">
      <c r="A39" s="54" t="s">
        <v>29</v>
      </c>
      <c r="B39" s="49">
        <v>-14491469.88</v>
      </c>
      <c r="C39" s="49">
        <v>19909469.88</v>
      </c>
      <c r="D39" s="49"/>
      <c r="E39" s="49"/>
      <c r="F39" s="49"/>
      <c r="G39" s="38">
        <v>429165932.78</v>
      </c>
      <c r="H39" s="38">
        <v>344871932.78</v>
      </c>
      <c r="I39" s="38">
        <f t="shared" si="0"/>
        <v>84294000</v>
      </c>
      <c r="J39" s="38"/>
      <c r="K39" s="36">
        <f>IF($J39&gt;5,1,0)</f>
        <v>0</v>
      </c>
      <c r="L39" s="36">
        <f t="shared" si="2"/>
        <v>0</v>
      </c>
      <c r="M39" s="36">
        <f t="shared" si="3"/>
        <v>0</v>
      </c>
    </row>
    <row r="40" spans="1:13" ht="15.75">
      <c r="A40" s="5" t="s">
        <v>30</v>
      </c>
      <c r="B40" s="49">
        <v>-40663504</v>
      </c>
      <c r="C40" s="49">
        <v>23144504</v>
      </c>
      <c r="D40" s="49"/>
      <c r="E40" s="49"/>
      <c r="F40" s="49">
        <f>SUM($B40:$E40)</f>
        <v>-17519000</v>
      </c>
      <c r="G40" s="38">
        <v>902808482.18</v>
      </c>
      <c r="H40" s="38">
        <v>687190285.36</v>
      </c>
      <c r="I40" s="38">
        <f t="shared" si="0"/>
        <v>215618196.81999993</v>
      </c>
      <c r="J40" s="38">
        <f>-$F40/$I40*100</f>
        <v>8.125009975213281</v>
      </c>
      <c r="K40" s="36">
        <f t="shared" si="1"/>
        <v>0</v>
      </c>
      <c r="L40" s="36">
        <f t="shared" si="2"/>
        <v>0</v>
      </c>
      <c r="M40" s="36">
        <f t="shared" si="3"/>
        <v>0</v>
      </c>
    </row>
    <row r="41" spans="1:13" ht="15.75">
      <c r="A41" s="5" t="s">
        <v>31</v>
      </c>
      <c r="B41" s="49">
        <v>-79964559.52</v>
      </c>
      <c r="C41" s="49">
        <v>90964559.52</v>
      </c>
      <c r="D41" s="49"/>
      <c r="E41" s="49"/>
      <c r="F41" s="49"/>
      <c r="G41" s="38">
        <v>568852077.52</v>
      </c>
      <c r="H41" s="38">
        <v>355840147.52</v>
      </c>
      <c r="I41" s="38">
        <f t="shared" si="0"/>
        <v>213011930</v>
      </c>
      <c r="J41" s="38"/>
      <c r="K41" s="36">
        <f t="shared" si="1"/>
        <v>0</v>
      </c>
      <c r="L41" s="36">
        <f t="shared" si="2"/>
        <v>0</v>
      </c>
      <c r="M41" s="36">
        <f t="shared" si="3"/>
        <v>0</v>
      </c>
    </row>
    <row r="42" spans="1:13" ht="15.75">
      <c r="A42" s="5" t="s">
        <v>32</v>
      </c>
      <c r="B42" s="49">
        <v>-19020569.61</v>
      </c>
      <c r="C42" s="49">
        <v>12520569.61</v>
      </c>
      <c r="D42" s="49"/>
      <c r="E42" s="49">
        <v>6500000</v>
      </c>
      <c r="F42" s="49"/>
      <c r="G42" s="38">
        <v>407520178.57</v>
      </c>
      <c r="H42" s="38">
        <v>319249830.57</v>
      </c>
      <c r="I42" s="38">
        <f t="shared" si="0"/>
        <v>88270348</v>
      </c>
      <c r="J42" s="38"/>
      <c r="K42" s="36">
        <f t="shared" si="1"/>
        <v>0</v>
      </c>
      <c r="L42" s="36">
        <f t="shared" si="2"/>
        <v>0</v>
      </c>
      <c r="M42" s="36">
        <f t="shared" si="3"/>
        <v>0</v>
      </c>
    </row>
    <row r="43" spans="1:13" ht="15.75">
      <c r="A43" s="54" t="s">
        <v>33</v>
      </c>
      <c r="B43" s="49">
        <v>-50844602.99</v>
      </c>
      <c r="C43" s="49">
        <v>8301602.99</v>
      </c>
      <c r="D43" s="49"/>
      <c r="E43" s="49">
        <v>47043000</v>
      </c>
      <c r="F43" s="49"/>
      <c r="G43" s="38">
        <v>230374860.78</v>
      </c>
      <c r="H43" s="38">
        <v>204686860.78</v>
      </c>
      <c r="I43" s="38">
        <f t="shared" si="0"/>
        <v>25688000</v>
      </c>
      <c r="J43" s="38"/>
      <c r="K43" s="36">
        <f>IF($J43&gt;5,1,0)</f>
        <v>0</v>
      </c>
      <c r="L43" s="36">
        <f t="shared" si="2"/>
        <v>0</v>
      </c>
      <c r="M43" s="36">
        <f t="shared" si="3"/>
        <v>0</v>
      </c>
    </row>
    <row r="44" spans="1:13" ht="15.75">
      <c r="A44" s="5" t="s">
        <v>34</v>
      </c>
      <c r="B44" s="49">
        <v>-14826646.51</v>
      </c>
      <c r="C44" s="49">
        <v>5198646.51</v>
      </c>
      <c r="D44" s="49"/>
      <c r="E44" s="49">
        <v>9628000</v>
      </c>
      <c r="F44" s="49"/>
      <c r="G44" s="38">
        <v>307782102.79</v>
      </c>
      <c r="H44" s="38">
        <v>269058102.79</v>
      </c>
      <c r="I44" s="38">
        <f t="shared" si="0"/>
        <v>38724000</v>
      </c>
      <c r="J44" s="38"/>
      <c r="K44" s="36">
        <f t="shared" si="1"/>
        <v>0</v>
      </c>
      <c r="L44" s="36">
        <f t="shared" si="2"/>
        <v>0</v>
      </c>
      <c r="M44" s="36">
        <f t="shared" si="3"/>
        <v>0</v>
      </c>
    </row>
    <row r="45" spans="1:13" ht="15.75">
      <c r="A45" s="5" t="s">
        <v>35</v>
      </c>
      <c r="B45" s="49">
        <v>-10707437.65</v>
      </c>
      <c r="C45" s="49">
        <v>8464437.65</v>
      </c>
      <c r="D45" s="49"/>
      <c r="E45" s="49">
        <v>2243000</v>
      </c>
      <c r="F45" s="49"/>
      <c r="G45" s="38">
        <v>294120249</v>
      </c>
      <c r="H45" s="38">
        <v>244026708.17</v>
      </c>
      <c r="I45" s="38">
        <f t="shared" si="0"/>
        <v>50093540.83000001</v>
      </c>
      <c r="J45" s="38"/>
      <c r="K45" s="36">
        <f t="shared" si="1"/>
        <v>0</v>
      </c>
      <c r="L45" s="36">
        <f t="shared" si="2"/>
        <v>0</v>
      </c>
      <c r="M45" s="36">
        <f t="shared" si="3"/>
        <v>0</v>
      </c>
    </row>
    <row r="46" spans="1:13" ht="15.75">
      <c r="A46" s="5" t="s">
        <v>36</v>
      </c>
      <c r="B46" s="49">
        <v>-6881958.22</v>
      </c>
      <c r="C46" s="49">
        <v>4394958.22</v>
      </c>
      <c r="D46" s="49"/>
      <c r="E46" s="49">
        <v>2487000</v>
      </c>
      <c r="F46" s="49"/>
      <c r="G46" s="38">
        <v>321967883.87</v>
      </c>
      <c r="H46" s="38">
        <v>252665683.87</v>
      </c>
      <c r="I46" s="38">
        <f t="shared" si="0"/>
        <v>69302200</v>
      </c>
      <c r="J46" s="38"/>
      <c r="K46" s="36">
        <f t="shared" si="1"/>
        <v>0</v>
      </c>
      <c r="L46" s="36">
        <f t="shared" si="2"/>
        <v>0</v>
      </c>
      <c r="M46" s="36">
        <f t="shared" si="3"/>
        <v>0</v>
      </c>
    </row>
    <row r="47" spans="1:13" s="18" customFormat="1" ht="15.75">
      <c r="A47" s="15" t="s">
        <v>72</v>
      </c>
      <c r="B47" s="51">
        <f>SUM(B$10:B$46)</f>
        <v>-4716484505.55</v>
      </c>
      <c r="C47" s="51">
        <f>SUM(C$10:C$46)</f>
        <v>1824450829.4899998</v>
      </c>
      <c r="D47" s="51">
        <f>SUM(D$10:D$46)</f>
        <v>27707205</v>
      </c>
      <c r="E47" s="51">
        <f>SUM(E$10:E$46)</f>
        <v>960145682.25</v>
      </c>
      <c r="F47" s="51">
        <f>SUM($F$10:$F$46)</f>
        <v>-2048774200</v>
      </c>
      <c r="G47" s="51">
        <f>SUM(G$10:G$46)</f>
        <v>44400743791.84999</v>
      </c>
      <c r="H47" s="51">
        <f>SUM(H$10:H$46)</f>
        <v>18352676436.360004</v>
      </c>
      <c r="I47" s="51">
        <f>SUM(I$10:I$46)</f>
        <v>26048067355.489998</v>
      </c>
      <c r="J47" s="16"/>
      <c r="K47" s="16"/>
      <c r="L47" s="17"/>
      <c r="M47" s="17"/>
    </row>
    <row r="49" spans="6:9" ht="15.75">
      <c r="F49" s="21"/>
      <c r="I49" s="21">
        <f>$G$47-$H$47-$I$47</f>
        <v>0</v>
      </c>
    </row>
  </sheetData>
  <sheetProtection/>
  <mergeCells count="8">
    <mergeCell ref="A1:M1"/>
    <mergeCell ref="A7:A8"/>
    <mergeCell ref="K7:K8"/>
    <mergeCell ref="L7:L8"/>
    <mergeCell ref="M7:M8"/>
    <mergeCell ref="B7:F7"/>
    <mergeCell ref="G7:I7"/>
    <mergeCell ref="J7:J8"/>
  </mergeCells>
  <printOptions/>
  <pageMargins left="0.45" right="0.16" top="0.17" bottom="0.16" header="0.17" footer="0.16"/>
  <pageSetup fitToHeight="1" fitToWidth="1" horizontalDpi="600" verticalDpi="600" orientation="landscape" paperSize="9" scale="63" r:id="rId1"/>
  <colBreaks count="1" manualBreakCount="1">
    <brk id="4" max="4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9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48" sqref="L48"/>
    </sheetView>
  </sheetViews>
  <sheetFormatPr defaultColWidth="9.140625" defaultRowHeight="15"/>
  <cols>
    <col min="1" max="1" width="24.421875" style="1" customWidth="1"/>
    <col min="2" max="2" width="17.28125" style="1" customWidth="1"/>
    <col min="3" max="3" width="17.28125" style="1" bestFit="1" customWidth="1"/>
    <col min="4" max="4" width="16.8515625" style="1" customWidth="1"/>
    <col min="5" max="5" width="18.421875" style="1" customWidth="1"/>
    <col min="6" max="6" width="19.00390625" style="1" bestFit="1" customWidth="1"/>
    <col min="7" max="7" width="19.28125" style="1" bestFit="1" customWidth="1"/>
    <col min="8" max="8" width="12.7109375" style="1" customWidth="1"/>
    <col min="9" max="9" width="8.421875" style="1" customWidth="1"/>
    <col min="10" max="10" width="8.57421875" style="1" customWidth="1"/>
    <col min="11" max="11" width="18.7109375" style="1" customWidth="1"/>
    <col min="12" max="16384" width="9.140625" style="1" customWidth="1"/>
  </cols>
  <sheetData>
    <row r="1" spans="1:11" ht="21.75" customHeight="1">
      <c r="A1" s="77" t="s">
        <v>200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3" spans="1:6" ht="15.75">
      <c r="A3" s="11" t="s">
        <v>98</v>
      </c>
      <c r="B3" s="41">
        <v>1</v>
      </c>
      <c r="C3" s="39"/>
      <c r="D3" s="39"/>
      <c r="E3" s="39"/>
      <c r="F3" s="39"/>
    </row>
    <row r="4" spans="1:6" ht="15.75">
      <c r="A4" s="12" t="s">
        <v>99</v>
      </c>
      <c r="B4" s="42">
        <v>0</v>
      </c>
      <c r="C4" s="40"/>
      <c r="D4" s="40"/>
      <c r="E4" s="40"/>
      <c r="F4" s="40"/>
    </row>
    <row r="5" spans="1:6" ht="15.75">
      <c r="A5" s="13" t="s">
        <v>100</v>
      </c>
      <c r="B5" s="14" t="s">
        <v>44</v>
      </c>
      <c r="C5" s="28"/>
      <c r="D5" s="28"/>
      <c r="E5" s="28"/>
      <c r="F5" s="28"/>
    </row>
    <row r="7" spans="1:11" s="8" customFormat="1" ht="24.75" customHeight="1">
      <c r="A7" s="74" t="s">
        <v>38</v>
      </c>
      <c r="B7" s="74" t="s">
        <v>284</v>
      </c>
      <c r="C7" s="74"/>
      <c r="D7" s="74"/>
      <c r="E7" s="74" t="s">
        <v>248</v>
      </c>
      <c r="F7" s="74"/>
      <c r="G7" s="74"/>
      <c r="H7" s="95" t="s">
        <v>194</v>
      </c>
      <c r="I7" s="75" t="s">
        <v>101</v>
      </c>
      <c r="J7" s="75" t="s">
        <v>102</v>
      </c>
      <c r="K7" s="75" t="s">
        <v>103</v>
      </c>
    </row>
    <row r="8" spans="1:11" s="8" customFormat="1" ht="193.5" customHeight="1">
      <c r="A8" s="74"/>
      <c r="B8" s="10" t="s">
        <v>190</v>
      </c>
      <c r="C8" s="10" t="s">
        <v>191</v>
      </c>
      <c r="D8" s="10" t="s">
        <v>192</v>
      </c>
      <c r="E8" s="10" t="s">
        <v>116</v>
      </c>
      <c r="F8" s="10" t="s">
        <v>123</v>
      </c>
      <c r="G8" s="10" t="s">
        <v>118</v>
      </c>
      <c r="H8" s="95"/>
      <c r="I8" s="75"/>
      <c r="J8" s="75"/>
      <c r="K8" s="75"/>
    </row>
    <row r="9" spans="1:11" s="7" customFormat="1" ht="15.75">
      <c r="A9" s="9">
        <v>1</v>
      </c>
      <c r="B9" s="9">
        <v>2</v>
      </c>
      <c r="C9" s="9">
        <v>3</v>
      </c>
      <c r="D9" s="9" t="s">
        <v>137</v>
      </c>
      <c r="E9" s="9">
        <v>5</v>
      </c>
      <c r="F9" s="9">
        <v>6</v>
      </c>
      <c r="G9" s="9" t="s">
        <v>193</v>
      </c>
      <c r="H9" s="9" t="s">
        <v>310</v>
      </c>
      <c r="I9" s="9">
        <v>9</v>
      </c>
      <c r="J9" s="9">
        <v>10</v>
      </c>
      <c r="K9" s="9">
        <v>11</v>
      </c>
    </row>
    <row r="10" spans="1:11" ht="15.75">
      <c r="A10" s="5" t="s">
        <v>0</v>
      </c>
      <c r="B10" s="43">
        <v>800000000</v>
      </c>
      <c r="C10" s="43">
        <v>500000000</v>
      </c>
      <c r="D10" s="43">
        <f>$B10-$C10</f>
        <v>300000000</v>
      </c>
      <c r="E10" s="38">
        <v>17023892602.39</v>
      </c>
      <c r="F10" s="38">
        <v>3735338402.39</v>
      </c>
      <c r="G10" s="38">
        <f>$E10-$F10</f>
        <v>13288554200</v>
      </c>
      <c r="H10" s="38">
        <f>$D10/$G10*100</f>
        <v>2.257581942210086</v>
      </c>
      <c r="I10" s="36">
        <f>IF($H10&gt;100,1,0)</f>
        <v>0</v>
      </c>
      <c r="J10" s="36">
        <f>($I10-$B$4)/($B$3-$B$4)</f>
        <v>0</v>
      </c>
      <c r="K10" s="36">
        <f>$J10*$B$5</f>
        <v>0</v>
      </c>
    </row>
    <row r="11" spans="1:11" ht="15.75">
      <c r="A11" s="5" t="s">
        <v>1</v>
      </c>
      <c r="B11" s="43">
        <v>584916993.56</v>
      </c>
      <c r="C11" s="43">
        <v>200000000</v>
      </c>
      <c r="D11" s="43">
        <f>$B11-$C11</f>
        <v>384916993.55999994</v>
      </c>
      <c r="E11" s="38">
        <v>8275492732.05</v>
      </c>
      <c r="F11" s="38">
        <v>1777305732.05</v>
      </c>
      <c r="G11" s="38">
        <f aca="true" t="shared" si="0" ref="G11:G46">$E11-$F11</f>
        <v>6498187000</v>
      </c>
      <c r="H11" s="38">
        <f>$D11/$G11*100</f>
        <v>5.923452088405581</v>
      </c>
      <c r="I11" s="36">
        <f aca="true" t="shared" si="1" ref="I11:I46">IF($H11&gt;100,1,0)</f>
        <v>0</v>
      </c>
      <c r="J11" s="36">
        <f aca="true" t="shared" si="2" ref="J11:J46">($I11-$B$4)/($B$3-$B$4)</f>
        <v>0</v>
      </c>
      <c r="K11" s="36">
        <f aca="true" t="shared" si="3" ref="K11:K46">$J11*$B$5</f>
        <v>0</v>
      </c>
    </row>
    <row r="12" spans="1:11" ht="15.75">
      <c r="A12" s="5" t="s">
        <v>2</v>
      </c>
      <c r="B12" s="43">
        <v>24544266.24</v>
      </c>
      <c r="C12" s="43">
        <v>24544266.24</v>
      </c>
      <c r="D12" s="43"/>
      <c r="E12" s="38">
        <v>2142944279.75</v>
      </c>
      <c r="F12" s="38">
        <v>1117985279.75</v>
      </c>
      <c r="G12" s="38">
        <f t="shared" si="0"/>
        <v>1024959000</v>
      </c>
      <c r="H12" s="38"/>
      <c r="I12" s="36">
        <f t="shared" si="1"/>
        <v>0</v>
      </c>
      <c r="J12" s="36">
        <f t="shared" si="2"/>
        <v>0</v>
      </c>
      <c r="K12" s="36">
        <f t="shared" si="3"/>
        <v>0</v>
      </c>
    </row>
    <row r="13" spans="1:11" ht="15.75">
      <c r="A13" s="5" t="s">
        <v>3</v>
      </c>
      <c r="B13" s="43">
        <v>16250000</v>
      </c>
      <c r="C13" s="43"/>
      <c r="D13" s="43">
        <f>$B13-$C13</f>
        <v>16250000</v>
      </c>
      <c r="E13" s="38">
        <v>1467838000</v>
      </c>
      <c r="F13" s="38">
        <v>369556000</v>
      </c>
      <c r="G13" s="38">
        <f t="shared" si="0"/>
        <v>1098282000</v>
      </c>
      <c r="H13" s="38">
        <f>$D13/$G13*100</f>
        <v>1.4795835677904217</v>
      </c>
      <c r="I13" s="36">
        <f t="shared" si="1"/>
        <v>0</v>
      </c>
      <c r="J13" s="36">
        <f t="shared" si="2"/>
        <v>0</v>
      </c>
      <c r="K13" s="36">
        <f t="shared" si="3"/>
        <v>0</v>
      </c>
    </row>
    <row r="14" spans="1:11" ht="15.75">
      <c r="A14" s="5" t="s">
        <v>4</v>
      </c>
      <c r="B14" s="43">
        <v>83735000</v>
      </c>
      <c r="C14" s="43"/>
      <c r="D14" s="43">
        <f>$B14-$C14</f>
        <v>83735000</v>
      </c>
      <c r="E14" s="38">
        <v>916751400</v>
      </c>
      <c r="F14" s="38">
        <v>685483000</v>
      </c>
      <c r="G14" s="38">
        <f t="shared" si="0"/>
        <v>231268400</v>
      </c>
      <c r="H14" s="38">
        <f>$D14/$G14*100</f>
        <v>36.20684883883833</v>
      </c>
      <c r="I14" s="36">
        <f t="shared" si="1"/>
        <v>0</v>
      </c>
      <c r="J14" s="36">
        <f t="shared" si="2"/>
        <v>0</v>
      </c>
      <c r="K14" s="36">
        <f t="shared" si="3"/>
        <v>0</v>
      </c>
    </row>
    <row r="15" spans="1:11" ht="15.75">
      <c r="A15" s="5" t="s">
        <v>5</v>
      </c>
      <c r="B15" s="43">
        <v>35729000</v>
      </c>
      <c r="C15" s="43">
        <v>35729000</v>
      </c>
      <c r="D15" s="43"/>
      <c r="E15" s="38">
        <v>689301581.35</v>
      </c>
      <c r="F15" s="38">
        <v>365071181.35</v>
      </c>
      <c r="G15" s="38">
        <f t="shared" si="0"/>
        <v>324230400</v>
      </c>
      <c r="H15" s="38"/>
      <c r="I15" s="36">
        <f t="shared" si="1"/>
        <v>0</v>
      </c>
      <c r="J15" s="36">
        <f t="shared" si="2"/>
        <v>0</v>
      </c>
      <c r="K15" s="36">
        <f t="shared" si="3"/>
        <v>0</v>
      </c>
    </row>
    <row r="16" spans="1:11" ht="15.75">
      <c r="A16" s="5" t="s">
        <v>6</v>
      </c>
      <c r="B16" s="43">
        <v>106612000</v>
      </c>
      <c r="C16" s="43">
        <v>106612000</v>
      </c>
      <c r="D16" s="43"/>
      <c r="E16" s="38">
        <v>1114050414.43</v>
      </c>
      <c r="F16" s="38">
        <v>805037414</v>
      </c>
      <c r="G16" s="38">
        <f t="shared" si="0"/>
        <v>309013000.43000007</v>
      </c>
      <c r="H16" s="38"/>
      <c r="I16" s="36">
        <f t="shared" si="1"/>
        <v>0</v>
      </c>
      <c r="J16" s="36">
        <f t="shared" si="2"/>
        <v>0</v>
      </c>
      <c r="K16" s="36">
        <f t="shared" si="3"/>
        <v>0</v>
      </c>
    </row>
    <row r="17" spans="1:11" ht="15.75">
      <c r="A17" s="5" t="s">
        <v>7</v>
      </c>
      <c r="B17" s="43">
        <v>38142000</v>
      </c>
      <c r="C17" s="43">
        <v>38142000</v>
      </c>
      <c r="D17" s="43"/>
      <c r="E17" s="38">
        <v>426378782</v>
      </c>
      <c r="F17" s="38">
        <v>282625412</v>
      </c>
      <c r="G17" s="38">
        <f t="shared" si="0"/>
        <v>143753370</v>
      </c>
      <c r="H17" s="38"/>
      <c r="I17" s="36">
        <f t="shared" si="1"/>
        <v>0</v>
      </c>
      <c r="J17" s="36">
        <f t="shared" si="2"/>
        <v>0</v>
      </c>
      <c r="K17" s="36">
        <f t="shared" si="3"/>
        <v>0</v>
      </c>
    </row>
    <row r="18" spans="1:11" ht="15.75">
      <c r="A18" s="5" t="s">
        <v>8</v>
      </c>
      <c r="B18" s="43">
        <v>4257000</v>
      </c>
      <c r="C18" s="43"/>
      <c r="D18" s="43">
        <f>$B18-$C18</f>
        <v>4257000</v>
      </c>
      <c r="E18" s="38">
        <v>649486959</v>
      </c>
      <c r="F18" s="38">
        <v>339529959</v>
      </c>
      <c r="G18" s="38">
        <f t="shared" si="0"/>
        <v>309957000</v>
      </c>
      <c r="H18" s="38">
        <f>$D18/$G18*100</f>
        <v>1.373416312585294</v>
      </c>
      <c r="I18" s="36">
        <f t="shared" si="1"/>
        <v>0</v>
      </c>
      <c r="J18" s="36">
        <f t="shared" si="2"/>
        <v>0</v>
      </c>
      <c r="K18" s="36">
        <f t="shared" si="3"/>
        <v>0</v>
      </c>
    </row>
    <row r="19" spans="1:11" ht="15.75">
      <c r="A19" s="5" t="s">
        <v>9</v>
      </c>
      <c r="B19" s="43">
        <v>6420770</v>
      </c>
      <c r="C19" s="43">
        <v>3420770</v>
      </c>
      <c r="D19" s="43">
        <f>$B19-$C19</f>
        <v>3000000</v>
      </c>
      <c r="E19" s="38">
        <v>429646000</v>
      </c>
      <c r="F19" s="38">
        <v>270100000</v>
      </c>
      <c r="G19" s="38">
        <f t="shared" si="0"/>
        <v>159546000</v>
      </c>
      <c r="H19" s="38">
        <f>$D19/$G19*100</f>
        <v>1.880335451844609</v>
      </c>
      <c r="I19" s="36">
        <f t="shared" si="1"/>
        <v>0</v>
      </c>
      <c r="J19" s="36">
        <f t="shared" si="2"/>
        <v>0</v>
      </c>
      <c r="K19" s="36">
        <f t="shared" si="3"/>
        <v>0</v>
      </c>
    </row>
    <row r="20" spans="1:11" ht="15.75">
      <c r="A20" s="54" t="s">
        <v>10</v>
      </c>
      <c r="B20" s="43">
        <v>12615000</v>
      </c>
      <c r="C20" s="43">
        <v>12615000</v>
      </c>
      <c r="D20" s="43"/>
      <c r="E20" s="38">
        <v>197623407</v>
      </c>
      <c r="F20" s="38">
        <v>161257298</v>
      </c>
      <c r="G20" s="38">
        <f t="shared" si="0"/>
        <v>36366109</v>
      </c>
      <c r="H20" s="38"/>
      <c r="I20" s="36">
        <f>IF($H20&gt;50,1,0)</f>
        <v>0</v>
      </c>
      <c r="J20" s="36">
        <f t="shared" si="2"/>
        <v>0</v>
      </c>
      <c r="K20" s="36">
        <f t="shared" si="3"/>
        <v>0</v>
      </c>
    </row>
    <row r="21" spans="1:11" ht="15.75">
      <c r="A21" s="54" t="s">
        <v>11</v>
      </c>
      <c r="B21" s="43">
        <v>43983023</v>
      </c>
      <c r="C21" s="43">
        <v>41000000</v>
      </c>
      <c r="D21" s="43">
        <f>$B21-$C21</f>
        <v>2983023</v>
      </c>
      <c r="E21" s="38">
        <v>595223806.07</v>
      </c>
      <c r="F21" s="38">
        <v>455084730.13</v>
      </c>
      <c r="G21" s="38">
        <f t="shared" si="0"/>
        <v>140139075.94000006</v>
      </c>
      <c r="H21" s="38">
        <f>$D21/$G21*100</f>
        <v>2.1286161479166372</v>
      </c>
      <c r="I21" s="36">
        <f>IF($H21&gt;50,1,0)</f>
        <v>0</v>
      </c>
      <c r="J21" s="36">
        <f t="shared" si="2"/>
        <v>0</v>
      </c>
      <c r="K21" s="36">
        <f t="shared" si="3"/>
        <v>0</v>
      </c>
    </row>
    <row r="22" spans="1:11" ht="15.75">
      <c r="A22" s="5" t="s">
        <v>12</v>
      </c>
      <c r="B22" s="43">
        <v>20188400</v>
      </c>
      <c r="C22" s="43">
        <v>20188400</v>
      </c>
      <c r="D22" s="43"/>
      <c r="E22" s="38">
        <v>244350113</v>
      </c>
      <c r="F22" s="38">
        <v>207299113</v>
      </c>
      <c r="G22" s="38">
        <f t="shared" si="0"/>
        <v>37051000</v>
      </c>
      <c r="H22" s="38"/>
      <c r="I22" s="36">
        <f t="shared" si="1"/>
        <v>0</v>
      </c>
      <c r="J22" s="36">
        <f t="shared" si="2"/>
        <v>0</v>
      </c>
      <c r="K22" s="36">
        <f t="shared" si="3"/>
        <v>0</v>
      </c>
    </row>
    <row r="23" spans="1:11" ht="15.75">
      <c r="A23" s="5" t="s">
        <v>13</v>
      </c>
      <c r="B23" s="43">
        <v>730460</v>
      </c>
      <c r="C23" s="43"/>
      <c r="D23" s="43">
        <f>$B23-$C23</f>
        <v>730460</v>
      </c>
      <c r="E23" s="38">
        <v>384889925.19</v>
      </c>
      <c r="F23" s="38">
        <v>277813525.19</v>
      </c>
      <c r="G23" s="38">
        <f t="shared" si="0"/>
        <v>107076400</v>
      </c>
      <c r="H23" s="38">
        <f>$D23/$G23*100</f>
        <v>0.6821858037812254</v>
      </c>
      <c r="I23" s="36">
        <f t="shared" si="1"/>
        <v>0</v>
      </c>
      <c r="J23" s="36">
        <f t="shared" si="2"/>
        <v>0</v>
      </c>
      <c r="K23" s="36">
        <f t="shared" si="3"/>
        <v>0</v>
      </c>
    </row>
    <row r="24" spans="1:11" ht="15.75">
      <c r="A24" s="5" t="s">
        <v>14</v>
      </c>
      <c r="B24" s="43">
        <v>25752530</v>
      </c>
      <c r="C24" s="43">
        <v>25752530</v>
      </c>
      <c r="D24" s="43"/>
      <c r="E24" s="38">
        <v>432427093</v>
      </c>
      <c r="F24" s="38">
        <v>360446188.61</v>
      </c>
      <c r="G24" s="38">
        <f t="shared" si="0"/>
        <v>71980904.38999999</v>
      </c>
      <c r="H24" s="38"/>
      <c r="I24" s="36">
        <f t="shared" si="1"/>
        <v>0</v>
      </c>
      <c r="J24" s="36">
        <f t="shared" si="2"/>
        <v>0</v>
      </c>
      <c r="K24" s="36">
        <f t="shared" si="3"/>
        <v>0</v>
      </c>
    </row>
    <row r="25" spans="1:11" ht="15.75">
      <c r="A25" s="5" t="s">
        <v>15</v>
      </c>
      <c r="B25" s="43">
        <v>15725303.25</v>
      </c>
      <c r="C25" s="43">
        <v>15725303.25</v>
      </c>
      <c r="D25" s="43"/>
      <c r="E25" s="38">
        <v>314534560.94</v>
      </c>
      <c r="F25" s="38">
        <v>275116706.94</v>
      </c>
      <c r="G25" s="38">
        <f t="shared" si="0"/>
        <v>39417854</v>
      </c>
      <c r="H25" s="38"/>
      <c r="I25" s="36">
        <f t="shared" si="1"/>
        <v>0</v>
      </c>
      <c r="J25" s="36">
        <f t="shared" si="2"/>
        <v>0</v>
      </c>
      <c r="K25" s="36">
        <f t="shared" si="3"/>
        <v>0</v>
      </c>
    </row>
    <row r="26" spans="1:11" ht="15.75">
      <c r="A26" s="5" t="s">
        <v>16</v>
      </c>
      <c r="B26" s="43">
        <v>172000000</v>
      </c>
      <c r="C26" s="43"/>
      <c r="D26" s="43">
        <f>$B26-$C26</f>
        <v>172000000</v>
      </c>
      <c r="E26" s="38">
        <v>801549162.54</v>
      </c>
      <c r="F26" s="38">
        <v>402837538.18</v>
      </c>
      <c r="G26" s="38">
        <f t="shared" si="0"/>
        <v>398711624.35999995</v>
      </c>
      <c r="H26" s="38">
        <f>$D26/$G26*100</f>
        <v>43.13894792410161</v>
      </c>
      <c r="I26" s="36">
        <f t="shared" si="1"/>
        <v>0</v>
      </c>
      <c r="J26" s="36">
        <f t="shared" si="2"/>
        <v>0</v>
      </c>
      <c r="K26" s="36">
        <f t="shared" si="3"/>
        <v>0</v>
      </c>
    </row>
    <row r="27" spans="1:11" ht="15.75">
      <c r="A27" s="5" t="s">
        <v>17</v>
      </c>
      <c r="B27" s="43">
        <v>4278755</v>
      </c>
      <c r="C27" s="43">
        <v>3727000</v>
      </c>
      <c r="D27" s="43">
        <f>$B27-$C27</f>
        <v>551755</v>
      </c>
      <c r="E27" s="38">
        <v>131349210</v>
      </c>
      <c r="F27" s="38">
        <v>102926804</v>
      </c>
      <c r="G27" s="38">
        <f t="shared" si="0"/>
        <v>28422406</v>
      </c>
      <c r="H27" s="38">
        <f>$D27/$G27*100</f>
        <v>1.941267744891126</v>
      </c>
      <c r="I27" s="36">
        <f t="shared" si="1"/>
        <v>0</v>
      </c>
      <c r="J27" s="36">
        <f t="shared" si="2"/>
        <v>0</v>
      </c>
      <c r="K27" s="36">
        <f t="shared" si="3"/>
        <v>0</v>
      </c>
    </row>
    <row r="28" spans="1:11" ht="15.75">
      <c r="A28" s="5" t="s">
        <v>18</v>
      </c>
      <c r="B28" s="43">
        <v>14570000</v>
      </c>
      <c r="C28" s="43">
        <v>14570000</v>
      </c>
      <c r="D28" s="43"/>
      <c r="E28" s="38">
        <v>284766719</v>
      </c>
      <c r="F28" s="38">
        <v>227531019</v>
      </c>
      <c r="G28" s="38">
        <f t="shared" si="0"/>
        <v>57235700</v>
      </c>
      <c r="H28" s="38"/>
      <c r="I28" s="36">
        <f t="shared" si="1"/>
        <v>0</v>
      </c>
      <c r="J28" s="36">
        <f t="shared" si="2"/>
        <v>0</v>
      </c>
      <c r="K28" s="36">
        <f t="shared" si="3"/>
        <v>0</v>
      </c>
    </row>
    <row r="29" spans="1:11" ht="15.75">
      <c r="A29" s="5" t="s">
        <v>19</v>
      </c>
      <c r="B29" s="43"/>
      <c r="C29" s="43"/>
      <c r="D29" s="43"/>
      <c r="E29" s="38">
        <v>544925856.77</v>
      </c>
      <c r="F29" s="38">
        <v>401584500.81</v>
      </c>
      <c r="G29" s="38">
        <f t="shared" si="0"/>
        <v>143341355.95999998</v>
      </c>
      <c r="H29" s="38"/>
      <c r="I29" s="36">
        <f t="shared" si="1"/>
        <v>0</v>
      </c>
      <c r="J29" s="36">
        <f t="shared" si="2"/>
        <v>0</v>
      </c>
      <c r="K29" s="36">
        <f t="shared" si="3"/>
        <v>0</v>
      </c>
    </row>
    <row r="30" spans="1:11" ht="15.75">
      <c r="A30" s="54" t="s">
        <v>20</v>
      </c>
      <c r="B30" s="43">
        <v>1080807</v>
      </c>
      <c r="C30" s="43"/>
      <c r="D30" s="43">
        <f>$B30-$C30</f>
        <v>1080807</v>
      </c>
      <c r="E30" s="38">
        <v>604866770.54</v>
      </c>
      <c r="F30" s="38">
        <v>486196769.54</v>
      </c>
      <c r="G30" s="38">
        <f t="shared" si="0"/>
        <v>118670000.99999994</v>
      </c>
      <c r="H30" s="38">
        <f>$D30/$G30*100</f>
        <v>0.9107668247175632</v>
      </c>
      <c r="I30" s="36">
        <f>IF($H30&gt;50,1,0)</f>
        <v>0</v>
      </c>
      <c r="J30" s="36">
        <f t="shared" si="2"/>
        <v>0</v>
      </c>
      <c r="K30" s="36">
        <f t="shared" si="3"/>
        <v>0</v>
      </c>
    </row>
    <row r="31" spans="1:11" ht="15.75">
      <c r="A31" s="5" t="s">
        <v>21</v>
      </c>
      <c r="B31" s="43">
        <v>7631000</v>
      </c>
      <c r="C31" s="43">
        <v>7631000</v>
      </c>
      <c r="D31" s="43"/>
      <c r="E31" s="38">
        <v>567432544.27</v>
      </c>
      <c r="F31" s="38">
        <v>507199656.27</v>
      </c>
      <c r="G31" s="38">
        <f t="shared" si="0"/>
        <v>60232888</v>
      </c>
      <c r="H31" s="38"/>
      <c r="I31" s="36">
        <f t="shared" si="1"/>
        <v>0</v>
      </c>
      <c r="J31" s="36">
        <f t="shared" si="2"/>
        <v>0</v>
      </c>
      <c r="K31" s="36">
        <f t="shared" si="3"/>
        <v>0</v>
      </c>
    </row>
    <row r="32" spans="1:11" ht="15.75">
      <c r="A32" s="5" t="s">
        <v>22</v>
      </c>
      <c r="B32" s="43"/>
      <c r="C32" s="43"/>
      <c r="D32" s="43"/>
      <c r="E32" s="38">
        <v>353642244.28</v>
      </c>
      <c r="F32" s="38">
        <v>287349244.28</v>
      </c>
      <c r="G32" s="38">
        <f t="shared" si="0"/>
        <v>66293000</v>
      </c>
      <c r="H32" s="38"/>
      <c r="I32" s="36">
        <f t="shared" si="1"/>
        <v>0</v>
      </c>
      <c r="J32" s="36">
        <f t="shared" si="2"/>
        <v>0</v>
      </c>
      <c r="K32" s="36">
        <f t="shared" si="3"/>
        <v>0</v>
      </c>
    </row>
    <row r="33" spans="1:11" ht="15.75">
      <c r="A33" s="54" t="s">
        <v>23</v>
      </c>
      <c r="B33" s="43">
        <v>23253000</v>
      </c>
      <c r="C33" s="43">
        <v>23253000</v>
      </c>
      <c r="D33" s="43"/>
      <c r="E33" s="38">
        <v>427797697</v>
      </c>
      <c r="F33" s="38">
        <v>334397361.24</v>
      </c>
      <c r="G33" s="38">
        <f t="shared" si="0"/>
        <v>93400335.75999999</v>
      </c>
      <c r="H33" s="38"/>
      <c r="I33" s="36">
        <f>IF($H33&gt;50,1,0)</f>
        <v>0</v>
      </c>
      <c r="J33" s="36">
        <f t="shared" si="2"/>
        <v>0</v>
      </c>
      <c r="K33" s="36">
        <f t="shared" si="3"/>
        <v>0</v>
      </c>
    </row>
    <row r="34" spans="1:11" ht="15.75">
      <c r="A34" s="5" t="s">
        <v>24</v>
      </c>
      <c r="B34" s="43"/>
      <c r="C34" s="43"/>
      <c r="D34" s="43"/>
      <c r="E34" s="38">
        <v>564136026.5</v>
      </c>
      <c r="F34" s="38">
        <v>391886626.5</v>
      </c>
      <c r="G34" s="38">
        <f t="shared" si="0"/>
        <v>172249400</v>
      </c>
      <c r="H34" s="38"/>
      <c r="I34" s="36">
        <f t="shared" si="1"/>
        <v>0</v>
      </c>
      <c r="J34" s="36">
        <f t="shared" si="2"/>
        <v>0</v>
      </c>
      <c r="K34" s="36">
        <f t="shared" si="3"/>
        <v>0</v>
      </c>
    </row>
    <row r="35" spans="1:11" ht="15.75">
      <c r="A35" s="54" t="s">
        <v>25</v>
      </c>
      <c r="B35" s="43">
        <v>10114500</v>
      </c>
      <c r="C35" s="43">
        <v>9259000</v>
      </c>
      <c r="D35" s="43">
        <f>$B35-$C35</f>
        <v>855500</v>
      </c>
      <c r="E35" s="38">
        <v>167367527</v>
      </c>
      <c r="F35" s="38">
        <v>133147527</v>
      </c>
      <c r="G35" s="38">
        <f t="shared" si="0"/>
        <v>34220000</v>
      </c>
      <c r="H35" s="38">
        <f>$D35/$G35*100</f>
        <v>2.5</v>
      </c>
      <c r="I35" s="36">
        <f>IF($H35&gt;50,1,0)</f>
        <v>0</v>
      </c>
      <c r="J35" s="36">
        <f t="shared" si="2"/>
        <v>0</v>
      </c>
      <c r="K35" s="36">
        <f t="shared" si="3"/>
        <v>0</v>
      </c>
    </row>
    <row r="36" spans="1:11" ht="15.75">
      <c r="A36" s="5" t="s">
        <v>26</v>
      </c>
      <c r="B36" s="43">
        <v>16900511</v>
      </c>
      <c r="C36" s="43">
        <v>6830000</v>
      </c>
      <c r="D36" s="43">
        <f>$B36-$C36</f>
        <v>10070511</v>
      </c>
      <c r="E36" s="38">
        <v>493627876.87</v>
      </c>
      <c r="F36" s="38">
        <v>320868261.87</v>
      </c>
      <c r="G36" s="38">
        <f t="shared" si="0"/>
        <v>172759615</v>
      </c>
      <c r="H36" s="38">
        <f>$D36/$G36*100</f>
        <v>5.829204354269949</v>
      </c>
      <c r="I36" s="36">
        <f t="shared" si="1"/>
        <v>0</v>
      </c>
      <c r="J36" s="36">
        <f t="shared" si="2"/>
        <v>0</v>
      </c>
      <c r="K36" s="36">
        <f t="shared" si="3"/>
        <v>0</v>
      </c>
    </row>
    <row r="37" spans="1:11" ht="15.75">
      <c r="A37" s="5" t="s">
        <v>27</v>
      </c>
      <c r="B37" s="43">
        <v>946760</v>
      </c>
      <c r="C37" s="43"/>
      <c r="D37" s="43">
        <f>$B37-$C37</f>
        <v>946760</v>
      </c>
      <c r="E37" s="38">
        <v>303616331</v>
      </c>
      <c r="F37" s="38">
        <v>239734231</v>
      </c>
      <c r="G37" s="38">
        <f t="shared" si="0"/>
        <v>63882100</v>
      </c>
      <c r="H37" s="38">
        <f>$D37/$G37*100</f>
        <v>1.4820427005373962</v>
      </c>
      <c r="I37" s="36">
        <f t="shared" si="1"/>
        <v>0</v>
      </c>
      <c r="J37" s="36">
        <f t="shared" si="2"/>
        <v>0</v>
      </c>
      <c r="K37" s="36">
        <f t="shared" si="3"/>
        <v>0</v>
      </c>
    </row>
    <row r="38" spans="1:11" ht="15.75">
      <c r="A38" s="54" t="s">
        <v>28</v>
      </c>
      <c r="B38" s="43">
        <v>40838400</v>
      </c>
      <c r="C38" s="43">
        <v>35526000</v>
      </c>
      <c r="D38" s="43">
        <f>$B38-$C38</f>
        <v>5312400</v>
      </c>
      <c r="E38" s="38">
        <v>388242402.42</v>
      </c>
      <c r="F38" s="38">
        <v>354377402.42</v>
      </c>
      <c r="G38" s="38">
        <f t="shared" si="0"/>
        <v>33865000</v>
      </c>
      <c r="H38" s="38">
        <f>$D38/$G38*100</f>
        <v>15.686992470101876</v>
      </c>
      <c r="I38" s="36">
        <f>IF($H38&gt;50,1,0)</f>
        <v>0</v>
      </c>
      <c r="J38" s="36">
        <f t="shared" si="2"/>
        <v>0</v>
      </c>
      <c r="K38" s="36">
        <f t="shared" si="3"/>
        <v>0</v>
      </c>
    </row>
    <row r="39" spans="1:11" ht="15.75">
      <c r="A39" s="54" t="s">
        <v>29</v>
      </c>
      <c r="B39" s="43">
        <v>36559000</v>
      </c>
      <c r="C39" s="43">
        <v>36559000</v>
      </c>
      <c r="D39" s="43"/>
      <c r="E39" s="38">
        <v>429165932.78</v>
      </c>
      <c r="F39" s="38">
        <v>344871932.78</v>
      </c>
      <c r="G39" s="38">
        <f t="shared" si="0"/>
        <v>84294000</v>
      </c>
      <c r="H39" s="38"/>
      <c r="I39" s="36">
        <f>IF($H39&gt;50,1,0)</f>
        <v>0</v>
      </c>
      <c r="J39" s="36">
        <f t="shared" si="2"/>
        <v>0</v>
      </c>
      <c r="K39" s="36">
        <f t="shared" si="3"/>
        <v>0</v>
      </c>
    </row>
    <row r="40" spans="1:11" ht="15.75">
      <c r="A40" s="5" t="s">
        <v>30</v>
      </c>
      <c r="B40" s="43">
        <v>19548450</v>
      </c>
      <c r="C40" s="43">
        <v>19548450</v>
      </c>
      <c r="D40" s="43"/>
      <c r="E40" s="38">
        <v>902808482.18</v>
      </c>
      <c r="F40" s="38">
        <v>687190285.36</v>
      </c>
      <c r="G40" s="38">
        <f t="shared" si="0"/>
        <v>215618196.81999993</v>
      </c>
      <c r="H40" s="38"/>
      <c r="I40" s="36">
        <f t="shared" si="1"/>
        <v>0</v>
      </c>
      <c r="J40" s="36">
        <f t="shared" si="2"/>
        <v>0</v>
      </c>
      <c r="K40" s="36">
        <f t="shared" si="3"/>
        <v>0</v>
      </c>
    </row>
    <row r="41" spans="1:11" ht="15.75">
      <c r="A41" s="5" t="s">
        <v>31</v>
      </c>
      <c r="B41" s="43"/>
      <c r="C41" s="43"/>
      <c r="D41" s="43"/>
      <c r="E41" s="38">
        <v>568852077.52</v>
      </c>
      <c r="F41" s="38">
        <v>355840147.52</v>
      </c>
      <c r="G41" s="38">
        <f t="shared" si="0"/>
        <v>213011930</v>
      </c>
      <c r="H41" s="38"/>
      <c r="I41" s="36">
        <f t="shared" si="1"/>
        <v>0</v>
      </c>
      <c r="J41" s="36">
        <f t="shared" si="2"/>
        <v>0</v>
      </c>
      <c r="K41" s="36">
        <f t="shared" si="3"/>
        <v>0</v>
      </c>
    </row>
    <row r="42" spans="1:11" ht="15.75">
      <c r="A42" s="5" t="s">
        <v>32</v>
      </c>
      <c r="B42" s="43">
        <v>5653689</v>
      </c>
      <c r="C42" s="43"/>
      <c r="D42" s="43">
        <f>$B42-$C42</f>
        <v>5653689</v>
      </c>
      <c r="E42" s="38">
        <v>407520178.57</v>
      </c>
      <c r="F42" s="38">
        <v>319249830.57</v>
      </c>
      <c r="G42" s="38">
        <f t="shared" si="0"/>
        <v>88270348</v>
      </c>
      <c r="H42" s="38">
        <f>$D42/$G42*100</f>
        <v>6.404969650737074</v>
      </c>
      <c r="I42" s="36">
        <f t="shared" si="1"/>
        <v>0</v>
      </c>
      <c r="J42" s="36">
        <f t="shared" si="2"/>
        <v>0</v>
      </c>
      <c r="K42" s="36">
        <f t="shared" si="3"/>
        <v>0</v>
      </c>
    </row>
    <row r="43" spans="1:11" ht="15.75">
      <c r="A43" s="54" t="s">
        <v>33</v>
      </c>
      <c r="B43" s="43">
        <v>15500000</v>
      </c>
      <c r="C43" s="43">
        <v>11000000</v>
      </c>
      <c r="D43" s="43">
        <f>$B43-$C43</f>
        <v>4500000</v>
      </c>
      <c r="E43" s="38">
        <v>230374860.78</v>
      </c>
      <c r="F43" s="38">
        <v>204686860.78</v>
      </c>
      <c r="G43" s="38">
        <f t="shared" si="0"/>
        <v>25688000</v>
      </c>
      <c r="H43" s="38">
        <f>$D43/$G43*100</f>
        <v>17.517907194020555</v>
      </c>
      <c r="I43" s="36">
        <f>IF($H43&gt;50,1,0)</f>
        <v>0</v>
      </c>
      <c r="J43" s="36">
        <f t="shared" si="2"/>
        <v>0</v>
      </c>
      <c r="K43" s="36">
        <f t="shared" si="3"/>
        <v>0</v>
      </c>
    </row>
    <row r="44" spans="1:11" ht="15.75">
      <c r="A44" s="5" t="s">
        <v>34</v>
      </c>
      <c r="B44" s="43">
        <v>24135000</v>
      </c>
      <c r="C44" s="43">
        <v>24135000</v>
      </c>
      <c r="D44" s="43"/>
      <c r="E44" s="38">
        <v>307782102.79</v>
      </c>
      <c r="F44" s="38">
        <v>269058102.79</v>
      </c>
      <c r="G44" s="38">
        <f t="shared" si="0"/>
        <v>38724000</v>
      </c>
      <c r="H44" s="38"/>
      <c r="I44" s="36">
        <f t="shared" si="1"/>
        <v>0</v>
      </c>
      <c r="J44" s="36">
        <f t="shared" si="2"/>
        <v>0</v>
      </c>
      <c r="K44" s="36">
        <f t="shared" si="3"/>
        <v>0</v>
      </c>
    </row>
    <row r="45" spans="1:11" ht="15.75">
      <c r="A45" s="5" t="s">
        <v>35</v>
      </c>
      <c r="B45" s="43">
        <v>8587000</v>
      </c>
      <c r="C45" s="43">
        <v>8587000</v>
      </c>
      <c r="D45" s="43"/>
      <c r="E45" s="38">
        <v>294120249</v>
      </c>
      <c r="F45" s="38">
        <v>244026708.17</v>
      </c>
      <c r="G45" s="38">
        <f t="shared" si="0"/>
        <v>50093540.83000001</v>
      </c>
      <c r="H45" s="38"/>
      <c r="I45" s="36">
        <f t="shared" si="1"/>
        <v>0</v>
      </c>
      <c r="J45" s="36">
        <f t="shared" si="2"/>
        <v>0</v>
      </c>
      <c r="K45" s="36">
        <f t="shared" si="3"/>
        <v>0</v>
      </c>
    </row>
    <row r="46" spans="1:11" ht="15.75">
      <c r="A46" s="5" t="s">
        <v>36</v>
      </c>
      <c r="B46" s="43">
        <v>22563000</v>
      </c>
      <c r="C46" s="43">
        <v>22563000</v>
      </c>
      <c r="D46" s="43"/>
      <c r="E46" s="38">
        <v>321967883.87</v>
      </c>
      <c r="F46" s="38">
        <v>252665683.87</v>
      </c>
      <c r="G46" s="38">
        <f t="shared" si="0"/>
        <v>69302200</v>
      </c>
      <c r="H46" s="38"/>
      <c r="I46" s="36">
        <f t="shared" si="1"/>
        <v>0</v>
      </c>
      <c r="J46" s="36">
        <f t="shared" si="2"/>
        <v>0</v>
      </c>
      <c r="K46" s="36">
        <f t="shared" si="3"/>
        <v>0</v>
      </c>
    </row>
    <row r="47" spans="1:11" s="18" customFormat="1" ht="15.75">
      <c r="A47" s="15" t="s">
        <v>72</v>
      </c>
      <c r="B47" s="16">
        <f aca="true" t="shared" si="4" ref="B47:G47">SUM(B$10:B$46)</f>
        <v>2243761618.05</v>
      </c>
      <c r="C47" s="16">
        <f t="shared" si="4"/>
        <v>1246917719.49</v>
      </c>
      <c r="D47" s="16">
        <f t="shared" si="4"/>
        <v>996843898.56</v>
      </c>
      <c r="E47" s="16">
        <f t="shared" si="4"/>
        <v>44400743791.84999</v>
      </c>
      <c r="F47" s="16">
        <f t="shared" si="4"/>
        <v>18352676436.360004</v>
      </c>
      <c r="G47" s="16">
        <f t="shared" si="4"/>
        <v>26048067355.489998</v>
      </c>
      <c r="H47" s="55">
        <f>$D47/$G47*100</f>
        <v>3.8269399604800274</v>
      </c>
      <c r="I47" s="16"/>
      <c r="J47" s="17"/>
      <c r="K47" s="17"/>
    </row>
    <row r="49" spans="4:7" ht="15.75">
      <c r="D49" s="21">
        <f>$B$47-$C$47-$D$47</f>
        <v>0</v>
      </c>
      <c r="G49" s="21">
        <f>$E$47-$F$47-$G$47</f>
        <v>0</v>
      </c>
    </row>
  </sheetData>
  <sheetProtection/>
  <mergeCells count="8">
    <mergeCell ref="A1:K1"/>
    <mergeCell ref="A7:A8"/>
    <mergeCell ref="B7:D7"/>
    <mergeCell ref="E7:G7"/>
    <mergeCell ref="H7:H8"/>
    <mergeCell ref="I7:I8"/>
    <mergeCell ref="J7:J8"/>
    <mergeCell ref="K7:K8"/>
  </mergeCells>
  <printOptions/>
  <pageMargins left="1.48" right="0.16" top="0.17" bottom="0.16" header="0.17" footer="0.16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8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47" sqref="J47"/>
    </sheetView>
  </sheetViews>
  <sheetFormatPr defaultColWidth="9.140625" defaultRowHeight="15"/>
  <cols>
    <col min="1" max="1" width="24.57421875" style="1" customWidth="1"/>
    <col min="2" max="2" width="19.421875" style="1" customWidth="1"/>
    <col min="3" max="3" width="19.7109375" style="1" customWidth="1"/>
    <col min="4" max="4" width="32.8515625" style="1" customWidth="1"/>
    <col min="5" max="5" width="28.140625" style="1" customWidth="1"/>
    <col min="6" max="6" width="24.8515625" style="1" customWidth="1"/>
    <col min="7" max="8" width="8.57421875" style="1" customWidth="1"/>
    <col min="9" max="9" width="18.8515625" style="1" customWidth="1"/>
    <col min="10" max="16384" width="9.140625" style="1" customWidth="1"/>
  </cols>
  <sheetData>
    <row r="1" spans="1:9" ht="16.5" customHeight="1">
      <c r="A1" s="77" t="s">
        <v>196</v>
      </c>
      <c r="B1" s="77"/>
      <c r="C1" s="77"/>
      <c r="D1" s="77"/>
      <c r="E1" s="77"/>
      <c r="F1" s="77"/>
      <c r="G1" s="77"/>
      <c r="H1" s="77"/>
      <c r="I1" s="77"/>
    </row>
    <row r="3" spans="1:2" ht="15.75">
      <c r="A3" s="11" t="s">
        <v>104</v>
      </c>
      <c r="B3" s="41">
        <v>1</v>
      </c>
    </row>
    <row r="4" spans="1:2" ht="15.75">
      <c r="A4" s="12" t="s">
        <v>105</v>
      </c>
      <c r="B4" s="42">
        <v>0</v>
      </c>
    </row>
    <row r="5" spans="1:2" ht="15.75">
      <c r="A5" s="13" t="s">
        <v>106</v>
      </c>
      <c r="B5" s="14" t="s">
        <v>44</v>
      </c>
    </row>
    <row r="7" spans="1:9" s="8" customFormat="1" ht="121.5" customHeight="1">
      <c r="A7" s="3" t="s">
        <v>38</v>
      </c>
      <c r="B7" s="3" t="s">
        <v>249</v>
      </c>
      <c r="C7" s="3" t="s">
        <v>250</v>
      </c>
      <c r="D7" s="3" t="s">
        <v>251</v>
      </c>
      <c r="E7" s="3" t="s">
        <v>252</v>
      </c>
      <c r="F7" s="3" t="s">
        <v>197</v>
      </c>
      <c r="G7" s="9" t="s">
        <v>107</v>
      </c>
      <c r="H7" s="9" t="s">
        <v>108</v>
      </c>
      <c r="I7" s="9" t="s">
        <v>109</v>
      </c>
    </row>
    <row r="8" spans="1:9" s="7" customFormat="1" ht="15.75">
      <c r="A8" s="9">
        <v>1</v>
      </c>
      <c r="B8" s="9">
        <v>2</v>
      </c>
      <c r="C8" s="9">
        <v>3</v>
      </c>
      <c r="D8" s="9">
        <v>4</v>
      </c>
      <c r="E8" s="9" t="s">
        <v>195</v>
      </c>
      <c r="F8" s="9" t="s">
        <v>309</v>
      </c>
      <c r="G8" s="9">
        <v>7</v>
      </c>
      <c r="H8" s="9">
        <v>8</v>
      </c>
      <c r="I8" s="9">
        <v>9</v>
      </c>
    </row>
    <row r="9" spans="1:9" ht="15.75">
      <c r="A9" s="5" t="s">
        <v>0</v>
      </c>
      <c r="B9" s="43">
        <v>289674200</v>
      </c>
      <c r="C9" s="43">
        <v>19503572991.31</v>
      </c>
      <c r="D9" s="43">
        <v>1006060178</v>
      </c>
      <c r="E9" s="43">
        <f>$C9-$D9</f>
        <v>18497512813.31</v>
      </c>
      <c r="F9" s="43">
        <f>$B9/$E9*100</f>
        <v>1.566017025767719</v>
      </c>
      <c r="G9" s="36">
        <f>IF($F9&gt;15,1,0)</f>
        <v>0</v>
      </c>
      <c r="H9" s="36">
        <f>($G9-$B$4)/($B$3-$B$4)</f>
        <v>0</v>
      </c>
      <c r="I9" s="36">
        <f>$H9*$B$5</f>
        <v>0</v>
      </c>
    </row>
    <row r="10" spans="1:9" ht="15.75">
      <c r="A10" s="5" t="s">
        <v>1</v>
      </c>
      <c r="B10" s="43">
        <v>56437000</v>
      </c>
      <c r="C10" s="43">
        <v>9505338655.14</v>
      </c>
      <c r="D10" s="43">
        <v>514334179</v>
      </c>
      <c r="E10" s="43">
        <f aca="true" t="shared" si="0" ref="E10:E45">$C10-$D10</f>
        <v>8991004476.14</v>
      </c>
      <c r="F10" s="43">
        <f aca="true" t="shared" si="1" ref="F10:F46">$B10/$E10*100</f>
        <v>0.6277051707600687</v>
      </c>
      <c r="G10" s="36">
        <f aca="true" t="shared" si="2" ref="G10:G45">IF($F10&gt;15,1,0)</f>
        <v>0</v>
      </c>
      <c r="H10" s="36">
        <f aca="true" t="shared" si="3" ref="H10:H45">($G10-$B$4)/($B$3-$B$4)</f>
        <v>0</v>
      </c>
      <c r="I10" s="36">
        <f aca="true" t="shared" si="4" ref="I10:I45">$H10*$B$5</f>
        <v>0</v>
      </c>
    </row>
    <row r="11" spans="1:9" ht="15.75">
      <c r="A11" s="5" t="s">
        <v>2</v>
      </c>
      <c r="B11" s="43">
        <v>6567000</v>
      </c>
      <c r="C11" s="43">
        <v>2243819601.31</v>
      </c>
      <c r="D11" s="43">
        <v>162266814</v>
      </c>
      <c r="E11" s="43">
        <f t="shared" si="0"/>
        <v>2081552787.31</v>
      </c>
      <c r="F11" s="43">
        <f t="shared" si="1"/>
        <v>0.3154856336113659</v>
      </c>
      <c r="G11" s="36">
        <f t="shared" si="2"/>
        <v>0</v>
      </c>
      <c r="H11" s="36">
        <f t="shared" si="3"/>
        <v>0</v>
      </c>
      <c r="I11" s="36">
        <f t="shared" si="4"/>
        <v>0</v>
      </c>
    </row>
    <row r="12" spans="1:9" ht="15.75">
      <c r="A12" s="5" t="s">
        <v>3</v>
      </c>
      <c r="B12" s="43">
        <v>2039000</v>
      </c>
      <c r="C12" s="43">
        <v>1653693000</v>
      </c>
      <c r="D12" s="43">
        <v>132649000</v>
      </c>
      <c r="E12" s="43">
        <f t="shared" si="0"/>
        <v>1521044000</v>
      </c>
      <c r="F12" s="43">
        <f t="shared" si="1"/>
        <v>0.1340526638282653</v>
      </c>
      <c r="G12" s="36">
        <f t="shared" si="2"/>
        <v>0</v>
      </c>
      <c r="H12" s="36">
        <f t="shared" si="3"/>
        <v>0</v>
      </c>
      <c r="I12" s="36">
        <f t="shared" si="4"/>
        <v>0</v>
      </c>
    </row>
    <row r="13" spans="1:9" ht="15.75">
      <c r="A13" s="5" t="s">
        <v>4</v>
      </c>
      <c r="B13" s="43">
        <v>200000</v>
      </c>
      <c r="C13" s="43">
        <v>960115404.6</v>
      </c>
      <c r="D13" s="43">
        <v>77496000</v>
      </c>
      <c r="E13" s="43">
        <f t="shared" si="0"/>
        <v>882619404.6</v>
      </c>
      <c r="F13" s="43">
        <f t="shared" si="1"/>
        <v>0.02265982358394208</v>
      </c>
      <c r="G13" s="36">
        <f t="shared" si="2"/>
        <v>0</v>
      </c>
      <c r="H13" s="36">
        <f t="shared" si="3"/>
        <v>0</v>
      </c>
      <c r="I13" s="36">
        <f t="shared" si="4"/>
        <v>0</v>
      </c>
    </row>
    <row r="14" spans="1:9" ht="15.75">
      <c r="A14" s="5" t="s">
        <v>5</v>
      </c>
      <c r="B14" s="43">
        <v>900000</v>
      </c>
      <c r="C14" s="43">
        <v>715002653.74</v>
      </c>
      <c r="D14" s="43">
        <v>47764866</v>
      </c>
      <c r="E14" s="43">
        <f t="shared" si="0"/>
        <v>667237787.74</v>
      </c>
      <c r="F14" s="43">
        <f t="shared" si="1"/>
        <v>0.13488444697480168</v>
      </c>
      <c r="G14" s="36">
        <f t="shared" si="2"/>
        <v>0</v>
      </c>
      <c r="H14" s="36">
        <f t="shared" si="3"/>
        <v>0</v>
      </c>
      <c r="I14" s="36">
        <f t="shared" si="4"/>
        <v>0</v>
      </c>
    </row>
    <row r="15" spans="1:9" ht="15.75">
      <c r="A15" s="5" t="s">
        <v>6</v>
      </c>
      <c r="B15" s="43">
        <v>1100000</v>
      </c>
      <c r="C15" s="43">
        <v>1152631472.58</v>
      </c>
      <c r="D15" s="43">
        <v>52770016</v>
      </c>
      <c r="E15" s="43">
        <f t="shared" si="0"/>
        <v>1099861456.58</v>
      </c>
      <c r="F15" s="43">
        <f t="shared" si="1"/>
        <v>0.10001259644286753</v>
      </c>
      <c r="G15" s="36">
        <f t="shared" si="2"/>
        <v>0</v>
      </c>
      <c r="H15" s="36">
        <f t="shared" si="3"/>
        <v>0</v>
      </c>
      <c r="I15" s="36">
        <f t="shared" si="4"/>
        <v>0</v>
      </c>
    </row>
    <row r="16" spans="1:9" ht="15.75">
      <c r="A16" s="5" t="s">
        <v>7</v>
      </c>
      <c r="B16" s="43">
        <v>715000</v>
      </c>
      <c r="C16" s="43">
        <v>461306539.83</v>
      </c>
      <c r="D16" s="43">
        <v>37684653</v>
      </c>
      <c r="E16" s="43">
        <f t="shared" si="0"/>
        <v>423621886.83</v>
      </c>
      <c r="F16" s="43">
        <f t="shared" si="1"/>
        <v>0.1687825917943967</v>
      </c>
      <c r="G16" s="36">
        <f t="shared" si="2"/>
        <v>0</v>
      </c>
      <c r="H16" s="36">
        <f t="shared" si="3"/>
        <v>0</v>
      </c>
      <c r="I16" s="36">
        <f t="shared" si="4"/>
        <v>0</v>
      </c>
    </row>
    <row r="17" spans="1:9" ht="15.75">
      <c r="A17" s="5" t="s">
        <v>8</v>
      </c>
      <c r="B17" s="43">
        <v>1920000</v>
      </c>
      <c r="C17" s="43">
        <v>669326193</v>
      </c>
      <c r="D17" s="43">
        <v>52937640</v>
      </c>
      <c r="E17" s="43">
        <f t="shared" si="0"/>
        <v>616388553</v>
      </c>
      <c r="F17" s="43">
        <f t="shared" si="1"/>
        <v>0.31149183265251196</v>
      </c>
      <c r="G17" s="36">
        <f t="shared" si="2"/>
        <v>0</v>
      </c>
      <c r="H17" s="36">
        <f t="shared" si="3"/>
        <v>0</v>
      </c>
      <c r="I17" s="36">
        <f t="shared" si="4"/>
        <v>0</v>
      </c>
    </row>
    <row r="18" spans="1:9" ht="15.75">
      <c r="A18" s="5" t="s">
        <v>9</v>
      </c>
      <c r="B18" s="43">
        <v>613000</v>
      </c>
      <c r="C18" s="43">
        <v>462538270.08</v>
      </c>
      <c r="D18" s="43">
        <v>37948000</v>
      </c>
      <c r="E18" s="43">
        <f t="shared" si="0"/>
        <v>424590270.08</v>
      </c>
      <c r="F18" s="43">
        <f t="shared" si="1"/>
        <v>0.14437448128156596</v>
      </c>
      <c r="G18" s="36">
        <f t="shared" si="2"/>
        <v>0</v>
      </c>
      <c r="H18" s="36">
        <f t="shared" si="3"/>
        <v>0</v>
      </c>
      <c r="I18" s="36">
        <f t="shared" si="4"/>
        <v>0</v>
      </c>
    </row>
    <row r="19" spans="1:9" ht="15.75">
      <c r="A19" s="5" t="s">
        <v>10</v>
      </c>
      <c r="B19" s="43">
        <v>246556.7</v>
      </c>
      <c r="C19" s="43">
        <v>194042648.08</v>
      </c>
      <c r="D19" s="43">
        <v>48543149</v>
      </c>
      <c r="E19" s="43">
        <f t="shared" si="0"/>
        <v>145499499.08</v>
      </c>
      <c r="F19" s="43">
        <f t="shared" si="1"/>
        <v>0.16945536002459755</v>
      </c>
      <c r="G19" s="36">
        <f t="shared" si="2"/>
        <v>0</v>
      </c>
      <c r="H19" s="36">
        <f t="shared" si="3"/>
        <v>0</v>
      </c>
      <c r="I19" s="36">
        <f t="shared" si="4"/>
        <v>0</v>
      </c>
    </row>
    <row r="20" spans="1:9" ht="15.75">
      <c r="A20" s="5" t="s">
        <v>11</v>
      </c>
      <c r="B20" s="43">
        <v>1300000</v>
      </c>
      <c r="C20" s="43">
        <v>600083329.63</v>
      </c>
      <c r="D20" s="43">
        <v>123272187</v>
      </c>
      <c r="E20" s="43">
        <f t="shared" si="0"/>
        <v>476811142.63</v>
      </c>
      <c r="F20" s="43">
        <f t="shared" si="1"/>
        <v>0.2726446351126457</v>
      </c>
      <c r="G20" s="36">
        <f t="shared" si="2"/>
        <v>0</v>
      </c>
      <c r="H20" s="36">
        <f t="shared" si="3"/>
        <v>0</v>
      </c>
      <c r="I20" s="36">
        <f t="shared" si="4"/>
        <v>0</v>
      </c>
    </row>
    <row r="21" spans="1:9" ht="15.75">
      <c r="A21" s="5" t="s">
        <v>12</v>
      </c>
      <c r="B21" s="43">
        <v>33265</v>
      </c>
      <c r="C21" s="43">
        <v>272140481.29</v>
      </c>
      <c r="D21" s="43">
        <v>54180627</v>
      </c>
      <c r="E21" s="43">
        <f t="shared" si="0"/>
        <v>217959854.29000002</v>
      </c>
      <c r="F21" s="43">
        <f t="shared" si="1"/>
        <v>0.015261984877150926</v>
      </c>
      <c r="G21" s="36">
        <f t="shared" si="2"/>
        <v>0</v>
      </c>
      <c r="H21" s="36">
        <f t="shared" si="3"/>
        <v>0</v>
      </c>
      <c r="I21" s="36">
        <f t="shared" si="4"/>
        <v>0</v>
      </c>
    </row>
    <row r="22" spans="1:9" ht="15.75">
      <c r="A22" s="5" t="s">
        <v>13</v>
      </c>
      <c r="B22" s="43">
        <v>720000</v>
      </c>
      <c r="C22" s="43">
        <v>420577433.8</v>
      </c>
      <c r="D22" s="43">
        <v>78240992</v>
      </c>
      <c r="E22" s="43">
        <f t="shared" si="0"/>
        <v>342336441.8</v>
      </c>
      <c r="F22" s="43">
        <f t="shared" si="1"/>
        <v>0.2103194144959416</v>
      </c>
      <c r="G22" s="36">
        <f t="shared" si="2"/>
        <v>0</v>
      </c>
      <c r="H22" s="36">
        <f t="shared" si="3"/>
        <v>0</v>
      </c>
      <c r="I22" s="36">
        <f t="shared" si="4"/>
        <v>0</v>
      </c>
    </row>
    <row r="23" spans="1:9" ht="15.75">
      <c r="A23" s="5" t="s">
        <v>14</v>
      </c>
      <c r="B23" s="43">
        <v>680000</v>
      </c>
      <c r="C23" s="43">
        <v>405965183</v>
      </c>
      <c r="D23" s="43">
        <v>122338342</v>
      </c>
      <c r="E23" s="43">
        <f t="shared" si="0"/>
        <v>283626841</v>
      </c>
      <c r="F23" s="43">
        <f t="shared" si="1"/>
        <v>0.23975163902065247</v>
      </c>
      <c r="G23" s="36">
        <f t="shared" si="2"/>
        <v>0</v>
      </c>
      <c r="H23" s="36">
        <f t="shared" si="3"/>
        <v>0</v>
      </c>
      <c r="I23" s="36">
        <f t="shared" si="4"/>
        <v>0</v>
      </c>
    </row>
    <row r="24" spans="1:9" ht="15.75">
      <c r="A24" s="5" t="s">
        <v>15</v>
      </c>
      <c r="B24" s="43">
        <v>80000</v>
      </c>
      <c r="C24" s="43">
        <v>331751329.39</v>
      </c>
      <c r="D24" s="43">
        <v>65764315</v>
      </c>
      <c r="E24" s="43">
        <f t="shared" si="0"/>
        <v>265987014.39</v>
      </c>
      <c r="F24" s="43">
        <f t="shared" si="1"/>
        <v>0.030076656254617393</v>
      </c>
      <c r="G24" s="36">
        <f t="shared" si="2"/>
        <v>0</v>
      </c>
      <c r="H24" s="36">
        <f t="shared" si="3"/>
        <v>0</v>
      </c>
      <c r="I24" s="36">
        <f t="shared" si="4"/>
        <v>0</v>
      </c>
    </row>
    <row r="25" spans="1:9" ht="15.75">
      <c r="A25" s="5" t="s">
        <v>16</v>
      </c>
      <c r="B25" s="43">
        <v>20250000</v>
      </c>
      <c r="C25" s="43">
        <v>800697295.65</v>
      </c>
      <c r="D25" s="43">
        <v>105302632.74</v>
      </c>
      <c r="E25" s="43">
        <f t="shared" si="0"/>
        <v>695394662.91</v>
      </c>
      <c r="F25" s="43">
        <f t="shared" si="1"/>
        <v>2.912015446776705</v>
      </c>
      <c r="G25" s="36">
        <f t="shared" si="2"/>
        <v>0</v>
      </c>
      <c r="H25" s="36">
        <f t="shared" si="3"/>
        <v>0</v>
      </c>
      <c r="I25" s="36">
        <f t="shared" si="4"/>
        <v>0</v>
      </c>
    </row>
    <row r="26" spans="1:9" ht="15.75">
      <c r="A26" s="5" t="s">
        <v>17</v>
      </c>
      <c r="B26" s="43">
        <v>17240</v>
      </c>
      <c r="C26" s="43">
        <v>135522571.9</v>
      </c>
      <c r="D26" s="43">
        <v>35892650</v>
      </c>
      <c r="E26" s="43">
        <f t="shared" si="0"/>
        <v>99629921.9</v>
      </c>
      <c r="F26" s="43">
        <f t="shared" si="1"/>
        <v>0.017304038456743987</v>
      </c>
      <c r="G26" s="36">
        <f t="shared" si="2"/>
        <v>0</v>
      </c>
      <c r="H26" s="36">
        <f t="shared" si="3"/>
        <v>0</v>
      </c>
      <c r="I26" s="36">
        <f t="shared" si="4"/>
        <v>0</v>
      </c>
    </row>
    <row r="27" spans="1:9" ht="15.75">
      <c r="A27" s="5" t="s">
        <v>18</v>
      </c>
      <c r="B27" s="43">
        <v>150000</v>
      </c>
      <c r="C27" s="43">
        <v>290246958</v>
      </c>
      <c r="D27" s="43">
        <v>79144973</v>
      </c>
      <c r="E27" s="43">
        <f t="shared" si="0"/>
        <v>211101985</v>
      </c>
      <c r="F27" s="43">
        <f t="shared" si="1"/>
        <v>0.07105570324220306</v>
      </c>
      <c r="G27" s="36">
        <f t="shared" si="2"/>
        <v>0</v>
      </c>
      <c r="H27" s="36">
        <f t="shared" si="3"/>
        <v>0</v>
      </c>
      <c r="I27" s="36">
        <f t="shared" si="4"/>
        <v>0</v>
      </c>
    </row>
    <row r="28" spans="1:9" ht="15.75">
      <c r="A28" s="5" t="s">
        <v>19</v>
      </c>
      <c r="B28" s="43">
        <v>71000</v>
      </c>
      <c r="C28" s="43">
        <v>559180691.95</v>
      </c>
      <c r="D28" s="43">
        <v>80343260</v>
      </c>
      <c r="E28" s="43">
        <f t="shared" si="0"/>
        <v>478837431.95000005</v>
      </c>
      <c r="F28" s="43">
        <f t="shared" si="1"/>
        <v>0.014827579312432237</v>
      </c>
      <c r="G28" s="36">
        <f t="shared" si="2"/>
        <v>0</v>
      </c>
      <c r="H28" s="36">
        <f t="shared" si="3"/>
        <v>0</v>
      </c>
      <c r="I28" s="36">
        <f t="shared" si="4"/>
        <v>0</v>
      </c>
    </row>
    <row r="29" spans="1:9" ht="15.75">
      <c r="A29" s="5" t="s">
        <v>20</v>
      </c>
      <c r="B29" s="43"/>
      <c r="C29" s="43">
        <v>611820163.34</v>
      </c>
      <c r="D29" s="43">
        <v>111030073</v>
      </c>
      <c r="E29" s="43">
        <f t="shared" si="0"/>
        <v>500790090.34000003</v>
      </c>
      <c r="F29" s="23">
        <f t="shared" si="1"/>
        <v>0</v>
      </c>
      <c r="G29" s="36">
        <f t="shared" si="2"/>
        <v>0</v>
      </c>
      <c r="H29" s="36">
        <f t="shared" si="3"/>
        <v>0</v>
      </c>
      <c r="I29" s="36">
        <f t="shared" si="4"/>
        <v>0</v>
      </c>
    </row>
    <row r="30" spans="1:9" ht="15.75">
      <c r="A30" s="5" t="s">
        <v>21</v>
      </c>
      <c r="B30" s="43">
        <v>500000</v>
      </c>
      <c r="C30" s="43">
        <v>574290767.96</v>
      </c>
      <c r="D30" s="43">
        <v>67148757</v>
      </c>
      <c r="E30" s="43">
        <f t="shared" si="0"/>
        <v>507142010.96000004</v>
      </c>
      <c r="F30" s="43">
        <f t="shared" si="1"/>
        <v>0.0985917137989652</v>
      </c>
      <c r="G30" s="36">
        <f t="shared" si="2"/>
        <v>0</v>
      </c>
      <c r="H30" s="36">
        <f t="shared" si="3"/>
        <v>0</v>
      </c>
      <c r="I30" s="36">
        <f t="shared" si="4"/>
        <v>0</v>
      </c>
    </row>
    <row r="31" spans="1:9" ht="15.75">
      <c r="A31" s="5" t="s">
        <v>22</v>
      </c>
      <c r="B31" s="43">
        <v>25000</v>
      </c>
      <c r="C31" s="43">
        <v>371012777.84</v>
      </c>
      <c r="D31" s="43">
        <v>114592581</v>
      </c>
      <c r="E31" s="43">
        <f t="shared" si="0"/>
        <v>256420196.83999997</v>
      </c>
      <c r="F31" s="43">
        <f t="shared" si="1"/>
        <v>0.009749622029812027</v>
      </c>
      <c r="G31" s="36">
        <f t="shared" si="2"/>
        <v>0</v>
      </c>
      <c r="H31" s="36">
        <f t="shared" si="3"/>
        <v>0</v>
      </c>
      <c r="I31" s="36">
        <f t="shared" si="4"/>
        <v>0</v>
      </c>
    </row>
    <row r="32" spans="1:9" ht="15.75">
      <c r="A32" s="5" t="s">
        <v>23</v>
      </c>
      <c r="B32" s="43">
        <v>538000</v>
      </c>
      <c r="C32" s="43">
        <v>449319697</v>
      </c>
      <c r="D32" s="43">
        <v>57477339</v>
      </c>
      <c r="E32" s="43">
        <f t="shared" si="0"/>
        <v>391842358</v>
      </c>
      <c r="F32" s="43">
        <f t="shared" si="1"/>
        <v>0.13730011291938987</v>
      </c>
      <c r="G32" s="36">
        <f t="shared" si="2"/>
        <v>0</v>
      </c>
      <c r="H32" s="36">
        <f t="shared" si="3"/>
        <v>0</v>
      </c>
      <c r="I32" s="36">
        <f t="shared" si="4"/>
        <v>0</v>
      </c>
    </row>
    <row r="33" spans="1:9" ht="15.75">
      <c r="A33" s="5" t="s">
        <v>24</v>
      </c>
      <c r="B33" s="43"/>
      <c r="C33" s="43">
        <v>627982931.5</v>
      </c>
      <c r="D33" s="43">
        <v>99681477</v>
      </c>
      <c r="E33" s="43">
        <f t="shared" si="0"/>
        <v>528301454.5</v>
      </c>
      <c r="F33" s="23">
        <f t="shared" si="1"/>
        <v>0</v>
      </c>
      <c r="G33" s="36">
        <f t="shared" si="2"/>
        <v>0</v>
      </c>
      <c r="H33" s="36">
        <f t="shared" si="3"/>
        <v>0</v>
      </c>
      <c r="I33" s="36">
        <f t="shared" si="4"/>
        <v>0</v>
      </c>
    </row>
    <row r="34" spans="1:9" ht="15.75">
      <c r="A34" s="5" t="s">
        <v>25</v>
      </c>
      <c r="B34" s="43">
        <v>100000</v>
      </c>
      <c r="C34" s="43">
        <v>175260942.08</v>
      </c>
      <c r="D34" s="43">
        <v>44805724</v>
      </c>
      <c r="E34" s="43">
        <f t="shared" si="0"/>
        <v>130455218.08000001</v>
      </c>
      <c r="F34" s="43">
        <f t="shared" si="1"/>
        <v>0.07665465703232834</v>
      </c>
      <c r="G34" s="36">
        <f t="shared" si="2"/>
        <v>0</v>
      </c>
      <c r="H34" s="36">
        <f t="shared" si="3"/>
        <v>0</v>
      </c>
      <c r="I34" s="36">
        <f t="shared" si="4"/>
        <v>0</v>
      </c>
    </row>
    <row r="35" spans="1:9" ht="15.75">
      <c r="A35" s="5" t="s">
        <v>26</v>
      </c>
      <c r="B35" s="43">
        <v>120000</v>
      </c>
      <c r="C35" s="43">
        <v>507683551.82</v>
      </c>
      <c r="D35" s="43">
        <v>96937169</v>
      </c>
      <c r="E35" s="43">
        <f t="shared" si="0"/>
        <v>410746382.82</v>
      </c>
      <c r="F35" s="43">
        <f t="shared" si="1"/>
        <v>0.02921510815898948</v>
      </c>
      <c r="G35" s="36">
        <f t="shared" si="2"/>
        <v>0</v>
      </c>
      <c r="H35" s="36">
        <f t="shared" si="3"/>
        <v>0</v>
      </c>
      <c r="I35" s="36">
        <f t="shared" si="4"/>
        <v>0</v>
      </c>
    </row>
    <row r="36" spans="1:9" ht="15.75">
      <c r="A36" s="5" t="s">
        <v>27</v>
      </c>
      <c r="B36" s="43">
        <v>105000</v>
      </c>
      <c r="C36" s="43">
        <v>316573384.56</v>
      </c>
      <c r="D36" s="43">
        <v>90936319</v>
      </c>
      <c r="E36" s="43">
        <f t="shared" si="0"/>
        <v>225637065.56</v>
      </c>
      <c r="F36" s="43">
        <f t="shared" si="1"/>
        <v>0.046534907613429786</v>
      </c>
      <c r="G36" s="36">
        <f t="shared" si="2"/>
        <v>0</v>
      </c>
      <c r="H36" s="36">
        <f t="shared" si="3"/>
        <v>0</v>
      </c>
      <c r="I36" s="36">
        <f t="shared" si="4"/>
        <v>0</v>
      </c>
    </row>
    <row r="37" spans="1:9" ht="15.75">
      <c r="A37" s="5" t="s">
        <v>28</v>
      </c>
      <c r="B37" s="43">
        <v>378000</v>
      </c>
      <c r="C37" s="43">
        <v>414844325.34</v>
      </c>
      <c r="D37" s="43">
        <v>132965230</v>
      </c>
      <c r="E37" s="43">
        <f t="shared" si="0"/>
        <v>281879095.34</v>
      </c>
      <c r="F37" s="43">
        <f t="shared" si="1"/>
        <v>0.13410004723623078</v>
      </c>
      <c r="G37" s="36">
        <f t="shared" si="2"/>
        <v>0</v>
      </c>
      <c r="H37" s="36">
        <f t="shared" si="3"/>
        <v>0</v>
      </c>
      <c r="I37" s="36">
        <f t="shared" si="4"/>
        <v>0</v>
      </c>
    </row>
    <row r="38" spans="1:9" ht="15.75">
      <c r="A38" s="5" t="s">
        <v>29</v>
      </c>
      <c r="B38" s="43">
        <v>428000</v>
      </c>
      <c r="C38" s="43">
        <v>443657402.66</v>
      </c>
      <c r="D38" s="43">
        <v>83248124</v>
      </c>
      <c r="E38" s="43">
        <f t="shared" si="0"/>
        <v>360409278.66</v>
      </c>
      <c r="F38" s="43">
        <f t="shared" si="1"/>
        <v>0.11875387936495475</v>
      </c>
      <c r="G38" s="36">
        <f t="shared" si="2"/>
        <v>0</v>
      </c>
      <c r="H38" s="36">
        <f t="shared" si="3"/>
        <v>0</v>
      </c>
      <c r="I38" s="36">
        <f t="shared" si="4"/>
        <v>0</v>
      </c>
    </row>
    <row r="39" spans="1:9" ht="15.75">
      <c r="A39" s="5" t="s">
        <v>30</v>
      </c>
      <c r="B39" s="43">
        <v>380000</v>
      </c>
      <c r="C39" s="43">
        <v>943471986.18</v>
      </c>
      <c r="D39" s="43">
        <v>115207808</v>
      </c>
      <c r="E39" s="43">
        <f t="shared" si="0"/>
        <v>828264178.18</v>
      </c>
      <c r="F39" s="43">
        <f t="shared" si="1"/>
        <v>0.04587908182085084</v>
      </c>
      <c r="G39" s="36">
        <f t="shared" si="2"/>
        <v>0</v>
      </c>
      <c r="H39" s="36">
        <f t="shared" si="3"/>
        <v>0</v>
      </c>
      <c r="I39" s="36">
        <f t="shared" si="4"/>
        <v>0</v>
      </c>
    </row>
    <row r="40" spans="1:9" ht="15.75">
      <c r="A40" s="5" t="s">
        <v>31</v>
      </c>
      <c r="B40" s="43">
        <v>6329722.89</v>
      </c>
      <c r="C40" s="43">
        <v>648816637.04</v>
      </c>
      <c r="D40" s="43">
        <v>169492000</v>
      </c>
      <c r="E40" s="43">
        <f t="shared" si="0"/>
        <v>479324637.03999996</v>
      </c>
      <c r="F40" s="43">
        <f t="shared" si="1"/>
        <v>1.3205502911530458</v>
      </c>
      <c r="G40" s="36">
        <f t="shared" si="2"/>
        <v>0</v>
      </c>
      <c r="H40" s="36">
        <f t="shared" si="3"/>
        <v>0</v>
      </c>
      <c r="I40" s="36">
        <f t="shared" si="4"/>
        <v>0</v>
      </c>
    </row>
    <row r="41" spans="1:9" ht="15.75">
      <c r="A41" s="5" t="s">
        <v>32</v>
      </c>
      <c r="B41" s="43">
        <v>150000</v>
      </c>
      <c r="C41" s="43">
        <v>426540748.18</v>
      </c>
      <c r="D41" s="43">
        <v>84432832</v>
      </c>
      <c r="E41" s="43">
        <f t="shared" si="0"/>
        <v>342107916.18</v>
      </c>
      <c r="F41" s="43">
        <f t="shared" si="1"/>
        <v>0.04384581382240729</v>
      </c>
      <c r="G41" s="36">
        <f t="shared" si="2"/>
        <v>0</v>
      </c>
      <c r="H41" s="36">
        <f t="shared" si="3"/>
        <v>0</v>
      </c>
      <c r="I41" s="36">
        <f t="shared" si="4"/>
        <v>0</v>
      </c>
    </row>
    <row r="42" spans="1:9" ht="15.75">
      <c r="A42" s="5" t="s">
        <v>33</v>
      </c>
      <c r="B42" s="43">
        <v>740000</v>
      </c>
      <c r="C42" s="43">
        <v>281219463.77</v>
      </c>
      <c r="D42" s="43">
        <v>78067734</v>
      </c>
      <c r="E42" s="43">
        <f t="shared" si="0"/>
        <v>203151729.76999998</v>
      </c>
      <c r="F42" s="43">
        <f t="shared" si="1"/>
        <v>0.36425975837754254</v>
      </c>
      <c r="G42" s="36">
        <f t="shared" si="2"/>
        <v>0</v>
      </c>
      <c r="H42" s="36">
        <f t="shared" si="3"/>
        <v>0</v>
      </c>
      <c r="I42" s="36">
        <f t="shared" si="4"/>
        <v>0</v>
      </c>
    </row>
    <row r="43" spans="1:9" ht="15.75">
      <c r="A43" s="5" t="s">
        <v>34</v>
      </c>
      <c r="B43" s="43">
        <v>375000</v>
      </c>
      <c r="C43" s="43">
        <v>322608749.3</v>
      </c>
      <c r="D43" s="43">
        <v>79173094</v>
      </c>
      <c r="E43" s="43">
        <f t="shared" si="0"/>
        <v>243435655.3</v>
      </c>
      <c r="F43" s="43">
        <f t="shared" si="1"/>
        <v>0.15404481300730805</v>
      </c>
      <c r="G43" s="36">
        <f t="shared" si="2"/>
        <v>0</v>
      </c>
      <c r="H43" s="36">
        <f t="shared" si="3"/>
        <v>0</v>
      </c>
      <c r="I43" s="36">
        <f t="shared" si="4"/>
        <v>0</v>
      </c>
    </row>
    <row r="44" spans="1:9" ht="15.75">
      <c r="A44" s="5" t="s">
        <v>35</v>
      </c>
      <c r="B44" s="43">
        <v>100000</v>
      </c>
      <c r="C44" s="43">
        <v>304827686.65</v>
      </c>
      <c r="D44" s="43">
        <v>76242459</v>
      </c>
      <c r="E44" s="43">
        <f t="shared" si="0"/>
        <v>228585227.64999998</v>
      </c>
      <c r="F44" s="43">
        <f t="shared" si="1"/>
        <v>0.04374735892956117</v>
      </c>
      <c r="G44" s="36">
        <f t="shared" si="2"/>
        <v>0</v>
      </c>
      <c r="H44" s="36">
        <f t="shared" si="3"/>
        <v>0</v>
      </c>
      <c r="I44" s="36">
        <f t="shared" si="4"/>
        <v>0</v>
      </c>
    </row>
    <row r="45" spans="1:9" ht="15.75">
      <c r="A45" s="5" t="s">
        <v>36</v>
      </c>
      <c r="B45" s="43">
        <v>345000</v>
      </c>
      <c r="C45" s="43">
        <v>328849842.09</v>
      </c>
      <c r="D45" s="43">
        <v>47655113</v>
      </c>
      <c r="E45" s="43">
        <f t="shared" si="0"/>
        <v>281194729.09</v>
      </c>
      <c r="F45" s="43">
        <f t="shared" si="1"/>
        <v>0.12269077770998274</v>
      </c>
      <c r="G45" s="36">
        <f t="shared" si="2"/>
        <v>0</v>
      </c>
      <c r="H45" s="36">
        <f t="shared" si="3"/>
        <v>0</v>
      </c>
      <c r="I45" s="36">
        <f t="shared" si="4"/>
        <v>0</v>
      </c>
    </row>
    <row r="46" spans="1:9" s="18" customFormat="1" ht="15.75">
      <c r="A46" s="15" t="s">
        <v>72</v>
      </c>
      <c r="B46" s="16">
        <f>SUM(B$9:B$45)</f>
        <v>394326984.59</v>
      </c>
      <c r="C46" s="16">
        <f>SUM(C$9:C$45)</f>
        <v>49086333761.59</v>
      </c>
      <c r="D46" s="16">
        <f>SUM(D$9:D$45)</f>
        <v>4464028306.74</v>
      </c>
      <c r="E46" s="16">
        <f>SUM(E$9:E$45)</f>
        <v>44622305454.85</v>
      </c>
      <c r="F46" s="16">
        <f t="shared" si="1"/>
        <v>0.8836992633403719</v>
      </c>
      <c r="G46" s="16"/>
      <c r="H46" s="17"/>
      <c r="I46" s="17"/>
    </row>
    <row r="48" spans="5:6" ht="15.75">
      <c r="E48" s="21">
        <f>$C$46-$D$46-$E$46</f>
        <v>0</v>
      </c>
      <c r="F48" s="21"/>
    </row>
  </sheetData>
  <sheetProtection/>
  <mergeCells count="1">
    <mergeCell ref="A1:I1"/>
  </mergeCells>
  <printOptions/>
  <pageMargins left="0.8" right="0.16" top="0.17" bottom="0.16" header="0.17" footer="0.16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7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I47" sqref="I47"/>
    </sheetView>
  </sheetViews>
  <sheetFormatPr defaultColWidth="9.140625" defaultRowHeight="15"/>
  <cols>
    <col min="1" max="1" width="24.28125" style="1" customWidth="1"/>
    <col min="2" max="2" width="11.8515625" style="1" customWidth="1"/>
    <col min="3" max="3" width="11.57421875" style="1" customWidth="1"/>
    <col min="4" max="4" width="11.7109375" style="1" customWidth="1"/>
    <col min="5" max="5" width="12.00390625" style="1" customWidth="1"/>
    <col min="6" max="6" width="8.7109375" style="2" customWidth="1"/>
    <col min="7" max="7" width="8.8515625" style="2" customWidth="1"/>
    <col min="8" max="8" width="18.57421875" style="2" customWidth="1"/>
    <col min="9" max="16384" width="9.140625" style="1" customWidth="1"/>
  </cols>
  <sheetData>
    <row r="1" spans="1:8" ht="16.5" customHeight="1">
      <c r="A1" s="77" t="s">
        <v>201</v>
      </c>
      <c r="B1" s="77"/>
      <c r="C1" s="77"/>
      <c r="D1" s="77"/>
      <c r="E1" s="77"/>
      <c r="F1" s="79"/>
      <c r="G1" s="79"/>
      <c r="H1" s="79"/>
    </row>
    <row r="3" spans="1:8" ht="15.75">
      <c r="A3" s="11" t="s">
        <v>73</v>
      </c>
      <c r="B3" s="11">
        <v>1</v>
      </c>
      <c r="C3" s="2"/>
      <c r="D3" s="2"/>
      <c r="E3" s="2"/>
      <c r="F3" s="1"/>
      <c r="G3" s="1"/>
      <c r="H3" s="1"/>
    </row>
    <row r="4" spans="1:8" ht="15.75">
      <c r="A4" s="12" t="s">
        <v>74</v>
      </c>
      <c r="B4" s="12">
        <v>0</v>
      </c>
      <c r="C4" s="2"/>
      <c r="D4" s="2"/>
      <c r="E4" s="2"/>
      <c r="F4" s="1"/>
      <c r="G4" s="1"/>
      <c r="H4" s="1"/>
    </row>
    <row r="5" spans="1:8" ht="15.75">
      <c r="A5" s="13" t="s">
        <v>75</v>
      </c>
      <c r="B5" s="14" t="s">
        <v>42</v>
      </c>
      <c r="C5" s="2"/>
      <c r="D5" s="2"/>
      <c r="E5" s="2"/>
      <c r="F5" s="1"/>
      <c r="G5" s="1"/>
      <c r="H5" s="1"/>
    </row>
    <row r="7" spans="1:8" s="8" customFormat="1" ht="40.5" customHeight="1">
      <c r="A7" s="74" t="s">
        <v>38</v>
      </c>
      <c r="B7" s="88" t="s">
        <v>198</v>
      </c>
      <c r="C7" s="88"/>
      <c r="D7" s="88"/>
      <c r="E7" s="88"/>
      <c r="F7" s="75" t="s">
        <v>76</v>
      </c>
      <c r="G7" s="75" t="s">
        <v>77</v>
      </c>
      <c r="H7" s="75" t="s">
        <v>78</v>
      </c>
    </row>
    <row r="8" spans="1:8" s="8" customFormat="1" ht="24" customHeight="1">
      <c r="A8" s="74"/>
      <c r="B8" s="4">
        <v>40725</v>
      </c>
      <c r="C8" s="4">
        <v>40756</v>
      </c>
      <c r="D8" s="4">
        <v>40787</v>
      </c>
      <c r="E8" s="4">
        <v>40817</v>
      </c>
      <c r="F8" s="75"/>
      <c r="G8" s="75"/>
      <c r="H8" s="75"/>
    </row>
    <row r="9" spans="1:8" s="7" customFormat="1" ht="15.75">
      <c r="A9" s="9">
        <v>1</v>
      </c>
      <c r="B9" s="3">
        <v>2</v>
      </c>
      <c r="C9" s="3">
        <v>3</v>
      </c>
      <c r="D9" s="3">
        <v>4</v>
      </c>
      <c r="E9" s="3">
        <v>5</v>
      </c>
      <c r="F9" s="9">
        <v>6</v>
      </c>
      <c r="G9" s="3">
        <v>7</v>
      </c>
      <c r="H9" s="3">
        <v>8</v>
      </c>
    </row>
    <row r="10" spans="1:8" ht="15.75">
      <c r="A10" s="5" t="s">
        <v>0</v>
      </c>
      <c r="B10" s="44"/>
      <c r="C10" s="44"/>
      <c r="D10" s="44"/>
      <c r="E10" s="44"/>
      <c r="F10" s="20">
        <f>IF(OR($B10&gt;0,$C10&gt;0,$D10&gt;0,$E10&gt;0),1,0)</f>
        <v>0</v>
      </c>
      <c r="G10" s="20">
        <f>($F10-$B$4)/($B$3-$B$4)</f>
        <v>0</v>
      </c>
      <c r="H10" s="20">
        <f>$G10*$B$5</f>
        <v>0</v>
      </c>
    </row>
    <row r="11" spans="1:8" ht="15.75">
      <c r="A11" s="5" t="s">
        <v>1</v>
      </c>
      <c r="B11" s="44"/>
      <c r="C11" s="44"/>
      <c r="D11" s="44"/>
      <c r="E11" s="44"/>
      <c r="F11" s="20">
        <f aca="true" t="shared" si="0" ref="F11:F46">IF(OR($B11&gt;0,$C11&gt;0,$D11&gt;0,$E11&gt;0),1,0)</f>
        <v>0</v>
      </c>
      <c r="G11" s="20">
        <f aca="true" t="shared" si="1" ref="G11:G46">($F11-$B$4)/($B$3-$B$4)</f>
        <v>0</v>
      </c>
      <c r="H11" s="20">
        <f aca="true" t="shared" si="2" ref="H11:H46">$G11*$B$5</f>
        <v>0</v>
      </c>
    </row>
    <row r="12" spans="1:8" ht="15.75">
      <c r="A12" s="5" t="s">
        <v>2</v>
      </c>
      <c r="B12" s="44"/>
      <c r="C12" s="44"/>
      <c r="D12" s="44"/>
      <c r="E12" s="44"/>
      <c r="F12" s="20">
        <f t="shared" si="0"/>
        <v>0</v>
      </c>
      <c r="G12" s="20">
        <f t="shared" si="1"/>
        <v>0</v>
      </c>
      <c r="H12" s="20">
        <f t="shared" si="2"/>
        <v>0</v>
      </c>
    </row>
    <row r="13" spans="1:8" ht="15.75">
      <c r="A13" s="5" t="s">
        <v>3</v>
      </c>
      <c r="B13" s="44"/>
      <c r="C13" s="44"/>
      <c r="D13" s="44"/>
      <c r="E13" s="44"/>
      <c r="F13" s="20">
        <f t="shared" si="0"/>
        <v>0</v>
      </c>
      <c r="G13" s="20">
        <f t="shared" si="1"/>
        <v>0</v>
      </c>
      <c r="H13" s="20">
        <f t="shared" si="2"/>
        <v>0</v>
      </c>
    </row>
    <row r="14" spans="1:8" ht="15.75">
      <c r="A14" s="5" t="s">
        <v>4</v>
      </c>
      <c r="B14" s="44"/>
      <c r="C14" s="44"/>
      <c r="D14" s="44"/>
      <c r="E14" s="44"/>
      <c r="F14" s="20">
        <f t="shared" si="0"/>
        <v>0</v>
      </c>
      <c r="G14" s="20">
        <f t="shared" si="1"/>
        <v>0</v>
      </c>
      <c r="H14" s="20">
        <f t="shared" si="2"/>
        <v>0</v>
      </c>
    </row>
    <row r="15" spans="1:8" ht="15.75">
      <c r="A15" s="5" t="s">
        <v>5</v>
      </c>
      <c r="B15" s="44"/>
      <c r="C15" s="44"/>
      <c r="D15" s="44"/>
      <c r="E15" s="44"/>
      <c r="F15" s="20">
        <f t="shared" si="0"/>
        <v>0</v>
      </c>
      <c r="G15" s="20">
        <f t="shared" si="1"/>
        <v>0</v>
      </c>
      <c r="H15" s="20">
        <f t="shared" si="2"/>
        <v>0</v>
      </c>
    </row>
    <row r="16" spans="1:8" ht="15.75">
      <c r="A16" s="5" t="s">
        <v>6</v>
      </c>
      <c r="B16" s="44"/>
      <c r="C16" s="44"/>
      <c r="D16" s="44"/>
      <c r="E16" s="44"/>
      <c r="F16" s="20">
        <f t="shared" si="0"/>
        <v>0</v>
      </c>
      <c r="G16" s="20">
        <f t="shared" si="1"/>
        <v>0</v>
      </c>
      <c r="H16" s="20">
        <f t="shared" si="2"/>
        <v>0</v>
      </c>
    </row>
    <row r="17" spans="1:8" ht="15.75">
      <c r="A17" s="5" t="s">
        <v>7</v>
      </c>
      <c r="B17" s="44"/>
      <c r="C17" s="44"/>
      <c r="D17" s="44"/>
      <c r="E17" s="44"/>
      <c r="F17" s="20">
        <f t="shared" si="0"/>
        <v>0</v>
      </c>
      <c r="G17" s="20">
        <f t="shared" si="1"/>
        <v>0</v>
      </c>
      <c r="H17" s="20">
        <f t="shared" si="2"/>
        <v>0</v>
      </c>
    </row>
    <row r="18" spans="1:8" ht="15.75">
      <c r="A18" s="5" t="s">
        <v>8</v>
      </c>
      <c r="B18" s="44"/>
      <c r="C18" s="44"/>
      <c r="D18" s="44"/>
      <c r="E18" s="44"/>
      <c r="F18" s="20">
        <f t="shared" si="0"/>
        <v>0</v>
      </c>
      <c r="G18" s="20">
        <f t="shared" si="1"/>
        <v>0</v>
      </c>
      <c r="H18" s="20">
        <f t="shared" si="2"/>
        <v>0</v>
      </c>
    </row>
    <row r="19" spans="1:8" ht="15.75">
      <c r="A19" s="5" t="s">
        <v>9</v>
      </c>
      <c r="B19" s="44"/>
      <c r="C19" s="44"/>
      <c r="D19" s="44"/>
      <c r="E19" s="44"/>
      <c r="F19" s="20">
        <f t="shared" si="0"/>
        <v>0</v>
      </c>
      <c r="G19" s="20">
        <f t="shared" si="1"/>
        <v>0</v>
      </c>
      <c r="H19" s="20">
        <f t="shared" si="2"/>
        <v>0</v>
      </c>
    </row>
    <row r="20" spans="1:8" ht="15.75">
      <c r="A20" s="5" t="s">
        <v>10</v>
      </c>
      <c r="B20" s="44"/>
      <c r="C20" s="44"/>
      <c r="D20" s="44"/>
      <c r="E20" s="44"/>
      <c r="F20" s="20">
        <f t="shared" si="0"/>
        <v>0</v>
      </c>
      <c r="G20" s="20">
        <f t="shared" si="1"/>
        <v>0</v>
      </c>
      <c r="H20" s="20">
        <f t="shared" si="2"/>
        <v>0</v>
      </c>
    </row>
    <row r="21" spans="1:8" ht="15.75">
      <c r="A21" s="5" t="s">
        <v>11</v>
      </c>
      <c r="B21" s="44"/>
      <c r="C21" s="44"/>
      <c r="D21" s="44"/>
      <c r="E21" s="44"/>
      <c r="F21" s="20">
        <f t="shared" si="0"/>
        <v>0</v>
      </c>
      <c r="G21" s="20">
        <f t="shared" si="1"/>
        <v>0</v>
      </c>
      <c r="H21" s="20">
        <f t="shared" si="2"/>
        <v>0</v>
      </c>
    </row>
    <row r="22" spans="1:8" ht="15.75">
      <c r="A22" s="5" t="s">
        <v>12</v>
      </c>
      <c r="B22" s="44"/>
      <c r="C22" s="44"/>
      <c r="D22" s="44"/>
      <c r="E22" s="44"/>
      <c r="F22" s="20">
        <f t="shared" si="0"/>
        <v>0</v>
      </c>
      <c r="G22" s="20">
        <f t="shared" si="1"/>
        <v>0</v>
      </c>
      <c r="H22" s="20">
        <f t="shared" si="2"/>
        <v>0</v>
      </c>
    </row>
    <row r="23" spans="1:8" ht="15.75">
      <c r="A23" s="5" t="s">
        <v>13</v>
      </c>
      <c r="B23" s="44"/>
      <c r="C23" s="44"/>
      <c r="D23" s="44"/>
      <c r="E23" s="44"/>
      <c r="F23" s="20">
        <f t="shared" si="0"/>
        <v>0</v>
      </c>
      <c r="G23" s="20">
        <f t="shared" si="1"/>
        <v>0</v>
      </c>
      <c r="H23" s="20">
        <f t="shared" si="2"/>
        <v>0</v>
      </c>
    </row>
    <row r="24" spans="1:8" ht="15.75">
      <c r="A24" s="5" t="s">
        <v>14</v>
      </c>
      <c r="B24" s="44"/>
      <c r="C24" s="44"/>
      <c r="D24" s="44"/>
      <c r="E24" s="44"/>
      <c r="F24" s="20">
        <f t="shared" si="0"/>
        <v>0</v>
      </c>
      <c r="G24" s="20">
        <f t="shared" si="1"/>
        <v>0</v>
      </c>
      <c r="H24" s="20">
        <f t="shared" si="2"/>
        <v>0</v>
      </c>
    </row>
    <row r="25" spans="1:8" ht="15.75">
      <c r="A25" s="5" t="s">
        <v>15</v>
      </c>
      <c r="B25" s="44"/>
      <c r="C25" s="44"/>
      <c r="D25" s="44"/>
      <c r="E25" s="44"/>
      <c r="F25" s="20">
        <f t="shared" si="0"/>
        <v>0</v>
      </c>
      <c r="G25" s="20">
        <f t="shared" si="1"/>
        <v>0</v>
      </c>
      <c r="H25" s="20">
        <f t="shared" si="2"/>
        <v>0</v>
      </c>
    </row>
    <row r="26" spans="1:8" ht="15.75">
      <c r="A26" s="5" t="s">
        <v>16</v>
      </c>
      <c r="B26" s="44"/>
      <c r="C26" s="44"/>
      <c r="D26" s="44"/>
      <c r="E26" s="44"/>
      <c r="F26" s="20">
        <f t="shared" si="0"/>
        <v>0</v>
      </c>
      <c r="G26" s="20">
        <f t="shared" si="1"/>
        <v>0</v>
      </c>
      <c r="H26" s="20">
        <f t="shared" si="2"/>
        <v>0</v>
      </c>
    </row>
    <row r="27" spans="1:8" ht="15.75">
      <c r="A27" s="5" t="s">
        <v>17</v>
      </c>
      <c r="B27" s="44"/>
      <c r="C27" s="44"/>
      <c r="D27" s="44"/>
      <c r="E27" s="44"/>
      <c r="F27" s="20">
        <f t="shared" si="0"/>
        <v>0</v>
      </c>
      <c r="G27" s="20">
        <f t="shared" si="1"/>
        <v>0</v>
      </c>
      <c r="H27" s="20">
        <f t="shared" si="2"/>
        <v>0</v>
      </c>
    </row>
    <row r="28" spans="1:8" ht="15.75">
      <c r="A28" s="5" t="s">
        <v>18</v>
      </c>
      <c r="B28" s="44"/>
      <c r="C28" s="44"/>
      <c r="D28" s="44"/>
      <c r="E28" s="44"/>
      <c r="F28" s="20">
        <f t="shared" si="0"/>
        <v>0</v>
      </c>
      <c r="G28" s="20">
        <f t="shared" si="1"/>
        <v>0</v>
      </c>
      <c r="H28" s="20">
        <f t="shared" si="2"/>
        <v>0</v>
      </c>
    </row>
    <row r="29" spans="1:8" ht="15.75">
      <c r="A29" s="5" t="s">
        <v>19</v>
      </c>
      <c r="B29" s="44"/>
      <c r="C29" s="44"/>
      <c r="D29" s="44"/>
      <c r="E29" s="44"/>
      <c r="F29" s="20">
        <f t="shared" si="0"/>
        <v>0</v>
      </c>
      <c r="G29" s="20">
        <f t="shared" si="1"/>
        <v>0</v>
      </c>
      <c r="H29" s="20">
        <f t="shared" si="2"/>
        <v>0</v>
      </c>
    </row>
    <row r="30" spans="1:8" ht="15.75">
      <c r="A30" s="5" t="s">
        <v>20</v>
      </c>
      <c r="B30" s="44"/>
      <c r="C30" s="44"/>
      <c r="D30" s="44"/>
      <c r="E30" s="44"/>
      <c r="F30" s="20">
        <f t="shared" si="0"/>
        <v>0</v>
      </c>
      <c r="G30" s="20">
        <f t="shared" si="1"/>
        <v>0</v>
      </c>
      <c r="H30" s="20">
        <f t="shared" si="2"/>
        <v>0</v>
      </c>
    </row>
    <row r="31" spans="1:8" ht="15.75">
      <c r="A31" s="5" t="s">
        <v>21</v>
      </c>
      <c r="B31" s="44"/>
      <c r="C31" s="44"/>
      <c r="D31" s="44"/>
      <c r="E31" s="44"/>
      <c r="F31" s="20">
        <f t="shared" si="0"/>
        <v>0</v>
      </c>
      <c r="G31" s="20">
        <f t="shared" si="1"/>
        <v>0</v>
      </c>
      <c r="H31" s="20">
        <f t="shared" si="2"/>
        <v>0</v>
      </c>
    </row>
    <row r="32" spans="1:8" ht="15.75">
      <c r="A32" s="5" t="s">
        <v>22</v>
      </c>
      <c r="B32" s="44"/>
      <c r="C32" s="44"/>
      <c r="D32" s="44"/>
      <c r="E32" s="44"/>
      <c r="F32" s="20">
        <f t="shared" si="0"/>
        <v>0</v>
      </c>
      <c r="G32" s="20">
        <f t="shared" si="1"/>
        <v>0</v>
      </c>
      <c r="H32" s="20">
        <f t="shared" si="2"/>
        <v>0</v>
      </c>
    </row>
    <row r="33" spans="1:8" ht="15.75">
      <c r="A33" s="5" t="s">
        <v>23</v>
      </c>
      <c r="B33" s="44"/>
      <c r="C33" s="44"/>
      <c r="D33" s="44"/>
      <c r="E33" s="44"/>
      <c r="F33" s="20">
        <f t="shared" si="0"/>
        <v>0</v>
      </c>
      <c r="G33" s="20">
        <f t="shared" si="1"/>
        <v>0</v>
      </c>
      <c r="H33" s="20">
        <f t="shared" si="2"/>
        <v>0</v>
      </c>
    </row>
    <row r="34" spans="1:8" ht="15.75">
      <c r="A34" s="5" t="s">
        <v>24</v>
      </c>
      <c r="B34" s="44"/>
      <c r="C34" s="44"/>
      <c r="D34" s="44"/>
      <c r="E34" s="44"/>
      <c r="F34" s="20">
        <f t="shared" si="0"/>
        <v>0</v>
      </c>
      <c r="G34" s="20">
        <f t="shared" si="1"/>
        <v>0</v>
      </c>
      <c r="H34" s="20">
        <f t="shared" si="2"/>
        <v>0</v>
      </c>
    </row>
    <row r="35" spans="1:8" ht="15.75">
      <c r="A35" s="5" t="s">
        <v>25</v>
      </c>
      <c r="B35" s="44"/>
      <c r="C35" s="44"/>
      <c r="D35" s="44"/>
      <c r="E35" s="44"/>
      <c r="F35" s="20">
        <f t="shared" si="0"/>
        <v>0</v>
      </c>
      <c r="G35" s="20">
        <f t="shared" si="1"/>
        <v>0</v>
      </c>
      <c r="H35" s="20">
        <f t="shared" si="2"/>
        <v>0</v>
      </c>
    </row>
    <row r="36" spans="1:8" ht="15.75">
      <c r="A36" s="5" t="s">
        <v>26</v>
      </c>
      <c r="B36" s="44"/>
      <c r="C36" s="44"/>
      <c r="D36" s="44"/>
      <c r="E36" s="44"/>
      <c r="F36" s="20">
        <f t="shared" si="0"/>
        <v>0</v>
      </c>
      <c r="G36" s="20">
        <f t="shared" si="1"/>
        <v>0</v>
      </c>
      <c r="H36" s="20">
        <f t="shared" si="2"/>
        <v>0</v>
      </c>
    </row>
    <row r="37" spans="1:8" ht="15.75">
      <c r="A37" s="5" t="s">
        <v>27</v>
      </c>
      <c r="B37" s="44"/>
      <c r="C37" s="44"/>
      <c r="D37" s="44"/>
      <c r="E37" s="44"/>
      <c r="F37" s="20">
        <f t="shared" si="0"/>
        <v>0</v>
      </c>
      <c r="G37" s="20">
        <f t="shared" si="1"/>
        <v>0</v>
      </c>
      <c r="H37" s="20">
        <f t="shared" si="2"/>
        <v>0</v>
      </c>
    </row>
    <row r="38" spans="1:8" ht="15.75">
      <c r="A38" s="5" t="s">
        <v>28</v>
      </c>
      <c r="B38" s="44"/>
      <c r="C38" s="44"/>
      <c r="D38" s="44"/>
      <c r="E38" s="44"/>
      <c r="F38" s="20">
        <f t="shared" si="0"/>
        <v>0</v>
      </c>
      <c r="G38" s="20">
        <f t="shared" si="1"/>
        <v>0</v>
      </c>
      <c r="H38" s="20">
        <f t="shared" si="2"/>
        <v>0</v>
      </c>
    </row>
    <row r="39" spans="1:8" ht="15.75">
      <c r="A39" s="5" t="s">
        <v>29</v>
      </c>
      <c r="B39" s="44">
        <v>770000</v>
      </c>
      <c r="C39" s="44">
        <v>770000</v>
      </c>
      <c r="D39" s="44">
        <v>770000</v>
      </c>
      <c r="E39" s="44"/>
      <c r="F39" s="20">
        <f t="shared" si="0"/>
        <v>1</v>
      </c>
      <c r="G39" s="20">
        <f t="shared" si="1"/>
        <v>1</v>
      </c>
      <c r="H39" s="20">
        <f t="shared" si="2"/>
        <v>-1</v>
      </c>
    </row>
    <row r="40" spans="1:8" ht="15.75">
      <c r="A40" s="5" t="s">
        <v>30</v>
      </c>
      <c r="B40" s="44"/>
      <c r="C40" s="44"/>
      <c r="D40" s="44"/>
      <c r="E40" s="44"/>
      <c r="F40" s="20">
        <f t="shared" si="0"/>
        <v>0</v>
      </c>
      <c r="G40" s="20">
        <f t="shared" si="1"/>
        <v>0</v>
      </c>
      <c r="H40" s="20">
        <f t="shared" si="2"/>
        <v>0</v>
      </c>
    </row>
    <row r="41" spans="1:8" ht="15.75">
      <c r="A41" s="5" t="s">
        <v>31</v>
      </c>
      <c r="B41" s="44"/>
      <c r="C41" s="44"/>
      <c r="D41" s="44"/>
      <c r="E41" s="44"/>
      <c r="F41" s="20">
        <f t="shared" si="0"/>
        <v>0</v>
      </c>
      <c r="G41" s="20">
        <f t="shared" si="1"/>
        <v>0</v>
      </c>
      <c r="H41" s="20">
        <f t="shared" si="2"/>
        <v>0</v>
      </c>
    </row>
    <row r="42" spans="1:8" ht="15.75">
      <c r="A42" s="5" t="s">
        <v>32</v>
      </c>
      <c r="B42" s="44"/>
      <c r="C42" s="44"/>
      <c r="D42" s="44"/>
      <c r="E42" s="44"/>
      <c r="F42" s="20">
        <f t="shared" si="0"/>
        <v>0</v>
      </c>
      <c r="G42" s="20">
        <f t="shared" si="1"/>
        <v>0</v>
      </c>
      <c r="H42" s="20">
        <f t="shared" si="2"/>
        <v>0</v>
      </c>
    </row>
    <row r="43" spans="1:8" ht="15.75">
      <c r="A43" s="5" t="s">
        <v>33</v>
      </c>
      <c r="B43" s="44"/>
      <c r="C43" s="44"/>
      <c r="D43" s="44"/>
      <c r="E43" s="44"/>
      <c r="F43" s="20">
        <f t="shared" si="0"/>
        <v>0</v>
      </c>
      <c r="G43" s="20">
        <f t="shared" si="1"/>
        <v>0</v>
      </c>
      <c r="H43" s="20">
        <f t="shared" si="2"/>
        <v>0</v>
      </c>
    </row>
    <row r="44" spans="1:8" ht="15.75">
      <c r="A44" s="5" t="s">
        <v>34</v>
      </c>
      <c r="B44" s="44"/>
      <c r="C44" s="44"/>
      <c r="D44" s="44"/>
      <c r="E44" s="44"/>
      <c r="F44" s="20">
        <f t="shared" si="0"/>
        <v>0</v>
      </c>
      <c r="G44" s="20">
        <f t="shared" si="1"/>
        <v>0</v>
      </c>
      <c r="H44" s="20">
        <f t="shared" si="2"/>
        <v>0</v>
      </c>
    </row>
    <row r="45" spans="1:8" ht="15.75">
      <c r="A45" s="5" t="s">
        <v>35</v>
      </c>
      <c r="B45" s="44"/>
      <c r="C45" s="44"/>
      <c r="D45" s="44"/>
      <c r="E45" s="44"/>
      <c r="F45" s="20">
        <f t="shared" si="0"/>
        <v>0</v>
      </c>
      <c r="G45" s="20">
        <f t="shared" si="1"/>
        <v>0</v>
      </c>
      <c r="H45" s="20">
        <f t="shared" si="2"/>
        <v>0</v>
      </c>
    </row>
    <row r="46" spans="1:8" ht="15.75">
      <c r="A46" s="5" t="s">
        <v>36</v>
      </c>
      <c r="B46" s="44"/>
      <c r="C46" s="44"/>
      <c r="D46" s="44"/>
      <c r="E46" s="44"/>
      <c r="F46" s="20">
        <f t="shared" si="0"/>
        <v>0</v>
      </c>
      <c r="G46" s="20">
        <f t="shared" si="1"/>
        <v>0</v>
      </c>
      <c r="H46" s="20">
        <f t="shared" si="2"/>
        <v>0</v>
      </c>
    </row>
    <row r="47" spans="1:5" ht="15.75">
      <c r="A47" s="6"/>
      <c r="B47" s="6"/>
      <c r="C47" s="6"/>
      <c r="D47" s="6"/>
      <c r="E47" s="6"/>
    </row>
  </sheetData>
  <sheetProtection/>
  <mergeCells count="6">
    <mergeCell ref="A1:H1"/>
    <mergeCell ref="A7:A8"/>
    <mergeCell ref="B7:E7"/>
    <mergeCell ref="F7:F8"/>
    <mergeCell ref="G7:G8"/>
    <mergeCell ref="H7:H8"/>
  </mergeCells>
  <printOptions/>
  <pageMargins left="0.21" right="0.17" top="0.4330708661417323" bottom="0.3149606299212598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1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49" sqref="J49"/>
    </sheetView>
  </sheetViews>
  <sheetFormatPr defaultColWidth="9.140625" defaultRowHeight="15"/>
  <cols>
    <col min="1" max="1" width="24.421875" style="1" customWidth="1"/>
    <col min="2" max="2" width="17.57421875" style="1" customWidth="1"/>
    <col min="3" max="3" width="15.57421875" style="1" customWidth="1"/>
    <col min="4" max="4" width="16.28125" style="1" bestFit="1" customWidth="1"/>
    <col min="5" max="5" width="18.00390625" style="1" customWidth="1"/>
    <col min="6" max="6" width="17.421875" style="1" customWidth="1"/>
    <col min="7" max="8" width="7.28125" style="1" customWidth="1"/>
    <col min="9" max="9" width="15.57421875" style="1" customWidth="1"/>
    <col min="10" max="16384" width="9.140625" style="1" customWidth="1"/>
  </cols>
  <sheetData>
    <row r="1" spans="1:9" ht="15.75">
      <c r="A1" s="73" t="s">
        <v>127</v>
      </c>
      <c r="B1" s="73"/>
      <c r="C1" s="73"/>
      <c r="D1" s="73"/>
      <c r="E1" s="73"/>
      <c r="F1" s="73"/>
      <c r="G1" s="73"/>
      <c r="H1" s="73"/>
      <c r="I1" s="73"/>
    </row>
    <row r="3" spans="1:3" ht="15.75">
      <c r="A3" s="11" t="s">
        <v>52</v>
      </c>
      <c r="B3" s="33">
        <f>MAX($G$10:$G$46)</f>
        <v>2.795871879021477</v>
      </c>
      <c r="C3" s="30"/>
    </row>
    <row r="4" spans="1:3" ht="15.75">
      <c r="A4" s="12" t="s">
        <v>53</v>
      </c>
      <c r="B4" s="34">
        <f>MIN($G$10:$G$46)</f>
        <v>0.18663092903884684</v>
      </c>
      <c r="C4" s="31"/>
    </row>
    <row r="5" spans="1:3" ht="15.75">
      <c r="A5" s="13" t="s">
        <v>54</v>
      </c>
      <c r="B5" s="14" t="s">
        <v>126</v>
      </c>
      <c r="C5" s="28"/>
    </row>
    <row r="7" spans="1:9" s="7" customFormat="1" ht="15.75" customHeight="1">
      <c r="A7" s="74" t="s">
        <v>38</v>
      </c>
      <c r="B7" s="75" t="s">
        <v>260</v>
      </c>
      <c r="C7" s="75"/>
      <c r="D7" s="75"/>
      <c r="E7" s="75"/>
      <c r="F7" s="74" t="s">
        <v>262</v>
      </c>
      <c r="G7" s="75" t="s">
        <v>82</v>
      </c>
      <c r="H7" s="75" t="s">
        <v>83</v>
      </c>
      <c r="I7" s="75" t="s">
        <v>84</v>
      </c>
    </row>
    <row r="8" spans="1:9" s="8" customFormat="1" ht="212.25" customHeight="1">
      <c r="A8" s="74"/>
      <c r="B8" s="10" t="s">
        <v>261</v>
      </c>
      <c r="C8" s="10" t="s">
        <v>110</v>
      </c>
      <c r="D8" s="10" t="s">
        <v>40</v>
      </c>
      <c r="E8" s="10" t="s">
        <v>301</v>
      </c>
      <c r="F8" s="74"/>
      <c r="G8" s="76"/>
      <c r="H8" s="76"/>
      <c r="I8" s="76"/>
    </row>
    <row r="9" spans="1:9" s="7" customFormat="1" ht="15.75">
      <c r="A9" s="9">
        <v>1</v>
      </c>
      <c r="B9" s="9">
        <v>2</v>
      </c>
      <c r="C9" s="9">
        <v>3</v>
      </c>
      <c r="D9" s="9">
        <v>4</v>
      </c>
      <c r="E9" s="9" t="s">
        <v>111</v>
      </c>
      <c r="F9" s="9">
        <v>6</v>
      </c>
      <c r="G9" s="9" t="s">
        <v>238</v>
      </c>
      <c r="H9" s="9">
        <v>8</v>
      </c>
      <c r="I9" s="9">
        <v>9</v>
      </c>
    </row>
    <row r="10" spans="1:9" ht="15.75">
      <c r="A10" s="5" t="s">
        <v>0</v>
      </c>
      <c r="B10" s="49">
        <v>1155772566.3999999</v>
      </c>
      <c r="C10" s="49">
        <v>1798178.04</v>
      </c>
      <c r="D10" s="49">
        <v>-20432064.33</v>
      </c>
      <c r="E10" s="49">
        <f>$B10-$C10-$D10</f>
        <v>1174406452.6899998</v>
      </c>
      <c r="F10" s="49">
        <v>1619807707.4299998</v>
      </c>
      <c r="G10" s="43">
        <f>$F10/$E10</f>
        <v>1.3792564777890994</v>
      </c>
      <c r="H10" s="43">
        <f>($G10-$B$4)/($B$3-$B$4)</f>
        <v>0.4570775837157515</v>
      </c>
      <c r="I10" s="43">
        <f>$H10*$B$5</f>
        <v>0.4570775837157515</v>
      </c>
    </row>
    <row r="11" spans="1:9" ht="15.75">
      <c r="A11" s="5" t="s">
        <v>1</v>
      </c>
      <c r="B11" s="49">
        <v>761426727.87</v>
      </c>
      <c r="C11" s="49"/>
      <c r="D11" s="49">
        <v>-18666745.24</v>
      </c>
      <c r="E11" s="49">
        <f aca="true" t="shared" si="0" ref="E11:E46">$B11-$C11-$D11</f>
        <v>780093473.11</v>
      </c>
      <c r="F11" s="49">
        <v>815882328.75</v>
      </c>
      <c r="G11" s="43">
        <f aca="true" t="shared" si="1" ref="G11:G47">$F11/$E11</f>
        <v>1.0458776504017147</v>
      </c>
      <c r="H11" s="43">
        <f aca="true" t="shared" si="2" ref="H11:H46">($G11-$B$4)/($B$3-$B$4)</f>
        <v>0.3293090741077737</v>
      </c>
      <c r="I11" s="43">
        <f aca="true" t="shared" si="3" ref="I11:I46">$H11*$B$5</f>
        <v>0.3293090741077737</v>
      </c>
    </row>
    <row r="12" spans="1:9" ht="15.75">
      <c r="A12" s="5" t="s">
        <v>2</v>
      </c>
      <c r="B12" s="49">
        <v>117010976.78999999</v>
      </c>
      <c r="C12" s="49">
        <v>411788.44</v>
      </c>
      <c r="D12" s="49">
        <v>-2532188.44</v>
      </c>
      <c r="E12" s="49">
        <f t="shared" si="0"/>
        <v>119131376.78999999</v>
      </c>
      <c r="F12" s="49">
        <v>99462207.5</v>
      </c>
      <c r="G12" s="43">
        <f t="shared" si="1"/>
        <v>0.8348951399707902</v>
      </c>
      <c r="H12" s="43">
        <f t="shared" si="2"/>
        <v>0.2484493472847952</v>
      </c>
      <c r="I12" s="43">
        <f t="shared" si="3"/>
        <v>0.2484493472847952</v>
      </c>
    </row>
    <row r="13" spans="1:9" ht="15.75">
      <c r="A13" s="5" t="s">
        <v>3</v>
      </c>
      <c r="B13" s="49">
        <v>247298776.52999997</v>
      </c>
      <c r="C13" s="49"/>
      <c r="D13" s="49">
        <v>-4153818.33</v>
      </c>
      <c r="E13" s="49">
        <f t="shared" si="0"/>
        <v>251452594.85999998</v>
      </c>
      <c r="F13" s="49">
        <v>263692709.94</v>
      </c>
      <c r="G13" s="43">
        <f t="shared" si="1"/>
        <v>1.0486776248493872</v>
      </c>
      <c r="H13" s="43">
        <f t="shared" si="2"/>
        <v>0.33038217333522957</v>
      </c>
      <c r="I13" s="43">
        <f t="shared" si="3"/>
        <v>0.33038217333522957</v>
      </c>
    </row>
    <row r="14" spans="1:9" ht="15.75">
      <c r="A14" s="5" t="s">
        <v>4</v>
      </c>
      <c r="B14" s="49">
        <v>30317624.03</v>
      </c>
      <c r="C14" s="49"/>
      <c r="D14" s="49">
        <v>-154652.97</v>
      </c>
      <c r="E14" s="49">
        <f t="shared" si="0"/>
        <v>30472277</v>
      </c>
      <c r="F14" s="49">
        <v>27915366.22</v>
      </c>
      <c r="G14" s="43">
        <f t="shared" si="1"/>
        <v>0.9160905901452654</v>
      </c>
      <c r="H14" s="43">
        <f t="shared" si="2"/>
        <v>0.27956776514306764</v>
      </c>
      <c r="I14" s="43">
        <f t="shared" si="3"/>
        <v>0.27956776514306764</v>
      </c>
    </row>
    <row r="15" spans="1:9" ht="15.75">
      <c r="A15" s="5" t="s">
        <v>5</v>
      </c>
      <c r="B15" s="49">
        <v>48257315.339999996</v>
      </c>
      <c r="C15" s="49"/>
      <c r="D15" s="49">
        <v>-16859.22</v>
      </c>
      <c r="E15" s="49">
        <f t="shared" si="0"/>
        <v>48274174.559999995</v>
      </c>
      <c r="F15" s="49">
        <v>43875170.09</v>
      </c>
      <c r="G15" s="43">
        <f t="shared" si="1"/>
        <v>0.9088745792114484</v>
      </c>
      <c r="H15" s="43">
        <f t="shared" si="2"/>
        <v>0.2768022057056132</v>
      </c>
      <c r="I15" s="43">
        <f t="shared" si="3"/>
        <v>0.2768022057056132</v>
      </c>
    </row>
    <row r="16" spans="1:9" ht="15.75">
      <c r="A16" s="5" t="s">
        <v>6</v>
      </c>
      <c r="B16" s="49">
        <v>50232496.690000005</v>
      </c>
      <c r="C16" s="49"/>
      <c r="D16" s="49">
        <v>-21049.8</v>
      </c>
      <c r="E16" s="49">
        <f t="shared" si="0"/>
        <v>50253546.49</v>
      </c>
      <c r="F16" s="49">
        <v>52882449.7</v>
      </c>
      <c r="G16" s="43">
        <f t="shared" si="1"/>
        <v>1.0523127897157094</v>
      </c>
      <c r="H16" s="43">
        <f t="shared" si="2"/>
        <v>0.3317753619812787</v>
      </c>
      <c r="I16" s="43">
        <f t="shared" si="3"/>
        <v>0.3317753619812787</v>
      </c>
    </row>
    <row r="17" spans="1:9" ht="15.75">
      <c r="A17" s="5" t="s">
        <v>7</v>
      </c>
      <c r="B17" s="49">
        <v>7966661.75</v>
      </c>
      <c r="C17" s="49"/>
      <c r="D17" s="49">
        <v>-10067.61</v>
      </c>
      <c r="E17" s="49">
        <f t="shared" si="0"/>
        <v>7976729.36</v>
      </c>
      <c r="F17" s="49">
        <v>10159336.77</v>
      </c>
      <c r="G17" s="43">
        <f t="shared" si="1"/>
        <v>1.273621845683379</v>
      </c>
      <c r="H17" s="43">
        <f t="shared" si="2"/>
        <v>0.41659277064916844</v>
      </c>
      <c r="I17" s="43">
        <f t="shared" si="3"/>
        <v>0.41659277064916844</v>
      </c>
    </row>
    <row r="18" spans="1:9" ht="15.75">
      <c r="A18" s="5" t="s">
        <v>8</v>
      </c>
      <c r="B18" s="49">
        <v>22487941.88</v>
      </c>
      <c r="C18" s="49">
        <v>220555.24</v>
      </c>
      <c r="D18" s="49">
        <v>-160623.89</v>
      </c>
      <c r="E18" s="49">
        <f t="shared" si="0"/>
        <v>22428010.53</v>
      </c>
      <c r="F18" s="49">
        <v>25708184.16</v>
      </c>
      <c r="G18" s="43">
        <f t="shared" si="1"/>
        <v>1.1462534372191593</v>
      </c>
      <c r="H18" s="43">
        <f t="shared" si="2"/>
        <v>0.36777841777575226</v>
      </c>
      <c r="I18" s="43">
        <f t="shared" si="3"/>
        <v>0.36777841777575226</v>
      </c>
    </row>
    <row r="19" spans="1:9" ht="15.75">
      <c r="A19" s="5" t="s">
        <v>9</v>
      </c>
      <c r="B19" s="49">
        <v>22283913.92</v>
      </c>
      <c r="C19" s="49"/>
      <c r="D19" s="49">
        <v>-856829.68</v>
      </c>
      <c r="E19" s="49">
        <f t="shared" si="0"/>
        <v>23140743.6</v>
      </c>
      <c r="F19" s="49">
        <v>17816167.51</v>
      </c>
      <c r="G19" s="43">
        <f t="shared" si="1"/>
        <v>0.7699047108408392</v>
      </c>
      <c r="H19" s="43">
        <f t="shared" si="2"/>
        <v>0.22354155594786113</v>
      </c>
      <c r="I19" s="43">
        <f t="shared" si="3"/>
        <v>0.22354155594786113</v>
      </c>
    </row>
    <row r="20" spans="1:9" ht="15.75">
      <c r="A20" s="5" t="s">
        <v>10</v>
      </c>
      <c r="B20" s="49">
        <v>9949545.98</v>
      </c>
      <c r="C20" s="49">
        <v>140859</v>
      </c>
      <c r="D20" s="49">
        <v>-932180.1</v>
      </c>
      <c r="E20" s="49">
        <f t="shared" si="0"/>
        <v>10740867.08</v>
      </c>
      <c r="F20" s="49">
        <v>13621744.500000002</v>
      </c>
      <c r="G20" s="43">
        <f t="shared" si="1"/>
        <v>1.2682164669335059</v>
      </c>
      <c r="H20" s="43">
        <f t="shared" si="2"/>
        <v>0.4145211418293352</v>
      </c>
      <c r="I20" s="43">
        <f t="shared" si="3"/>
        <v>0.4145211418293352</v>
      </c>
    </row>
    <row r="21" spans="1:9" ht="15.75">
      <c r="A21" s="5" t="s">
        <v>11</v>
      </c>
      <c r="B21" s="49">
        <v>31148692.83</v>
      </c>
      <c r="C21" s="49"/>
      <c r="D21" s="49">
        <v>-715958.27</v>
      </c>
      <c r="E21" s="49">
        <f t="shared" si="0"/>
        <v>31864651.099999998</v>
      </c>
      <c r="F21" s="49">
        <v>21721873.25</v>
      </c>
      <c r="G21" s="43">
        <f t="shared" si="1"/>
        <v>0.6816918591649039</v>
      </c>
      <c r="H21" s="43">
        <f t="shared" si="2"/>
        <v>0.18973369635692433</v>
      </c>
      <c r="I21" s="43">
        <f t="shared" si="3"/>
        <v>0.18973369635692433</v>
      </c>
    </row>
    <row r="22" spans="1:9" ht="15.75">
      <c r="A22" s="5" t="s">
        <v>12</v>
      </c>
      <c r="B22" s="49">
        <v>8612812.44</v>
      </c>
      <c r="C22" s="49"/>
      <c r="D22" s="49">
        <v>-5149.56</v>
      </c>
      <c r="E22" s="49">
        <f t="shared" si="0"/>
        <v>8617962</v>
      </c>
      <c r="F22" s="49">
        <v>17580415.45</v>
      </c>
      <c r="G22" s="43">
        <f t="shared" si="1"/>
        <v>2.039973656184606</v>
      </c>
      <c r="H22" s="43">
        <f t="shared" si="2"/>
        <v>0.7102995708993824</v>
      </c>
      <c r="I22" s="43">
        <f t="shared" si="3"/>
        <v>0.7102995708993824</v>
      </c>
    </row>
    <row r="23" spans="1:9" ht="15.75">
      <c r="A23" s="5" t="s">
        <v>13</v>
      </c>
      <c r="B23" s="49">
        <v>26561535.150000002</v>
      </c>
      <c r="C23" s="49"/>
      <c r="D23" s="49">
        <v>-275786.31</v>
      </c>
      <c r="E23" s="49">
        <f t="shared" si="0"/>
        <v>26837321.46</v>
      </c>
      <c r="F23" s="49">
        <v>62906827.190000005</v>
      </c>
      <c r="G23" s="43">
        <f t="shared" si="1"/>
        <v>2.344005428550693</v>
      </c>
      <c r="H23" s="43">
        <f t="shared" si="2"/>
        <v>0.8268207271261045</v>
      </c>
      <c r="I23" s="43">
        <f t="shared" si="3"/>
        <v>0.8268207271261045</v>
      </c>
    </row>
    <row r="24" spans="1:9" ht="15.75">
      <c r="A24" s="5" t="s">
        <v>14</v>
      </c>
      <c r="B24" s="49">
        <v>15241670.93</v>
      </c>
      <c r="C24" s="49"/>
      <c r="D24" s="49">
        <v>-56.53</v>
      </c>
      <c r="E24" s="49">
        <f t="shared" si="0"/>
        <v>15241727.459999999</v>
      </c>
      <c r="F24" s="49">
        <v>31395667.619999997</v>
      </c>
      <c r="G24" s="43">
        <f t="shared" si="1"/>
        <v>2.059849692391757</v>
      </c>
      <c r="H24" s="43">
        <f t="shared" si="2"/>
        <v>0.7179171258083238</v>
      </c>
      <c r="I24" s="43">
        <f t="shared" si="3"/>
        <v>0.7179171258083238</v>
      </c>
    </row>
    <row r="25" spans="1:9" ht="15.75">
      <c r="A25" s="5" t="s">
        <v>15</v>
      </c>
      <c r="B25" s="49">
        <v>8220802.98</v>
      </c>
      <c r="C25" s="49">
        <v>39554</v>
      </c>
      <c r="D25" s="49">
        <v>-168782.68</v>
      </c>
      <c r="E25" s="49">
        <f t="shared" si="0"/>
        <v>8350031.66</v>
      </c>
      <c r="F25" s="49">
        <v>9196862.89</v>
      </c>
      <c r="G25" s="43">
        <f t="shared" si="1"/>
        <v>1.1014165292398426</v>
      </c>
      <c r="H25" s="43">
        <f t="shared" si="2"/>
        <v>0.3505945283462938</v>
      </c>
      <c r="I25" s="43">
        <f t="shared" si="3"/>
        <v>0.3505945283462938</v>
      </c>
    </row>
    <row r="26" spans="1:9" ht="15.75">
      <c r="A26" s="5" t="s">
        <v>16</v>
      </c>
      <c r="B26" s="49">
        <v>102245209.34</v>
      </c>
      <c r="C26" s="49">
        <v>29133</v>
      </c>
      <c r="D26" s="49">
        <v>-436584.98</v>
      </c>
      <c r="E26" s="49">
        <f t="shared" si="0"/>
        <v>102652661.32000001</v>
      </c>
      <c r="F26" s="49">
        <v>96946030.64</v>
      </c>
      <c r="G26" s="43">
        <f t="shared" si="1"/>
        <v>0.9444083513606074</v>
      </c>
      <c r="H26" s="43">
        <f t="shared" si="2"/>
        <v>0.2904206383572223</v>
      </c>
      <c r="I26" s="43">
        <f t="shared" si="3"/>
        <v>0.2904206383572223</v>
      </c>
    </row>
    <row r="27" spans="1:9" ht="15.75">
      <c r="A27" s="5" t="s">
        <v>17</v>
      </c>
      <c r="B27" s="49">
        <v>11215720.9</v>
      </c>
      <c r="C27" s="49">
        <v>223567</v>
      </c>
      <c r="D27" s="49">
        <v>-233966.21</v>
      </c>
      <c r="E27" s="49">
        <f t="shared" si="0"/>
        <v>11226120.110000001</v>
      </c>
      <c r="F27" s="49">
        <v>11260705.349999998</v>
      </c>
      <c r="G27" s="43">
        <f t="shared" si="1"/>
        <v>1.003080783000815</v>
      </c>
      <c r="H27" s="43">
        <f t="shared" si="2"/>
        <v>0.31290703680217935</v>
      </c>
      <c r="I27" s="43">
        <f t="shared" si="3"/>
        <v>0.31290703680217935</v>
      </c>
    </row>
    <row r="28" spans="1:9" ht="15.75">
      <c r="A28" s="5" t="s">
        <v>18</v>
      </c>
      <c r="B28" s="49">
        <v>11619625.200000001</v>
      </c>
      <c r="C28" s="49"/>
      <c r="D28" s="49">
        <v>-285275.12</v>
      </c>
      <c r="E28" s="49">
        <f t="shared" si="0"/>
        <v>11904900.32</v>
      </c>
      <c r="F28" s="49">
        <v>13626863.829999998</v>
      </c>
      <c r="G28" s="43">
        <f t="shared" si="1"/>
        <v>1.1446432530902533</v>
      </c>
      <c r="H28" s="43">
        <f t="shared" si="2"/>
        <v>0.36716130952098697</v>
      </c>
      <c r="I28" s="43">
        <f t="shared" si="3"/>
        <v>0.36716130952098697</v>
      </c>
    </row>
    <row r="29" spans="1:9" ht="15.75">
      <c r="A29" s="5" t="s">
        <v>19</v>
      </c>
      <c r="B29" s="49">
        <v>100953640.54</v>
      </c>
      <c r="C29" s="49">
        <v>264568.12</v>
      </c>
      <c r="D29" s="49">
        <v>-817838.82</v>
      </c>
      <c r="E29" s="49">
        <f t="shared" si="0"/>
        <v>101506911.24</v>
      </c>
      <c r="F29" s="49">
        <v>98158604.02000001</v>
      </c>
      <c r="G29" s="43">
        <f t="shared" si="1"/>
        <v>0.9670139975781221</v>
      </c>
      <c r="H29" s="43">
        <f t="shared" si="2"/>
        <v>0.29908432509633515</v>
      </c>
      <c r="I29" s="43">
        <f t="shared" si="3"/>
        <v>0.29908432509633515</v>
      </c>
    </row>
    <row r="30" spans="1:9" ht="15.75">
      <c r="A30" s="5" t="s">
        <v>20</v>
      </c>
      <c r="B30" s="49">
        <v>38253174.63</v>
      </c>
      <c r="C30" s="49">
        <v>61689</v>
      </c>
      <c r="D30" s="49">
        <v>-186884.62</v>
      </c>
      <c r="E30" s="49">
        <f t="shared" si="0"/>
        <v>38378370.25</v>
      </c>
      <c r="F30" s="49">
        <v>46354802.85</v>
      </c>
      <c r="G30" s="43">
        <f t="shared" si="1"/>
        <v>1.2078366681034352</v>
      </c>
      <c r="H30" s="43">
        <f t="shared" si="2"/>
        <v>0.39138038940841646</v>
      </c>
      <c r="I30" s="43">
        <f t="shared" si="3"/>
        <v>0.39138038940841646</v>
      </c>
    </row>
    <row r="31" spans="1:9" ht="15.75">
      <c r="A31" s="5" t="s">
        <v>21</v>
      </c>
      <c r="B31" s="49">
        <v>11188286.43</v>
      </c>
      <c r="C31" s="49"/>
      <c r="D31" s="49">
        <v>-223513</v>
      </c>
      <c r="E31" s="49">
        <f t="shared" si="0"/>
        <v>11411799.43</v>
      </c>
      <c r="F31" s="49">
        <v>15467438.03</v>
      </c>
      <c r="G31" s="43">
        <f t="shared" si="1"/>
        <v>1.3553899299472703</v>
      </c>
      <c r="H31" s="43">
        <f t="shared" si="2"/>
        <v>0.447930652367005</v>
      </c>
      <c r="I31" s="43">
        <f t="shared" si="3"/>
        <v>0.447930652367005</v>
      </c>
    </row>
    <row r="32" spans="1:9" ht="15.75">
      <c r="A32" s="5" t="s">
        <v>22</v>
      </c>
      <c r="B32" s="49">
        <v>6832736.380000001</v>
      </c>
      <c r="C32" s="49"/>
      <c r="D32" s="49">
        <v>-458255.37</v>
      </c>
      <c r="E32" s="49">
        <f t="shared" si="0"/>
        <v>7290991.750000001</v>
      </c>
      <c r="F32" s="49">
        <v>17584621.03</v>
      </c>
      <c r="G32" s="43">
        <f t="shared" si="1"/>
        <v>2.4118284086660773</v>
      </c>
      <c r="H32" s="43">
        <f t="shared" si="2"/>
        <v>0.8528141027535397</v>
      </c>
      <c r="I32" s="43">
        <f t="shared" si="3"/>
        <v>0.8528141027535397</v>
      </c>
    </row>
    <row r="33" spans="1:9" ht="15.75">
      <c r="A33" s="5" t="s">
        <v>23</v>
      </c>
      <c r="B33" s="49">
        <v>16679497.62</v>
      </c>
      <c r="C33" s="49">
        <v>-221840.03</v>
      </c>
      <c r="D33" s="49">
        <v>-161167.43</v>
      </c>
      <c r="E33" s="49">
        <f t="shared" si="0"/>
        <v>17062505.08</v>
      </c>
      <c r="F33" s="49">
        <v>18157213.06</v>
      </c>
      <c r="G33" s="43">
        <f t="shared" si="1"/>
        <v>1.0641586903486508</v>
      </c>
      <c r="H33" s="43">
        <f t="shared" si="2"/>
        <v>0.33631534156155485</v>
      </c>
      <c r="I33" s="43">
        <f t="shared" si="3"/>
        <v>0.33631534156155485</v>
      </c>
    </row>
    <row r="34" spans="1:9" ht="15.75">
      <c r="A34" s="5" t="s">
        <v>24</v>
      </c>
      <c r="B34" s="49">
        <v>39500737.94</v>
      </c>
      <c r="C34" s="49">
        <v>674244.9</v>
      </c>
      <c r="D34" s="49">
        <v>-1476002.35</v>
      </c>
      <c r="E34" s="49">
        <f t="shared" si="0"/>
        <v>40302495.39</v>
      </c>
      <c r="F34" s="49">
        <v>41389395.339999996</v>
      </c>
      <c r="G34" s="43">
        <f t="shared" si="1"/>
        <v>1.0269685521822474</v>
      </c>
      <c r="H34" s="43">
        <f t="shared" si="2"/>
        <v>0.3220621012976953</v>
      </c>
      <c r="I34" s="43">
        <f t="shared" si="3"/>
        <v>0.3220621012976953</v>
      </c>
    </row>
    <row r="35" spans="1:9" ht="15.75">
      <c r="A35" s="5" t="s">
        <v>25</v>
      </c>
      <c r="B35" s="49">
        <v>11074657.59</v>
      </c>
      <c r="C35" s="49">
        <v>2257239.72</v>
      </c>
      <c r="D35" s="49">
        <v>-1081301.72</v>
      </c>
      <c r="E35" s="49">
        <f t="shared" si="0"/>
        <v>9898719.59</v>
      </c>
      <c r="F35" s="49">
        <v>27675551.740000002</v>
      </c>
      <c r="G35" s="43">
        <f t="shared" si="1"/>
        <v>2.795871879021477</v>
      </c>
      <c r="H35" s="23">
        <f t="shared" si="2"/>
        <v>1</v>
      </c>
      <c r="I35" s="23">
        <f t="shared" si="3"/>
        <v>1</v>
      </c>
    </row>
    <row r="36" spans="1:9" ht="15.75">
      <c r="A36" s="5" t="s">
        <v>26</v>
      </c>
      <c r="B36" s="49">
        <v>66607059.42</v>
      </c>
      <c r="C36" s="49">
        <v>670839</v>
      </c>
      <c r="D36" s="49">
        <v>-768862.81</v>
      </c>
      <c r="E36" s="49">
        <f t="shared" si="0"/>
        <v>66705083.230000004</v>
      </c>
      <c r="F36" s="49">
        <v>76418661.09</v>
      </c>
      <c r="G36" s="43">
        <f t="shared" si="1"/>
        <v>1.1456197547420406</v>
      </c>
      <c r="H36" s="43">
        <f t="shared" si="2"/>
        <v>0.36753555692492784</v>
      </c>
      <c r="I36" s="43">
        <f t="shared" si="3"/>
        <v>0.36753555692492784</v>
      </c>
    </row>
    <row r="37" spans="1:9" ht="15.75">
      <c r="A37" s="5" t="s">
        <v>27</v>
      </c>
      <c r="B37" s="49">
        <v>31743967.45</v>
      </c>
      <c r="C37" s="49"/>
      <c r="D37" s="49">
        <v>-709558.57</v>
      </c>
      <c r="E37" s="49">
        <f t="shared" si="0"/>
        <v>32453526.02</v>
      </c>
      <c r="F37" s="49">
        <v>31627657.05</v>
      </c>
      <c r="G37" s="43">
        <f t="shared" si="1"/>
        <v>0.9745522576039644</v>
      </c>
      <c r="H37" s="43">
        <f t="shared" si="2"/>
        <v>0.3019733875364645</v>
      </c>
      <c r="I37" s="43">
        <f t="shared" si="3"/>
        <v>0.3019733875364645</v>
      </c>
    </row>
    <row r="38" spans="1:9" ht="15.75">
      <c r="A38" s="5" t="s">
        <v>28</v>
      </c>
      <c r="B38" s="49">
        <v>5837600.65</v>
      </c>
      <c r="C38" s="49">
        <v>46867</v>
      </c>
      <c r="D38" s="49">
        <v>-4042619.34</v>
      </c>
      <c r="E38" s="49">
        <f t="shared" si="0"/>
        <v>9833352.99</v>
      </c>
      <c r="F38" s="49">
        <v>9840285.68</v>
      </c>
      <c r="G38" s="43">
        <f t="shared" si="1"/>
        <v>1.000705017912715</v>
      </c>
      <c r="H38" s="43">
        <f t="shared" si="2"/>
        <v>0.31199651717841065</v>
      </c>
      <c r="I38" s="43">
        <f t="shared" si="3"/>
        <v>0.31199651717841065</v>
      </c>
    </row>
    <row r="39" spans="1:9" ht="15.75">
      <c r="A39" s="5" t="s">
        <v>29</v>
      </c>
      <c r="B39" s="49">
        <v>10858311.42</v>
      </c>
      <c r="C39" s="49"/>
      <c r="D39" s="49">
        <v>-53098.56</v>
      </c>
      <c r="E39" s="49">
        <f t="shared" si="0"/>
        <v>10911409.98</v>
      </c>
      <c r="F39" s="49">
        <v>6618107.649999999</v>
      </c>
      <c r="G39" s="43">
        <f t="shared" si="1"/>
        <v>0.6065309306616301</v>
      </c>
      <c r="H39" s="43">
        <f t="shared" si="2"/>
        <v>0.16092802836992828</v>
      </c>
      <c r="I39" s="43">
        <f t="shared" si="3"/>
        <v>0.16092802836992828</v>
      </c>
    </row>
    <row r="40" spans="1:9" ht="15.75">
      <c r="A40" s="5" t="s">
        <v>30</v>
      </c>
      <c r="B40" s="49">
        <v>46275119.99</v>
      </c>
      <c r="C40" s="49"/>
      <c r="D40" s="49">
        <v>-306000</v>
      </c>
      <c r="E40" s="49">
        <f t="shared" si="0"/>
        <v>46581119.99</v>
      </c>
      <c r="F40" s="49">
        <v>59972439.12</v>
      </c>
      <c r="G40" s="43">
        <f t="shared" si="1"/>
        <v>1.2874838375048696</v>
      </c>
      <c r="H40" s="43">
        <f t="shared" si="2"/>
        <v>0.4219054236724865</v>
      </c>
      <c r="I40" s="43">
        <f t="shared" si="3"/>
        <v>0.4219054236724865</v>
      </c>
    </row>
    <row r="41" spans="1:9" ht="15.75">
      <c r="A41" s="5" t="s">
        <v>31</v>
      </c>
      <c r="B41" s="49">
        <v>36180657.44</v>
      </c>
      <c r="C41" s="49"/>
      <c r="D41" s="49">
        <v>-727610.47</v>
      </c>
      <c r="E41" s="49">
        <f t="shared" si="0"/>
        <v>36908267.91</v>
      </c>
      <c r="F41" s="49">
        <v>41071351.599999994</v>
      </c>
      <c r="G41" s="43">
        <f t="shared" si="1"/>
        <v>1.1127954229700399</v>
      </c>
      <c r="H41" s="43">
        <f t="shared" si="2"/>
        <v>0.35495552602658587</v>
      </c>
      <c r="I41" s="43">
        <f t="shared" si="3"/>
        <v>0.35495552602658587</v>
      </c>
    </row>
    <row r="42" spans="1:9" ht="15.75">
      <c r="A42" s="5" t="s">
        <v>32</v>
      </c>
      <c r="B42" s="49">
        <v>33349158.539999995</v>
      </c>
      <c r="C42" s="49"/>
      <c r="D42" s="49">
        <v>-449299.11</v>
      </c>
      <c r="E42" s="49">
        <f t="shared" si="0"/>
        <v>33798457.65</v>
      </c>
      <c r="F42" s="49">
        <v>46360947.11000001</v>
      </c>
      <c r="G42" s="43">
        <f t="shared" si="1"/>
        <v>1.3716882465493216</v>
      </c>
      <c r="H42" s="43">
        <f t="shared" si="2"/>
        <v>0.45417703471132626</v>
      </c>
      <c r="I42" s="43">
        <f t="shared" si="3"/>
        <v>0.45417703471132626</v>
      </c>
    </row>
    <row r="43" spans="1:9" ht="15.75">
      <c r="A43" s="5" t="s">
        <v>33</v>
      </c>
      <c r="B43" s="49">
        <v>29600910.790000003</v>
      </c>
      <c r="C43" s="49"/>
      <c r="D43" s="49">
        <v>-668235</v>
      </c>
      <c r="E43" s="49">
        <f t="shared" si="0"/>
        <v>30269145.790000003</v>
      </c>
      <c r="F43" s="49">
        <v>5649158.8</v>
      </c>
      <c r="G43" s="43">
        <f t="shared" si="1"/>
        <v>0.18663092903884684</v>
      </c>
      <c r="H43" s="23">
        <f t="shared" si="2"/>
        <v>0</v>
      </c>
      <c r="I43" s="23">
        <f t="shared" si="3"/>
        <v>0</v>
      </c>
    </row>
    <row r="44" spans="1:9" ht="15.75">
      <c r="A44" s="5" t="s">
        <v>34</v>
      </c>
      <c r="B44" s="49">
        <v>7327489.66</v>
      </c>
      <c r="C44" s="49">
        <v>27900</v>
      </c>
      <c r="D44" s="49">
        <v>-244565.67</v>
      </c>
      <c r="E44" s="49">
        <f t="shared" si="0"/>
        <v>7544155.33</v>
      </c>
      <c r="F44" s="49">
        <v>10744165.609999998</v>
      </c>
      <c r="G44" s="43">
        <f t="shared" si="1"/>
        <v>1.4241707838748858</v>
      </c>
      <c r="H44" s="43">
        <f t="shared" si="2"/>
        <v>0.4742911362188599</v>
      </c>
      <c r="I44" s="43">
        <f t="shared" si="3"/>
        <v>0.4742911362188599</v>
      </c>
    </row>
    <row r="45" spans="1:9" ht="15.75">
      <c r="A45" s="5" t="s">
        <v>35</v>
      </c>
      <c r="B45" s="49">
        <v>12883068.01</v>
      </c>
      <c r="C45" s="49"/>
      <c r="D45" s="49">
        <v>-5028.5</v>
      </c>
      <c r="E45" s="49">
        <f t="shared" si="0"/>
        <v>12888096.51</v>
      </c>
      <c r="F45" s="49">
        <v>20495223.06</v>
      </c>
      <c r="G45" s="43">
        <f t="shared" si="1"/>
        <v>1.590244381247266</v>
      </c>
      <c r="H45" s="43">
        <f t="shared" si="2"/>
        <v>0.5379393774337947</v>
      </c>
      <c r="I45" s="43">
        <f t="shared" si="3"/>
        <v>0.5379393774337947</v>
      </c>
    </row>
    <row r="46" spans="1:9" ht="15.75">
      <c r="A46" s="5" t="s">
        <v>36</v>
      </c>
      <c r="B46" s="49">
        <v>12485945.81</v>
      </c>
      <c r="C46" s="49">
        <v>4286.87</v>
      </c>
      <c r="D46" s="49">
        <v>-284816.89</v>
      </c>
      <c r="E46" s="49">
        <f t="shared" si="0"/>
        <v>12766475.830000002</v>
      </c>
      <c r="F46" s="49">
        <v>19652090.629999995</v>
      </c>
      <c r="G46" s="43">
        <f t="shared" si="1"/>
        <v>1.539351258067591</v>
      </c>
      <c r="H46" s="43">
        <f t="shared" si="2"/>
        <v>0.5184344240181227</v>
      </c>
      <c r="I46" s="43">
        <f t="shared" si="3"/>
        <v>0.5184344240181227</v>
      </c>
    </row>
    <row r="47" spans="1:9" s="18" customFormat="1" ht="15.75">
      <c r="A47" s="15" t="s">
        <v>72</v>
      </c>
      <c r="B47" s="51">
        <f>SUM(B$10:B$46)</f>
        <v>3205502637.2600007</v>
      </c>
      <c r="C47" s="51">
        <f>SUM(C$10:C$46)</f>
        <v>6649429.3</v>
      </c>
      <c r="D47" s="51">
        <f>SUM(D$10:D$46)</f>
        <v>-62723297.499999985</v>
      </c>
      <c r="E47" s="51">
        <f>SUM(E$10:E$46)</f>
        <v>3261576505.459999</v>
      </c>
      <c r="F47" s="51">
        <f>SUM(F$10:F$46)</f>
        <v>3848696332.2599998</v>
      </c>
      <c r="G47" s="16">
        <f t="shared" si="1"/>
        <v>1.1800110547206666</v>
      </c>
      <c r="H47" s="16"/>
      <c r="I47" s="16"/>
    </row>
    <row r="48" spans="1:5" ht="15.75">
      <c r="A48" s="6" t="s">
        <v>39</v>
      </c>
      <c r="E48" s="21"/>
    </row>
    <row r="51" ht="15.75">
      <c r="E51" s="21">
        <f>$B$47-$C$47-$D$47-$E$47</f>
        <v>0</v>
      </c>
    </row>
  </sheetData>
  <sheetProtection/>
  <mergeCells count="7">
    <mergeCell ref="A1:I1"/>
    <mergeCell ref="A7:A8"/>
    <mergeCell ref="B7:E7"/>
    <mergeCell ref="G7:G8"/>
    <mergeCell ref="H7:H8"/>
    <mergeCell ref="I7:I8"/>
    <mergeCell ref="F7:F8"/>
  </mergeCells>
  <printOptions/>
  <pageMargins left="0.17" right="0.15748031496062992" top="0.62" bottom="0.15748031496062992" header="0.15748031496062992" footer="0.15748031496062992"/>
  <pageSetup fitToHeight="1" fitToWidth="1" horizontalDpi="600" verticalDpi="6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8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I47" sqref="I47"/>
    </sheetView>
  </sheetViews>
  <sheetFormatPr defaultColWidth="9.140625" defaultRowHeight="15"/>
  <cols>
    <col min="1" max="1" width="24.7109375" style="1" customWidth="1"/>
    <col min="2" max="3" width="18.7109375" style="1" customWidth="1"/>
    <col min="4" max="5" width="18.00390625" style="1" customWidth="1"/>
    <col min="6" max="6" width="8.421875" style="1" customWidth="1"/>
    <col min="7" max="7" width="8.7109375" style="1" customWidth="1"/>
    <col min="8" max="8" width="19.00390625" style="1" customWidth="1"/>
    <col min="9" max="16384" width="9.140625" style="1" customWidth="1"/>
  </cols>
  <sheetData>
    <row r="1" spans="1:8" ht="15.75">
      <c r="A1" s="77" t="s">
        <v>285</v>
      </c>
      <c r="B1" s="77"/>
      <c r="C1" s="77"/>
      <c r="D1" s="77"/>
      <c r="E1" s="77"/>
      <c r="F1" s="77"/>
      <c r="G1" s="77"/>
      <c r="H1" s="77"/>
    </row>
    <row r="3" spans="1:4" ht="15.75">
      <c r="A3" s="11" t="s">
        <v>171</v>
      </c>
      <c r="B3" s="33">
        <f>MAX($F$9:$F$45)</f>
        <v>75.59176140558098</v>
      </c>
      <c r="C3" s="25"/>
      <c r="D3" s="25"/>
    </row>
    <row r="4" spans="1:4" ht="15.75">
      <c r="A4" s="12" t="s">
        <v>172</v>
      </c>
      <c r="B4" s="42">
        <f>MIN($F$9:$F$45)</f>
        <v>0</v>
      </c>
      <c r="C4" s="27"/>
      <c r="D4" s="27"/>
    </row>
    <row r="5" spans="1:4" ht="15.75">
      <c r="A5" s="13" t="s">
        <v>173</v>
      </c>
      <c r="B5" s="14" t="s">
        <v>42</v>
      </c>
      <c r="C5" s="28"/>
      <c r="D5" s="28"/>
    </row>
    <row r="7" spans="1:8" s="8" customFormat="1" ht="106.5" customHeight="1">
      <c r="A7" s="3" t="s">
        <v>38</v>
      </c>
      <c r="B7" s="64" t="s">
        <v>289</v>
      </c>
      <c r="C7" s="64" t="s">
        <v>116</v>
      </c>
      <c r="D7" s="64" t="s">
        <v>288</v>
      </c>
      <c r="E7" s="64" t="s">
        <v>286</v>
      </c>
      <c r="F7" s="9" t="s">
        <v>174</v>
      </c>
      <c r="G7" s="9" t="s">
        <v>175</v>
      </c>
      <c r="H7" s="9" t="s">
        <v>176</v>
      </c>
    </row>
    <row r="8" spans="1:8" s="7" customFormat="1" ht="15.75">
      <c r="A8" s="9">
        <v>1</v>
      </c>
      <c r="B8" s="9">
        <v>2</v>
      </c>
      <c r="C8" s="9">
        <v>3</v>
      </c>
      <c r="D8" s="9">
        <v>4</v>
      </c>
      <c r="E8" s="9" t="s">
        <v>287</v>
      </c>
      <c r="F8" s="9">
        <v>6</v>
      </c>
      <c r="G8" s="9">
        <v>7</v>
      </c>
      <c r="H8" s="9">
        <v>8</v>
      </c>
    </row>
    <row r="9" spans="1:8" ht="15.75">
      <c r="A9" s="5" t="s">
        <v>0</v>
      </c>
      <c r="B9" s="38">
        <v>800000000</v>
      </c>
      <c r="C9" s="38">
        <v>17023892602.39</v>
      </c>
      <c r="D9" s="38">
        <v>3735338402.39</v>
      </c>
      <c r="E9" s="43">
        <f>$B9/($C9-$D9)*100</f>
        <v>6.0202185125602306</v>
      </c>
      <c r="F9" s="43">
        <f>IF(ABS($E9-30)&gt;15,ABS($E9-30)-15,0)</f>
        <v>8.97978148743977</v>
      </c>
      <c r="G9" s="43">
        <f>($F9-$B$4)/($B$3-$B$4)</f>
        <v>0.11879312401862867</v>
      </c>
      <c r="H9" s="43">
        <f>$G9*$B$5</f>
        <v>-0.11879312401862867</v>
      </c>
    </row>
    <row r="10" spans="1:8" ht="15.75">
      <c r="A10" s="5" t="s">
        <v>1</v>
      </c>
      <c r="B10" s="38">
        <v>584916993.56</v>
      </c>
      <c r="C10" s="38">
        <v>8275492732.05</v>
      </c>
      <c r="D10" s="38">
        <v>1777305732.05</v>
      </c>
      <c r="E10" s="43">
        <f aca="true" t="shared" si="0" ref="E10:E46">$B10/($C10-$D10)*100</f>
        <v>9.001233629626231</v>
      </c>
      <c r="F10" s="43">
        <f aca="true" t="shared" si="1" ref="F10:F45">IF(ABS($E10-30)&gt;15,ABS($E10-30)-15,0)</f>
        <v>5.998766370373769</v>
      </c>
      <c r="G10" s="43">
        <f aca="true" t="shared" si="2" ref="G10:G45">($F10-$B$4)/($B$3-$B$4)</f>
        <v>0.07935740957520374</v>
      </c>
      <c r="H10" s="43">
        <f aca="true" t="shared" si="3" ref="H10:H45">$G10*$B$5</f>
        <v>-0.07935740957520374</v>
      </c>
    </row>
    <row r="11" spans="1:8" ht="15.75">
      <c r="A11" s="5" t="s">
        <v>2</v>
      </c>
      <c r="B11" s="38">
        <v>24544266.24</v>
      </c>
      <c r="C11" s="38">
        <v>2142944279.75</v>
      </c>
      <c r="D11" s="38">
        <v>1117985279.75</v>
      </c>
      <c r="E11" s="43">
        <f t="shared" si="0"/>
        <v>2.3946583463338533</v>
      </c>
      <c r="F11" s="43">
        <f t="shared" si="1"/>
        <v>12.605341653666148</v>
      </c>
      <c r="G11" s="43">
        <f t="shared" si="2"/>
        <v>0.1667554958275584</v>
      </c>
      <c r="H11" s="43">
        <f t="shared" si="3"/>
        <v>-0.1667554958275584</v>
      </c>
    </row>
    <row r="12" spans="1:8" ht="15.75">
      <c r="A12" s="5" t="s">
        <v>3</v>
      </c>
      <c r="B12" s="38">
        <v>16250000</v>
      </c>
      <c r="C12" s="38">
        <v>1467838000</v>
      </c>
      <c r="D12" s="38">
        <v>369556000</v>
      </c>
      <c r="E12" s="43">
        <f t="shared" si="0"/>
        <v>1.4795835677904217</v>
      </c>
      <c r="F12" s="43">
        <f t="shared" si="1"/>
        <v>13.52041643220958</v>
      </c>
      <c r="G12" s="43">
        <f t="shared" si="2"/>
        <v>0.17886097877342702</v>
      </c>
      <c r="H12" s="43">
        <f t="shared" si="3"/>
        <v>-0.17886097877342702</v>
      </c>
    </row>
    <row r="13" spans="1:8" ht="15.75">
      <c r="A13" s="5" t="s">
        <v>4</v>
      </c>
      <c r="B13" s="38">
        <v>83735000</v>
      </c>
      <c r="C13" s="38">
        <v>916751400</v>
      </c>
      <c r="D13" s="38">
        <v>685483000</v>
      </c>
      <c r="E13" s="43">
        <f t="shared" si="0"/>
        <v>36.20684883883833</v>
      </c>
      <c r="F13" s="23">
        <f t="shared" si="1"/>
        <v>0</v>
      </c>
      <c r="G13" s="23">
        <f t="shared" si="2"/>
        <v>0</v>
      </c>
      <c r="H13" s="23">
        <f t="shared" si="3"/>
        <v>0</v>
      </c>
    </row>
    <row r="14" spans="1:8" ht="15.75">
      <c r="A14" s="5" t="s">
        <v>5</v>
      </c>
      <c r="B14" s="38">
        <v>35729000</v>
      </c>
      <c r="C14" s="38">
        <v>689301581.35</v>
      </c>
      <c r="D14" s="38">
        <v>365071181.35</v>
      </c>
      <c r="E14" s="43">
        <f t="shared" si="0"/>
        <v>11.019632952369673</v>
      </c>
      <c r="F14" s="43">
        <f t="shared" si="1"/>
        <v>3.9803670476303274</v>
      </c>
      <c r="G14" s="43">
        <f t="shared" si="2"/>
        <v>0.052656096029751395</v>
      </c>
      <c r="H14" s="43">
        <f t="shared" si="3"/>
        <v>-0.052656096029751395</v>
      </c>
    </row>
    <row r="15" spans="1:8" ht="15.75">
      <c r="A15" s="5" t="s">
        <v>6</v>
      </c>
      <c r="B15" s="38">
        <v>106612000</v>
      </c>
      <c r="C15" s="38">
        <v>1114050414.43</v>
      </c>
      <c r="D15" s="38">
        <v>805037414</v>
      </c>
      <c r="E15" s="43">
        <f t="shared" si="0"/>
        <v>34.5008138336078</v>
      </c>
      <c r="F15" s="23">
        <f t="shared" si="1"/>
        <v>0</v>
      </c>
      <c r="G15" s="23">
        <f t="shared" si="2"/>
        <v>0</v>
      </c>
      <c r="H15" s="23">
        <f t="shared" si="3"/>
        <v>0</v>
      </c>
    </row>
    <row r="16" spans="1:8" ht="15.75">
      <c r="A16" s="5" t="s">
        <v>7</v>
      </c>
      <c r="B16" s="38">
        <v>38142000</v>
      </c>
      <c r="C16" s="38">
        <v>426378782</v>
      </c>
      <c r="D16" s="38">
        <v>282625412</v>
      </c>
      <c r="E16" s="43">
        <f t="shared" si="0"/>
        <v>26.532943192914367</v>
      </c>
      <c r="F16" s="23">
        <f t="shared" si="1"/>
        <v>0</v>
      </c>
      <c r="G16" s="23">
        <f t="shared" si="2"/>
        <v>0</v>
      </c>
      <c r="H16" s="23">
        <f t="shared" si="3"/>
        <v>0</v>
      </c>
    </row>
    <row r="17" spans="1:8" ht="15.75">
      <c r="A17" s="5" t="s">
        <v>8</v>
      </c>
      <c r="B17" s="38">
        <v>4257000</v>
      </c>
      <c r="C17" s="38">
        <v>649486959</v>
      </c>
      <c r="D17" s="38">
        <v>339529959</v>
      </c>
      <c r="E17" s="43">
        <f t="shared" si="0"/>
        <v>1.373416312585294</v>
      </c>
      <c r="F17" s="43">
        <f t="shared" si="1"/>
        <v>13.626583687414705</v>
      </c>
      <c r="G17" s="43">
        <f t="shared" si="2"/>
        <v>0.18026546060095705</v>
      </c>
      <c r="H17" s="43">
        <f t="shared" si="3"/>
        <v>-0.18026546060095705</v>
      </c>
    </row>
    <row r="18" spans="1:8" ht="15.75">
      <c r="A18" s="5" t="s">
        <v>9</v>
      </c>
      <c r="B18" s="38">
        <v>6420770</v>
      </c>
      <c r="C18" s="38">
        <v>429646000</v>
      </c>
      <c r="D18" s="38">
        <v>270100000</v>
      </c>
      <c r="E18" s="43">
        <f t="shared" si="0"/>
        <v>4.024400486380104</v>
      </c>
      <c r="F18" s="43">
        <f t="shared" si="1"/>
        <v>10.975599513619898</v>
      </c>
      <c r="G18" s="43">
        <f t="shared" si="2"/>
        <v>0.1451957106109921</v>
      </c>
      <c r="H18" s="43">
        <f t="shared" si="3"/>
        <v>-0.1451957106109921</v>
      </c>
    </row>
    <row r="19" spans="1:8" ht="15.75">
      <c r="A19" s="5" t="s">
        <v>10</v>
      </c>
      <c r="B19" s="38">
        <v>12615000</v>
      </c>
      <c r="C19" s="38">
        <v>197623407</v>
      </c>
      <c r="D19" s="38">
        <v>161257298</v>
      </c>
      <c r="E19" s="43">
        <f t="shared" si="0"/>
        <v>34.68889124211776</v>
      </c>
      <c r="F19" s="23">
        <f t="shared" si="1"/>
        <v>0</v>
      </c>
      <c r="G19" s="23">
        <f t="shared" si="2"/>
        <v>0</v>
      </c>
      <c r="H19" s="23">
        <f t="shared" si="3"/>
        <v>0</v>
      </c>
    </row>
    <row r="20" spans="1:8" ht="15.75">
      <c r="A20" s="5" t="s">
        <v>11</v>
      </c>
      <c r="B20" s="38">
        <v>43983023</v>
      </c>
      <c r="C20" s="38">
        <v>595223806.07</v>
      </c>
      <c r="D20" s="38">
        <v>455084730.13</v>
      </c>
      <c r="E20" s="43">
        <f t="shared" si="0"/>
        <v>31.38526688932296</v>
      </c>
      <c r="F20" s="23">
        <f t="shared" si="1"/>
        <v>0</v>
      </c>
      <c r="G20" s="23">
        <f t="shared" si="2"/>
        <v>0</v>
      </c>
      <c r="H20" s="23">
        <f t="shared" si="3"/>
        <v>0</v>
      </c>
    </row>
    <row r="21" spans="1:8" ht="15.75">
      <c r="A21" s="5" t="s">
        <v>12</v>
      </c>
      <c r="B21" s="38">
        <v>20188400</v>
      </c>
      <c r="C21" s="38">
        <v>244350113</v>
      </c>
      <c r="D21" s="38">
        <v>207299113</v>
      </c>
      <c r="E21" s="43">
        <f t="shared" si="0"/>
        <v>54.488137971984564</v>
      </c>
      <c r="F21" s="43">
        <f t="shared" si="1"/>
        <v>9.488137971984564</v>
      </c>
      <c r="G21" s="43">
        <f t="shared" si="2"/>
        <v>0.12551814900934494</v>
      </c>
      <c r="H21" s="43">
        <f t="shared" si="3"/>
        <v>-0.12551814900934494</v>
      </c>
    </row>
    <row r="22" spans="1:8" ht="15.75">
      <c r="A22" s="5" t="s">
        <v>13</v>
      </c>
      <c r="B22" s="38">
        <v>730460</v>
      </c>
      <c r="C22" s="38">
        <v>384889925.19</v>
      </c>
      <c r="D22" s="38">
        <v>277813525.19</v>
      </c>
      <c r="E22" s="43">
        <f t="shared" si="0"/>
        <v>0.6821858037812254</v>
      </c>
      <c r="F22" s="43">
        <f t="shared" si="1"/>
        <v>14.317814196218773</v>
      </c>
      <c r="G22" s="43">
        <f t="shared" si="2"/>
        <v>0.18940971780506335</v>
      </c>
      <c r="H22" s="43">
        <f t="shared" si="3"/>
        <v>-0.18940971780506335</v>
      </c>
    </row>
    <row r="23" spans="1:8" ht="15.75">
      <c r="A23" s="5" t="s">
        <v>14</v>
      </c>
      <c r="B23" s="38">
        <v>25752530</v>
      </c>
      <c r="C23" s="38">
        <v>432427093</v>
      </c>
      <c r="D23" s="38">
        <v>360446188.61</v>
      </c>
      <c r="E23" s="43">
        <f t="shared" si="0"/>
        <v>35.77689141063042</v>
      </c>
      <c r="F23" s="23">
        <f t="shared" si="1"/>
        <v>0</v>
      </c>
      <c r="G23" s="23">
        <f t="shared" si="2"/>
        <v>0</v>
      </c>
      <c r="H23" s="23">
        <f t="shared" si="3"/>
        <v>0</v>
      </c>
    </row>
    <row r="24" spans="1:8" ht="15.75">
      <c r="A24" s="5" t="s">
        <v>15</v>
      </c>
      <c r="B24" s="38">
        <v>15725303.25</v>
      </c>
      <c r="C24" s="38">
        <v>314534560.94</v>
      </c>
      <c r="D24" s="38">
        <v>275116706.94</v>
      </c>
      <c r="E24" s="43">
        <f t="shared" si="0"/>
        <v>39.89385939173655</v>
      </c>
      <c r="F24" s="23">
        <f t="shared" si="1"/>
        <v>0</v>
      </c>
      <c r="G24" s="23">
        <f t="shared" si="2"/>
        <v>0</v>
      </c>
      <c r="H24" s="23">
        <f t="shared" si="3"/>
        <v>0</v>
      </c>
    </row>
    <row r="25" spans="1:8" ht="15.75">
      <c r="A25" s="5" t="s">
        <v>16</v>
      </c>
      <c r="B25" s="38">
        <v>172000000</v>
      </c>
      <c r="C25" s="38">
        <v>801549162.54</v>
      </c>
      <c r="D25" s="38">
        <v>402837538.18</v>
      </c>
      <c r="E25" s="43">
        <f t="shared" si="0"/>
        <v>43.13894792410161</v>
      </c>
      <c r="F25" s="23">
        <f t="shared" si="1"/>
        <v>0</v>
      </c>
      <c r="G25" s="23">
        <f t="shared" si="2"/>
        <v>0</v>
      </c>
      <c r="H25" s="23">
        <f t="shared" si="3"/>
        <v>0</v>
      </c>
    </row>
    <row r="26" spans="1:8" ht="15.75">
      <c r="A26" s="5" t="s">
        <v>17</v>
      </c>
      <c r="B26" s="38">
        <v>4278755</v>
      </c>
      <c r="C26" s="38">
        <v>131349210</v>
      </c>
      <c r="D26" s="38">
        <v>102926804</v>
      </c>
      <c r="E26" s="43">
        <f t="shared" si="0"/>
        <v>15.054161846819019</v>
      </c>
      <c r="F26" s="23">
        <f t="shared" si="1"/>
        <v>0</v>
      </c>
      <c r="G26" s="23">
        <f t="shared" si="2"/>
        <v>0</v>
      </c>
      <c r="H26" s="23">
        <f t="shared" si="3"/>
        <v>0</v>
      </c>
    </row>
    <row r="27" spans="1:8" ht="15.75">
      <c r="A27" s="5" t="s">
        <v>18</v>
      </c>
      <c r="B27" s="38">
        <v>14570000</v>
      </c>
      <c r="C27" s="38">
        <v>284766719</v>
      </c>
      <c r="D27" s="38">
        <v>227531019</v>
      </c>
      <c r="E27" s="43">
        <f t="shared" si="0"/>
        <v>25.456140136313525</v>
      </c>
      <c r="F27" s="23">
        <f t="shared" si="1"/>
        <v>0</v>
      </c>
      <c r="G27" s="23">
        <f t="shared" si="2"/>
        <v>0</v>
      </c>
      <c r="H27" s="23">
        <f t="shared" si="3"/>
        <v>0</v>
      </c>
    </row>
    <row r="28" spans="1:8" ht="15.75">
      <c r="A28" s="5" t="s">
        <v>19</v>
      </c>
      <c r="B28" s="38"/>
      <c r="C28" s="38">
        <v>544925856.77</v>
      </c>
      <c r="D28" s="38">
        <v>401584500.81</v>
      </c>
      <c r="E28" s="23">
        <f t="shared" si="0"/>
        <v>0</v>
      </c>
      <c r="F28" s="23">
        <f t="shared" si="1"/>
        <v>15</v>
      </c>
      <c r="G28" s="43">
        <f t="shared" si="2"/>
        <v>0.19843432301463135</v>
      </c>
      <c r="H28" s="43">
        <f t="shared" si="3"/>
        <v>-0.19843432301463135</v>
      </c>
    </row>
    <row r="29" spans="1:8" ht="15.75">
      <c r="A29" s="5" t="s">
        <v>20</v>
      </c>
      <c r="B29" s="38">
        <v>1080807</v>
      </c>
      <c r="C29" s="38">
        <v>604866770.54</v>
      </c>
      <c r="D29" s="38">
        <v>486196769.54</v>
      </c>
      <c r="E29" s="43">
        <f t="shared" si="0"/>
        <v>0.9107668247175632</v>
      </c>
      <c r="F29" s="43">
        <f t="shared" si="1"/>
        <v>14.089233175282438</v>
      </c>
      <c r="G29" s="43">
        <f t="shared" si="2"/>
        <v>0.18638582979549703</v>
      </c>
      <c r="H29" s="43">
        <f t="shared" si="3"/>
        <v>-0.18638582979549703</v>
      </c>
    </row>
    <row r="30" spans="1:8" ht="15.75">
      <c r="A30" s="5" t="s">
        <v>21</v>
      </c>
      <c r="B30" s="38">
        <v>7631000</v>
      </c>
      <c r="C30" s="38">
        <v>567432544.27</v>
      </c>
      <c r="D30" s="38">
        <v>507199656.27</v>
      </c>
      <c r="E30" s="43">
        <f t="shared" si="0"/>
        <v>12.669158417242087</v>
      </c>
      <c r="F30" s="43">
        <f t="shared" si="1"/>
        <v>2.3308415827579125</v>
      </c>
      <c r="G30" s="43">
        <f t="shared" si="2"/>
        <v>0.03083459810192788</v>
      </c>
      <c r="H30" s="43">
        <f t="shared" si="3"/>
        <v>-0.03083459810192788</v>
      </c>
    </row>
    <row r="31" spans="1:8" ht="15.75">
      <c r="A31" s="5" t="s">
        <v>22</v>
      </c>
      <c r="B31" s="38"/>
      <c r="C31" s="38">
        <v>353642244.28</v>
      </c>
      <c r="D31" s="38">
        <v>287349244.28</v>
      </c>
      <c r="E31" s="23">
        <f t="shared" si="0"/>
        <v>0</v>
      </c>
      <c r="F31" s="23">
        <f t="shared" si="1"/>
        <v>15</v>
      </c>
      <c r="G31" s="43">
        <f t="shared" si="2"/>
        <v>0.19843432301463135</v>
      </c>
      <c r="H31" s="43">
        <f t="shared" si="3"/>
        <v>-0.19843432301463135</v>
      </c>
    </row>
    <row r="32" spans="1:8" ht="15.75">
      <c r="A32" s="5" t="s">
        <v>23</v>
      </c>
      <c r="B32" s="38">
        <v>23253000</v>
      </c>
      <c r="C32" s="38">
        <v>427797697</v>
      </c>
      <c r="D32" s="38">
        <v>334397361.24</v>
      </c>
      <c r="E32" s="43">
        <f t="shared" si="0"/>
        <v>24.896056112421842</v>
      </c>
      <c r="F32" s="23">
        <f t="shared" si="1"/>
        <v>0</v>
      </c>
      <c r="G32" s="23">
        <f t="shared" si="2"/>
        <v>0</v>
      </c>
      <c r="H32" s="23">
        <f t="shared" si="3"/>
        <v>0</v>
      </c>
    </row>
    <row r="33" spans="1:8" ht="15.75">
      <c r="A33" s="5" t="s">
        <v>24</v>
      </c>
      <c r="B33" s="38"/>
      <c r="C33" s="38">
        <v>564136026.5</v>
      </c>
      <c r="D33" s="38">
        <v>391886626.5</v>
      </c>
      <c r="E33" s="23">
        <f t="shared" si="0"/>
        <v>0</v>
      </c>
      <c r="F33" s="23">
        <f t="shared" si="1"/>
        <v>15</v>
      </c>
      <c r="G33" s="43">
        <f t="shared" si="2"/>
        <v>0.19843432301463135</v>
      </c>
      <c r="H33" s="43">
        <f t="shared" si="3"/>
        <v>-0.19843432301463135</v>
      </c>
    </row>
    <row r="34" spans="1:8" ht="15.75">
      <c r="A34" s="5" t="s">
        <v>25</v>
      </c>
      <c r="B34" s="38">
        <v>10114500</v>
      </c>
      <c r="C34" s="38">
        <v>167367527</v>
      </c>
      <c r="D34" s="38">
        <v>133147527</v>
      </c>
      <c r="E34" s="43">
        <f t="shared" si="0"/>
        <v>29.5572764465225</v>
      </c>
      <c r="F34" s="23">
        <f t="shared" si="1"/>
        <v>0</v>
      </c>
      <c r="G34" s="23">
        <f t="shared" si="2"/>
        <v>0</v>
      </c>
      <c r="H34" s="23">
        <f t="shared" si="3"/>
        <v>0</v>
      </c>
    </row>
    <row r="35" spans="1:8" ht="15.75">
      <c r="A35" s="5" t="s">
        <v>26</v>
      </c>
      <c r="B35" s="38">
        <v>16900511</v>
      </c>
      <c r="C35" s="38">
        <v>493627876.87</v>
      </c>
      <c r="D35" s="38">
        <v>320868261.87</v>
      </c>
      <c r="E35" s="43">
        <f t="shared" si="0"/>
        <v>9.782674614087327</v>
      </c>
      <c r="F35" s="43">
        <f t="shared" si="1"/>
        <v>5.217325385912673</v>
      </c>
      <c r="G35" s="43">
        <f t="shared" si="2"/>
        <v>0.06901976206004211</v>
      </c>
      <c r="H35" s="43">
        <f t="shared" si="3"/>
        <v>-0.06901976206004211</v>
      </c>
    </row>
    <row r="36" spans="1:8" ht="15.75">
      <c r="A36" s="5" t="s">
        <v>27</v>
      </c>
      <c r="B36" s="38">
        <v>946760</v>
      </c>
      <c r="C36" s="38">
        <v>303616331</v>
      </c>
      <c r="D36" s="38">
        <v>239734231</v>
      </c>
      <c r="E36" s="43">
        <f t="shared" si="0"/>
        <v>1.4820427005373962</v>
      </c>
      <c r="F36" s="43">
        <f t="shared" si="1"/>
        <v>13.517957299462605</v>
      </c>
      <c r="G36" s="43">
        <f t="shared" si="2"/>
        <v>0.17882844701730374</v>
      </c>
      <c r="H36" s="43">
        <f t="shared" si="3"/>
        <v>-0.17882844701730374</v>
      </c>
    </row>
    <row r="37" spans="1:8" ht="15.75">
      <c r="A37" s="5" t="s">
        <v>28</v>
      </c>
      <c r="B37" s="38">
        <v>40838400</v>
      </c>
      <c r="C37" s="38">
        <v>388242402.42</v>
      </c>
      <c r="D37" s="38">
        <v>354377402.42</v>
      </c>
      <c r="E37" s="43">
        <f t="shared" si="0"/>
        <v>120.59176140558098</v>
      </c>
      <c r="F37" s="43">
        <f t="shared" si="1"/>
        <v>75.59176140558098</v>
      </c>
      <c r="G37" s="23">
        <f t="shared" si="2"/>
        <v>1</v>
      </c>
      <c r="H37" s="23">
        <f t="shared" si="3"/>
        <v>-1</v>
      </c>
    </row>
    <row r="38" spans="1:8" ht="15.75">
      <c r="A38" s="5" t="s">
        <v>29</v>
      </c>
      <c r="B38" s="38">
        <v>36559000</v>
      </c>
      <c r="C38" s="38">
        <v>429165932.78</v>
      </c>
      <c r="D38" s="38">
        <v>344871932.78</v>
      </c>
      <c r="E38" s="43">
        <f t="shared" si="0"/>
        <v>43.37082117351176</v>
      </c>
      <c r="F38" s="23">
        <f t="shared" si="1"/>
        <v>0</v>
      </c>
      <c r="G38" s="23">
        <f t="shared" si="2"/>
        <v>0</v>
      </c>
      <c r="H38" s="23">
        <f t="shared" si="3"/>
        <v>0</v>
      </c>
    </row>
    <row r="39" spans="1:8" ht="15.75">
      <c r="A39" s="5" t="s">
        <v>30</v>
      </c>
      <c r="B39" s="38">
        <v>19548450</v>
      </c>
      <c r="C39" s="38">
        <v>902808482.18</v>
      </c>
      <c r="D39" s="38">
        <v>687190285.36</v>
      </c>
      <c r="E39" s="43">
        <f t="shared" si="0"/>
        <v>9.066233874647986</v>
      </c>
      <c r="F39" s="43">
        <f t="shared" si="1"/>
        <v>5.933766125352015</v>
      </c>
      <c r="G39" s="43">
        <f t="shared" si="2"/>
        <v>0.07849752426742529</v>
      </c>
      <c r="H39" s="43">
        <f t="shared" si="3"/>
        <v>-0.07849752426742529</v>
      </c>
    </row>
    <row r="40" spans="1:8" ht="15.75">
      <c r="A40" s="5" t="s">
        <v>31</v>
      </c>
      <c r="B40" s="38"/>
      <c r="C40" s="38">
        <v>568852077.52</v>
      </c>
      <c r="D40" s="38">
        <v>355840147.52</v>
      </c>
      <c r="E40" s="23">
        <f t="shared" si="0"/>
        <v>0</v>
      </c>
      <c r="F40" s="23">
        <f t="shared" si="1"/>
        <v>15</v>
      </c>
      <c r="G40" s="43">
        <f t="shared" si="2"/>
        <v>0.19843432301463135</v>
      </c>
      <c r="H40" s="43">
        <f t="shared" si="3"/>
        <v>-0.19843432301463135</v>
      </c>
    </row>
    <row r="41" spans="1:8" ht="15.75">
      <c r="A41" s="5" t="s">
        <v>32</v>
      </c>
      <c r="B41" s="38">
        <v>5653689</v>
      </c>
      <c r="C41" s="38">
        <v>407520178.57</v>
      </c>
      <c r="D41" s="38">
        <v>319249830.57</v>
      </c>
      <c r="E41" s="43">
        <f t="shared" si="0"/>
        <v>6.404969650737074</v>
      </c>
      <c r="F41" s="43">
        <f t="shared" si="1"/>
        <v>8.595030349262927</v>
      </c>
      <c r="G41" s="43">
        <f t="shared" si="2"/>
        <v>0.1137032685764133</v>
      </c>
      <c r="H41" s="43">
        <f t="shared" si="3"/>
        <v>-0.1137032685764133</v>
      </c>
    </row>
    <row r="42" spans="1:8" ht="15.75">
      <c r="A42" s="5" t="s">
        <v>33</v>
      </c>
      <c r="B42" s="38">
        <v>15500000</v>
      </c>
      <c r="C42" s="38">
        <v>230374860.78</v>
      </c>
      <c r="D42" s="38">
        <v>204686860.78</v>
      </c>
      <c r="E42" s="43">
        <f t="shared" si="0"/>
        <v>60.33945811273747</v>
      </c>
      <c r="F42" s="43">
        <f t="shared" si="1"/>
        <v>15.339458112737468</v>
      </c>
      <c r="G42" s="43">
        <f t="shared" si="2"/>
        <v>0.20292499906749026</v>
      </c>
      <c r="H42" s="43">
        <f t="shared" si="3"/>
        <v>-0.20292499906749026</v>
      </c>
    </row>
    <row r="43" spans="1:8" ht="15.75">
      <c r="A43" s="5" t="s">
        <v>34</v>
      </c>
      <c r="B43" s="38">
        <v>24135000</v>
      </c>
      <c r="C43" s="38">
        <v>307782102.79</v>
      </c>
      <c r="D43" s="38">
        <v>269058102.79</v>
      </c>
      <c r="E43" s="43">
        <f t="shared" si="0"/>
        <v>62.325689494886895</v>
      </c>
      <c r="F43" s="43">
        <f t="shared" si="1"/>
        <v>17.325689494886895</v>
      </c>
      <c r="G43" s="43">
        <f t="shared" si="2"/>
        <v>0.2292007643786394</v>
      </c>
      <c r="H43" s="43">
        <f t="shared" si="3"/>
        <v>-0.2292007643786394</v>
      </c>
    </row>
    <row r="44" spans="1:8" ht="15.75">
      <c r="A44" s="5" t="s">
        <v>35</v>
      </c>
      <c r="B44" s="38">
        <v>8587000</v>
      </c>
      <c r="C44" s="38">
        <v>294120249</v>
      </c>
      <c r="D44" s="38">
        <v>244026708.17</v>
      </c>
      <c r="E44" s="43">
        <f t="shared" si="0"/>
        <v>17.141930591693008</v>
      </c>
      <c r="F44" s="23">
        <f t="shared" si="1"/>
        <v>0</v>
      </c>
      <c r="G44" s="23">
        <f t="shared" si="2"/>
        <v>0</v>
      </c>
      <c r="H44" s="23">
        <f t="shared" si="3"/>
        <v>0</v>
      </c>
    </row>
    <row r="45" spans="1:8" ht="15.75">
      <c r="A45" s="5" t="s">
        <v>36</v>
      </c>
      <c r="B45" s="38">
        <v>22563000</v>
      </c>
      <c r="C45" s="38">
        <v>321967883.87</v>
      </c>
      <c r="D45" s="38">
        <v>252665683.87</v>
      </c>
      <c r="E45" s="43">
        <f t="shared" si="0"/>
        <v>32.55740798993394</v>
      </c>
      <c r="F45" s="23">
        <f t="shared" si="1"/>
        <v>0</v>
      </c>
      <c r="G45" s="23">
        <f t="shared" si="2"/>
        <v>0</v>
      </c>
      <c r="H45" s="23">
        <f t="shared" si="3"/>
        <v>0</v>
      </c>
    </row>
    <row r="46" spans="1:8" s="18" customFormat="1" ht="15.75">
      <c r="A46" s="15" t="s">
        <v>72</v>
      </c>
      <c r="B46" s="16">
        <f>SUM(B9:B45)</f>
        <v>2243761618.05</v>
      </c>
      <c r="C46" s="16">
        <f>SUM(C9:C45)</f>
        <v>44400743791.84999</v>
      </c>
      <c r="D46" s="16">
        <f>SUM(D9:D45)</f>
        <v>18352676436.360004</v>
      </c>
      <c r="E46" s="16">
        <f t="shared" si="0"/>
        <v>8.61392742666222</v>
      </c>
      <c r="F46" s="16"/>
      <c r="G46" s="16"/>
      <c r="H46" s="16"/>
    </row>
    <row r="48" ht="15.75">
      <c r="E48" s="21"/>
    </row>
  </sheetData>
  <sheetProtection/>
  <mergeCells count="1">
    <mergeCell ref="A1:H1"/>
  </mergeCells>
  <printOptions/>
  <pageMargins left="0.17" right="0.15748031496062992" top="0.5" bottom="0.15748031496062992" header="0.15748031496062992" footer="0.15748031496062992"/>
  <pageSetup fitToHeight="1" fitToWidth="1"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46" sqref="F46"/>
    </sheetView>
  </sheetViews>
  <sheetFormatPr defaultColWidth="9.140625" defaultRowHeight="15"/>
  <cols>
    <col min="1" max="1" width="24.7109375" style="1" customWidth="1"/>
    <col min="2" max="2" width="19.28125" style="1" customWidth="1"/>
    <col min="3" max="3" width="8.7109375" style="2" customWidth="1"/>
    <col min="4" max="4" width="8.8515625" style="2" customWidth="1"/>
    <col min="5" max="5" width="19.00390625" style="2" customWidth="1"/>
    <col min="6" max="16384" width="9.140625" style="1" customWidth="1"/>
  </cols>
  <sheetData>
    <row r="1" spans="1:5" ht="35.25" customHeight="1">
      <c r="A1" s="77" t="s">
        <v>311</v>
      </c>
      <c r="B1" s="77"/>
      <c r="C1" s="79"/>
      <c r="D1" s="79"/>
      <c r="E1" s="79"/>
    </row>
    <row r="3" spans="1:5" ht="15.75">
      <c r="A3" s="11" t="s">
        <v>177</v>
      </c>
      <c r="B3" s="11">
        <v>1</v>
      </c>
      <c r="D3" s="1"/>
      <c r="E3" s="1"/>
    </row>
    <row r="4" spans="1:5" ht="15.75">
      <c r="A4" s="12" t="s">
        <v>178</v>
      </c>
      <c r="B4" s="12">
        <v>0</v>
      </c>
      <c r="D4" s="1"/>
      <c r="E4" s="1"/>
    </row>
    <row r="5" spans="1:5" ht="15.75">
      <c r="A5" s="13" t="s">
        <v>179</v>
      </c>
      <c r="B5" s="14" t="s">
        <v>42</v>
      </c>
      <c r="D5" s="1"/>
      <c r="E5" s="1"/>
    </row>
    <row r="7" spans="1:5" s="8" customFormat="1" ht="143.25" customHeight="1">
      <c r="A7" s="3" t="s">
        <v>38</v>
      </c>
      <c r="B7" s="3" t="s">
        <v>290</v>
      </c>
      <c r="C7" s="9" t="s">
        <v>180</v>
      </c>
      <c r="D7" s="9" t="s">
        <v>181</v>
      </c>
      <c r="E7" s="9" t="s">
        <v>182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29"/>
      <c r="C9" s="20">
        <f>IF($B9="+",1,0)</f>
        <v>0</v>
      </c>
      <c r="D9" s="20">
        <f>($C9-$B$4)/($B$3-$B$4)</f>
        <v>0</v>
      </c>
      <c r="E9" s="20">
        <f>$D9*$B$5</f>
        <v>0</v>
      </c>
    </row>
    <row r="10" spans="1:5" ht="15.75">
      <c r="A10" s="5" t="s">
        <v>1</v>
      </c>
      <c r="B10" s="29"/>
      <c r="C10" s="20">
        <f aca="true" t="shared" si="0" ref="C10:C45">IF($B10="+",1,0)</f>
        <v>0</v>
      </c>
      <c r="D10" s="20">
        <f aca="true" t="shared" si="1" ref="D10:D45">($C10-$B$4)/($B$3-$B$4)</f>
        <v>0</v>
      </c>
      <c r="E10" s="20">
        <f aca="true" t="shared" si="2" ref="E10:E45">$D10*$B$5</f>
        <v>0</v>
      </c>
    </row>
    <row r="11" spans="1:5" ht="15.75">
      <c r="A11" s="5" t="s">
        <v>2</v>
      </c>
      <c r="B11" s="2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.75">
      <c r="A12" s="5" t="s">
        <v>3</v>
      </c>
      <c r="B12" s="2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.75">
      <c r="A13" s="5" t="s">
        <v>4</v>
      </c>
      <c r="B13" s="2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.75">
      <c r="A14" s="5" t="s">
        <v>5</v>
      </c>
      <c r="B14" s="2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.75">
      <c r="A15" s="5" t="s">
        <v>6</v>
      </c>
      <c r="B15" s="2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.75">
      <c r="A16" s="5" t="s">
        <v>7</v>
      </c>
      <c r="B16" s="29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.75">
      <c r="A17" s="5" t="s">
        <v>8</v>
      </c>
      <c r="B17" s="2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.75">
      <c r="A18" s="5" t="s">
        <v>9</v>
      </c>
      <c r="B18" s="2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.75">
      <c r="A19" s="5" t="s">
        <v>10</v>
      </c>
      <c r="B19" s="29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.75">
      <c r="A20" s="5" t="s">
        <v>11</v>
      </c>
      <c r="B20" s="29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.75">
      <c r="A21" s="5" t="s">
        <v>12</v>
      </c>
      <c r="B21" s="29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.75">
      <c r="A22" s="5" t="s">
        <v>13</v>
      </c>
      <c r="B22" s="2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.75">
      <c r="A23" s="5" t="s">
        <v>14</v>
      </c>
      <c r="B23" s="29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.75">
      <c r="A24" s="5" t="s">
        <v>15</v>
      </c>
      <c r="B24" s="29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.75">
      <c r="A25" s="5" t="s">
        <v>16</v>
      </c>
      <c r="B25" s="29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.75">
      <c r="A26" s="5" t="s">
        <v>17</v>
      </c>
      <c r="B26" s="2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.75">
      <c r="A27" s="5" t="s">
        <v>18</v>
      </c>
      <c r="B27" s="29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.75">
      <c r="A28" s="5" t="s">
        <v>19</v>
      </c>
      <c r="B28" s="2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.75">
      <c r="A29" s="5" t="s">
        <v>20</v>
      </c>
      <c r="B29" s="2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.75">
      <c r="A30" s="5" t="s">
        <v>21</v>
      </c>
      <c r="B30" s="29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.75">
      <c r="A31" s="5" t="s">
        <v>22</v>
      </c>
      <c r="B31" s="29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.75">
      <c r="A32" s="5" t="s">
        <v>23</v>
      </c>
      <c r="B32" s="2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.75">
      <c r="A33" s="5" t="s">
        <v>24</v>
      </c>
      <c r="B33" s="2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.75">
      <c r="A34" s="5" t="s">
        <v>25</v>
      </c>
      <c r="B34" s="2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.75">
      <c r="A35" s="5" t="s">
        <v>26</v>
      </c>
      <c r="B35" s="2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.75">
      <c r="A36" s="5" t="s">
        <v>27</v>
      </c>
      <c r="B36" s="29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.75">
      <c r="A37" s="5" t="s">
        <v>28</v>
      </c>
      <c r="B37" s="29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.75">
      <c r="A38" s="5" t="s">
        <v>29</v>
      </c>
      <c r="B38" s="29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.75">
      <c r="A39" s="5" t="s">
        <v>30</v>
      </c>
      <c r="B39" s="2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.75">
      <c r="A40" s="5" t="s">
        <v>31</v>
      </c>
      <c r="B40" s="2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.75">
      <c r="A41" s="5" t="s">
        <v>32</v>
      </c>
      <c r="B41" s="2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.75">
      <c r="A42" s="5" t="s">
        <v>33</v>
      </c>
      <c r="B42" s="2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.75">
      <c r="A43" s="5" t="s">
        <v>34</v>
      </c>
      <c r="B43" s="29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.75">
      <c r="A44" s="5" t="s">
        <v>35</v>
      </c>
      <c r="B44" s="2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.75">
      <c r="A45" s="5" t="s">
        <v>36</v>
      </c>
      <c r="B45" s="29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spans="1:2" ht="15.75">
      <c r="A46" s="6"/>
      <c r="B46" s="6"/>
    </row>
  </sheetData>
  <sheetProtection/>
  <mergeCells count="1">
    <mergeCell ref="A1:E1"/>
  </mergeCells>
  <printOptions/>
  <pageMargins left="1.02" right="0.2" top="0.17" bottom="0.22" header="0.17" footer="0.22"/>
  <pageSetup fitToHeight="1" fitToWidth="1"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46" sqref="F46"/>
    </sheetView>
  </sheetViews>
  <sheetFormatPr defaultColWidth="9.140625" defaultRowHeight="15"/>
  <cols>
    <col min="1" max="1" width="24.7109375" style="1" customWidth="1"/>
    <col min="2" max="2" width="20.7109375" style="1" customWidth="1"/>
    <col min="3" max="3" width="8.7109375" style="2" customWidth="1"/>
    <col min="4" max="4" width="8.57421875" style="2" customWidth="1"/>
    <col min="5" max="5" width="18.8515625" style="2" customWidth="1"/>
    <col min="6" max="16384" width="9.140625" style="1" customWidth="1"/>
  </cols>
  <sheetData>
    <row r="1" spans="1:5" ht="35.25" customHeight="1">
      <c r="A1" s="85" t="s">
        <v>312</v>
      </c>
      <c r="B1" s="96"/>
      <c r="C1" s="96"/>
      <c r="D1" s="96"/>
      <c r="E1" s="96"/>
    </row>
    <row r="3" spans="1:2" ht="15.75">
      <c r="A3" s="11" t="s">
        <v>202</v>
      </c>
      <c r="B3" s="11">
        <v>1</v>
      </c>
    </row>
    <row r="4" spans="1:2" ht="15.75">
      <c r="A4" s="12" t="s">
        <v>203</v>
      </c>
      <c r="B4" s="12">
        <v>0</v>
      </c>
    </row>
    <row r="5" spans="1:2" ht="15.75">
      <c r="A5" s="13" t="s">
        <v>204</v>
      </c>
      <c r="B5" s="14" t="s">
        <v>44</v>
      </c>
    </row>
    <row r="7" spans="1:5" s="8" customFormat="1" ht="129" customHeight="1">
      <c r="A7" s="3" t="s">
        <v>38</v>
      </c>
      <c r="B7" s="3" t="s">
        <v>291</v>
      </c>
      <c r="C7" s="9" t="s">
        <v>205</v>
      </c>
      <c r="D7" s="9" t="s">
        <v>206</v>
      </c>
      <c r="E7" s="9" t="s">
        <v>207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19"/>
      <c r="C9" s="20">
        <f>IF($B9="+",1,0)</f>
        <v>0</v>
      </c>
      <c r="D9" s="20">
        <f>($C9-$B$4)/($B$3-$B$4)</f>
        <v>0</v>
      </c>
      <c r="E9" s="20">
        <f>$D9*$B$5</f>
        <v>0</v>
      </c>
    </row>
    <row r="10" spans="1:5" ht="15.75">
      <c r="A10" s="5" t="s">
        <v>1</v>
      </c>
      <c r="B10" s="19"/>
      <c r="C10" s="20">
        <f aca="true" t="shared" si="0" ref="C10:C45">IF($B10="+",1,0)</f>
        <v>0</v>
      </c>
      <c r="D10" s="20">
        <f aca="true" t="shared" si="1" ref="D10:D45">($C10-$B$4)/($B$3-$B$4)</f>
        <v>0</v>
      </c>
      <c r="E10" s="20">
        <f aca="true" t="shared" si="2" ref="E10:E45">$D10*$B$5</f>
        <v>0</v>
      </c>
    </row>
    <row r="11" spans="1:5" ht="15.7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.7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.7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.7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.75">
      <c r="A15" s="5" t="s">
        <v>6</v>
      </c>
      <c r="B15" s="1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.75">
      <c r="A16" s="5" t="s">
        <v>7</v>
      </c>
      <c r="B16" s="19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.7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.7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.75">
      <c r="A19" s="5" t="s">
        <v>10</v>
      </c>
      <c r="B19" s="48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.75">
      <c r="A20" s="5" t="s">
        <v>11</v>
      </c>
      <c r="B20" s="19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.75">
      <c r="A21" s="5" t="s">
        <v>12</v>
      </c>
      <c r="B21" s="19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.75">
      <c r="A22" s="5" t="s">
        <v>13</v>
      </c>
      <c r="B22" s="1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.75">
      <c r="A23" s="5" t="s">
        <v>14</v>
      </c>
      <c r="B23" s="19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.75">
      <c r="A24" s="5" t="s">
        <v>15</v>
      </c>
      <c r="B24" s="19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.75">
      <c r="A25" s="5" t="s">
        <v>16</v>
      </c>
      <c r="B25" s="19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.7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.75">
      <c r="A27" s="5" t="s">
        <v>18</v>
      </c>
      <c r="B27" s="19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.75">
      <c r="A28" s="5" t="s">
        <v>19</v>
      </c>
      <c r="B28" s="1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.75">
      <c r="A29" s="5" t="s">
        <v>20</v>
      </c>
      <c r="B29" s="1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.75">
      <c r="A30" s="5" t="s">
        <v>21</v>
      </c>
      <c r="B30" s="19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.75">
      <c r="A31" s="5" t="s">
        <v>22</v>
      </c>
      <c r="B31" s="19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.75">
      <c r="A32" s="5" t="s">
        <v>23</v>
      </c>
      <c r="B32" s="1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.7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.75">
      <c r="A34" s="5" t="s">
        <v>25</v>
      </c>
      <c r="B34" s="1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.7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.75">
      <c r="A36" s="5" t="s">
        <v>27</v>
      </c>
      <c r="B36" s="19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.75">
      <c r="A37" s="5" t="s">
        <v>28</v>
      </c>
      <c r="B37" s="19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.75">
      <c r="A38" s="5" t="s">
        <v>29</v>
      </c>
      <c r="B38" s="19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.7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.75">
      <c r="A40" s="5" t="s">
        <v>31</v>
      </c>
      <c r="B40" s="1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.75">
      <c r="A41" s="5" t="s">
        <v>32</v>
      </c>
      <c r="B41" s="1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.75">
      <c r="A42" s="5" t="s">
        <v>33</v>
      </c>
      <c r="B42" s="1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.75">
      <c r="A43" s="5" t="s">
        <v>34</v>
      </c>
      <c r="B43" s="19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.75">
      <c r="A44" s="5" t="s">
        <v>35</v>
      </c>
      <c r="B44" s="1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.75">
      <c r="A45" s="5" t="s">
        <v>36</v>
      </c>
      <c r="B45" s="19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.75">
      <c r="A46" s="6"/>
    </row>
  </sheetData>
  <sheetProtection/>
  <mergeCells count="1">
    <mergeCell ref="A1:E1"/>
  </mergeCells>
  <printOptions/>
  <pageMargins left="0.91" right="0.17" top="0.17" bottom="0.22" header="0.17" footer="0.22"/>
  <pageSetup fitToHeight="1" fitToWidth="1" horizontalDpi="600" verticalDpi="6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0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49" sqref="K49"/>
    </sheetView>
  </sheetViews>
  <sheetFormatPr defaultColWidth="9.140625" defaultRowHeight="15"/>
  <cols>
    <col min="1" max="1" width="24.8515625" style="1" customWidth="1"/>
    <col min="2" max="2" width="17.00390625" style="1" customWidth="1"/>
    <col min="3" max="3" width="16.8515625" style="1" customWidth="1"/>
    <col min="4" max="4" width="16.00390625" style="1" customWidth="1"/>
    <col min="5" max="5" width="16.8515625" style="1" customWidth="1"/>
    <col min="6" max="6" width="18.00390625" style="1" customWidth="1"/>
    <col min="7" max="7" width="17.140625" style="1" customWidth="1"/>
    <col min="8" max="8" width="9.8515625" style="1" customWidth="1"/>
    <col min="9" max="9" width="8.57421875" style="1" customWidth="1"/>
    <col min="10" max="10" width="19.140625" style="1" customWidth="1"/>
    <col min="11" max="16384" width="9.140625" style="1" customWidth="1"/>
  </cols>
  <sheetData>
    <row r="1" spans="1:10" ht="15.75">
      <c r="A1" s="73" t="s">
        <v>313</v>
      </c>
      <c r="B1" s="73"/>
      <c r="C1" s="73"/>
      <c r="D1" s="73"/>
      <c r="E1" s="73"/>
      <c r="F1" s="73"/>
      <c r="G1" s="73"/>
      <c r="H1" s="73"/>
      <c r="I1" s="73"/>
      <c r="J1" s="73"/>
    </row>
    <row r="3" spans="1:2" ht="15.75">
      <c r="A3" s="11" t="s">
        <v>208</v>
      </c>
      <c r="B3" s="33">
        <f>MAX($H$10:$H$46)</f>
        <v>0.4131372721380705</v>
      </c>
    </row>
    <row r="4" spans="1:2" ht="15.75">
      <c r="A4" s="12" t="s">
        <v>209</v>
      </c>
      <c r="B4" s="69">
        <f>MIN($H$10:$H$46)</f>
        <v>0.0022961661707289176</v>
      </c>
    </row>
    <row r="5" spans="1:2" ht="15.75">
      <c r="A5" s="13" t="s">
        <v>210</v>
      </c>
      <c r="B5" s="14" t="s">
        <v>126</v>
      </c>
    </row>
    <row r="7" spans="1:10" s="8" customFormat="1" ht="52.5" customHeight="1">
      <c r="A7" s="74" t="s">
        <v>38</v>
      </c>
      <c r="B7" s="81" t="s">
        <v>292</v>
      </c>
      <c r="C7" s="81"/>
      <c r="D7" s="81"/>
      <c r="E7" s="81"/>
      <c r="F7" s="81" t="s">
        <v>253</v>
      </c>
      <c r="G7" s="81"/>
      <c r="H7" s="75" t="s">
        <v>211</v>
      </c>
      <c r="I7" s="75" t="s">
        <v>212</v>
      </c>
      <c r="J7" s="75" t="s">
        <v>213</v>
      </c>
    </row>
    <row r="8" spans="1:10" s="8" customFormat="1" ht="50.25" customHeight="1">
      <c r="A8" s="78"/>
      <c r="B8" s="64" t="s">
        <v>293</v>
      </c>
      <c r="C8" s="64" t="s">
        <v>294</v>
      </c>
      <c r="D8" s="64" t="s">
        <v>295</v>
      </c>
      <c r="E8" s="64" t="s">
        <v>296</v>
      </c>
      <c r="F8" s="64" t="s">
        <v>239</v>
      </c>
      <c r="G8" s="64" t="s">
        <v>267</v>
      </c>
      <c r="H8" s="76"/>
      <c r="I8" s="76"/>
      <c r="J8" s="82"/>
    </row>
    <row r="9" spans="1:10" s="7" customFormat="1" ht="15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 t="s">
        <v>297</v>
      </c>
      <c r="I9" s="9">
        <v>9</v>
      </c>
      <c r="J9" s="9">
        <v>10</v>
      </c>
    </row>
    <row r="10" spans="1:11" ht="15.75">
      <c r="A10" s="5" t="s">
        <v>0</v>
      </c>
      <c r="B10" s="49">
        <v>811701800</v>
      </c>
      <c r="C10" s="49">
        <v>372586900</v>
      </c>
      <c r="D10" s="49">
        <v>74534500</v>
      </c>
      <c r="E10" s="43">
        <f>AVERAGE($B10:$D10)</f>
        <v>419607733.3333333</v>
      </c>
      <c r="F10" s="43">
        <v>13288554200</v>
      </c>
      <c r="G10" s="43">
        <v>31244000</v>
      </c>
      <c r="H10" s="66">
        <f>$E10/($F10+$G10)</f>
        <v>0.03150255935058636</v>
      </c>
      <c r="I10" s="66">
        <f>($H10-$B$4)/($B$3-$B$4)</f>
        <v>0.0710892672511185</v>
      </c>
      <c r="J10" s="66">
        <f>$I10*$B$5</f>
        <v>0.0710892672511185</v>
      </c>
      <c r="K10" s="47"/>
    </row>
    <row r="11" spans="1:11" ht="15.75">
      <c r="A11" s="5" t="s">
        <v>1</v>
      </c>
      <c r="B11" s="49">
        <v>134993100</v>
      </c>
      <c r="C11" s="49">
        <v>98097100</v>
      </c>
      <c r="D11" s="49">
        <v>72102600</v>
      </c>
      <c r="E11" s="43">
        <f aca="true" t="shared" si="0" ref="E11:E46">AVERAGE($B11:$D11)</f>
        <v>101730933.33333333</v>
      </c>
      <c r="F11" s="43">
        <v>6498187000</v>
      </c>
      <c r="G11" s="43">
        <v>496389000</v>
      </c>
      <c r="H11" s="66">
        <f aca="true" t="shared" si="1" ref="H11:H46">$E11/($F11+$G11)</f>
        <v>0.01454426020009409</v>
      </c>
      <c r="I11" s="66">
        <f aca="true" t="shared" si="2" ref="I11:I46">($H11-$B$4)/($B$3-$B$4)</f>
        <v>0.029812240916172572</v>
      </c>
      <c r="J11" s="66">
        <f aca="true" t="shared" si="3" ref="J11:J46">$I11*$B$5</f>
        <v>0.029812240916172572</v>
      </c>
      <c r="K11" s="47"/>
    </row>
    <row r="12" spans="1:11" ht="15.75">
      <c r="A12" s="5" t="s">
        <v>2</v>
      </c>
      <c r="B12" s="49">
        <v>97740000</v>
      </c>
      <c r="C12" s="49">
        <v>105857700</v>
      </c>
      <c r="D12" s="49">
        <v>94052800</v>
      </c>
      <c r="E12" s="43">
        <f t="shared" si="0"/>
        <v>99216833.33333333</v>
      </c>
      <c r="F12" s="43">
        <v>1024959000</v>
      </c>
      <c r="G12" s="43">
        <v>189573000</v>
      </c>
      <c r="H12" s="66">
        <f t="shared" si="1"/>
        <v>0.08169141145176358</v>
      </c>
      <c r="I12" s="66">
        <f t="shared" si="2"/>
        <v>0.19325049058588095</v>
      </c>
      <c r="J12" s="66">
        <f t="shared" si="3"/>
        <v>0.19325049058588095</v>
      </c>
      <c r="K12" s="47"/>
    </row>
    <row r="13" spans="1:11" ht="15.75">
      <c r="A13" s="5" t="s">
        <v>3</v>
      </c>
      <c r="B13" s="49">
        <v>11283000</v>
      </c>
      <c r="C13" s="49">
        <v>14110000</v>
      </c>
      <c r="D13" s="49">
        <v>19025000</v>
      </c>
      <c r="E13" s="43">
        <f t="shared" si="0"/>
        <v>14806000</v>
      </c>
      <c r="F13" s="43">
        <v>1098282000</v>
      </c>
      <c r="G13" s="43">
        <v>4992000</v>
      </c>
      <c r="H13" s="66">
        <f t="shared" si="1"/>
        <v>0.013420057030257216</v>
      </c>
      <c r="I13" s="66">
        <f t="shared" si="2"/>
        <v>0.027075895517651914</v>
      </c>
      <c r="J13" s="66">
        <f t="shared" si="3"/>
        <v>0.027075895517651914</v>
      </c>
      <c r="K13" s="47"/>
    </row>
    <row r="14" spans="1:11" ht="15.75">
      <c r="A14" s="5" t="s">
        <v>4</v>
      </c>
      <c r="B14" s="49">
        <v>29616100</v>
      </c>
      <c r="C14" s="49">
        <v>28744100</v>
      </c>
      <c r="D14" s="49">
        <v>17521000</v>
      </c>
      <c r="E14" s="43">
        <f t="shared" si="0"/>
        <v>25293733.333333332</v>
      </c>
      <c r="F14" s="43">
        <v>231268400</v>
      </c>
      <c r="G14" s="43">
        <v>138813000</v>
      </c>
      <c r="H14" s="66">
        <f t="shared" si="1"/>
        <v>0.06834640523229034</v>
      </c>
      <c r="I14" s="66">
        <f t="shared" si="2"/>
        <v>0.1607683313626652</v>
      </c>
      <c r="J14" s="66">
        <f t="shared" si="3"/>
        <v>0.1607683313626652</v>
      </c>
      <c r="K14" s="47"/>
    </row>
    <row r="15" spans="1:11" ht="15.75">
      <c r="A15" s="5" t="s">
        <v>5</v>
      </c>
      <c r="B15" s="49">
        <v>28101000</v>
      </c>
      <c r="C15" s="49">
        <v>31062400</v>
      </c>
      <c r="D15" s="49">
        <v>27767800</v>
      </c>
      <c r="E15" s="43">
        <f t="shared" si="0"/>
        <v>28977066.666666668</v>
      </c>
      <c r="F15" s="43">
        <v>324230400</v>
      </c>
      <c r="G15" s="43">
        <v>8938946.35</v>
      </c>
      <c r="H15" s="66">
        <f t="shared" si="1"/>
        <v>0.08697398780566616</v>
      </c>
      <c r="I15" s="66">
        <f t="shared" si="2"/>
        <v>0.20610844534545775</v>
      </c>
      <c r="J15" s="66">
        <f t="shared" si="3"/>
        <v>0.20610844534545775</v>
      </c>
      <c r="K15" s="47"/>
    </row>
    <row r="16" spans="1:11" ht="15.75">
      <c r="A16" s="5" t="s">
        <v>6</v>
      </c>
      <c r="B16" s="49">
        <v>18856800</v>
      </c>
      <c r="C16" s="49">
        <v>8424600</v>
      </c>
      <c r="D16" s="49">
        <v>32482200</v>
      </c>
      <c r="E16" s="43">
        <f t="shared" si="0"/>
        <v>19921200</v>
      </c>
      <c r="F16" s="43">
        <v>309013000.43</v>
      </c>
      <c r="G16" s="43">
        <v>123063000</v>
      </c>
      <c r="H16" s="66">
        <f t="shared" si="1"/>
        <v>0.04610577764137447</v>
      </c>
      <c r="I16" s="66">
        <f t="shared" si="2"/>
        <v>0.10663395369724286</v>
      </c>
      <c r="J16" s="66">
        <f t="shared" si="3"/>
        <v>0.10663395369724286</v>
      </c>
      <c r="K16" s="47"/>
    </row>
    <row r="17" spans="1:11" ht="15.75">
      <c r="A17" s="5" t="s">
        <v>7</v>
      </c>
      <c r="B17" s="49">
        <v>24602300</v>
      </c>
      <c r="C17" s="49">
        <v>19829000</v>
      </c>
      <c r="D17" s="49">
        <v>18186700</v>
      </c>
      <c r="E17" s="43">
        <f t="shared" si="0"/>
        <v>20872666.666666668</v>
      </c>
      <c r="F17" s="43">
        <v>143753370</v>
      </c>
      <c r="G17" s="43">
        <v>62791900</v>
      </c>
      <c r="H17" s="66">
        <f t="shared" si="1"/>
        <v>0.10105613489317218</v>
      </c>
      <c r="I17" s="66">
        <f t="shared" si="2"/>
        <v>0.24038482831436506</v>
      </c>
      <c r="J17" s="66">
        <f t="shared" si="3"/>
        <v>0.24038482831436506</v>
      </c>
      <c r="K17" s="47"/>
    </row>
    <row r="18" spans="1:11" ht="15.75">
      <c r="A18" s="5" t="s">
        <v>8</v>
      </c>
      <c r="B18" s="49">
        <v>4132899.9999999995</v>
      </c>
      <c r="C18" s="49">
        <v>766000</v>
      </c>
      <c r="D18" s="49">
        <v>925700</v>
      </c>
      <c r="E18" s="43">
        <f t="shared" si="0"/>
        <v>1941533.3333333333</v>
      </c>
      <c r="F18" s="43">
        <v>309957000</v>
      </c>
      <c r="G18" s="43">
        <v>50324000</v>
      </c>
      <c r="H18" s="66">
        <f t="shared" si="1"/>
        <v>0.005388941779703435</v>
      </c>
      <c r="I18" s="66">
        <f t="shared" si="2"/>
        <v>0.007527911798631871</v>
      </c>
      <c r="J18" s="66">
        <f t="shared" si="3"/>
        <v>0.007527911798631871</v>
      </c>
      <c r="K18" s="47"/>
    </row>
    <row r="19" spans="1:11" ht="15.75">
      <c r="A19" s="5" t="s">
        <v>9</v>
      </c>
      <c r="B19" s="49">
        <v>6766800</v>
      </c>
      <c r="C19" s="49">
        <v>5748000</v>
      </c>
      <c r="D19" s="49">
        <v>6423000</v>
      </c>
      <c r="E19" s="43">
        <f t="shared" si="0"/>
        <v>6312600</v>
      </c>
      <c r="F19" s="43">
        <v>159546000</v>
      </c>
      <c r="G19" s="43">
        <v>31983000</v>
      </c>
      <c r="H19" s="66">
        <f t="shared" si="1"/>
        <v>0.03295897749165923</v>
      </c>
      <c r="I19" s="66">
        <f t="shared" si="2"/>
        <v>0.07463423419799611</v>
      </c>
      <c r="J19" s="66">
        <f t="shared" si="3"/>
        <v>0.07463423419799611</v>
      </c>
      <c r="K19" s="47"/>
    </row>
    <row r="20" spans="1:11" ht="15.75">
      <c r="A20" s="5" t="s">
        <v>10</v>
      </c>
      <c r="B20" s="49">
        <v>14236400</v>
      </c>
      <c r="C20" s="49">
        <v>10709400</v>
      </c>
      <c r="D20" s="49">
        <v>11677900</v>
      </c>
      <c r="E20" s="43">
        <f t="shared" si="0"/>
        <v>12207900</v>
      </c>
      <c r="F20" s="43">
        <v>51912009</v>
      </c>
      <c r="G20" s="43">
        <v>37646000</v>
      </c>
      <c r="H20" s="66">
        <f t="shared" si="1"/>
        <v>0.13631276684589985</v>
      </c>
      <c r="I20" s="66">
        <f t="shared" si="2"/>
        <v>0.326200564472787</v>
      </c>
      <c r="J20" s="66">
        <f t="shared" si="3"/>
        <v>0.326200564472787</v>
      </c>
      <c r="K20" s="47"/>
    </row>
    <row r="21" spans="1:11" ht="15.75">
      <c r="A21" s="5" t="s">
        <v>11</v>
      </c>
      <c r="B21" s="49">
        <v>5443400</v>
      </c>
      <c r="C21" s="49">
        <v>13052900</v>
      </c>
      <c r="D21" s="49">
        <v>6975800</v>
      </c>
      <c r="E21" s="43">
        <f t="shared" si="0"/>
        <v>8490700</v>
      </c>
      <c r="F21" s="43">
        <v>188361479.94</v>
      </c>
      <c r="G21" s="43">
        <v>104871837.7</v>
      </c>
      <c r="H21" s="66">
        <f t="shared" si="1"/>
        <v>0.028955440903969717</v>
      </c>
      <c r="I21" s="66">
        <f t="shared" si="2"/>
        <v>0.0648895019169771</v>
      </c>
      <c r="J21" s="66">
        <f t="shared" si="3"/>
        <v>0.0648895019169771</v>
      </c>
      <c r="K21" s="47"/>
    </row>
    <row r="22" spans="1:11" ht="15.75">
      <c r="A22" s="5" t="s">
        <v>12</v>
      </c>
      <c r="B22" s="49">
        <v>771900</v>
      </c>
      <c r="C22" s="49">
        <v>18039000</v>
      </c>
      <c r="D22" s="49">
        <v>14814000</v>
      </c>
      <c r="E22" s="43">
        <f t="shared" si="0"/>
        <v>11208300</v>
      </c>
      <c r="F22" s="43">
        <v>56985222.08</v>
      </c>
      <c r="G22" s="43">
        <v>37261000</v>
      </c>
      <c r="H22" s="66">
        <f t="shared" si="1"/>
        <v>0.11892572192958506</v>
      </c>
      <c r="I22" s="66">
        <f t="shared" si="2"/>
        <v>0.2838799576401861</v>
      </c>
      <c r="J22" s="66">
        <f t="shared" si="3"/>
        <v>0.2838799576401861</v>
      </c>
      <c r="K22" s="47"/>
    </row>
    <row r="23" spans="1:11" ht="15.75">
      <c r="A23" s="5" t="s">
        <v>13</v>
      </c>
      <c r="B23" s="49">
        <v>28492100</v>
      </c>
      <c r="C23" s="49">
        <v>38611700</v>
      </c>
      <c r="D23" s="49">
        <v>40440800</v>
      </c>
      <c r="E23" s="43">
        <f t="shared" si="0"/>
        <v>35848200</v>
      </c>
      <c r="F23" s="43">
        <v>150602700</v>
      </c>
      <c r="G23" s="43">
        <v>44895000</v>
      </c>
      <c r="H23" s="66">
        <f t="shared" si="1"/>
        <v>0.18336890919944326</v>
      </c>
      <c r="I23" s="66">
        <f t="shared" si="2"/>
        <v>0.44073667507629605</v>
      </c>
      <c r="J23" s="66">
        <f t="shared" si="3"/>
        <v>0.44073667507629605</v>
      </c>
      <c r="K23" s="47"/>
    </row>
    <row r="24" spans="1:11" ht="15.75">
      <c r="A24" s="5" t="s">
        <v>14</v>
      </c>
      <c r="B24" s="49">
        <v>3280500</v>
      </c>
      <c r="C24" s="49">
        <v>1351300</v>
      </c>
      <c r="D24" s="49">
        <v>1645000</v>
      </c>
      <c r="E24" s="43">
        <f t="shared" si="0"/>
        <v>2092266.6666666667</v>
      </c>
      <c r="F24" s="43">
        <v>109329662.39</v>
      </c>
      <c r="G24" s="43">
        <v>56091641.61</v>
      </c>
      <c r="H24" s="66">
        <f t="shared" si="1"/>
        <v>0.012648108895736107</v>
      </c>
      <c r="I24" s="66">
        <f t="shared" si="2"/>
        <v>0.025196949805285748</v>
      </c>
      <c r="J24" s="66">
        <f t="shared" si="3"/>
        <v>0.025196949805285748</v>
      </c>
      <c r="K24" s="47"/>
    </row>
    <row r="25" spans="1:11" ht="15.75">
      <c r="A25" s="5" t="s">
        <v>15</v>
      </c>
      <c r="B25" s="49">
        <v>3457200</v>
      </c>
      <c r="C25" s="49">
        <v>2695000</v>
      </c>
      <c r="D25" s="49">
        <v>16174300</v>
      </c>
      <c r="E25" s="43">
        <f t="shared" si="0"/>
        <v>7442166.666666667</v>
      </c>
      <c r="F25" s="43">
        <v>52338481.86</v>
      </c>
      <c r="G25" s="43">
        <v>63649000</v>
      </c>
      <c r="H25" s="66">
        <f t="shared" si="1"/>
        <v>0.0641635334031095</v>
      </c>
      <c r="I25" s="66">
        <f t="shared" si="2"/>
        <v>0.15058709153922517</v>
      </c>
      <c r="J25" s="66">
        <f t="shared" si="3"/>
        <v>0.15058709153922517</v>
      </c>
      <c r="K25" s="47"/>
    </row>
    <row r="26" spans="1:11" ht="15.75">
      <c r="A26" s="5" t="s">
        <v>16</v>
      </c>
      <c r="B26" s="49">
        <v>53583300</v>
      </c>
      <c r="C26" s="49">
        <v>57896600</v>
      </c>
      <c r="D26" s="49">
        <v>49283300</v>
      </c>
      <c r="E26" s="43">
        <f t="shared" si="0"/>
        <v>53587733.333333336</v>
      </c>
      <c r="F26" s="43">
        <v>623690129.62</v>
      </c>
      <c r="G26" s="43">
        <v>125571000</v>
      </c>
      <c r="H26" s="66">
        <f t="shared" si="1"/>
        <v>0.07152077054966301</v>
      </c>
      <c r="I26" s="66">
        <f t="shared" si="2"/>
        <v>0.16849483504320248</v>
      </c>
      <c r="J26" s="66">
        <f t="shared" si="3"/>
        <v>0.16849483504320248</v>
      </c>
      <c r="K26" s="47"/>
    </row>
    <row r="27" spans="1:11" ht="15.75">
      <c r="A27" s="5" t="s">
        <v>17</v>
      </c>
      <c r="B27" s="49">
        <v>4088900</v>
      </c>
      <c r="C27" s="49">
        <v>4787700</v>
      </c>
      <c r="D27" s="49">
        <v>3966700</v>
      </c>
      <c r="E27" s="43">
        <f t="shared" si="0"/>
        <v>4281100</v>
      </c>
      <c r="F27" s="43">
        <v>41733394</v>
      </c>
      <c r="G27" s="43">
        <v>31852000</v>
      </c>
      <c r="H27" s="66">
        <f t="shared" si="1"/>
        <v>0.05817866518456095</v>
      </c>
      <c r="I27" s="66">
        <f t="shared" si="2"/>
        <v>0.13601973658953742</v>
      </c>
      <c r="J27" s="66">
        <f t="shared" si="3"/>
        <v>0.13601973658953742</v>
      </c>
      <c r="K27" s="47"/>
    </row>
    <row r="28" spans="1:11" ht="15.75">
      <c r="A28" s="5" t="s">
        <v>18</v>
      </c>
      <c r="B28" s="49">
        <v>7660000</v>
      </c>
      <c r="C28" s="49">
        <v>457900</v>
      </c>
      <c r="D28" s="49">
        <v>511800</v>
      </c>
      <c r="E28" s="43">
        <f t="shared" si="0"/>
        <v>2876566.6666666665</v>
      </c>
      <c r="F28" s="43">
        <v>68676835</v>
      </c>
      <c r="G28" s="43">
        <v>31953000</v>
      </c>
      <c r="H28" s="66">
        <f t="shared" si="1"/>
        <v>0.028585624399231763</v>
      </c>
      <c r="I28" s="66">
        <f t="shared" si="2"/>
        <v>0.06398935706933044</v>
      </c>
      <c r="J28" s="66">
        <f t="shared" si="3"/>
        <v>0.06398935706933044</v>
      </c>
      <c r="K28" s="47"/>
    </row>
    <row r="29" spans="1:11" ht="15.75">
      <c r="A29" s="5" t="s">
        <v>19</v>
      </c>
      <c r="B29" s="49">
        <v>44343400</v>
      </c>
      <c r="C29" s="49">
        <v>37331600</v>
      </c>
      <c r="D29" s="49">
        <v>38310400</v>
      </c>
      <c r="E29" s="43">
        <f t="shared" si="0"/>
        <v>39995133.333333336</v>
      </c>
      <c r="F29" s="43">
        <v>240035587.96</v>
      </c>
      <c r="G29" s="43">
        <v>65505000</v>
      </c>
      <c r="H29" s="66">
        <f t="shared" si="1"/>
        <v>0.130899575733517</v>
      </c>
      <c r="I29" s="66">
        <f t="shared" si="2"/>
        <v>0.31302468933819627</v>
      </c>
      <c r="J29" s="66">
        <f t="shared" si="3"/>
        <v>0.31302468933819627</v>
      </c>
      <c r="K29" s="47"/>
    </row>
    <row r="30" spans="1:11" ht="15.75">
      <c r="A30" s="5" t="s">
        <v>20</v>
      </c>
      <c r="B30" s="49">
        <v>36150400</v>
      </c>
      <c r="C30" s="49">
        <v>28514400</v>
      </c>
      <c r="D30" s="49">
        <v>28052400</v>
      </c>
      <c r="E30" s="43">
        <f t="shared" si="0"/>
        <v>30905733.333333332</v>
      </c>
      <c r="F30" s="43">
        <v>181010151</v>
      </c>
      <c r="G30" s="43">
        <v>111240000</v>
      </c>
      <c r="H30" s="66">
        <f t="shared" si="1"/>
        <v>0.10575095762168941</v>
      </c>
      <c r="I30" s="66">
        <f t="shared" si="2"/>
        <v>0.2518121725122225</v>
      </c>
      <c r="J30" s="66">
        <f t="shared" si="3"/>
        <v>0.2518121725122225</v>
      </c>
      <c r="K30" s="47"/>
    </row>
    <row r="31" spans="1:11" ht="15.75">
      <c r="A31" s="5" t="s">
        <v>21</v>
      </c>
      <c r="B31" s="49">
        <v>0</v>
      </c>
      <c r="C31" s="49">
        <v>1352800</v>
      </c>
      <c r="D31" s="49">
        <v>506400</v>
      </c>
      <c r="E31" s="43">
        <f t="shared" si="0"/>
        <v>619733.3333333334</v>
      </c>
      <c r="F31" s="43">
        <v>76266870</v>
      </c>
      <c r="G31" s="43">
        <v>39342566.57</v>
      </c>
      <c r="H31" s="66">
        <f t="shared" si="1"/>
        <v>0.00536057740371473</v>
      </c>
      <c r="I31" s="66">
        <f t="shared" si="2"/>
        <v>0.007458872027351147</v>
      </c>
      <c r="J31" s="66">
        <f t="shared" si="3"/>
        <v>0.007458872027351147</v>
      </c>
      <c r="K31" s="47"/>
    </row>
    <row r="32" spans="1:11" ht="15.75">
      <c r="A32" s="5" t="s">
        <v>22</v>
      </c>
      <c r="B32" s="49">
        <v>3830100</v>
      </c>
      <c r="C32" s="49">
        <v>3012000</v>
      </c>
      <c r="D32" s="49">
        <v>2595100</v>
      </c>
      <c r="E32" s="43">
        <f t="shared" si="0"/>
        <v>3145733.3333333335</v>
      </c>
      <c r="F32" s="43">
        <v>90279000</v>
      </c>
      <c r="G32" s="43">
        <v>54465000</v>
      </c>
      <c r="H32" s="66">
        <f t="shared" si="1"/>
        <v>0.021733082776027562</v>
      </c>
      <c r="I32" s="66">
        <f t="shared" si="2"/>
        <v>0.047310058129489393</v>
      </c>
      <c r="J32" s="66">
        <f t="shared" si="3"/>
        <v>0.047310058129489393</v>
      </c>
      <c r="K32" s="47"/>
    </row>
    <row r="33" spans="1:11" ht="15.75">
      <c r="A33" s="5" t="s">
        <v>23</v>
      </c>
      <c r="B33" s="49">
        <v>1114900</v>
      </c>
      <c r="C33" s="49">
        <v>725600</v>
      </c>
      <c r="D33" s="49">
        <v>1333800</v>
      </c>
      <c r="E33" s="43">
        <f t="shared" si="0"/>
        <v>1058100</v>
      </c>
      <c r="F33" s="43">
        <v>116786460.17</v>
      </c>
      <c r="G33" s="43">
        <v>53184000</v>
      </c>
      <c r="H33" s="66">
        <f t="shared" si="1"/>
        <v>0.006225199360769607</v>
      </c>
      <c r="I33" s="66">
        <f t="shared" si="2"/>
        <v>0.009563388699360123</v>
      </c>
      <c r="J33" s="66">
        <f t="shared" si="3"/>
        <v>0.009563388699360123</v>
      </c>
      <c r="K33" s="47"/>
    </row>
    <row r="34" spans="1:11" ht="15.75">
      <c r="A34" s="5" t="s">
        <v>24</v>
      </c>
      <c r="B34" s="49">
        <v>95204700</v>
      </c>
      <c r="C34" s="49">
        <v>96463600</v>
      </c>
      <c r="D34" s="49">
        <v>84999500</v>
      </c>
      <c r="E34" s="43">
        <f t="shared" si="0"/>
        <v>92222600</v>
      </c>
      <c r="F34" s="43">
        <v>253607020</v>
      </c>
      <c r="G34" s="43">
        <v>107350000</v>
      </c>
      <c r="H34" s="66">
        <f t="shared" si="1"/>
        <v>0.25549468465802383</v>
      </c>
      <c r="I34" s="66">
        <f t="shared" si="2"/>
        <v>0.6162930505484085</v>
      </c>
      <c r="J34" s="66">
        <f t="shared" si="3"/>
        <v>0.6162930505484085</v>
      </c>
      <c r="K34" s="47"/>
    </row>
    <row r="35" spans="1:11" ht="15.75">
      <c r="A35" s="5" t="s">
        <v>25</v>
      </c>
      <c r="B35" s="49">
        <v>6846600</v>
      </c>
      <c r="C35" s="49">
        <v>2259500</v>
      </c>
      <c r="D35" s="49">
        <v>372700</v>
      </c>
      <c r="E35" s="43">
        <f t="shared" si="0"/>
        <v>3159600</v>
      </c>
      <c r="F35" s="43">
        <v>56442482</v>
      </c>
      <c r="G35" s="43">
        <v>31714000</v>
      </c>
      <c r="H35" s="66">
        <f t="shared" si="1"/>
        <v>0.03584081315767569</v>
      </c>
      <c r="I35" s="66">
        <f t="shared" si="2"/>
        <v>0.08164871163016801</v>
      </c>
      <c r="J35" s="66">
        <f t="shared" si="3"/>
        <v>0.08164871163016801</v>
      </c>
      <c r="K35" s="47"/>
    </row>
    <row r="36" spans="1:11" ht="15.75">
      <c r="A36" s="5" t="s">
        <v>26</v>
      </c>
      <c r="B36" s="49">
        <v>45733200</v>
      </c>
      <c r="C36" s="49">
        <v>34074700</v>
      </c>
      <c r="D36" s="49">
        <v>54903100</v>
      </c>
      <c r="E36" s="43">
        <f t="shared" si="0"/>
        <v>44903666.666666664</v>
      </c>
      <c r="F36" s="43">
        <v>243940086.41</v>
      </c>
      <c r="G36" s="43">
        <v>39695000</v>
      </c>
      <c r="H36" s="66">
        <f t="shared" si="1"/>
        <v>0.15831492230040098</v>
      </c>
      <c r="I36" s="66">
        <f t="shared" si="2"/>
        <v>0.37975449355857355</v>
      </c>
      <c r="J36" s="66">
        <f t="shared" si="3"/>
        <v>0.37975449355857355</v>
      </c>
      <c r="K36" s="47"/>
    </row>
    <row r="37" spans="1:11" ht="15.75">
      <c r="A37" s="5" t="s">
        <v>27</v>
      </c>
      <c r="B37" s="49">
        <v>7792200</v>
      </c>
      <c r="C37" s="49">
        <v>4002700</v>
      </c>
      <c r="D37" s="49">
        <v>5166300</v>
      </c>
      <c r="E37" s="43">
        <f t="shared" si="0"/>
        <v>5653733.333333333</v>
      </c>
      <c r="F37" s="43">
        <v>99038100</v>
      </c>
      <c r="G37" s="43">
        <v>41300000</v>
      </c>
      <c r="H37" s="66">
        <f t="shared" si="1"/>
        <v>0.040286517583844536</v>
      </c>
      <c r="I37" s="66">
        <f t="shared" si="2"/>
        <v>0.09246969415016502</v>
      </c>
      <c r="J37" s="66">
        <f t="shared" si="3"/>
        <v>0.09246969415016502</v>
      </c>
      <c r="K37" s="47"/>
    </row>
    <row r="38" spans="1:11" ht="15.75">
      <c r="A38" s="5" t="s">
        <v>28</v>
      </c>
      <c r="B38" s="49">
        <v>947900</v>
      </c>
      <c r="C38" s="49">
        <v>341900</v>
      </c>
      <c r="D38" s="49">
        <v>19734700</v>
      </c>
      <c r="E38" s="43">
        <f t="shared" si="0"/>
        <v>7008166.666666667</v>
      </c>
      <c r="F38" s="43">
        <v>52802000</v>
      </c>
      <c r="G38" s="43">
        <v>89796000</v>
      </c>
      <c r="H38" s="66">
        <f t="shared" si="1"/>
        <v>0.049146318087677714</v>
      </c>
      <c r="I38" s="66">
        <f t="shared" si="2"/>
        <v>0.11403472348911696</v>
      </c>
      <c r="J38" s="66">
        <f t="shared" si="3"/>
        <v>0.11403472348911696</v>
      </c>
      <c r="K38" s="47"/>
    </row>
    <row r="39" spans="1:11" ht="15.75">
      <c r="A39" s="5" t="s">
        <v>29</v>
      </c>
      <c r="B39" s="49">
        <v>581200</v>
      </c>
      <c r="C39" s="49">
        <v>271600</v>
      </c>
      <c r="D39" s="49">
        <v>492200</v>
      </c>
      <c r="E39" s="43">
        <f t="shared" si="0"/>
        <v>448333.3333333333</v>
      </c>
      <c r="F39" s="43">
        <v>116656000</v>
      </c>
      <c r="G39" s="43">
        <v>78597000</v>
      </c>
      <c r="H39" s="67">
        <f t="shared" si="1"/>
        <v>0.0022961661707289176</v>
      </c>
      <c r="I39" s="68">
        <f t="shared" si="2"/>
        <v>0</v>
      </c>
      <c r="J39" s="68">
        <f t="shared" si="3"/>
        <v>0</v>
      </c>
      <c r="K39" s="47"/>
    </row>
    <row r="40" spans="1:11" ht="15.75">
      <c r="A40" s="5" t="s">
        <v>30</v>
      </c>
      <c r="B40" s="49">
        <v>7075300</v>
      </c>
      <c r="C40" s="49">
        <v>5782800</v>
      </c>
      <c r="D40" s="49">
        <v>7198400</v>
      </c>
      <c r="E40" s="43">
        <f t="shared" si="0"/>
        <v>6685500</v>
      </c>
      <c r="F40" s="43">
        <v>295392670.82</v>
      </c>
      <c r="G40" s="43">
        <v>69157562.28</v>
      </c>
      <c r="H40" s="66">
        <f t="shared" si="1"/>
        <v>0.018339036415225926</v>
      </c>
      <c r="I40" s="66">
        <f t="shared" si="2"/>
        <v>0.0390488439727165</v>
      </c>
      <c r="J40" s="66">
        <f t="shared" si="3"/>
        <v>0.0390488439727165</v>
      </c>
      <c r="K40" s="47"/>
    </row>
    <row r="41" spans="1:11" ht="15.75">
      <c r="A41" s="5" t="s">
        <v>31</v>
      </c>
      <c r="B41" s="49">
        <v>187493300</v>
      </c>
      <c r="C41" s="49">
        <v>186030300</v>
      </c>
      <c r="D41" s="49">
        <v>175607000</v>
      </c>
      <c r="E41" s="43">
        <f t="shared" si="0"/>
        <v>183043533.33333334</v>
      </c>
      <c r="F41" s="43">
        <v>359132418.63</v>
      </c>
      <c r="G41" s="43">
        <v>83925000</v>
      </c>
      <c r="H41" s="66">
        <f t="shared" si="1"/>
        <v>0.4131372721380705</v>
      </c>
      <c r="I41" s="68">
        <f t="shared" si="2"/>
        <v>1</v>
      </c>
      <c r="J41" s="68">
        <f t="shared" si="3"/>
        <v>1</v>
      </c>
      <c r="K41" s="47"/>
    </row>
    <row r="42" spans="1:11" ht="15.75">
      <c r="A42" s="5" t="s">
        <v>32</v>
      </c>
      <c r="B42" s="49">
        <v>40667000</v>
      </c>
      <c r="C42" s="49">
        <v>38401500</v>
      </c>
      <c r="D42" s="49">
        <v>39619400</v>
      </c>
      <c r="E42" s="43">
        <f t="shared" si="0"/>
        <v>39562633.333333336</v>
      </c>
      <c r="F42" s="43">
        <v>153826896.55</v>
      </c>
      <c r="G42" s="43">
        <v>61628000</v>
      </c>
      <c r="H42" s="66">
        <f t="shared" si="1"/>
        <v>0.1836237373428742</v>
      </c>
      <c r="I42" s="66">
        <f t="shared" si="2"/>
        <v>0.4413569346845233</v>
      </c>
      <c r="J42" s="66">
        <f t="shared" si="3"/>
        <v>0.4413569346845233</v>
      </c>
      <c r="K42" s="47"/>
    </row>
    <row r="43" spans="1:11" ht="15.75">
      <c r="A43" s="5" t="s">
        <v>33</v>
      </c>
      <c r="B43" s="49">
        <v>1310200</v>
      </c>
      <c r="C43" s="49">
        <v>350300</v>
      </c>
      <c r="D43" s="49">
        <v>477100</v>
      </c>
      <c r="E43" s="43">
        <f t="shared" si="0"/>
        <v>712533.3333333334</v>
      </c>
      <c r="F43" s="43">
        <v>40467000</v>
      </c>
      <c r="G43" s="43">
        <v>49219000</v>
      </c>
      <c r="H43" s="66">
        <f t="shared" si="1"/>
        <v>0.007944755405897614</v>
      </c>
      <c r="I43" s="66">
        <f t="shared" si="2"/>
        <v>0.01374884146966957</v>
      </c>
      <c r="J43" s="66">
        <f t="shared" si="3"/>
        <v>0.01374884146966957</v>
      </c>
      <c r="K43" s="47"/>
    </row>
    <row r="44" spans="1:11" ht="15.75">
      <c r="A44" s="5" t="s">
        <v>34</v>
      </c>
      <c r="B44" s="49">
        <v>945400</v>
      </c>
      <c r="C44" s="49">
        <v>601300</v>
      </c>
      <c r="D44" s="49">
        <v>593600</v>
      </c>
      <c r="E44" s="43">
        <f t="shared" si="0"/>
        <v>713433.3333333334</v>
      </c>
      <c r="F44" s="43">
        <v>55541914</v>
      </c>
      <c r="G44" s="43">
        <v>53804000</v>
      </c>
      <c r="H44" s="66">
        <f t="shared" si="1"/>
        <v>0.006524554116702828</v>
      </c>
      <c r="I44" s="66">
        <f t="shared" si="2"/>
        <v>0.010292027464043561</v>
      </c>
      <c r="J44" s="66">
        <f t="shared" si="3"/>
        <v>0.010292027464043561</v>
      </c>
      <c r="K44" s="47"/>
    </row>
    <row r="45" spans="1:11" ht="15.75">
      <c r="A45" s="5" t="s">
        <v>35</v>
      </c>
      <c r="B45" s="49">
        <v>4153600.0000000005</v>
      </c>
      <c r="C45" s="49">
        <v>3947800</v>
      </c>
      <c r="D45" s="49">
        <v>2999800</v>
      </c>
      <c r="E45" s="43">
        <f t="shared" si="0"/>
        <v>3700400</v>
      </c>
      <c r="F45" s="43">
        <v>73786666.67</v>
      </c>
      <c r="G45" s="43">
        <v>44035632</v>
      </c>
      <c r="H45" s="66">
        <f t="shared" si="1"/>
        <v>0.031406618626277055</v>
      </c>
      <c r="I45" s="66">
        <f t="shared" si="2"/>
        <v>0.07085574455118464</v>
      </c>
      <c r="J45" s="66">
        <f t="shared" si="3"/>
        <v>0.07085574455118464</v>
      </c>
      <c r="K45" s="47"/>
    </row>
    <row r="46" spans="1:11" ht="15.75">
      <c r="A46" s="5" t="s">
        <v>36</v>
      </c>
      <c r="B46" s="49">
        <v>11670700</v>
      </c>
      <c r="C46" s="49">
        <v>10009800</v>
      </c>
      <c r="D46" s="49">
        <v>9521100</v>
      </c>
      <c r="E46" s="43">
        <f t="shared" si="0"/>
        <v>10400533.333333334</v>
      </c>
      <c r="F46" s="43">
        <v>104667703.74</v>
      </c>
      <c r="G46" s="43">
        <v>58169000</v>
      </c>
      <c r="H46" s="66">
        <f t="shared" si="1"/>
        <v>0.06387093999360106</v>
      </c>
      <c r="I46" s="66">
        <f t="shared" si="2"/>
        <v>0.14987491010153892</v>
      </c>
      <c r="J46" s="66">
        <f t="shared" si="3"/>
        <v>0.14987491010153892</v>
      </c>
      <c r="K46" s="47"/>
    </row>
    <row r="47" spans="1:10" s="18" customFormat="1" ht="15.75">
      <c r="A47" s="15" t="s">
        <v>72</v>
      </c>
      <c r="B47" s="35">
        <f aca="true" t="shared" si="4" ref="B47:G47">SUM(B$10:B$46)</f>
        <v>1784667600</v>
      </c>
      <c r="C47" s="35">
        <f t="shared" si="4"/>
        <v>1286301500</v>
      </c>
      <c r="D47" s="35">
        <f t="shared" si="4"/>
        <v>980993900</v>
      </c>
      <c r="E47" s="35">
        <f t="shared" si="4"/>
        <v>1350654333.333333</v>
      </c>
      <c r="F47" s="35">
        <f t="shared" si="4"/>
        <v>27341059312.269997</v>
      </c>
      <c r="G47" s="35">
        <f t="shared" si="4"/>
        <v>2804029086.5099998</v>
      </c>
      <c r="H47" s="16"/>
      <c r="I47" s="16"/>
      <c r="J47" s="16"/>
    </row>
    <row r="48" ht="15.75">
      <c r="A48" s="6" t="s">
        <v>39</v>
      </c>
    </row>
    <row r="50" spans="5:8" ht="15.75">
      <c r="E50" s="21">
        <f>AVERAGE($B$47:$D$47)-$E$47</f>
        <v>0</v>
      </c>
      <c r="F50" s="21"/>
      <c r="G50" s="21"/>
      <c r="H50" s="21"/>
    </row>
  </sheetData>
  <sheetProtection/>
  <mergeCells count="7">
    <mergeCell ref="A1:J1"/>
    <mergeCell ref="A7:A8"/>
    <mergeCell ref="I7:I8"/>
    <mergeCell ref="J7:J8"/>
    <mergeCell ref="H7:H8"/>
    <mergeCell ref="B7:E7"/>
    <mergeCell ref="F7:G7"/>
  </mergeCells>
  <printOptions/>
  <pageMargins left="1.24" right="0.15748031496062992" top="0.17" bottom="0.16" header="0.15748031496062992" footer="0.15748031496062992"/>
  <pageSetup fitToHeight="1" fitToWidth="1"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46" sqref="F46"/>
    </sheetView>
  </sheetViews>
  <sheetFormatPr defaultColWidth="9.140625" defaultRowHeight="15"/>
  <cols>
    <col min="1" max="1" width="24.7109375" style="1" customWidth="1"/>
    <col min="2" max="2" width="28.8515625" style="1" customWidth="1"/>
    <col min="3" max="4" width="10.140625" style="2" bestFit="1" customWidth="1"/>
    <col min="5" max="5" width="21.8515625" style="2" bestFit="1" customWidth="1"/>
    <col min="6" max="16384" width="9.140625" style="1" customWidth="1"/>
  </cols>
  <sheetData>
    <row r="1" spans="1:5" ht="34.5" customHeight="1">
      <c r="A1" s="77" t="s">
        <v>314</v>
      </c>
      <c r="B1" s="79"/>
      <c r="C1" s="79"/>
      <c r="D1" s="79"/>
      <c r="E1" s="79"/>
    </row>
    <row r="3" spans="1:2" ht="15.75">
      <c r="A3" s="11" t="s">
        <v>214</v>
      </c>
      <c r="B3" s="11">
        <v>1</v>
      </c>
    </row>
    <row r="4" spans="1:2" ht="15.75">
      <c r="A4" s="12" t="s">
        <v>215</v>
      </c>
      <c r="B4" s="12">
        <v>0</v>
      </c>
    </row>
    <row r="5" spans="1:2" ht="15.75">
      <c r="A5" s="13" t="s">
        <v>216</v>
      </c>
      <c r="B5" s="14" t="s">
        <v>42</v>
      </c>
    </row>
    <row r="7" spans="1:5" s="8" customFormat="1" ht="159.75" customHeight="1">
      <c r="A7" s="3" t="s">
        <v>38</v>
      </c>
      <c r="B7" s="3" t="s">
        <v>298</v>
      </c>
      <c r="C7" s="9" t="s">
        <v>217</v>
      </c>
      <c r="D7" s="9" t="s">
        <v>218</v>
      </c>
      <c r="E7" s="9" t="s">
        <v>219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19"/>
      <c r="C9" s="20">
        <f>IF($B9="+",1,0)</f>
        <v>0</v>
      </c>
      <c r="D9" s="20">
        <f>($C9-$B$4)/($B$3-$B$4)</f>
        <v>0</v>
      </c>
      <c r="E9" s="20">
        <f>$D9*$B$5</f>
        <v>0</v>
      </c>
    </row>
    <row r="10" spans="1:5" ht="15.75">
      <c r="A10" s="5" t="s">
        <v>1</v>
      </c>
      <c r="B10" s="19"/>
      <c r="C10" s="20">
        <f aca="true" t="shared" si="0" ref="C10:C45">IF($B10="+",1,0)</f>
        <v>0</v>
      </c>
      <c r="D10" s="20">
        <f aca="true" t="shared" si="1" ref="D10:D45">($C10-$B$4)/($B$3-$B$4)</f>
        <v>0</v>
      </c>
      <c r="E10" s="20">
        <f aca="true" t="shared" si="2" ref="E10:E45">$D10*$B$5</f>
        <v>0</v>
      </c>
    </row>
    <row r="11" spans="1:5" ht="15.7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.7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.7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.7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.75">
      <c r="A15" s="5" t="s">
        <v>6</v>
      </c>
      <c r="B15" s="1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.75">
      <c r="A16" s="5" t="s">
        <v>7</v>
      </c>
      <c r="B16" s="19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.7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.7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.75">
      <c r="A19" s="5" t="s">
        <v>10</v>
      </c>
      <c r="B19" s="19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.75">
      <c r="A20" s="5" t="s">
        <v>11</v>
      </c>
      <c r="B20" s="19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.75">
      <c r="A21" s="5" t="s">
        <v>12</v>
      </c>
      <c r="B21" s="19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.75">
      <c r="A22" s="5" t="s">
        <v>13</v>
      </c>
      <c r="B22" s="1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.75">
      <c r="A23" s="5" t="s">
        <v>14</v>
      </c>
      <c r="B23" s="19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.75">
      <c r="A24" s="5" t="s">
        <v>15</v>
      </c>
      <c r="B24" s="19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.75">
      <c r="A25" s="5" t="s">
        <v>16</v>
      </c>
      <c r="B25" s="19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.7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.75">
      <c r="A27" s="5" t="s">
        <v>18</v>
      </c>
      <c r="B27" s="48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.75">
      <c r="A28" s="5" t="s">
        <v>19</v>
      </c>
      <c r="B28" s="1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.75">
      <c r="A29" s="5" t="s">
        <v>20</v>
      </c>
      <c r="B29" s="1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.75">
      <c r="A30" s="5" t="s">
        <v>21</v>
      </c>
      <c r="B30" s="48" t="s">
        <v>37</v>
      </c>
      <c r="C30" s="20">
        <f t="shared" si="0"/>
        <v>1</v>
      </c>
      <c r="D30" s="20">
        <f t="shared" si="1"/>
        <v>1</v>
      </c>
      <c r="E30" s="20">
        <f t="shared" si="2"/>
        <v>-1</v>
      </c>
    </row>
    <row r="31" spans="1:5" ht="15.75">
      <c r="A31" s="5" t="s">
        <v>22</v>
      </c>
      <c r="B31" s="19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.75">
      <c r="A32" s="5" t="s">
        <v>23</v>
      </c>
      <c r="B32" s="1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.7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.75">
      <c r="A34" s="5" t="s">
        <v>25</v>
      </c>
      <c r="B34" s="1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.7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.75">
      <c r="A36" s="5" t="s">
        <v>27</v>
      </c>
      <c r="B36" s="19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.75">
      <c r="A37" s="5" t="s">
        <v>28</v>
      </c>
      <c r="B37" s="19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.75">
      <c r="A38" s="5" t="s">
        <v>29</v>
      </c>
      <c r="B38" s="48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.7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.75">
      <c r="A40" s="5" t="s">
        <v>31</v>
      </c>
      <c r="B40" s="1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.75">
      <c r="A41" s="5" t="s">
        <v>32</v>
      </c>
      <c r="B41" s="1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.75">
      <c r="A42" s="5" t="s">
        <v>33</v>
      </c>
      <c r="B42" s="1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.75">
      <c r="A43" s="5" t="s">
        <v>34</v>
      </c>
      <c r="B43" s="19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.75">
      <c r="A44" s="5" t="s">
        <v>35</v>
      </c>
      <c r="B44" s="1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.75">
      <c r="A45" s="5" t="s">
        <v>36</v>
      </c>
      <c r="B45" s="19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.75">
      <c r="A46" s="6"/>
    </row>
  </sheetData>
  <sheetProtection/>
  <mergeCells count="1">
    <mergeCell ref="A1:E1"/>
  </mergeCells>
  <printOptions/>
  <pageMargins left="0.5" right="0.17" top="0.17" bottom="0.22" header="0.17" footer="0.22"/>
  <pageSetup fitToHeight="1" fitToWidth="1" horizontalDpi="600" verticalDpi="600" orientation="portrait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46" sqref="F46"/>
    </sheetView>
  </sheetViews>
  <sheetFormatPr defaultColWidth="9.140625" defaultRowHeight="15"/>
  <cols>
    <col min="1" max="1" width="24.7109375" style="1" customWidth="1"/>
    <col min="2" max="2" width="23.00390625" style="1" customWidth="1"/>
    <col min="3" max="4" width="9.140625" style="2" customWidth="1"/>
    <col min="5" max="5" width="19.140625" style="2" bestFit="1" customWidth="1"/>
    <col min="6" max="16384" width="9.140625" style="1" customWidth="1"/>
  </cols>
  <sheetData>
    <row r="1" spans="1:5" ht="17.25" customHeight="1">
      <c r="A1" s="77" t="s">
        <v>183</v>
      </c>
      <c r="B1" s="79"/>
      <c r="C1" s="79"/>
      <c r="D1" s="79"/>
      <c r="E1" s="79"/>
    </row>
    <row r="3" spans="1:2" ht="15.75">
      <c r="A3" s="11" t="s">
        <v>184</v>
      </c>
      <c r="B3" s="11">
        <v>1</v>
      </c>
    </row>
    <row r="4" spans="1:2" ht="15.75">
      <c r="A4" s="12" t="s">
        <v>185</v>
      </c>
      <c r="B4" s="12">
        <v>0</v>
      </c>
    </row>
    <row r="5" spans="1:2" ht="15.75">
      <c r="A5" s="13" t="s">
        <v>186</v>
      </c>
      <c r="B5" s="14" t="s">
        <v>126</v>
      </c>
    </row>
    <row r="7" spans="1:5" s="8" customFormat="1" ht="99" customHeight="1">
      <c r="A7" s="3" t="s">
        <v>38</v>
      </c>
      <c r="B7" s="3" t="s">
        <v>254</v>
      </c>
      <c r="C7" s="9" t="s">
        <v>187</v>
      </c>
      <c r="D7" s="9" t="s">
        <v>188</v>
      </c>
      <c r="E7" s="9" t="s">
        <v>189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19"/>
      <c r="C9" s="20">
        <f>IF($B9="+",1,0)</f>
        <v>0</v>
      </c>
      <c r="D9" s="20">
        <f>($C9-$B$4)/($B$3-$B$4)</f>
        <v>0</v>
      </c>
      <c r="E9" s="20">
        <f>$D9*$B$5</f>
        <v>0</v>
      </c>
    </row>
    <row r="10" spans="1:5" ht="15.75">
      <c r="A10" s="5" t="s">
        <v>1</v>
      </c>
      <c r="B10" s="19" t="s">
        <v>37</v>
      </c>
      <c r="C10" s="20">
        <f aca="true" t="shared" si="0" ref="C10:C45">IF($B10="+",1,0)</f>
        <v>1</v>
      </c>
      <c r="D10" s="20">
        <f aca="true" t="shared" si="1" ref="D10:D45">($C10-$B$4)/($B$3-$B$4)</f>
        <v>1</v>
      </c>
      <c r="E10" s="20">
        <f aca="true" t="shared" si="2" ref="E10:E45">$D10*$B$5</f>
        <v>1</v>
      </c>
    </row>
    <row r="11" spans="1:5" ht="15.75">
      <c r="A11" s="5" t="s">
        <v>2</v>
      </c>
      <c r="B11" s="19" t="s">
        <v>37</v>
      </c>
      <c r="C11" s="20">
        <f t="shared" si="0"/>
        <v>1</v>
      </c>
      <c r="D11" s="20">
        <f t="shared" si="1"/>
        <v>1</v>
      </c>
      <c r="E11" s="20">
        <f t="shared" si="2"/>
        <v>1</v>
      </c>
    </row>
    <row r="12" spans="1:5" ht="15.75">
      <c r="A12" s="5" t="s">
        <v>3</v>
      </c>
      <c r="B12" s="19" t="s">
        <v>37</v>
      </c>
      <c r="C12" s="20">
        <f t="shared" si="0"/>
        <v>1</v>
      </c>
      <c r="D12" s="20">
        <f t="shared" si="1"/>
        <v>1</v>
      </c>
      <c r="E12" s="20">
        <f t="shared" si="2"/>
        <v>1</v>
      </c>
    </row>
    <row r="13" spans="1:5" ht="15.75">
      <c r="A13" s="5" t="s">
        <v>4</v>
      </c>
      <c r="B13" s="19" t="s">
        <v>37</v>
      </c>
      <c r="C13" s="20">
        <f t="shared" si="0"/>
        <v>1</v>
      </c>
      <c r="D13" s="20">
        <f t="shared" si="1"/>
        <v>1</v>
      </c>
      <c r="E13" s="20">
        <f t="shared" si="2"/>
        <v>1</v>
      </c>
    </row>
    <row r="14" spans="1:5" ht="15.75">
      <c r="A14" s="5" t="s">
        <v>5</v>
      </c>
      <c r="B14" s="19" t="s">
        <v>37</v>
      </c>
      <c r="C14" s="20">
        <f t="shared" si="0"/>
        <v>1</v>
      </c>
      <c r="D14" s="20">
        <f t="shared" si="1"/>
        <v>1</v>
      </c>
      <c r="E14" s="20">
        <f t="shared" si="2"/>
        <v>1</v>
      </c>
    </row>
    <row r="15" spans="1:5" ht="15.75">
      <c r="A15" s="5" t="s">
        <v>6</v>
      </c>
      <c r="B15" s="19" t="s">
        <v>37</v>
      </c>
      <c r="C15" s="20">
        <f t="shared" si="0"/>
        <v>1</v>
      </c>
      <c r="D15" s="20">
        <f t="shared" si="1"/>
        <v>1</v>
      </c>
      <c r="E15" s="20">
        <f t="shared" si="2"/>
        <v>1</v>
      </c>
    </row>
    <row r="16" spans="1:5" ht="15.75">
      <c r="A16" s="5" t="s">
        <v>7</v>
      </c>
      <c r="B16" s="19" t="s">
        <v>37</v>
      </c>
      <c r="C16" s="20">
        <f t="shared" si="0"/>
        <v>1</v>
      </c>
      <c r="D16" s="20">
        <f t="shared" si="1"/>
        <v>1</v>
      </c>
      <c r="E16" s="20">
        <f t="shared" si="2"/>
        <v>1</v>
      </c>
    </row>
    <row r="17" spans="1:5" ht="15.75">
      <c r="A17" s="5" t="s">
        <v>8</v>
      </c>
      <c r="B17" s="19" t="s">
        <v>37</v>
      </c>
      <c r="C17" s="20">
        <f t="shared" si="0"/>
        <v>1</v>
      </c>
      <c r="D17" s="20">
        <f t="shared" si="1"/>
        <v>1</v>
      </c>
      <c r="E17" s="20">
        <f t="shared" si="2"/>
        <v>1</v>
      </c>
    </row>
    <row r="18" spans="1:5" ht="15.75">
      <c r="A18" s="5" t="s">
        <v>9</v>
      </c>
      <c r="B18" s="19" t="s">
        <v>37</v>
      </c>
      <c r="C18" s="20">
        <f t="shared" si="0"/>
        <v>1</v>
      </c>
      <c r="D18" s="20">
        <f t="shared" si="1"/>
        <v>1</v>
      </c>
      <c r="E18" s="20">
        <f t="shared" si="2"/>
        <v>1</v>
      </c>
    </row>
    <row r="19" spans="1:5" ht="15.75">
      <c r="A19" s="5" t="s">
        <v>10</v>
      </c>
      <c r="B19" s="19" t="s">
        <v>37</v>
      </c>
      <c r="C19" s="20">
        <f t="shared" si="0"/>
        <v>1</v>
      </c>
      <c r="D19" s="20">
        <f t="shared" si="1"/>
        <v>1</v>
      </c>
      <c r="E19" s="20">
        <f t="shared" si="2"/>
        <v>1</v>
      </c>
    </row>
    <row r="20" spans="1:5" ht="15.75">
      <c r="A20" s="5" t="s">
        <v>11</v>
      </c>
      <c r="B20" s="19" t="s">
        <v>37</v>
      </c>
      <c r="C20" s="20">
        <f t="shared" si="0"/>
        <v>1</v>
      </c>
      <c r="D20" s="20">
        <f t="shared" si="1"/>
        <v>1</v>
      </c>
      <c r="E20" s="20">
        <f t="shared" si="2"/>
        <v>1</v>
      </c>
    </row>
    <row r="21" spans="1:5" ht="15.75">
      <c r="A21" s="5" t="s">
        <v>12</v>
      </c>
      <c r="B21" s="19" t="s">
        <v>37</v>
      </c>
      <c r="C21" s="20">
        <f t="shared" si="0"/>
        <v>1</v>
      </c>
      <c r="D21" s="20">
        <f t="shared" si="1"/>
        <v>1</v>
      </c>
      <c r="E21" s="20">
        <f t="shared" si="2"/>
        <v>1</v>
      </c>
    </row>
    <row r="22" spans="1:5" ht="15.75">
      <c r="A22" s="5" t="s">
        <v>13</v>
      </c>
      <c r="B22" s="19" t="s">
        <v>37</v>
      </c>
      <c r="C22" s="20">
        <f t="shared" si="0"/>
        <v>1</v>
      </c>
      <c r="D22" s="20">
        <f t="shared" si="1"/>
        <v>1</v>
      </c>
      <c r="E22" s="20">
        <f t="shared" si="2"/>
        <v>1</v>
      </c>
    </row>
    <row r="23" spans="1:5" ht="15.75">
      <c r="A23" s="5" t="s">
        <v>14</v>
      </c>
      <c r="B23" s="19" t="s">
        <v>37</v>
      </c>
      <c r="C23" s="20">
        <f t="shared" si="0"/>
        <v>1</v>
      </c>
      <c r="D23" s="20">
        <f t="shared" si="1"/>
        <v>1</v>
      </c>
      <c r="E23" s="20">
        <f t="shared" si="2"/>
        <v>1</v>
      </c>
    </row>
    <row r="24" spans="1:5" ht="15.75">
      <c r="A24" s="5" t="s">
        <v>15</v>
      </c>
      <c r="B24" s="19" t="s">
        <v>37</v>
      </c>
      <c r="C24" s="20">
        <f t="shared" si="0"/>
        <v>1</v>
      </c>
      <c r="D24" s="20">
        <f t="shared" si="1"/>
        <v>1</v>
      </c>
      <c r="E24" s="20">
        <f t="shared" si="2"/>
        <v>1</v>
      </c>
    </row>
    <row r="25" spans="1:5" ht="15.75">
      <c r="A25" s="5" t="s">
        <v>16</v>
      </c>
      <c r="B25" s="19" t="s">
        <v>37</v>
      </c>
      <c r="C25" s="20">
        <f t="shared" si="0"/>
        <v>1</v>
      </c>
      <c r="D25" s="20">
        <f t="shared" si="1"/>
        <v>1</v>
      </c>
      <c r="E25" s="20">
        <f t="shared" si="2"/>
        <v>1</v>
      </c>
    </row>
    <row r="26" spans="1:5" ht="15.75">
      <c r="A26" s="5" t="s">
        <v>17</v>
      </c>
      <c r="B26" s="19" t="s">
        <v>37</v>
      </c>
      <c r="C26" s="20">
        <f t="shared" si="0"/>
        <v>1</v>
      </c>
      <c r="D26" s="20">
        <f t="shared" si="1"/>
        <v>1</v>
      </c>
      <c r="E26" s="20">
        <f t="shared" si="2"/>
        <v>1</v>
      </c>
    </row>
    <row r="27" spans="1:5" ht="15.75">
      <c r="A27" s="5" t="s">
        <v>18</v>
      </c>
      <c r="B27" s="19" t="s">
        <v>37</v>
      </c>
      <c r="C27" s="20">
        <f t="shared" si="0"/>
        <v>1</v>
      </c>
      <c r="D27" s="20">
        <f t="shared" si="1"/>
        <v>1</v>
      </c>
      <c r="E27" s="20">
        <f t="shared" si="2"/>
        <v>1</v>
      </c>
    </row>
    <row r="28" spans="1:5" ht="15.75">
      <c r="A28" s="5" t="s">
        <v>19</v>
      </c>
      <c r="B28" s="19" t="s">
        <v>37</v>
      </c>
      <c r="C28" s="20">
        <f t="shared" si="0"/>
        <v>1</v>
      </c>
      <c r="D28" s="20">
        <f t="shared" si="1"/>
        <v>1</v>
      </c>
      <c r="E28" s="20">
        <f t="shared" si="2"/>
        <v>1</v>
      </c>
    </row>
    <row r="29" spans="1:5" ht="15.75">
      <c r="A29" s="5" t="s">
        <v>20</v>
      </c>
      <c r="B29" s="19" t="s">
        <v>37</v>
      </c>
      <c r="C29" s="20">
        <f t="shared" si="0"/>
        <v>1</v>
      </c>
      <c r="D29" s="20">
        <f t="shared" si="1"/>
        <v>1</v>
      </c>
      <c r="E29" s="20">
        <f t="shared" si="2"/>
        <v>1</v>
      </c>
    </row>
    <row r="30" spans="1:5" ht="15.75">
      <c r="A30" s="5" t="s">
        <v>21</v>
      </c>
      <c r="B30" s="19" t="s">
        <v>37</v>
      </c>
      <c r="C30" s="20">
        <f t="shared" si="0"/>
        <v>1</v>
      </c>
      <c r="D30" s="20">
        <f t="shared" si="1"/>
        <v>1</v>
      </c>
      <c r="E30" s="20">
        <f t="shared" si="2"/>
        <v>1</v>
      </c>
    </row>
    <row r="31" spans="1:5" ht="15.75">
      <c r="A31" s="5" t="s">
        <v>22</v>
      </c>
      <c r="B31" s="19" t="s">
        <v>37</v>
      </c>
      <c r="C31" s="20">
        <f t="shared" si="0"/>
        <v>1</v>
      </c>
      <c r="D31" s="20">
        <f t="shared" si="1"/>
        <v>1</v>
      </c>
      <c r="E31" s="20">
        <f t="shared" si="2"/>
        <v>1</v>
      </c>
    </row>
    <row r="32" spans="1:5" ht="15.75">
      <c r="A32" s="5" t="s">
        <v>23</v>
      </c>
      <c r="B32" s="19" t="s">
        <v>37</v>
      </c>
      <c r="C32" s="20">
        <f t="shared" si="0"/>
        <v>1</v>
      </c>
      <c r="D32" s="20">
        <f t="shared" si="1"/>
        <v>1</v>
      </c>
      <c r="E32" s="20">
        <f t="shared" si="2"/>
        <v>1</v>
      </c>
    </row>
    <row r="33" spans="1:5" ht="15.75">
      <c r="A33" s="5" t="s">
        <v>24</v>
      </c>
      <c r="B33" s="19" t="s">
        <v>37</v>
      </c>
      <c r="C33" s="20">
        <f t="shared" si="0"/>
        <v>1</v>
      </c>
      <c r="D33" s="20">
        <f t="shared" si="1"/>
        <v>1</v>
      </c>
      <c r="E33" s="20">
        <f t="shared" si="2"/>
        <v>1</v>
      </c>
    </row>
    <row r="34" spans="1:5" ht="15.75">
      <c r="A34" s="5" t="s">
        <v>25</v>
      </c>
      <c r="B34" s="19" t="s">
        <v>37</v>
      </c>
      <c r="C34" s="20">
        <f t="shared" si="0"/>
        <v>1</v>
      </c>
      <c r="D34" s="20">
        <f t="shared" si="1"/>
        <v>1</v>
      </c>
      <c r="E34" s="20">
        <f t="shared" si="2"/>
        <v>1</v>
      </c>
    </row>
    <row r="35" spans="1:5" ht="15.75">
      <c r="A35" s="5" t="s">
        <v>26</v>
      </c>
      <c r="B35" s="19" t="s">
        <v>37</v>
      </c>
      <c r="C35" s="20">
        <f t="shared" si="0"/>
        <v>1</v>
      </c>
      <c r="D35" s="20">
        <f t="shared" si="1"/>
        <v>1</v>
      </c>
      <c r="E35" s="20">
        <f t="shared" si="2"/>
        <v>1</v>
      </c>
    </row>
    <row r="36" spans="1:5" ht="15.75">
      <c r="A36" s="5" t="s">
        <v>27</v>
      </c>
      <c r="B36" s="19" t="s">
        <v>37</v>
      </c>
      <c r="C36" s="20">
        <f t="shared" si="0"/>
        <v>1</v>
      </c>
      <c r="D36" s="20">
        <f t="shared" si="1"/>
        <v>1</v>
      </c>
      <c r="E36" s="20">
        <f t="shared" si="2"/>
        <v>1</v>
      </c>
    </row>
    <row r="37" spans="1:5" ht="15.75">
      <c r="A37" s="5" t="s">
        <v>28</v>
      </c>
      <c r="B37" s="19" t="s">
        <v>37</v>
      </c>
      <c r="C37" s="20">
        <f t="shared" si="0"/>
        <v>1</v>
      </c>
      <c r="D37" s="20">
        <f t="shared" si="1"/>
        <v>1</v>
      </c>
      <c r="E37" s="20">
        <f t="shared" si="2"/>
        <v>1</v>
      </c>
    </row>
    <row r="38" spans="1:5" ht="15.75">
      <c r="A38" s="5" t="s">
        <v>29</v>
      </c>
      <c r="B38" s="19" t="s">
        <v>37</v>
      </c>
      <c r="C38" s="20">
        <f t="shared" si="0"/>
        <v>1</v>
      </c>
      <c r="D38" s="20">
        <f t="shared" si="1"/>
        <v>1</v>
      </c>
      <c r="E38" s="20">
        <f t="shared" si="2"/>
        <v>1</v>
      </c>
    </row>
    <row r="39" spans="1:5" ht="15.75">
      <c r="A39" s="5" t="s">
        <v>30</v>
      </c>
      <c r="B39" s="19" t="s">
        <v>37</v>
      </c>
      <c r="C39" s="20">
        <f t="shared" si="0"/>
        <v>1</v>
      </c>
      <c r="D39" s="20">
        <f t="shared" si="1"/>
        <v>1</v>
      </c>
      <c r="E39" s="20">
        <f t="shared" si="2"/>
        <v>1</v>
      </c>
    </row>
    <row r="40" spans="1:5" ht="15.75">
      <c r="A40" s="5" t="s">
        <v>31</v>
      </c>
      <c r="B40" s="19" t="s">
        <v>37</v>
      </c>
      <c r="C40" s="20">
        <f t="shared" si="0"/>
        <v>1</v>
      </c>
      <c r="D40" s="20">
        <f t="shared" si="1"/>
        <v>1</v>
      </c>
      <c r="E40" s="20">
        <f t="shared" si="2"/>
        <v>1</v>
      </c>
    </row>
    <row r="41" spans="1:5" ht="15.75">
      <c r="A41" s="5" t="s">
        <v>32</v>
      </c>
      <c r="B41" s="19" t="s">
        <v>37</v>
      </c>
      <c r="C41" s="20">
        <f t="shared" si="0"/>
        <v>1</v>
      </c>
      <c r="D41" s="20">
        <f t="shared" si="1"/>
        <v>1</v>
      </c>
      <c r="E41" s="20">
        <f t="shared" si="2"/>
        <v>1</v>
      </c>
    </row>
    <row r="42" spans="1:5" ht="15.75">
      <c r="A42" s="5" t="s">
        <v>33</v>
      </c>
      <c r="B42" s="19" t="s">
        <v>37</v>
      </c>
      <c r="C42" s="20">
        <f t="shared" si="0"/>
        <v>1</v>
      </c>
      <c r="D42" s="20">
        <f t="shared" si="1"/>
        <v>1</v>
      </c>
      <c r="E42" s="20">
        <f t="shared" si="2"/>
        <v>1</v>
      </c>
    </row>
    <row r="43" spans="1:5" ht="15.75">
      <c r="A43" s="5" t="s">
        <v>34</v>
      </c>
      <c r="B43" s="19" t="s">
        <v>37</v>
      </c>
      <c r="C43" s="20">
        <f t="shared" si="0"/>
        <v>1</v>
      </c>
      <c r="D43" s="20">
        <f t="shared" si="1"/>
        <v>1</v>
      </c>
      <c r="E43" s="20">
        <f t="shared" si="2"/>
        <v>1</v>
      </c>
    </row>
    <row r="44" spans="1:5" ht="15.75">
      <c r="A44" s="5" t="s">
        <v>35</v>
      </c>
      <c r="B44" s="19" t="s">
        <v>37</v>
      </c>
      <c r="C44" s="20">
        <f t="shared" si="0"/>
        <v>1</v>
      </c>
      <c r="D44" s="20">
        <f t="shared" si="1"/>
        <v>1</v>
      </c>
      <c r="E44" s="20">
        <f t="shared" si="2"/>
        <v>1</v>
      </c>
    </row>
    <row r="45" spans="1:5" ht="15.75">
      <c r="A45" s="5" t="s">
        <v>36</v>
      </c>
      <c r="B45" s="19" t="s">
        <v>37</v>
      </c>
      <c r="C45" s="20">
        <f t="shared" si="0"/>
        <v>1</v>
      </c>
      <c r="D45" s="20">
        <f t="shared" si="1"/>
        <v>1</v>
      </c>
      <c r="E45" s="20">
        <f t="shared" si="2"/>
        <v>1</v>
      </c>
    </row>
    <row r="46" ht="15.75">
      <c r="A46" s="6"/>
    </row>
  </sheetData>
  <sheetProtection/>
  <mergeCells count="1">
    <mergeCell ref="A1:E1"/>
  </mergeCells>
  <printOptions/>
  <pageMargins left="0.71" right="0.18" top="0.35" bottom="0.22" header="0.17" footer="0.22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47" sqref="F47"/>
    </sheetView>
  </sheetViews>
  <sheetFormatPr defaultColWidth="9.140625" defaultRowHeight="15"/>
  <cols>
    <col min="1" max="1" width="24.8515625" style="1" customWidth="1"/>
    <col min="2" max="2" width="24.421875" style="1" customWidth="1"/>
    <col min="3" max="3" width="9.140625" style="2" customWidth="1"/>
    <col min="4" max="4" width="8.7109375" style="2" customWidth="1"/>
    <col min="5" max="5" width="19.00390625" style="2" customWidth="1"/>
    <col min="6" max="16384" width="9.140625" style="1" customWidth="1"/>
  </cols>
  <sheetData>
    <row r="1" spans="1:5" ht="33.75" customHeight="1">
      <c r="A1" s="85" t="s">
        <v>300</v>
      </c>
      <c r="B1" s="96"/>
      <c r="C1" s="96"/>
      <c r="D1" s="96"/>
      <c r="E1" s="96"/>
    </row>
    <row r="3" spans="1:2" ht="15.75">
      <c r="A3" s="11" t="s">
        <v>46</v>
      </c>
      <c r="B3" s="11">
        <v>1</v>
      </c>
    </row>
    <row r="4" spans="1:2" ht="15.75">
      <c r="A4" s="12" t="s">
        <v>47</v>
      </c>
      <c r="B4" s="12">
        <v>0</v>
      </c>
    </row>
    <row r="5" spans="1:2" ht="15.75">
      <c r="A5" s="13" t="s">
        <v>48</v>
      </c>
      <c r="B5" s="14" t="s">
        <v>42</v>
      </c>
    </row>
    <row r="7" spans="1:5" s="8" customFormat="1" ht="96.75" customHeight="1">
      <c r="A7" s="3" t="s">
        <v>38</v>
      </c>
      <c r="B7" s="3" t="s">
        <v>299</v>
      </c>
      <c r="C7" s="9" t="s">
        <v>66</v>
      </c>
      <c r="D7" s="9" t="s">
        <v>67</v>
      </c>
      <c r="E7" s="9" t="s">
        <v>68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19"/>
      <c r="C9" s="20">
        <f>IF($B9="+",1,0)</f>
        <v>0</v>
      </c>
      <c r="D9" s="20">
        <f>($C9-$B$4)/($B$3-$B$4)</f>
        <v>0</v>
      </c>
      <c r="E9" s="20">
        <f>$D9*$B$5</f>
        <v>0</v>
      </c>
    </row>
    <row r="10" spans="1:5" ht="15.75">
      <c r="A10" s="5" t="s">
        <v>1</v>
      </c>
      <c r="B10" s="19"/>
      <c r="C10" s="20">
        <f aca="true" t="shared" si="0" ref="C10:C45">IF($B10="+",1,0)</f>
        <v>0</v>
      </c>
      <c r="D10" s="20">
        <f aca="true" t="shared" si="1" ref="D10:D45">($C10-$B$4)/($B$3-$B$4)</f>
        <v>0</v>
      </c>
      <c r="E10" s="20">
        <f aca="true" t="shared" si="2" ref="E10:E45">$D10*$B$5</f>
        <v>0</v>
      </c>
    </row>
    <row r="11" spans="1:5" ht="15.7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.7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.7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.7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.75">
      <c r="A15" s="5" t="s">
        <v>6</v>
      </c>
      <c r="B15" s="1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.75">
      <c r="A16" s="5" t="s">
        <v>7</v>
      </c>
      <c r="B16" s="48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.7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.7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.75">
      <c r="A19" s="5" t="s">
        <v>10</v>
      </c>
      <c r="B19" s="48" t="s">
        <v>37</v>
      </c>
      <c r="C19" s="20">
        <f t="shared" si="0"/>
        <v>1</v>
      </c>
      <c r="D19" s="20">
        <f t="shared" si="1"/>
        <v>1</v>
      </c>
      <c r="E19" s="20">
        <f t="shared" si="2"/>
        <v>-1</v>
      </c>
    </row>
    <row r="20" spans="1:5" ht="15.75">
      <c r="A20" s="5" t="s">
        <v>11</v>
      </c>
      <c r="B20" s="48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.75">
      <c r="A21" s="5" t="s">
        <v>12</v>
      </c>
      <c r="B21" s="48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.75">
      <c r="A22" s="5" t="s">
        <v>13</v>
      </c>
      <c r="B22" s="48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.75">
      <c r="A23" s="5" t="s">
        <v>14</v>
      </c>
      <c r="B23" s="19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.75">
      <c r="A24" s="5" t="s">
        <v>15</v>
      </c>
      <c r="B24" s="48" t="s">
        <v>37</v>
      </c>
      <c r="C24" s="20">
        <f t="shared" si="0"/>
        <v>1</v>
      </c>
      <c r="D24" s="20">
        <f t="shared" si="1"/>
        <v>1</v>
      </c>
      <c r="E24" s="20">
        <f t="shared" si="2"/>
        <v>-1</v>
      </c>
    </row>
    <row r="25" spans="1:5" ht="15.75">
      <c r="A25" s="5" t="s">
        <v>16</v>
      </c>
      <c r="B25" s="48" t="s">
        <v>37</v>
      </c>
      <c r="C25" s="20">
        <f t="shared" si="0"/>
        <v>1</v>
      </c>
      <c r="D25" s="20">
        <f t="shared" si="1"/>
        <v>1</v>
      </c>
      <c r="E25" s="20">
        <f t="shared" si="2"/>
        <v>-1</v>
      </c>
    </row>
    <row r="26" spans="1:5" ht="15.7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.75">
      <c r="A27" s="5" t="s">
        <v>18</v>
      </c>
      <c r="B27" s="19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.75">
      <c r="A28" s="5" t="s">
        <v>19</v>
      </c>
      <c r="B28" s="48" t="s">
        <v>37</v>
      </c>
      <c r="C28" s="20">
        <f t="shared" si="0"/>
        <v>1</v>
      </c>
      <c r="D28" s="20">
        <f t="shared" si="1"/>
        <v>1</v>
      </c>
      <c r="E28" s="20">
        <f t="shared" si="2"/>
        <v>-1</v>
      </c>
    </row>
    <row r="29" spans="1:5" ht="15.75">
      <c r="A29" s="5" t="s">
        <v>20</v>
      </c>
      <c r="B29" s="48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.75">
      <c r="A30" s="5" t="s">
        <v>21</v>
      </c>
      <c r="B30" s="48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.75">
      <c r="A31" s="5" t="s">
        <v>22</v>
      </c>
      <c r="B31" s="48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.75">
      <c r="A32" s="5" t="s">
        <v>23</v>
      </c>
      <c r="B32" s="1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.7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.75">
      <c r="A34" s="5" t="s">
        <v>25</v>
      </c>
      <c r="B34" s="1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.7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.75">
      <c r="A36" s="5" t="s">
        <v>27</v>
      </c>
      <c r="B36" s="48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.75">
      <c r="A37" s="5" t="s">
        <v>28</v>
      </c>
      <c r="B37" s="19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.75">
      <c r="A38" s="5" t="s">
        <v>29</v>
      </c>
      <c r="B38" s="19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.7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.75">
      <c r="A40" s="5" t="s">
        <v>31</v>
      </c>
      <c r="B40" s="48" t="s">
        <v>37</v>
      </c>
      <c r="C40" s="20">
        <f t="shared" si="0"/>
        <v>1</v>
      </c>
      <c r="D40" s="20">
        <f t="shared" si="1"/>
        <v>1</v>
      </c>
      <c r="E40" s="20">
        <f t="shared" si="2"/>
        <v>-1</v>
      </c>
    </row>
    <row r="41" spans="1:5" ht="15.75">
      <c r="A41" s="5" t="s">
        <v>32</v>
      </c>
      <c r="B41" s="48" t="s">
        <v>37</v>
      </c>
      <c r="C41" s="20">
        <f t="shared" si="0"/>
        <v>1</v>
      </c>
      <c r="D41" s="20">
        <f t="shared" si="1"/>
        <v>1</v>
      </c>
      <c r="E41" s="20">
        <f t="shared" si="2"/>
        <v>-1</v>
      </c>
    </row>
    <row r="42" spans="1:5" ht="15.75">
      <c r="A42" s="5" t="s">
        <v>33</v>
      </c>
      <c r="B42" s="1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.75">
      <c r="A43" s="5" t="s">
        <v>34</v>
      </c>
      <c r="B43" s="48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.75">
      <c r="A44" s="5" t="s">
        <v>35</v>
      </c>
      <c r="B44" s="48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.75">
      <c r="A45" s="5" t="s">
        <v>36</v>
      </c>
      <c r="B45" s="48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.75">
      <c r="A46" s="6" t="s">
        <v>39</v>
      </c>
    </row>
  </sheetData>
  <sheetProtection/>
  <mergeCells count="1">
    <mergeCell ref="A1:E1"/>
  </mergeCells>
  <printOptions/>
  <pageMargins left="0.78" right="0.2" top="0.17" bottom="0.22" header="0.17" footer="0.22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A13B39"/>
    <pageSetUpPr fitToPage="1"/>
  </sheetPr>
  <dimension ref="A1:AC4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C42" sqref="AC42"/>
    </sheetView>
  </sheetViews>
  <sheetFormatPr defaultColWidth="9.140625" defaultRowHeight="15"/>
  <cols>
    <col min="1" max="1" width="25.00390625" style="1" bestFit="1" customWidth="1"/>
    <col min="2" max="2" width="6.8515625" style="1" customWidth="1"/>
    <col min="3" max="3" width="6.57421875" style="2" customWidth="1"/>
    <col min="4" max="5" width="7.28125" style="2" customWidth="1"/>
    <col min="6" max="7" width="8.140625" style="2" customWidth="1"/>
    <col min="8" max="8" width="7.00390625" style="1" customWidth="1"/>
    <col min="9" max="9" width="7.00390625" style="2" customWidth="1"/>
    <col min="10" max="10" width="6.8515625" style="2" customWidth="1"/>
    <col min="11" max="11" width="7.421875" style="2" customWidth="1"/>
    <col min="12" max="12" width="10.28125" style="1" customWidth="1"/>
    <col min="13" max="16" width="7.00390625" style="2" customWidth="1"/>
    <col min="17" max="23" width="6.00390625" style="1" customWidth="1"/>
    <col min="24" max="24" width="6.57421875" style="2" customWidth="1"/>
    <col min="25" max="25" width="7.28125" style="2" customWidth="1"/>
    <col min="26" max="26" width="6.7109375" style="1" customWidth="1"/>
    <col min="27" max="27" width="6.57421875" style="2" customWidth="1"/>
    <col min="28" max="28" width="18.57421875" style="1" customWidth="1"/>
    <col min="29" max="16384" width="9.140625" style="1" customWidth="1"/>
  </cols>
  <sheetData>
    <row r="1" spans="1:28" ht="17.25" customHeight="1">
      <c r="A1" s="77" t="s">
        <v>330</v>
      </c>
      <c r="B1" s="79"/>
      <c r="C1" s="79"/>
      <c r="D1" s="79"/>
      <c r="E1" s="79"/>
      <c r="F1" s="79"/>
      <c r="G1" s="79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3" spans="1:29" s="8" customFormat="1" ht="70.5" customHeight="1">
      <c r="A3" s="74" t="s">
        <v>38</v>
      </c>
      <c r="B3" s="74" t="s">
        <v>94</v>
      </c>
      <c r="C3" s="74"/>
      <c r="D3" s="74"/>
      <c r="E3" s="74"/>
      <c r="F3" s="74"/>
      <c r="G3" s="74"/>
      <c r="H3" s="74" t="s">
        <v>95</v>
      </c>
      <c r="I3" s="74"/>
      <c r="J3" s="74"/>
      <c r="K3" s="74"/>
      <c r="L3" s="74"/>
      <c r="M3" s="74"/>
      <c r="N3" s="74"/>
      <c r="O3" s="74"/>
      <c r="P3" s="74"/>
      <c r="Q3" s="74" t="s">
        <v>221</v>
      </c>
      <c r="R3" s="74"/>
      <c r="S3" s="74"/>
      <c r="T3" s="74"/>
      <c r="U3" s="74"/>
      <c r="V3" s="74"/>
      <c r="W3" s="74"/>
      <c r="X3" s="99"/>
      <c r="Y3" s="99"/>
      <c r="Z3" s="74" t="s">
        <v>220</v>
      </c>
      <c r="AA3" s="99"/>
      <c r="AB3" s="74" t="s">
        <v>96</v>
      </c>
      <c r="AC3" s="22"/>
    </row>
    <row r="4" spans="1:28" s="8" customFormat="1" ht="23.25" customHeight="1">
      <c r="A4" s="74"/>
      <c r="B4" s="3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3">
        <v>1</v>
      </c>
      <c r="I4" s="9">
        <v>2</v>
      </c>
      <c r="J4" s="9">
        <v>3</v>
      </c>
      <c r="K4" s="9">
        <v>4</v>
      </c>
      <c r="L4" s="3">
        <v>5</v>
      </c>
      <c r="M4" s="9">
        <v>6</v>
      </c>
      <c r="N4" s="9">
        <v>7</v>
      </c>
      <c r="O4" s="9">
        <v>8</v>
      </c>
      <c r="P4" s="9">
        <v>9</v>
      </c>
      <c r="Q4" s="3">
        <v>1</v>
      </c>
      <c r="R4" s="3">
        <v>2</v>
      </c>
      <c r="S4" s="3">
        <v>3</v>
      </c>
      <c r="T4" s="3">
        <v>4</v>
      </c>
      <c r="U4" s="3">
        <v>5</v>
      </c>
      <c r="V4" s="3">
        <v>6</v>
      </c>
      <c r="W4" s="3">
        <v>7</v>
      </c>
      <c r="X4" s="3">
        <v>8</v>
      </c>
      <c r="Y4" s="3">
        <v>9</v>
      </c>
      <c r="Z4" s="3">
        <v>1</v>
      </c>
      <c r="AA4" s="9">
        <v>2</v>
      </c>
      <c r="AB4" s="97"/>
    </row>
    <row r="5" spans="1:29" ht="15.75">
      <c r="A5" s="5" t="s">
        <v>0</v>
      </c>
      <c r="B5" s="19">
        <f>'I (1)'!$F9</f>
        <v>1.0876840753545192</v>
      </c>
      <c r="C5" s="19">
        <f>'I (2)'!$I10</f>
        <v>0.4570775837157515</v>
      </c>
      <c r="D5" s="36">
        <f>'I (3)'!$G10</f>
        <v>0</v>
      </c>
      <c r="E5" s="20">
        <f>'I (4)'!$E9</f>
        <v>0</v>
      </c>
      <c r="F5" s="19">
        <f>'I (5)'!$G10</f>
        <v>0.42970668399308065</v>
      </c>
      <c r="G5" s="19">
        <f>'I (6)'!$G10</f>
        <v>0.8931483301404759</v>
      </c>
      <c r="H5" s="20">
        <f>'II (1)'!$G9</f>
        <v>0</v>
      </c>
      <c r="I5" s="19">
        <f>'II (2)'!$F9</f>
        <v>-0.19446984320879548</v>
      </c>
      <c r="J5" s="19">
        <f>'II (3)'!$F9</f>
        <v>-0.2547873843891114</v>
      </c>
      <c r="K5" s="20">
        <f>'II (4)'!$H10</f>
        <v>-2</v>
      </c>
      <c r="L5" s="19">
        <f>'II (5)'!$G10</f>
        <v>-0.04466159223778056</v>
      </c>
      <c r="M5" s="36">
        <f>'II (6)'!$G10</f>
        <v>0</v>
      </c>
      <c r="N5" s="36">
        <f>'II (7)'!$G10</f>
        <v>0</v>
      </c>
      <c r="O5" s="19">
        <f>'II (8)'!$F10</f>
        <v>0.26024860252598575</v>
      </c>
      <c r="P5" s="19">
        <f>'II (9)'!$I10</f>
        <v>0.08585537523879497</v>
      </c>
      <c r="Q5" s="36">
        <f>'III (1)'!$M10</f>
        <v>0</v>
      </c>
      <c r="R5" s="36">
        <f>'III (2)'!$K10</f>
        <v>0</v>
      </c>
      <c r="S5" s="36">
        <f>'III (3)'!$I9</f>
        <v>0</v>
      </c>
      <c r="T5" s="20">
        <f>'III (4)'!$H10</f>
        <v>0</v>
      </c>
      <c r="U5" s="19">
        <f>'III (5)'!$H9</f>
        <v>-0.11879312401862867</v>
      </c>
      <c r="V5" s="20">
        <f>'III (6)'!$E9</f>
        <v>0</v>
      </c>
      <c r="W5" s="20">
        <f>'III (7)'!$E9</f>
        <v>0</v>
      </c>
      <c r="X5" s="19">
        <f>'III (8)'!$J10</f>
        <v>0.0710892672511185</v>
      </c>
      <c r="Y5" s="20">
        <f>'III (9)'!$E9</f>
        <v>0</v>
      </c>
      <c r="Z5" s="20">
        <f>'IV (1)'!$E9</f>
        <v>0</v>
      </c>
      <c r="AA5" s="20">
        <f>'IV (2)'!$E9</f>
        <v>0</v>
      </c>
      <c r="AB5" s="43">
        <f>SUM($B5:$AA5)</f>
        <v>0.6720979743654103</v>
      </c>
      <c r="AC5" s="1">
        <f>RANK(AB5,$AB$5:$AB$41,0)</f>
        <v>29</v>
      </c>
    </row>
    <row r="6" spans="1:29" ht="15.75">
      <c r="A6" s="5" t="s">
        <v>1</v>
      </c>
      <c r="B6" s="19">
        <f>'I (1)'!$F10</f>
        <v>1.0776117423946943</v>
      </c>
      <c r="C6" s="19">
        <f>'I (2)'!$I11</f>
        <v>0.3293090741077737</v>
      </c>
      <c r="D6" s="36">
        <f>'I (3)'!$G11</f>
        <v>0</v>
      </c>
      <c r="E6" s="20">
        <f>'I (4)'!$E10</f>
        <v>0</v>
      </c>
      <c r="F6" s="36">
        <f>'I (5)'!$G11</f>
        <v>1</v>
      </c>
      <c r="G6" s="19">
        <f>'I (6)'!$G11</f>
        <v>0.7271221394930436</v>
      </c>
      <c r="H6" s="20">
        <f>'II (1)'!$G10</f>
        <v>0</v>
      </c>
      <c r="I6" s="19">
        <f>'II (2)'!$F10</f>
        <v>-0.33594181466805045</v>
      </c>
      <c r="J6" s="19">
        <f>'II (3)'!$F10</f>
        <v>-0.2184721388667612</v>
      </c>
      <c r="K6" s="20">
        <f>'II (4)'!$H11</f>
        <v>0</v>
      </c>
      <c r="L6" s="19">
        <f>'II (5)'!$G11</f>
        <v>-0.06665078497593149</v>
      </c>
      <c r="M6" s="19">
        <f>'II (6)'!$G11</f>
        <v>-0.04852887007083775</v>
      </c>
      <c r="N6" s="36">
        <f>'II (7)'!$G11</f>
        <v>0</v>
      </c>
      <c r="O6" s="19">
        <f>'II (8)'!$F11</f>
        <v>0.24776142069850532</v>
      </c>
      <c r="P6" s="19">
        <f>'II (9)'!$I11</f>
        <v>0.0722989076252366</v>
      </c>
      <c r="Q6" s="36">
        <f>'III (1)'!$M11</f>
        <v>0</v>
      </c>
      <c r="R6" s="36">
        <f>'III (2)'!$K11</f>
        <v>0</v>
      </c>
      <c r="S6" s="36">
        <f>'III (3)'!$I10</f>
        <v>0</v>
      </c>
      <c r="T6" s="20">
        <f>'III (4)'!$H11</f>
        <v>0</v>
      </c>
      <c r="U6" s="19">
        <f>'III (5)'!$H10</f>
        <v>-0.07935740957520374</v>
      </c>
      <c r="V6" s="20">
        <f>'III (6)'!$E10</f>
        <v>0</v>
      </c>
      <c r="W6" s="20">
        <f>'III (7)'!$E10</f>
        <v>0</v>
      </c>
      <c r="X6" s="19">
        <f>'III (8)'!$J11</f>
        <v>0.029812240916172572</v>
      </c>
      <c r="Y6" s="20">
        <f>'III (9)'!$E10</f>
        <v>0</v>
      </c>
      <c r="Z6" s="20">
        <f>'IV (1)'!$E10</f>
        <v>1</v>
      </c>
      <c r="AA6" s="20">
        <f>'IV (2)'!$E10</f>
        <v>0</v>
      </c>
      <c r="AB6" s="43">
        <f aca="true" t="shared" si="0" ref="AB6:AB41">SUM($B6:$AA6)</f>
        <v>3.7349645070786415</v>
      </c>
      <c r="AC6" s="1">
        <f aca="true" t="shared" si="1" ref="AC6:AC41">RANK(AB6,$AB$5:$AB$41,0)</f>
        <v>5</v>
      </c>
    </row>
    <row r="7" spans="1:29" ht="15.75">
      <c r="A7" s="5" t="s">
        <v>2</v>
      </c>
      <c r="B7" s="19">
        <f>'I (1)'!$F11</f>
        <v>0.8330456662466282</v>
      </c>
      <c r="C7" s="19">
        <f>'I (2)'!$I12</f>
        <v>0.2484493472847952</v>
      </c>
      <c r="D7" s="36">
        <f>'I (3)'!$G12</f>
        <v>0</v>
      </c>
      <c r="E7" s="20">
        <f>'I (4)'!$E11</f>
        <v>0</v>
      </c>
      <c r="F7" s="19">
        <f>'I (5)'!$G12</f>
        <v>0.195049946185691</v>
      </c>
      <c r="G7" s="19">
        <f>'I (6)'!$G12</f>
        <v>0.7422065817410671</v>
      </c>
      <c r="H7" s="20">
        <f>'II (1)'!$G11</f>
        <v>0</v>
      </c>
      <c r="I7" s="36">
        <f>'II (2)'!$F11</f>
        <v>-1</v>
      </c>
      <c r="J7" s="19">
        <f>'II (3)'!$F11</f>
        <v>-0.3112916597080328</v>
      </c>
      <c r="K7" s="20">
        <f>'II (4)'!$H12</f>
        <v>0</v>
      </c>
      <c r="L7" s="19">
        <f>'II (5)'!$G12</f>
        <v>-0.01564305633763812</v>
      </c>
      <c r="M7" s="36">
        <f>'II (6)'!$G12</f>
        <v>0</v>
      </c>
      <c r="N7" s="19">
        <f>'II (7)'!$G12</f>
        <v>-0.17725691381373881</v>
      </c>
      <c r="O7" s="19">
        <f>'II (8)'!$F12</f>
        <v>0.34998942138665945</v>
      </c>
      <c r="P7" s="19">
        <f>'II (9)'!$I12</f>
        <v>0.16603794206402722</v>
      </c>
      <c r="Q7" s="36">
        <f>'III (1)'!$M12</f>
        <v>0</v>
      </c>
      <c r="R7" s="36">
        <f>'III (2)'!$K12</f>
        <v>0</v>
      </c>
      <c r="S7" s="36">
        <f>'III (3)'!$I11</f>
        <v>0</v>
      </c>
      <c r="T7" s="20">
        <f>'III (4)'!$H12</f>
        <v>0</v>
      </c>
      <c r="U7" s="19">
        <f>'III (5)'!$H11</f>
        <v>-0.1667554958275584</v>
      </c>
      <c r="V7" s="20">
        <f>'III (6)'!$E11</f>
        <v>0</v>
      </c>
      <c r="W7" s="20">
        <f>'III (7)'!$E11</f>
        <v>0</v>
      </c>
      <c r="X7" s="19">
        <f>'III (8)'!$J12</f>
        <v>0.19325049058588095</v>
      </c>
      <c r="Y7" s="20">
        <f>'III (9)'!$E11</f>
        <v>0</v>
      </c>
      <c r="Z7" s="20">
        <f>'IV (1)'!$E11</f>
        <v>1</v>
      </c>
      <c r="AA7" s="20">
        <f>'IV (2)'!$E11</f>
        <v>0</v>
      </c>
      <c r="AB7" s="43">
        <f t="shared" si="0"/>
        <v>2.057082269807781</v>
      </c>
      <c r="AC7" s="1">
        <f t="shared" si="1"/>
        <v>21</v>
      </c>
    </row>
    <row r="8" spans="1:29" ht="15.75">
      <c r="A8" s="5" t="s">
        <v>3</v>
      </c>
      <c r="B8" s="19">
        <f>'I (1)'!$F12</f>
        <v>1.0401027623418302</v>
      </c>
      <c r="C8" s="19">
        <f>'I (2)'!$I13</f>
        <v>0.33038217333522957</v>
      </c>
      <c r="D8" s="36">
        <f>'I (3)'!$G13</f>
        <v>0</v>
      </c>
      <c r="E8" s="20">
        <f>'I (4)'!$E12</f>
        <v>0</v>
      </c>
      <c r="F8" s="19">
        <f>'I (5)'!$G13</f>
        <v>0.2975145804953018</v>
      </c>
      <c r="G8" s="19">
        <f>'I (6)'!$G13</f>
        <v>0.7855477845087091</v>
      </c>
      <c r="H8" s="20">
        <f>'II (1)'!$G12</f>
        <v>0</v>
      </c>
      <c r="I8" s="19">
        <f>'II (2)'!$F12</f>
        <v>-0.8197611966590962</v>
      </c>
      <c r="J8" s="19">
        <f>'II (3)'!$F12</f>
        <v>-0.3108924366274035</v>
      </c>
      <c r="K8" s="20">
        <f>'II (4)'!$H13</f>
        <v>0</v>
      </c>
      <c r="L8" s="19">
        <f>'II (5)'!$G13</f>
        <v>-0.050258806790474515</v>
      </c>
      <c r="M8" s="36">
        <f>'II (6)'!$G13</f>
        <v>0</v>
      </c>
      <c r="N8" s="36">
        <f>'II (7)'!$G13</f>
        <v>0</v>
      </c>
      <c r="O8" s="19">
        <f>'II (8)'!$F13</f>
        <v>0.45769852617239326</v>
      </c>
      <c r="P8" s="19">
        <f>'II (9)'!$I13</f>
        <v>0.14512079759868812</v>
      </c>
      <c r="Q8" s="36">
        <f>'III (1)'!$M13</f>
        <v>0</v>
      </c>
      <c r="R8" s="36">
        <f>'III (2)'!$K13</f>
        <v>0</v>
      </c>
      <c r="S8" s="36">
        <f>'III (3)'!$I12</f>
        <v>0</v>
      </c>
      <c r="T8" s="20">
        <f>'III (4)'!$H13</f>
        <v>0</v>
      </c>
      <c r="U8" s="19">
        <f>'III (5)'!$H12</f>
        <v>-0.17886097877342702</v>
      </c>
      <c r="V8" s="20">
        <f>'III (6)'!$E12</f>
        <v>0</v>
      </c>
      <c r="W8" s="20">
        <f>'III (7)'!$E12</f>
        <v>0</v>
      </c>
      <c r="X8" s="19">
        <f>'III (8)'!$J13</f>
        <v>0.027075895517651914</v>
      </c>
      <c r="Y8" s="20">
        <f>'III (9)'!$E12</f>
        <v>0</v>
      </c>
      <c r="Z8" s="20">
        <f>'IV (1)'!$E12</f>
        <v>1</v>
      </c>
      <c r="AA8" s="20">
        <f>'IV (2)'!$E12</f>
        <v>0</v>
      </c>
      <c r="AB8" s="43">
        <f t="shared" si="0"/>
        <v>2.7236691011194027</v>
      </c>
      <c r="AC8" s="1">
        <f t="shared" si="1"/>
        <v>13</v>
      </c>
    </row>
    <row r="9" spans="1:29" ht="15.75">
      <c r="A9" s="5" t="s">
        <v>4</v>
      </c>
      <c r="B9" s="36">
        <f>'I (1)'!$F13</f>
        <v>2</v>
      </c>
      <c r="C9" s="19">
        <f>'I (2)'!$I14</f>
        <v>0.27956776514306764</v>
      </c>
      <c r="D9" s="36">
        <f>'I (3)'!$G14</f>
        <v>0</v>
      </c>
      <c r="E9" s="20">
        <f>'I (4)'!$E13</f>
        <v>0</v>
      </c>
      <c r="F9" s="19">
        <f>'I (5)'!$G14</f>
        <v>0.056391204768142814</v>
      </c>
      <c r="G9" s="36">
        <f>'I (6)'!$G14</f>
        <v>1</v>
      </c>
      <c r="H9" s="20">
        <f>'II (1)'!$G13</f>
        <v>0</v>
      </c>
      <c r="I9" s="19">
        <f>'II (2)'!$F13</f>
        <v>-0.40623928412385363</v>
      </c>
      <c r="J9" s="19">
        <f>'II (3)'!$F13</f>
        <v>-0.16366193338999002</v>
      </c>
      <c r="K9" s="20">
        <f>'II (4)'!$H14</f>
        <v>0</v>
      </c>
      <c r="L9" s="36">
        <f>'II (5)'!$G14</f>
        <v>0</v>
      </c>
      <c r="M9" s="19">
        <f>'II (6)'!$G14</f>
        <v>-0.1246497921608643</v>
      </c>
      <c r="N9" s="36">
        <f>'II (7)'!$G14</f>
        <v>0</v>
      </c>
      <c r="O9" s="19">
        <f>'II (8)'!$F14</f>
        <v>0.035538237645166504</v>
      </c>
      <c r="P9" s="19">
        <f>'II (9)'!$I14</f>
        <v>0.014596619628140064</v>
      </c>
      <c r="Q9" s="36">
        <f>'III (1)'!$M14</f>
        <v>0</v>
      </c>
      <c r="R9" s="36">
        <f>'III (2)'!$K14</f>
        <v>0</v>
      </c>
      <c r="S9" s="36">
        <f>'III (3)'!$I13</f>
        <v>0</v>
      </c>
      <c r="T9" s="20">
        <f>'III (4)'!$H14</f>
        <v>0</v>
      </c>
      <c r="U9" s="36">
        <f>'III (5)'!$H13</f>
        <v>0</v>
      </c>
      <c r="V9" s="20">
        <f>'III (6)'!$E13</f>
        <v>0</v>
      </c>
      <c r="W9" s="20">
        <f>'III (7)'!$E13</f>
        <v>0</v>
      </c>
      <c r="X9" s="19">
        <f>'III (8)'!$J14</f>
        <v>0.1607683313626652</v>
      </c>
      <c r="Y9" s="20">
        <f>'III (9)'!$E13</f>
        <v>0</v>
      </c>
      <c r="Z9" s="20">
        <f>'IV (1)'!$E13</f>
        <v>1</v>
      </c>
      <c r="AA9" s="20">
        <f>'IV (2)'!$E13</f>
        <v>0</v>
      </c>
      <c r="AB9" s="43">
        <f t="shared" si="0"/>
        <v>3.8523111488724746</v>
      </c>
      <c r="AC9" s="1">
        <f t="shared" si="1"/>
        <v>2</v>
      </c>
    </row>
    <row r="10" spans="1:29" ht="15.75">
      <c r="A10" s="5" t="s">
        <v>5</v>
      </c>
      <c r="B10" s="19">
        <f>'I (1)'!$F14</f>
        <v>0.8029924171728337</v>
      </c>
      <c r="C10" s="19">
        <f>'I (2)'!$I15</f>
        <v>0.2768022057056132</v>
      </c>
      <c r="D10" s="36">
        <f>'I (3)'!$G15</f>
        <v>0</v>
      </c>
      <c r="E10" s="20">
        <f>'I (4)'!$E14</f>
        <v>0</v>
      </c>
      <c r="F10" s="19">
        <f>'I (5)'!$G15</f>
        <v>0.07805053009888269</v>
      </c>
      <c r="G10" s="19">
        <f>'I (6)'!$G15</f>
        <v>0.6809872498003663</v>
      </c>
      <c r="H10" s="20">
        <f>'II (1)'!$G14</f>
        <v>0</v>
      </c>
      <c r="I10" s="19">
        <f>'II (2)'!$F14</f>
        <v>-0.21252057977096173</v>
      </c>
      <c r="J10" s="19">
        <f>'II (3)'!$F14</f>
        <v>-0.1666726913751863</v>
      </c>
      <c r="K10" s="20">
        <f>'II (4)'!$H15</f>
        <v>0</v>
      </c>
      <c r="L10" s="19">
        <f>'II (5)'!$G15</f>
        <v>-0.04210875435227521</v>
      </c>
      <c r="M10" s="36">
        <f>'II (6)'!$G15</f>
        <v>0</v>
      </c>
      <c r="N10" s="36">
        <f>'II (7)'!$G15</f>
        <v>0</v>
      </c>
      <c r="O10" s="19">
        <f>'II (8)'!$F15</f>
        <v>1.0457958716903224</v>
      </c>
      <c r="P10" s="19">
        <f>'II (9)'!$I15</f>
        <v>0.0980077304399368</v>
      </c>
      <c r="Q10" s="36">
        <f>'III (1)'!$M15</f>
        <v>0</v>
      </c>
      <c r="R10" s="36">
        <f>'III (2)'!$K15</f>
        <v>0</v>
      </c>
      <c r="S10" s="36">
        <f>'III (3)'!$I14</f>
        <v>0</v>
      </c>
      <c r="T10" s="20">
        <f>'III (4)'!$H15</f>
        <v>0</v>
      </c>
      <c r="U10" s="19">
        <f>'III (5)'!$H14</f>
        <v>-0.052656096029751395</v>
      </c>
      <c r="V10" s="20">
        <f>'III (6)'!$E14</f>
        <v>0</v>
      </c>
      <c r="W10" s="20">
        <f>'III (7)'!$E14</f>
        <v>0</v>
      </c>
      <c r="X10" s="19">
        <f>'III (8)'!$J15</f>
        <v>0.20610844534545775</v>
      </c>
      <c r="Y10" s="20">
        <f>'III (9)'!$E14</f>
        <v>0</v>
      </c>
      <c r="Z10" s="20">
        <f>'IV (1)'!$E14</f>
        <v>1</v>
      </c>
      <c r="AA10" s="20">
        <f>'IV (2)'!$E14</f>
        <v>0</v>
      </c>
      <c r="AB10" s="43">
        <f t="shared" si="0"/>
        <v>3.714786328725238</v>
      </c>
      <c r="AC10" s="1">
        <f t="shared" si="1"/>
        <v>6</v>
      </c>
    </row>
    <row r="11" spans="1:29" ht="15.75">
      <c r="A11" s="5" t="s">
        <v>6</v>
      </c>
      <c r="B11" s="19">
        <f>'I (1)'!$F15</f>
        <v>0.9794593994045773</v>
      </c>
      <c r="C11" s="19">
        <f>'I (2)'!$I16</f>
        <v>0.3317753619812787</v>
      </c>
      <c r="D11" s="19">
        <f>'I (3)'!$G16</f>
        <v>-0.02133035878816238</v>
      </c>
      <c r="E11" s="20">
        <f>'I (4)'!$E15</f>
        <v>-1</v>
      </c>
      <c r="F11" s="19">
        <f>'I (5)'!$G16</f>
        <v>0.039944300377987</v>
      </c>
      <c r="G11" s="19">
        <f>'I (6)'!$G16</f>
        <v>0.34737863928200247</v>
      </c>
      <c r="H11" s="20">
        <f>'II (1)'!$G15</f>
        <v>0</v>
      </c>
      <c r="I11" s="19">
        <f>'II (2)'!$F15</f>
        <v>-0.10198118518430628</v>
      </c>
      <c r="J11" s="19">
        <f>'II (3)'!$F15</f>
        <v>-0.06075740677819558</v>
      </c>
      <c r="K11" s="20">
        <f>'II (4)'!$H16</f>
        <v>0</v>
      </c>
      <c r="L11" s="19">
        <f>'II (5)'!$G16</f>
        <v>-0.016787385320780498</v>
      </c>
      <c r="M11" s="36">
        <f>'II (6)'!$G16</f>
        <v>0</v>
      </c>
      <c r="N11" s="19">
        <f>'II (7)'!$G16</f>
        <v>-0.013307030721438556</v>
      </c>
      <c r="O11" s="19">
        <f>'II (8)'!$F16</f>
        <v>1.4305218711531582</v>
      </c>
      <c r="P11" s="19">
        <f>'II (9)'!$I16</f>
        <v>0.033774019839370714</v>
      </c>
      <c r="Q11" s="36">
        <f>'III (1)'!$M16</f>
        <v>0</v>
      </c>
      <c r="R11" s="36">
        <f>'III (2)'!$K16</f>
        <v>0</v>
      </c>
      <c r="S11" s="36">
        <f>'III (3)'!$I15</f>
        <v>0</v>
      </c>
      <c r="T11" s="20">
        <f>'III (4)'!$H16</f>
        <v>0</v>
      </c>
      <c r="U11" s="36">
        <f>'III (5)'!$H15</f>
        <v>0</v>
      </c>
      <c r="V11" s="20">
        <f>'III (6)'!$E15</f>
        <v>0</v>
      </c>
      <c r="W11" s="20">
        <f>'III (7)'!$E15</f>
        <v>0</v>
      </c>
      <c r="X11" s="19">
        <f>'III (8)'!$J16</f>
        <v>0.10663395369724286</v>
      </c>
      <c r="Y11" s="20">
        <f>'III (9)'!$E15</f>
        <v>0</v>
      </c>
      <c r="Z11" s="20">
        <f>'IV (1)'!$E15</f>
        <v>1</v>
      </c>
      <c r="AA11" s="20">
        <f>'IV (2)'!$E15</f>
        <v>0</v>
      </c>
      <c r="AB11" s="43">
        <f t="shared" si="0"/>
        <v>3.055324178942734</v>
      </c>
      <c r="AC11" s="1">
        <f t="shared" si="1"/>
        <v>9</v>
      </c>
    </row>
    <row r="12" spans="1:29" ht="15.75">
      <c r="A12" s="5" t="s">
        <v>7</v>
      </c>
      <c r="B12" s="19">
        <f>'I (1)'!$F16</f>
        <v>1.2181770549968234</v>
      </c>
      <c r="C12" s="19">
        <f>'I (2)'!$I17</f>
        <v>0.41659277064916844</v>
      </c>
      <c r="D12" s="36">
        <f>'I (3)'!$G17</f>
        <v>0</v>
      </c>
      <c r="E12" s="20">
        <f>'I (4)'!$E16</f>
        <v>0</v>
      </c>
      <c r="F12" s="19">
        <f>'I (5)'!$G17</f>
        <v>0.07914398221568181</v>
      </c>
      <c r="G12" s="19">
        <f>'I (6)'!$G17</f>
        <v>0.5367857580345181</v>
      </c>
      <c r="H12" s="20">
        <f>'II (1)'!$G16</f>
        <v>0</v>
      </c>
      <c r="I12" s="19">
        <f>'II (2)'!$F16</f>
        <v>-0.3031315343557543</v>
      </c>
      <c r="J12" s="19">
        <f>'II (3)'!$F16</f>
        <v>-0.04657772330197639</v>
      </c>
      <c r="K12" s="20">
        <f>'II (4)'!$H17</f>
        <v>0</v>
      </c>
      <c r="L12" s="19">
        <f>'II (5)'!$G17</f>
        <v>-0.09491300534029641</v>
      </c>
      <c r="M12" s="36">
        <f>'II (6)'!$G17</f>
        <v>0</v>
      </c>
      <c r="N12" s="36">
        <f>'II (7)'!$G17</f>
        <v>0</v>
      </c>
      <c r="O12" s="19">
        <f>'II (8)'!$F17</f>
        <v>0.9332404970267598</v>
      </c>
      <c r="P12" s="19">
        <f>'II (9)'!$I17</f>
        <v>0.08438856782031762</v>
      </c>
      <c r="Q12" s="36">
        <f>'III (1)'!$M17</f>
        <v>0</v>
      </c>
      <c r="R12" s="36">
        <f>'III (2)'!$K17</f>
        <v>0</v>
      </c>
      <c r="S12" s="36">
        <f>'III (3)'!$I16</f>
        <v>0</v>
      </c>
      <c r="T12" s="20">
        <f>'III (4)'!$H17</f>
        <v>0</v>
      </c>
      <c r="U12" s="36">
        <f>'III (5)'!$H16</f>
        <v>0</v>
      </c>
      <c r="V12" s="20">
        <f>'III (6)'!$E16</f>
        <v>0</v>
      </c>
      <c r="W12" s="20">
        <f>'III (7)'!$E16</f>
        <v>0</v>
      </c>
      <c r="X12" s="19">
        <f>'III (8)'!$J17</f>
        <v>0.24038482831436506</v>
      </c>
      <c r="Y12" s="20">
        <f>'III (9)'!$E16</f>
        <v>0</v>
      </c>
      <c r="Z12" s="20">
        <f>'IV (1)'!$E16</f>
        <v>1</v>
      </c>
      <c r="AA12" s="20">
        <f>'IV (2)'!$E16</f>
        <v>0</v>
      </c>
      <c r="AB12" s="43">
        <f t="shared" si="0"/>
        <v>4.064091196059607</v>
      </c>
      <c r="AC12" s="1">
        <f t="shared" si="1"/>
        <v>1</v>
      </c>
    </row>
    <row r="13" spans="1:29" ht="15.75">
      <c r="A13" s="5" t="s">
        <v>8</v>
      </c>
      <c r="B13" s="19">
        <f>'I (1)'!$F17</f>
        <v>0.9195925317453623</v>
      </c>
      <c r="C13" s="19">
        <f>'I (2)'!$I18</f>
        <v>0.36777841777575226</v>
      </c>
      <c r="D13" s="36">
        <f>'I (3)'!$G18</f>
        <v>0</v>
      </c>
      <c r="E13" s="20">
        <f>'I (4)'!$E17</f>
        <v>0</v>
      </c>
      <c r="F13" s="19">
        <f>'I (5)'!$G18</f>
        <v>0.1003013256914279</v>
      </c>
      <c r="G13" s="19">
        <f>'I (6)'!$G18</f>
        <v>0.2882079718354831</v>
      </c>
      <c r="H13" s="20">
        <f>'II (1)'!$G17</f>
        <v>0</v>
      </c>
      <c r="I13" s="19">
        <f>'II (2)'!$F17</f>
        <v>-0.5535155789471222</v>
      </c>
      <c r="J13" s="19">
        <f>'II (3)'!$F17</f>
        <v>-0.26189178109570205</v>
      </c>
      <c r="K13" s="20">
        <f>'II (4)'!$H18</f>
        <v>0</v>
      </c>
      <c r="L13" s="19">
        <f>'II (5)'!$G18</f>
        <v>-0.07688919131145402</v>
      </c>
      <c r="M13" s="36">
        <f>'II (6)'!$G18</f>
        <v>0</v>
      </c>
      <c r="N13" s="36">
        <f>'II (7)'!$G18</f>
        <v>0</v>
      </c>
      <c r="O13" s="19">
        <f>'II (8)'!$F18</f>
        <v>0.7284688419475602</v>
      </c>
      <c r="P13" s="19">
        <f>'II (9)'!$I18</f>
        <v>0.3065999570097928</v>
      </c>
      <c r="Q13" s="36">
        <f>'III (1)'!$M18</f>
        <v>0</v>
      </c>
      <c r="R13" s="36">
        <f>'III (2)'!$K18</f>
        <v>0</v>
      </c>
      <c r="S13" s="36">
        <f>'III (3)'!$I17</f>
        <v>0</v>
      </c>
      <c r="T13" s="20">
        <f>'III (4)'!$H18</f>
        <v>0</v>
      </c>
      <c r="U13" s="19">
        <f>'III (5)'!$H17</f>
        <v>-0.18026546060095705</v>
      </c>
      <c r="V13" s="20">
        <f>'III (6)'!$E17</f>
        <v>0</v>
      </c>
      <c r="W13" s="20">
        <f>'III (7)'!$E17</f>
        <v>0</v>
      </c>
      <c r="X13" s="19">
        <f>'III (8)'!$J18</f>
        <v>0.007527911798631871</v>
      </c>
      <c r="Y13" s="20">
        <f>'III (9)'!$E17</f>
        <v>0</v>
      </c>
      <c r="Z13" s="20">
        <f>'IV (1)'!$E17</f>
        <v>1</v>
      </c>
      <c r="AA13" s="20">
        <f>'IV (2)'!$E17</f>
        <v>0</v>
      </c>
      <c r="AB13" s="43">
        <f t="shared" si="0"/>
        <v>2.6459149458487747</v>
      </c>
      <c r="AC13" s="1">
        <f t="shared" si="1"/>
        <v>16</v>
      </c>
    </row>
    <row r="14" spans="1:29" ht="15.75">
      <c r="A14" s="5" t="s">
        <v>9</v>
      </c>
      <c r="B14" s="19">
        <f>'I (1)'!$F18</f>
        <v>0.774826002172047</v>
      </c>
      <c r="C14" s="19">
        <f>'I (2)'!$I19</f>
        <v>0.22354155594786113</v>
      </c>
      <c r="D14" s="19">
        <f>'I (3)'!$G19</f>
        <v>-0.1666748328312266</v>
      </c>
      <c r="E14" s="20">
        <f>'I (4)'!$E18</f>
        <v>0</v>
      </c>
      <c r="F14" s="19">
        <f>'I (5)'!$G19</f>
        <v>0.06696936134996771</v>
      </c>
      <c r="G14" s="19">
        <f>'I (6)'!$G19</f>
        <v>0.20206910045897455</v>
      </c>
      <c r="H14" s="20">
        <f>'II (1)'!$G18</f>
        <v>0</v>
      </c>
      <c r="I14" s="36">
        <f>'II (2)'!$F18</f>
        <v>0</v>
      </c>
      <c r="J14" s="19">
        <f>'II (3)'!$F18</f>
        <v>-0.0057529499244491356</v>
      </c>
      <c r="K14" s="20">
        <f>'II (4)'!$H19</f>
        <v>0</v>
      </c>
      <c r="L14" s="36">
        <f>'II (5)'!$G19</f>
        <v>0</v>
      </c>
      <c r="M14" s="36">
        <f>'II (6)'!$G19</f>
        <v>0</v>
      </c>
      <c r="N14" s="36">
        <f>'II (7)'!$G19</f>
        <v>0</v>
      </c>
      <c r="O14" s="36">
        <f>'II (8)'!$F19</f>
        <v>0</v>
      </c>
      <c r="P14" s="36">
        <f>'II (9)'!$I19</f>
        <v>0</v>
      </c>
      <c r="Q14" s="36">
        <f>'III (1)'!$M19</f>
        <v>0</v>
      </c>
      <c r="R14" s="36">
        <f>'III (2)'!$K19</f>
        <v>0</v>
      </c>
      <c r="S14" s="36">
        <f>'III (3)'!$I18</f>
        <v>0</v>
      </c>
      <c r="T14" s="20">
        <f>'III (4)'!$H19</f>
        <v>0</v>
      </c>
      <c r="U14" s="19">
        <f>'III (5)'!$H18</f>
        <v>-0.1451957106109921</v>
      </c>
      <c r="V14" s="20">
        <f>'III (6)'!$E18</f>
        <v>0</v>
      </c>
      <c r="W14" s="20">
        <f>'III (7)'!$E18</f>
        <v>0</v>
      </c>
      <c r="X14" s="19">
        <f>'III (8)'!$J19</f>
        <v>0.07463423419799611</v>
      </c>
      <c r="Y14" s="20">
        <f>'III (9)'!$E18</f>
        <v>0</v>
      </c>
      <c r="Z14" s="20">
        <f>'IV (1)'!$E18</f>
        <v>1</v>
      </c>
      <c r="AA14" s="20">
        <f>'IV (2)'!$E18</f>
        <v>0</v>
      </c>
      <c r="AB14" s="43">
        <f t="shared" si="0"/>
        <v>2.024416760760179</v>
      </c>
      <c r="AC14" s="1">
        <f t="shared" si="1"/>
        <v>22</v>
      </c>
    </row>
    <row r="15" spans="1:29" ht="15.75">
      <c r="A15" s="5" t="s">
        <v>10</v>
      </c>
      <c r="B15" s="19">
        <f>'I (1)'!$F19</f>
        <v>1.090418927939866</v>
      </c>
      <c r="C15" s="19">
        <f>'I (2)'!$I20</f>
        <v>0.4145211418293352</v>
      </c>
      <c r="D15" s="19">
        <f>'I (3)'!$G20</f>
        <v>-0.23320679973831765</v>
      </c>
      <c r="E15" s="20">
        <f>'I (4)'!$E19</f>
        <v>0</v>
      </c>
      <c r="F15" s="19">
        <f>'I (5)'!$G20</f>
        <v>0.03072103459042922</v>
      </c>
      <c r="G15" s="36">
        <f>'I (6)'!$G20</f>
        <v>0</v>
      </c>
      <c r="H15" s="20">
        <f>'II (1)'!$G19</f>
        <v>0</v>
      </c>
      <c r="I15" s="19">
        <f>'II (2)'!$F19</f>
        <v>-0.40984888338873077</v>
      </c>
      <c r="J15" s="19">
        <f>'II (3)'!$F19</f>
        <v>-0.19054695076146969</v>
      </c>
      <c r="K15" s="20">
        <f>'II (4)'!$H20</f>
        <v>0</v>
      </c>
      <c r="L15" s="19">
        <f>'II (5)'!$G20</f>
        <v>-0.04077191309673925</v>
      </c>
      <c r="M15" s="36">
        <f>'II (6)'!$G20</f>
        <v>0</v>
      </c>
      <c r="N15" s="19">
        <f>'II (7)'!$G20</f>
        <v>-0.5446543753544977</v>
      </c>
      <c r="O15" s="36">
        <f>'II (8)'!$F20</f>
        <v>0</v>
      </c>
      <c r="P15" s="19">
        <f>'II (9)'!$I20</f>
        <v>0.062415371111716134</v>
      </c>
      <c r="Q15" s="36">
        <f>'III (1)'!$M20</f>
        <v>0</v>
      </c>
      <c r="R15" s="36">
        <f>'III (2)'!$K20</f>
        <v>0</v>
      </c>
      <c r="S15" s="36">
        <f>'III (3)'!$I19</f>
        <v>0</v>
      </c>
      <c r="T15" s="20">
        <f>'III (4)'!$H20</f>
        <v>0</v>
      </c>
      <c r="U15" s="36">
        <f>'III (5)'!$H19</f>
        <v>0</v>
      </c>
      <c r="V15" s="20">
        <f>'III (6)'!$E19</f>
        <v>0</v>
      </c>
      <c r="W15" s="20">
        <f>'III (7)'!$E19</f>
        <v>0</v>
      </c>
      <c r="X15" s="19">
        <f>'III (8)'!$J20</f>
        <v>0.326200564472787</v>
      </c>
      <c r="Y15" s="20">
        <f>'III (9)'!$E19</f>
        <v>0</v>
      </c>
      <c r="Z15" s="20">
        <f>'IV (1)'!$E19</f>
        <v>1</v>
      </c>
      <c r="AA15" s="20">
        <f>'IV (2)'!$E19</f>
        <v>-1</v>
      </c>
      <c r="AB15" s="43">
        <f t="shared" si="0"/>
        <v>0.5052481176043784</v>
      </c>
      <c r="AC15" s="1">
        <f t="shared" si="1"/>
        <v>30</v>
      </c>
    </row>
    <row r="16" spans="1:29" ht="15.75">
      <c r="A16" s="5" t="s">
        <v>11</v>
      </c>
      <c r="B16" s="19">
        <f>'I (1)'!$F20</f>
        <v>0.89835679763944</v>
      </c>
      <c r="C16" s="19">
        <f>'I (2)'!$I21</f>
        <v>0.18973369635692433</v>
      </c>
      <c r="D16" s="36">
        <f>'I (3)'!$G21</f>
        <v>0</v>
      </c>
      <c r="E16" s="20">
        <f>'I (4)'!$E20</f>
        <v>0</v>
      </c>
      <c r="F16" s="19">
        <f>'I (5)'!$G21</f>
        <v>0.08235556390532832</v>
      </c>
      <c r="G16" s="19">
        <f>'I (6)'!$G21</f>
        <v>0.26638626198839105</v>
      </c>
      <c r="H16" s="20">
        <f>'II (1)'!$G20</f>
        <v>0</v>
      </c>
      <c r="I16" s="19">
        <f>'II (2)'!$F20</f>
        <v>-0.3494394000726043</v>
      </c>
      <c r="J16" s="19">
        <f>'II (3)'!$F20</f>
        <v>-0.24359316774424056</v>
      </c>
      <c r="K16" s="20">
        <f>'II (4)'!$H21</f>
        <v>0</v>
      </c>
      <c r="L16" s="50">
        <f>'II (5)'!$G21</f>
        <v>-0.0031131828544621516</v>
      </c>
      <c r="M16" s="36">
        <f>'II (6)'!$G21</f>
        <v>0</v>
      </c>
      <c r="N16" s="36">
        <f>'II (7)'!$G21</f>
        <v>0</v>
      </c>
      <c r="O16" s="19">
        <f>'II (8)'!$F21</f>
        <v>0.013240884344067684</v>
      </c>
      <c r="P16" s="19">
        <f>'II (9)'!$I21</f>
        <v>0.16866890043529037</v>
      </c>
      <c r="Q16" s="36">
        <f>'III (1)'!$M21</f>
        <v>0</v>
      </c>
      <c r="R16" s="36">
        <f>'III (2)'!$K21</f>
        <v>0</v>
      </c>
      <c r="S16" s="36">
        <f>'III (3)'!$I20</f>
        <v>0</v>
      </c>
      <c r="T16" s="20">
        <f>'III (4)'!$H21</f>
        <v>0</v>
      </c>
      <c r="U16" s="36">
        <f>'III (5)'!$H20</f>
        <v>0</v>
      </c>
      <c r="V16" s="20">
        <f>'III (6)'!$E20</f>
        <v>0</v>
      </c>
      <c r="W16" s="20">
        <f>'III (7)'!$E20</f>
        <v>0</v>
      </c>
      <c r="X16" s="19">
        <f>'III (8)'!$J21</f>
        <v>0.0648895019169771</v>
      </c>
      <c r="Y16" s="20">
        <f>'III (9)'!$E20</f>
        <v>0</v>
      </c>
      <c r="Z16" s="20">
        <f>'IV (1)'!$E20</f>
        <v>1</v>
      </c>
      <c r="AA16" s="20">
        <f>'IV (2)'!$E20</f>
        <v>0</v>
      </c>
      <c r="AB16" s="43">
        <f t="shared" si="0"/>
        <v>2.087485855915112</v>
      </c>
      <c r="AC16" s="1">
        <f t="shared" si="1"/>
        <v>19</v>
      </c>
    </row>
    <row r="17" spans="1:29" ht="15.75">
      <c r="A17" s="5" t="s">
        <v>12</v>
      </c>
      <c r="B17" s="19">
        <f>'I (1)'!$F21</f>
        <v>0.23165838772112354</v>
      </c>
      <c r="C17" s="19">
        <f>'I (2)'!$I22</f>
        <v>0.7102995708993824</v>
      </c>
      <c r="D17" s="19">
        <f>'I (3)'!$G22</f>
        <v>-0.025574802582653253</v>
      </c>
      <c r="E17" s="20">
        <f>'I (4)'!$E21</f>
        <v>0</v>
      </c>
      <c r="F17" s="19">
        <f>'I (5)'!$G22</f>
        <v>0.05104171133537357</v>
      </c>
      <c r="G17" s="36">
        <f>'I (6)'!$G22</f>
        <v>1</v>
      </c>
      <c r="H17" s="20">
        <f>'II (1)'!$G21</f>
        <v>0</v>
      </c>
      <c r="I17" s="19">
        <f>'II (2)'!$F21</f>
        <v>-0.5723929734947759</v>
      </c>
      <c r="J17" s="19">
        <f>'II (3)'!$F21</f>
        <v>-0.05158913856794676</v>
      </c>
      <c r="K17" s="20">
        <f>'II (4)'!$H22</f>
        <v>0</v>
      </c>
      <c r="L17" s="19">
        <f>'II (5)'!$G22</f>
        <v>-0.0229548408580878</v>
      </c>
      <c r="M17" s="19">
        <f>'II (6)'!$G22</f>
        <v>-0.006355404022570611</v>
      </c>
      <c r="N17" s="19">
        <f>'II (7)'!$G22</f>
        <v>-0.27735669283119574</v>
      </c>
      <c r="O17" s="36">
        <f>'II (8)'!$F22</f>
        <v>0</v>
      </c>
      <c r="P17" s="19">
        <f>'II (9)'!$I22</f>
        <v>0.22806720359407515</v>
      </c>
      <c r="Q17" s="36">
        <f>'III (1)'!$M22</f>
        <v>0</v>
      </c>
      <c r="R17" s="36">
        <f>'III (2)'!$K22</f>
        <v>0</v>
      </c>
      <c r="S17" s="36">
        <f>'III (3)'!$I21</f>
        <v>0</v>
      </c>
      <c r="T17" s="20">
        <f>'III (4)'!$H22</f>
        <v>0</v>
      </c>
      <c r="U17" s="19">
        <f>'III (5)'!$H21</f>
        <v>-0.12551814900934494</v>
      </c>
      <c r="V17" s="20">
        <f>'III (6)'!$E21</f>
        <v>0</v>
      </c>
      <c r="W17" s="20">
        <f>'III (7)'!$E21</f>
        <v>0</v>
      </c>
      <c r="X17" s="19">
        <f>'III (8)'!$J22</f>
        <v>0.2838799576401861</v>
      </c>
      <c r="Y17" s="20">
        <f>'III (9)'!$E21</f>
        <v>0</v>
      </c>
      <c r="Z17" s="20">
        <f>'IV (1)'!$E21</f>
        <v>1</v>
      </c>
      <c r="AA17" s="20">
        <f>'IV (2)'!$E21</f>
        <v>0</v>
      </c>
      <c r="AB17" s="43">
        <f t="shared" si="0"/>
        <v>2.423204829823566</v>
      </c>
      <c r="AC17" s="1">
        <f t="shared" si="1"/>
        <v>17</v>
      </c>
    </row>
    <row r="18" spans="1:29" ht="15.75">
      <c r="A18" s="5" t="s">
        <v>13</v>
      </c>
      <c r="B18" s="19">
        <f>'I (1)'!$F22</f>
        <v>1.1244694349879454</v>
      </c>
      <c r="C18" s="19">
        <f>'I (2)'!$I23</f>
        <v>0.8268207271261045</v>
      </c>
      <c r="D18" s="36">
        <f>'I (3)'!$G23</f>
        <v>0</v>
      </c>
      <c r="E18" s="20">
        <f>'I (4)'!$E22</f>
        <v>0</v>
      </c>
      <c r="F18" s="19">
        <f>'I (5)'!$G23</f>
        <v>0.03171906206850562</v>
      </c>
      <c r="G18" s="19">
        <f>'I (6)'!$G23</f>
        <v>0.6634390235198347</v>
      </c>
      <c r="H18" s="20">
        <f>'II (1)'!$G22</f>
        <v>0</v>
      </c>
      <c r="I18" s="19">
        <f>'II (2)'!$F22</f>
        <v>-0.23294748557557182</v>
      </c>
      <c r="J18" s="19">
        <f>'II (3)'!$F22</f>
        <v>-0.08209430518297113</v>
      </c>
      <c r="K18" s="20">
        <f>'II (4)'!$H23</f>
        <v>0</v>
      </c>
      <c r="L18" s="50">
        <f>'II (5)'!$G23</f>
        <v>-0.0008178219859207948</v>
      </c>
      <c r="M18" s="36">
        <f>'II (6)'!$G23</f>
        <v>-1</v>
      </c>
      <c r="N18" s="19">
        <f>'II (7)'!$G23</f>
        <v>-0.7110967442068755</v>
      </c>
      <c r="O18" s="36">
        <f>'II (8)'!$F23</f>
        <v>0</v>
      </c>
      <c r="P18" s="36">
        <f>'II (9)'!$I23</f>
        <v>0</v>
      </c>
      <c r="Q18" s="36">
        <f>'III (1)'!$M23</f>
        <v>0</v>
      </c>
      <c r="R18" s="36">
        <f>'III (2)'!$K23</f>
        <v>0</v>
      </c>
      <c r="S18" s="36">
        <f>'III (3)'!$I22</f>
        <v>0</v>
      </c>
      <c r="T18" s="20">
        <f>'III (4)'!$H23</f>
        <v>0</v>
      </c>
      <c r="U18" s="19">
        <f>'III (5)'!$H22</f>
        <v>-0.18940971780506335</v>
      </c>
      <c r="V18" s="20">
        <f>'III (6)'!$E22</f>
        <v>0</v>
      </c>
      <c r="W18" s="20">
        <f>'III (7)'!$E22</f>
        <v>0</v>
      </c>
      <c r="X18" s="19">
        <f>'III (8)'!$J23</f>
        <v>0.44073667507629605</v>
      </c>
      <c r="Y18" s="20">
        <f>'III (9)'!$E22</f>
        <v>0</v>
      </c>
      <c r="Z18" s="20">
        <f>'IV (1)'!$E22</f>
        <v>1</v>
      </c>
      <c r="AA18" s="20">
        <f>'IV (2)'!$E22</f>
        <v>0</v>
      </c>
      <c r="AB18" s="43">
        <f t="shared" si="0"/>
        <v>1.870818848022284</v>
      </c>
      <c r="AC18" s="1">
        <f t="shared" si="1"/>
        <v>23</v>
      </c>
    </row>
    <row r="19" spans="1:29" ht="15.75">
      <c r="A19" s="5" t="s">
        <v>14</v>
      </c>
      <c r="B19" s="19">
        <f>'I (1)'!$F23</f>
        <v>1.01662092303273</v>
      </c>
      <c r="C19" s="19">
        <f>'I (2)'!$I24</f>
        <v>0.7179171258083238</v>
      </c>
      <c r="D19" s="36">
        <f>'I (3)'!$G24</f>
        <v>0</v>
      </c>
      <c r="E19" s="20">
        <f>'I (4)'!$E23</f>
        <v>-1</v>
      </c>
      <c r="F19" s="19">
        <f>'I (5)'!$G24</f>
        <v>0.03488925810796835</v>
      </c>
      <c r="G19" s="19">
        <f>'I (6)'!$G24</f>
        <v>0.055659888040842626</v>
      </c>
      <c r="H19" s="20">
        <f>'II (1)'!$G23</f>
        <v>0</v>
      </c>
      <c r="I19" s="19">
        <f>'II (2)'!$F23</f>
        <v>-0.28780582118948095</v>
      </c>
      <c r="J19" s="19">
        <f>'II (3)'!$F23</f>
        <v>-0.22021093132582406</v>
      </c>
      <c r="K19" s="20">
        <f>'II (4)'!$H24</f>
        <v>0</v>
      </c>
      <c r="L19" s="36">
        <f>'II (5)'!$G24</f>
        <v>-1</v>
      </c>
      <c r="M19" s="36">
        <f>'II (6)'!$G24</f>
        <v>0</v>
      </c>
      <c r="N19" s="36">
        <f>'II (7)'!$G24</f>
        <v>0</v>
      </c>
      <c r="O19" s="36">
        <f>'II (8)'!$F24</f>
        <v>0</v>
      </c>
      <c r="P19" s="19">
        <f>'II (9)'!$I24</f>
        <v>0.10955832580336453</v>
      </c>
      <c r="Q19" s="36">
        <f>'III (1)'!$M24</f>
        <v>0</v>
      </c>
      <c r="R19" s="36">
        <f>'III (2)'!$K24</f>
        <v>0</v>
      </c>
      <c r="S19" s="36">
        <f>'III (3)'!$I23</f>
        <v>0</v>
      </c>
      <c r="T19" s="20">
        <f>'III (4)'!$H24</f>
        <v>0</v>
      </c>
      <c r="U19" s="36">
        <f>'III (5)'!$H23</f>
        <v>0</v>
      </c>
      <c r="V19" s="20">
        <f>'III (6)'!$E23</f>
        <v>0</v>
      </c>
      <c r="W19" s="20">
        <f>'III (7)'!$E23</f>
        <v>0</v>
      </c>
      <c r="X19" s="19">
        <f>'III (8)'!$J24</f>
        <v>0.025196949805285748</v>
      </c>
      <c r="Y19" s="20">
        <f>'III (9)'!$E23</f>
        <v>0</v>
      </c>
      <c r="Z19" s="20">
        <f>'IV (1)'!$E23</f>
        <v>1</v>
      </c>
      <c r="AA19" s="20">
        <f>'IV (2)'!$E23</f>
        <v>0</v>
      </c>
      <c r="AB19" s="43">
        <f t="shared" si="0"/>
        <v>0.45182571808321037</v>
      </c>
      <c r="AC19" s="1">
        <f t="shared" si="1"/>
        <v>31</v>
      </c>
    </row>
    <row r="20" spans="1:29" ht="15.75">
      <c r="A20" s="5" t="s">
        <v>15</v>
      </c>
      <c r="B20" s="19">
        <f>'I (1)'!$F24</f>
        <v>0.7568710450777618</v>
      </c>
      <c r="C20" s="19">
        <f>'I (2)'!$I25</f>
        <v>0.3505945283462938</v>
      </c>
      <c r="D20" s="36">
        <f>'I (3)'!$G25</f>
        <v>0</v>
      </c>
      <c r="E20" s="20">
        <f>'I (4)'!$E24</f>
        <v>0</v>
      </c>
      <c r="F20" s="19">
        <f>'I (5)'!$G25</f>
        <v>0.06975180500580638</v>
      </c>
      <c r="G20" s="36">
        <f>'I (6)'!$G25</f>
        <v>1</v>
      </c>
      <c r="H20" s="20">
        <f>'II (1)'!$G24</f>
        <v>0</v>
      </c>
      <c r="I20" s="19">
        <f>'II (2)'!$F24</f>
        <v>-0.47710966955486916</v>
      </c>
      <c r="J20" s="19">
        <f>'II (3)'!$F24</f>
        <v>-0.051131331294044</v>
      </c>
      <c r="K20" s="20">
        <f>'II (4)'!$H25</f>
        <v>0</v>
      </c>
      <c r="L20" s="19">
        <f>'II (5)'!$G25</f>
        <v>-0.033987419102216455</v>
      </c>
      <c r="M20" s="36">
        <f>'II (6)'!$G25</f>
        <v>0</v>
      </c>
      <c r="N20" s="19">
        <f>'II (7)'!$G25</f>
        <v>-0.7836649084131013</v>
      </c>
      <c r="O20" s="36">
        <f>'II (8)'!$F25</f>
        <v>0</v>
      </c>
      <c r="P20" s="19">
        <f>'II (9)'!$I25</f>
        <v>0.05906310149423212</v>
      </c>
      <c r="Q20" s="36">
        <f>'III (1)'!$M25</f>
        <v>0</v>
      </c>
      <c r="R20" s="36">
        <f>'III (2)'!$K25</f>
        <v>0</v>
      </c>
      <c r="S20" s="36">
        <f>'III (3)'!$I24</f>
        <v>0</v>
      </c>
      <c r="T20" s="20">
        <f>'III (4)'!$H25</f>
        <v>0</v>
      </c>
      <c r="U20" s="36">
        <f>'III (5)'!$H24</f>
        <v>0</v>
      </c>
      <c r="V20" s="20">
        <f>'III (6)'!$E24</f>
        <v>0</v>
      </c>
      <c r="W20" s="20">
        <f>'III (7)'!$E24</f>
        <v>0</v>
      </c>
      <c r="X20" s="19">
        <f>'III (8)'!$J25</f>
        <v>0.15058709153922517</v>
      </c>
      <c r="Y20" s="20">
        <f>'III (9)'!$E24</f>
        <v>0</v>
      </c>
      <c r="Z20" s="20">
        <f>'IV (1)'!$E24</f>
        <v>1</v>
      </c>
      <c r="AA20" s="20">
        <f>'IV (2)'!$E24</f>
        <v>-1</v>
      </c>
      <c r="AB20" s="43">
        <f t="shared" si="0"/>
        <v>1.0409742430990887</v>
      </c>
      <c r="AC20" s="1">
        <f t="shared" si="1"/>
        <v>28</v>
      </c>
    </row>
    <row r="21" spans="1:29" ht="15.75">
      <c r="A21" s="5" t="s">
        <v>16</v>
      </c>
      <c r="B21" s="19">
        <f>'I (1)'!$F25</f>
        <v>1.3056177386377628</v>
      </c>
      <c r="C21" s="19">
        <f>'I (2)'!$I26</f>
        <v>0.2904206383572223</v>
      </c>
      <c r="D21" s="36">
        <f>'I (3)'!$G26</f>
        <v>0</v>
      </c>
      <c r="E21" s="20">
        <f>'I (4)'!$E25</f>
        <v>0</v>
      </c>
      <c r="F21" s="19">
        <f>'I (5)'!$G26</f>
        <v>0.26137215233789257</v>
      </c>
      <c r="G21" s="19">
        <f>'I (6)'!$G26</f>
        <v>0.2042996742962615</v>
      </c>
      <c r="H21" s="20">
        <f>'II (1)'!$G25</f>
        <v>0</v>
      </c>
      <c r="I21" s="19">
        <f>'II (2)'!$F25</f>
        <v>-0.8111184396918614</v>
      </c>
      <c r="J21" s="19">
        <f>'II (3)'!$F25</f>
        <v>-0.2277446022345529</v>
      </c>
      <c r="K21" s="20">
        <f>'II (4)'!$H26</f>
        <v>-2</v>
      </c>
      <c r="L21" s="19">
        <f>'II (5)'!$G26</f>
        <v>-0.3148294269637431</v>
      </c>
      <c r="M21" s="36">
        <f>'II (6)'!$G26</f>
        <v>0</v>
      </c>
      <c r="N21" s="36">
        <f>'II (7)'!$G26</f>
        <v>-1</v>
      </c>
      <c r="O21" s="19">
        <f>'II (8)'!$F26</f>
        <v>0.13905133670498546</v>
      </c>
      <c r="P21" s="19">
        <f>'II (9)'!$I26</f>
        <v>0.4840529256643437</v>
      </c>
      <c r="Q21" s="36">
        <f>'III (1)'!$M26</f>
        <v>0</v>
      </c>
      <c r="R21" s="36">
        <f>'III (2)'!$K26</f>
        <v>0</v>
      </c>
      <c r="S21" s="36">
        <f>'III (3)'!$I25</f>
        <v>0</v>
      </c>
      <c r="T21" s="20">
        <f>'III (4)'!$H26</f>
        <v>0</v>
      </c>
      <c r="U21" s="36">
        <f>'III (5)'!$H25</f>
        <v>0</v>
      </c>
      <c r="V21" s="20">
        <f>'III (6)'!$E25</f>
        <v>0</v>
      </c>
      <c r="W21" s="20">
        <f>'III (7)'!$E25</f>
        <v>0</v>
      </c>
      <c r="X21" s="19">
        <f>'III (8)'!$J26</f>
        <v>0.16849483504320248</v>
      </c>
      <c r="Y21" s="20">
        <f>'III (9)'!$E25</f>
        <v>0</v>
      </c>
      <c r="Z21" s="20">
        <f>'IV (1)'!$E25</f>
        <v>1</v>
      </c>
      <c r="AA21" s="20">
        <f>'IV (2)'!$E25</f>
        <v>-1</v>
      </c>
      <c r="AB21" s="43">
        <f t="shared" si="0"/>
        <v>-1.5003831678484867</v>
      </c>
      <c r="AC21" s="1">
        <f t="shared" si="1"/>
        <v>36</v>
      </c>
    </row>
    <row r="22" spans="1:29" ht="15.75">
      <c r="A22" s="5" t="s">
        <v>17</v>
      </c>
      <c r="B22" s="19">
        <f>'I (1)'!$F26</f>
        <v>0.7298683773474334</v>
      </c>
      <c r="C22" s="19">
        <f>'I (2)'!$I27</f>
        <v>0.31290703680217935</v>
      </c>
      <c r="D22" s="36">
        <f>'I (3)'!$G27</f>
        <v>0</v>
      </c>
      <c r="E22" s="20">
        <f>'I (4)'!$E26</f>
        <v>0</v>
      </c>
      <c r="F22" s="19">
        <f>'I (5)'!$G27</f>
        <v>0.04425601560720153</v>
      </c>
      <c r="G22" s="19">
        <f>'I (6)'!$G27</f>
        <v>0.05937980408938054</v>
      </c>
      <c r="H22" s="20">
        <f>'II (1)'!$G26</f>
        <v>0</v>
      </c>
      <c r="I22" s="19">
        <f>'II (2)'!$F26</f>
        <v>-0.605903751591885</v>
      </c>
      <c r="J22" s="19">
        <f>'II (3)'!$F26</f>
        <v>-0.6749316996158651</v>
      </c>
      <c r="K22" s="20">
        <f>'II (4)'!$H27</f>
        <v>-2</v>
      </c>
      <c r="L22" s="19">
        <f>'II (5)'!$G27</f>
        <v>-0.02314150059389685</v>
      </c>
      <c r="M22" s="36">
        <f>'II (6)'!$G27</f>
        <v>0</v>
      </c>
      <c r="N22" s="36">
        <f>'II (7)'!$G27</f>
        <v>0</v>
      </c>
      <c r="O22" s="36">
        <f>'II (8)'!$F27</f>
        <v>0</v>
      </c>
      <c r="P22" s="19">
        <f>'II (9)'!$I27</f>
        <v>0.09575034297884365</v>
      </c>
      <c r="Q22" s="36">
        <f>'III (1)'!$M27</f>
        <v>0</v>
      </c>
      <c r="R22" s="36">
        <f>'III (2)'!$K27</f>
        <v>0</v>
      </c>
      <c r="S22" s="36">
        <f>'III (3)'!$I26</f>
        <v>0</v>
      </c>
      <c r="T22" s="20">
        <f>'III (4)'!$H27</f>
        <v>0</v>
      </c>
      <c r="U22" s="36">
        <f>'III (5)'!$H26</f>
        <v>0</v>
      </c>
      <c r="V22" s="20">
        <f>'III (6)'!$E26</f>
        <v>0</v>
      </c>
      <c r="W22" s="20">
        <f>'III (7)'!$E26</f>
        <v>0</v>
      </c>
      <c r="X22" s="19">
        <f>'III (8)'!$J27</f>
        <v>0.13601973658953742</v>
      </c>
      <c r="Y22" s="20">
        <f>'III (9)'!$E26</f>
        <v>0</v>
      </c>
      <c r="Z22" s="20">
        <f>'IV (1)'!$E26</f>
        <v>1</v>
      </c>
      <c r="AA22" s="20">
        <f>'IV (2)'!$E26</f>
        <v>0</v>
      </c>
      <c r="AB22" s="43">
        <f t="shared" si="0"/>
        <v>-0.9257956383870711</v>
      </c>
      <c r="AC22" s="1">
        <f t="shared" si="1"/>
        <v>35</v>
      </c>
    </row>
    <row r="23" spans="1:29" ht="15.75">
      <c r="A23" s="5" t="s">
        <v>18</v>
      </c>
      <c r="B23" s="36">
        <f>'I (1)'!$F27</f>
        <v>0</v>
      </c>
      <c r="C23" s="19">
        <f>'I (2)'!$I28</f>
        <v>0.36716130952098697</v>
      </c>
      <c r="D23" s="19">
        <f>'I (3)'!$G28</f>
        <v>-0.13737050477152793</v>
      </c>
      <c r="E23" s="20">
        <f>'I (4)'!$E27</f>
        <v>-1</v>
      </c>
      <c r="F23" s="19">
        <f>'I (5)'!$G28</f>
        <v>0.05537102854538795</v>
      </c>
      <c r="G23" s="19">
        <f>'I (6)'!$G28</f>
        <v>0.3136752187300108</v>
      </c>
      <c r="H23" s="20">
        <f>'II (1)'!$G27</f>
        <v>0</v>
      </c>
      <c r="I23" s="19">
        <f>'II (2)'!$F27</f>
        <v>-0.3050239648335533</v>
      </c>
      <c r="J23" s="36">
        <f>'II (3)'!$F27</f>
        <v>-1</v>
      </c>
      <c r="K23" s="20">
        <f>'II (4)'!$H28</f>
        <v>0</v>
      </c>
      <c r="L23" s="19">
        <f>'II (5)'!$G28</f>
        <v>-0.10369855641414294</v>
      </c>
      <c r="M23" s="36">
        <f>'II (6)'!$G28</f>
        <v>0</v>
      </c>
      <c r="N23" s="36">
        <f>'II (7)'!$G28</f>
        <v>0</v>
      </c>
      <c r="O23" s="36">
        <f>'II (8)'!$F28</f>
        <v>0</v>
      </c>
      <c r="P23" s="19">
        <f>'II (9)'!$I28</f>
        <v>0.04470790264337585</v>
      </c>
      <c r="Q23" s="36">
        <f>'III (1)'!$M28</f>
        <v>0</v>
      </c>
      <c r="R23" s="36">
        <f>'III (2)'!$K28</f>
        <v>0</v>
      </c>
      <c r="S23" s="36">
        <f>'III (3)'!$I27</f>
        <v>0</v>
      </c>
      <c r="T23" s="20">
        <f>'III (4)'!$H28</f>
        <v>0</v>
      </c>
      <c r="U23" s="36">
        <f>'III (5)'!$H27</f>
        <v>0</v>
      </c>
      <c r="V23" s="20">
        <f>'III (6)'!$E27</f>
        <v>0</v>
      </c>
      <c r="W23" s="20">
        <f>'III (7)'!$E27</f>
        <v>0</v>
      </c>
      <c r="X23" s="19">
        <f>'III (8)'!$J28</f>
        <v>0.06398935706933044</v>
      </c>
      <c r="Y23" s="20">
        <f>'III (9)'!$E27</f>
        <v>0</v>
      </c>
      <c r="Z23" s="20">
        <f>'IV (1)'!$E27</f>
        <v>1</v>
      </c>
      <c r="AA23" s="20">
        <f>'IV (2)'!$E27</f>
        <v>0</v>
      </c>
      <c r="AB23" s="43">
        <f t="shared" si="0"/>
        <v>-0.701188209510132</v>
      </c>
      <c r="AC23" s="1">
        <f t="shared" si="1"/>
        <v>34</v>
      </c>
    </row>
    <row r="24" spans="1:29" ht="15.75">
      <c r="A24" s="5" t="s">
        <v>19</v>
      </c>
      <c r="B24" s="19">
        <f>'I (1)'!$F28</f>
        <v>0.9124370311030328</v>
      </c>
      <c r="C24" s="19">
        <f>'I (2)'!$I29</f>
        <v>0.29908432509633515</v>
      </c>
      <c r="D24" s="36">
        <f>'I (3)'!$G29</f>
        <v>0</v>
      </c>
      <c r="E24" s="20">
        <f>'I (4)'!$E28</f>
        <v>0</v>
      </c>
      <c r="F24" s="19">
        <f>'I (5)'!$G29</f>
        <v>0.0529832106086093</v>
      </c>
      <c r="G24" s="19">
        <f>'I (6)'!$G29</f>
        <v>0.5133146373983577</v>
      </c>
      <c r="H24" s="20">
        <f>'II (1)'!$G28</f>
        <v>0</v>
      </c>
      <c r="I24" s="19">
        <f>'II (2)'!$F28</f>
        <v>-0.6281539103678178</v>
      </c>
      <c r="J24" s="19">
        <f>'II (3)'!$F28</f>
        <v>-0.1953821034179145</v>
      </c>
      <c r="K24" s="20">
        <f>'II (4)'!$H29</f>
        <v>0</v>
      </c>
      <c r="L24" s="19">
        <f>'II (5)'!$G29</f>
        <v>-0.028857772392183022</v>
      </c>
      <c r="M24" s="36">
        <f>'II (6)'!$G29</f>
        <v>0</v>
      </c>
      <c r="N24" s="36">
        <f>'II (7)'!$G29</f>
        <v>0</v>
      </c>
      <c r="O24" s="36">
        <f>'II (8)'!$F29</f>
        <v>0</v>
      </c>
      <c r="P24" s="19">
        <f>'II (9)'!$I29</f>
        <v>0.2320597425413304</v>
      </c>
      <c r="Q24" s="36">
        <f>'III (1)'!$M29</f>
        <v>0</v>
      </c>
      <c r="R24" s="36">
        <f>'III (2)'!$K29</f>
        <v>0</v>
      </c>
      <c r="S24" s="36">
        <f>'III (3)'!$I28</f>
        <v>0</v>
      </c>
      <c r="T24" s="20">
        <f>'III (4)'!$H29</f>
        <v>0</v>
      </c>
      <c r="U24" s="19">
        <f>'III (5)'!$H28</f>
        <v>-0.19843432301463135</v>
      </c>
      <c r="V24" s="20">
        <f>'III (6)'!$E28</f>
        <v>0</v>
      </c>
      <c r="W24" s="20">
        <f>'III (7)'!$E28</f>
        <v>0</v>
      </c>
      <c r="X24" s="19">
        <f>'III (8)'!$J29</f>
        <v>0.31302468933819627</v>
      </c>
      <c r="Y24" s="20">
        <f>'III (9)'!$E28</f>
        <v>0</v>
      </c>
      <c r="Z24" s="20">
        <f>'IV (1)'!$E28</f>
        <v>1</v>
      </c>
      <c r="AA24" s="20">
        <f>'IV (2)'!$E28</f>
        <v>-1</v>
      </c>
      <c r="AB24" s="43">
        <f t="shared" si="0"/>
        <v>1.2720755268933148</v>
      </c>
      <c r="AC24" s="1">
        <f t="shared" si="1"/>
        <v>27</v>
      </c>
    </row>
    <row r="25" spans="1:29" ht="15.75">
      <c r="A25" s="5" t="s">
        <v>20</v>
      </c>
      <c r="B25" s="19">
        <f>'I (1)'!$F29</f>
        <v>0.9471464367579449</v>
      </c>
      <c r="C25" s="19">
        <f>'I (2)'!$I30</f>
        <v>0.39138038940841646</v>
      </c>
      <c r="D25" s="36">
        <f>'I (3)'!$G30</f>
        <v>0</v>
      </c>
      <c r="E25" s="20">
        <f>'I (4)'!$E29</f>
        <v>0</v>
      </c>
      <c r="F25" s="19">
        <f>'I (5)'!$G30</f>
        <v>0.054616086891321435</v>
      </c>
      <c r="G25" s="19">
        <f>'I (6)'!$G30</f>
        <v>0.9106331205515645</v>
      </c>
      <c r="H25" s="20">
        <f>'II (1)'!$G29</f>
        <v>0</v>
      </c>
      <c r="I25" s="19">
        <f>'II (2)'!$F29</f>
        <v>-0.34007806782032657</v>
      </c>
      <c r="J25" s="19">
        <f>'II (3)'!$F29</f>
        <v>-0.09813489569229245</v>
      </c>
      <c r="K25" s="20">
        <f>'II (4)'!$H30</f>
        <v>0</v>
      </c>
      <c r="L25" s="19">
        <f>'II (5)'!$G30</f>
        <v>-0.04556189543928</v>
      </c>
      <c r="M25" s="36">
        <f>'II (6)'!$G30</f>
        <v>0</v>
      </c>
      <c r="N25" s="36">
        <f>'II (7)'!$G30</f>
        <v>0</v>
      </c>
      <c r="O25" s="19">
        <f>'II (8)'!$F30</f>
        <v>0.6146150430075026</v>
      </c>
      <c r="P25" s="19">
        <f>'II (9)'!$I30</f>
        <v>0.3485212360097481</v>
      </c>
      <c r="Q25" s="36">
        <f>'III (1)'!$M30</f>
        <v>0</v>
      </c>
      <c r="R25" s="36">
        <f>'III (2)'!$K30</f>
        <v>0</v>
      </c>
      <c r="S25" s="36">
        <f>'III (3)'!$I29</f>
        <v>0</v>
      </c>
      <c r="T25" s="20">
        <f>'III (4)'!$H30</f>
        <v>0</v>
      </c>
      <c r="U25" s="19">
        <f>'III (5)'!$H29</f>
        <v>-0.18638582979549703</v>
      </c>
      <c r="V25" s="20">
        <f>'III (6)'!$E29</f>
        <v>0</v>
      </c>
      <c r="W25" s="20">
        <f>'III (7)'!$E29</f>
        <v>0</v>
      </c>
      <c r="X25" s="19">
        <f>'III (8)'!$J30</f>
        <v>0.2518121725122225</v>
      </c>
      <c r="Y25" s="20">
        <f>'III (9)'!$E29</f>
        <v>0</v>
      </c>
      <c r="Z25" s="20">
        <f>'IV (1)'!$E29</f>
        <v>1</v>
      </c>
      <c r="AA25" s="20">
        <f>'IV (2)'!$E29</f>
        <v>0</v>
      </c>
      <c r="AB25" s="43">
        <f t="shared" si="0"/>
        <v>3.848563796391324</v>
      </c>
      <c r="AC25" s="1">
        <f t="shared" si="1"/>
        <v>3</v>
      </c>
    </row>
    <row r="26" spans="1:29" ht="15.75">
      <c r="A26" s="5" t="s">
        <v>21</v>
      </c>
      <c r="B26" s="19">
        <f>'I (1)'!$F30</f>
        <v>0.8843117244958556</v>
      </c>
      <c r="C26" s="19">
        <f>'I (2)'!$I31</f>
        <v>0.447930652367005</v>
      </c>
      <c r="D26" s="36">
        <f>'I (3)'!$G31</f>
        <v>0</v>
      </c>
      <c r="E26" s="20">
        <f>'I (4)'!$E30</f>
        <v>-1</v>
      </c>
      <c r="F26" s="36">
        <f>'I (5)'!$G31</f>
        <v>0</v>
      </c>
      <c r="G26" s="19">
        <f>'I (6)'!$G31</f>
        <v>0.1537821978765463</v>
      </c>
      <c r="H26" s="20">
        <f>'II (1)'!$G30</f>
        <v>0</v>
      </c>
      <c r="I26" s="36">
        <f>'II (2)'!$F30</f>
        <v>0</v>
      </c>
      <c r="J26" s="19">
        <f>'II (3)'!$F30</f>
        <v>-0.12618438889985248</v>
      </c>
      <c r="K26" s="20">
        <f>'II (4)'!$H31</f>
        <v>0</v>
      </c>
      <c r="L26" s="19">
        <f>'II (5)'!$G31</f>
        <v>-0.19277273316165922</v>
      </c>
      <c r="M26" s="36">
        <f>'II (6)'!$G31</f>
        <v>0</v>
      </c>
      <c r="N26" s="36">
        <f>'II (7)'!$G31</f>
        <v>0</v>
      </c>
      <c r="O26" s="36">
        <f>'II (8)'!$F31</f>
        <v>2</v>
      </c>
      <c r="P26" s="19">
        <f>'II (9)'!$I31</f>
        <v>0.6238318933042842</v>
      </c>
      <c r="Q26" s="36">
        <f>'III (1)'!$M31</f>
        <v>0</v>
      </c>
      <c r="R26" s="36">
        <f>'III (2)'!$K31</f>
        <v>0</v>
      </c>
      <c r="S26" s="36">
        <f>'III (3)'!$I30</f>
        <v>0</v>
      </c>
      <c r="T26" s="20">
        <f>'III (4)'!$H31</f>
        <v>0</v>
      </c>
      <c r="U26" s="19">
        <f>'III (5)'!$H30</f>
        <v>-0.03083459810192788</v>
      </c>
      <c r="V26" s="20">
        <f>'III (6)'!$E30</f>
        <v>0</v>
      </c>
      <c r="W26" s="20">
        <f>'III (7)'!$E30</f>
        <v>0</v>
      </c>
      <c r="X26" s="19">
        <f>'III (8)'!$J31</f>
        <v>0.007458872027351147</v>
      </c>
      <c r="Y26" s="20">
        <f>'III (9)'!$E30</f>
        <v>-1</v>
      </c>
      <c r="Z26" s="20">
        <f>'IV (1)'!$E30</f>
        <v>1</v>
      </c>
      <c r="AA26" s="20">
        <f>'IV (2)'!$E30</f>
        <v>0</v>
      </c>
      <c r="AB26" s="43">
        <f t="shared" si="0"/>
        <v>2.7675236199076028</v>
      </c>
      <c r="AC26" s="1">
        <f t="shared" si="1"/>
        <v>12</v>
      </c>
    </row>
    <row r="27" spans="1:29" ht="15.75">
      <c r="A27" s="5" t="s">
        <v>22</v>
      </c>
      <c r="B27" s="19">
        <f>'I (1)'!$F31</f>
        <v>0.6405299718832196</v>
      </c>
      <c r="C27" s="19">
        <f>'I (2)'!$I32</f>
        <v>0.8528141027535397</v>
      </c>
      <c r="D27" s="36">
        <f>'I (3)'!$G32</f>
        <v>0</v>
      </c>
      <c r="E27" s="20">
        <f>'I (4)'!$E31</f>
        <v>0</v>
      </c>
      <c r="F27" s="19">
        <f>'I (5)'!$G32</f>
        <v>0.07925268229547194</v>
      </c>
      <c r="G27" s="19">
        <f>'I (6)'!$G32</f>
        <v>0.16077850976491848</v>
      </c>
      <c r="H27" s="20">
        <f>'II (1)'!$G31</f>
        <v>0</v>
      </c>
      <c r="I27" s="19">
        <f>'II (2)'!$F31</f>
        <v>-0.6958715991756113</v>
      </c>
      <c r="J27" s="19">
        <f>'II (3)'!$F31</f>
        <v>-0.05588903579301273</v>
      </c>
      <c r="K27" s="20">
        <f>'II (4)'!$H32</f>
        <v>0</v>
      </c>
      <c r="L27" s="19">
        <f>'II (5)'!$G32</f>
        <v>-0.0407644442742485</v>
      </c>
      <c r="M27" s="36">
        <f>'II (6)'!$G32</f>
        <v>0</v>
      </c>
      <c r="N27" s="36">
        <f>'II (7)'!$G32</f>
        <v>0</v>
      </c>
      <c r="O27" s="19">
        <f>'II (8)'!$F32</f>
        <v>1.0221780205472721</v>
      </c>
      <c r="P27" s="19">
        <f>'II (9)'!$I32</f>
        <v>0.01748771675243497</v>
      </c>
      <c r="Q27" s="36">
        <f>'III (1)'!$M32</f>
        <v>0</v>
      </c>
      <c r="R27" s="36">
        <f>'III (2)'!$K32</f>
        <v>0</v>
      </c>
      <c r="S27" s="36">
        <f>'III (3)'!$I31</f>
        <v>0</v>
      </c>
      <c r="T27" s="20">
        <f>'III (4)'!$H32</f>
        <v>0</v>
      </c>
      <c r="U27" s="19">
        <f>'III (5)'!$H31</f>
        <v>-0.19843432301463135</v>
      </c>
      <c r="V27" s="20">
        <f>'III (6)'!$E31</f>
        <v>0</v>
      </c>
      <c r="W27" s="20">
        <f>'III (7)'!$E31</f>
        <v>0</v>
      </c>
      <c r="X27" s="19">
        <f>'III (8)'!$J32</f>
        <v>0.047310058129489393</v>
      </c>
      <c r="Y27" s="20">
        <f>'III (9)'!$E31</f>
        <v>0</v>
      </c>
      <c r="Z27" s="20">
        <f>'IV (1)'!$E31</f>
        <v>1</v>
      </c>
      <c r="AA27" s="20">
        <f>'IV (2)'!$E31</f>
        <v>0</v>
      </c>
      <c r="AB27" s="43">
        <f t="shared" si="0"/>
        <v>2.8293916598688424</v>
      </c>
      <c r="AC27" s="1">
        <f t="shared" si="1"/>
        <v>11</v>
      </c>
    </row>
    <row r="28" spans="1:29" ht="15.75">
      <c r="A28" s="5" t="s">
        <v>23</v>
      </c>
      <c r="B28" s="19">
        <f>'I (1)'!$F32</f>
        <v>0.46729789249235376</v>
      </c>
      <c r="C28" s="19">
        <f>'I (2)'!$I33</f>
        <v>0.33631534156155485</v>
      </c>
      <c r="D28" s="36">
        <f>'I (3)'!$G33</f>
        <v>0</v>
      </c>
      <c r="E28" s="20">
        <f>'I (4)'!$E32</f>
        <v>0</v>
      </c>
      <c r="F28" s="19">
        <f>'I (5)'!$G33</f>
        <v>0.026611848247991312</v>
      </c>
      <c r="G28" s="19">
        <f>'I (6)'!$G33</f>
        <v>0.08203411215915397</v>
      </c>
      <c r="H28" s="20">
        <f>'II (1)'!$G32</f>
        <v>0</v>
      </c>
      <c r="I28" s="36">
        <f>'II (2)'!$F32</f>
        <v>0</v>
      </c>
      <c r="J28" s="19">
        <f>'II (3)'!$F32</f>
        <v>-0.12318617283593461</v>
      </c>
      <c r="K28" s="20">
        <f>'II (4)'!$H33</f>
        <v>0</v>
      </c>
      <c r="L28" s="19">
        <f>'II (5)'!$G33</f>
        <v>-0.19899430650466524</v>
      </c>
      <c r="M28" s="36">
        <f>'II (6)'!$G33</f>
        <v>0</v>
      </c>
      <c r="N28" s="19">
        <f>'II (7)'!$G33</f>
        <v>-0.24409400304414186</v>
      </c>
      <c r="O28" s="36">
        <f>'II (8)'!$F33</f>
        <v>0</v>
      </c>
      <c r="P28" s="50">
        <f>'II (9)'!$I33</f>
        <v>0.003176795077131907</v>
      </c>
      <c r="Q28" s="36">
        <f>'III (1)'!$M33</f>
        <v>0</v>
      </c>
      <c r="R28" s="36">
        <f>'III (2)'!$K33</f>
        <v>0</v>
      </c>
      <c r="S28" s="36">
        <f>'III (3)'!$I32</f>
        <v>0</v>
      </c>
      <c r="T28" s="20">
        <f>'III (4)'!$H33</f>
        <v>0</v>
      </c>
      <c r="U28" s="36">
        <f>'III (5)'!$H32</f>
        <v>0</v>
      </c>
      <c r="V28" s="20">
        <f>'III (6)'!$E32</f>
        <v>0</v>
      </c>
      <c r="W28" s="20">
        <f>'III (7)'!$E32</f>
        <v>0</v>
      </c>
      <c r="X28" s="19">
        <f>'III (8)'!$J33</f>
        <v>0.009563388699360123</v>
      </c>
      <c r="Y28" s="20">
        <f>'III (9)'!$E32</f>
        <v>0</v>
      </c>
      <c r="Z28" s="20">
        <f>'IV (1)'!$E32</f>
        <v>1</v>
      </c>
      <c r="AA28" s="20">
        <f>'IV (2)'!$E32</f>
        <v>0</v>
      </c>
      <c r="AB28" s="43">
        <f t="shared" si="0"/>
        <v>1.3587248958528044</v>
      </c>
      <c r="AC28" s="1">
        <f t="shared" si="1"/>
        <v>25</v>
      </c>
    </row>
    <row r="29" spans="1:29" ht="15.75">
      <c r="A29" s="5" t="s">
        <v>24</v>
      </c>
      <c r="B29" s="19">
        <f>'I (1)'!$F33</f>
        <v>0.05983259047467716</v>
      </c>
      <c r="C29" s="19">
        <f>'I (2)'!$I34</f>
        <v>0.3220621012976953</v>
      </c>
      <c r="D29" s="36">
        <f>'I (3)'!$G34</f>
        <v>0</v>
      </c>
      <c r="E29" s="20">
        <f>'I (4)'!$E33</f>
        <v>0</v>
      </c>
      <c r="F29" s="19">
        <f>'I (5)'!$G34</f>
        <v>0.13025062322737396</v>
      </c>
      <c r="G29" s="19">
        <f>'I (6)'!$G34</f>
        <v>0.8327233543447685</v>
      </c>
      <c r="H29" s="20">
        <f>'II (1)'!$G33</f>
        <v>0</v>
      </c>
      <c r="I29" s="19">
        <f>'II (2)'!$F33</f>
        <v>-0.6190245595196354</v>
      </c>
      <c r="J29" s="36">
        <f>'II (3)'!$F33</f>
        <v>0</v>
      </c>
      <c r="K29" s="20">
        <f>'II (4)'!$H34</f>
        <v>0</v>
      </c>
      <c r="L29" s="36">
        <f>'II (5)'!$G34</f>
        <v>0</v>
      </c>
      <c r="M29" s="36">
        <f>'II (6)'!$G34</f>
        <v>0</v>
      </c>
      <c r="N29" s="19">
        <f>'II (7)'!$G34</f>
        <v>-0.11610966737038267</v>
      </c>
      <c r="O29" s="19">
        <f>'II (8)'!$F34</f>
        <v>0.41901622249090426</v>
      </c>
      <c r="P29" s="19">
        <f>'II (9)'!$I34</f>
        <v>0.22604757652033053</v>
      </c>
      <c r="Q29" s="36">
        <f>'III (1)'!$M34</f>
        <v>0</v>
      </c>
      <c r="R29" s="36">
        <f>'III (2)'!$K34</f>
        <v>0</v>
      </c>
      <c r="S29" s="36">
        <f>'III (3)'!$I33</f>
        <v>0</v>
      </c>
      <c r="T29" s="20">
        <f>'III (4)'!$H34</f>
        <v>0</v>
      </c>
      <c r="U29" s="19">
        <f>'III (5)'!$H33</f>
        <v>-0.19843432301463135</v>
      </c>
      <c r="V29" s="20">
        <f>'III (6)'!$E33</f>
        <v>0</v>
      </c>
      <c r="W29" s="20">
        <f>'III (7)'!$E33</f>
        <v>0</v>
      </c>
      <c r="X29" s="19">
        <f>'III (8)'!$J34</f>
        <v>0.6162930505484085</v>
      </c>
      <c r="Y29" s="20">
        <f>'III (9)'!$E33</f>
        <v>0</v>
      </c>
      <c r="Z29" s="20">
        <f>'IV (1)'!$E33</f>
        <v>1</v>
      </c>
      <c r="AA29" s="20">
        <f>'IV (2)'!$E33</f>
        <v>0</v>
      </c>
      <c r="AB29" s="43">
        <f t="shared" si="0"/>
        <v>2.672656968999509</v>
      </c>
      <c r="AC29" s="1">
        <f t="shared" si="1"/>
        <v>15</v>
      </c>
    </row>
    <row r="30" spans="1:29" ht="15.75">
      <c r="A30" s="5" t="s">
        <v>25</v>
      </c>
      <c r="B30" s="19">
        <f>'I (1)'!$F34</f>
        <v>0.6778150332834976</v>
      </c>
      <c r="C30" s="36">
        <f>'I (2)'!$I35</f>
        <v>1</v>
      </c>
      <c r="D30" s="36">
        <f>'I (3)'!$G35</f>
        <v>0</v>
      </c>
      <c r="E30" s="20">
        <f>'I (4)'!$E34</f>
        <v>0</v>
      </c>
      <c r="F30" s="19">
        <f>'I (5)'!$G35</f>
        <v>0.05132978313867773</v>
      </c>
      <c r="G30" s="36">
        <f>'I (6)'!$G35</f>
        <v>1</v>
      </c>
      <c r="H30" s="20">
        <f>'II (1)'!$G34</f>
        <v>0</v>
      </c>
      <c r="I30" s="19">
        <f>'II (2)'!$F34</f>
        <v>-0.6864828913344346</v>
      </c>
      <c r="J30" s="19">
        <f>'II (3)'!$F34</f>
        <v>-0.21859767378554723</v>
      </c>
      <c r="K30" s="20">
        <f>'II (4)'!$H35</f>
        <v>0</v>
      </c>
      <c r="L30" s="19">
        <f>'II (5)'!$G35</f>
        <v>-0.03127886954878968</v>
      </c>
      <c r="M30" s="19">
        <f>'II (6)'!$G35</f>
        <v>-0.7324942692076621</v>
      </c>
      <c r="N30" s="36">
        <f>'II (7)'!$G35</f>
        <v>0</v>
      </c>
      <c r="O30" s="36">
        <f>'II (8)'!$F35</f>
        <v>0</v>
      </c>
      <c r="P30" s="19">
        <f>'II (9)'!$I35</f>
        <v>0.7404007183116015</v>
      </c>
      <c r="Q30" s="36">
        <f>'III (1)'!$M35</f>
        <v>0</v>
      </c>
      <c r="R30" s="36">
        <f>'III (2)'!$K35</f>
        <v>0</v>
      </c>
      <c r="S30" s="36">
        <f>'III (3)'!$I34</f>
        <v>0</v>
      </c>
      <c r="T30" s="20">
        <f>'III (4)'!$H35</f>
        <v>0</v>
      </c>
      <c r="U30" s="36">
        <f>'III (5)'!$H34</f>
        <v>0</v>
      </c>
      <c r="V30" s="20">
        <f>'III (6)'!$E34</f>
        <v>0</v>
      </c>
      <c r="W30" s="20">
        <f>'III (7)'!$E34</f>
        <v>0</v>
      </c>
      <c r="X30" s="19">
        <f>'III (8)'!$J35</f>
        <v>0.08164871163016801</v>
      </c>
      <c r="Y30" s="20">
        <f>'III (9)'!$E34</f>
        <v>0</v>
      </c>
      <c r="Z30" s="20">
        <f>'IV (1)'!$E34</f>
        <v>1</v>
      </c>
      <c r="AA30" s="20">
        <f>'IV (2)'!$E34</f>
        <v>0</v>
      </c>
      <c r="AB30" s="43">
        <f t="shared" si="0"/>
        <v>2.882340542487511</v>
      </c>
      <c r="AC30" s="1">
        <f t="shared" si="1"/>
        <v>10</v>
      </c>
    </row>
    <row r="31" spans="1:29" ht="15.75">
      <c r="A31" s="5" t="s">
        <v>26</v>
      </c>
      <c r="B31" s="19">
        <f>'I (1)'!$F35</f>
        <v>0.7852180308688423</v>
      </c>
      <c r="C31" s="19">
        <f>'I (2)'!$I36</f>
        <v>0.36753555692492784</v>
      </c>
      <c r="D31" s="36">
        <f>'I (3)'!$G36</f>
        <v>0</v>
      </c>
      <c r="E31" s="20">
        <f>'I (4)'!$E35</f>
        <v>0</v>
      </c>
      <c r="F31" s="19">
        <f>'I (5)'!$G36</f>
        <v>0.08729482799120458</v>
      </c>
      <c r="G31" s="19">
        <f>'I (6)'!$G36</f>
        <v>0.1668515944910658</v>
      </c>
      <c r="H31" s="20">
        <f>'II (1)'!$G35</f>
        <v>0</v>
      </c>
      <c r="I31" s="19">
        <f>'II (2)'!$F35</f>
        <v>-0.6777347898551842</v>
      </c>
      <c r="J31" s="19">
        <f>'II (3)'!$F35</f>
        <v>-0.2840555815358834</v>
      </c>
      <c r="K31" s="20">
        <f>'II (4)'!$H36</f>
        <v>0</v>
      </c>
      <c r="L31" s="50">
        <f>'II (5)'!$G36</f>
        <v>-0.004988513167641219</v>
      </c>
      <c r="M31" s="36">
        <f>'II (6)'!$G36</f>
        <v>0</v>
      </c>
      <c r="N31" s="36">
        <f>'II (7)'!$G36</f>
        <v>0</v>
      </c>
      <c r="O31" s="36">
        <f>'II (8)'!$F36</f>
        <v>0</v>
      </c>
      <c r="P31" s="19">
        <f>'II (9)'!$I36</f>
        <v>0.3223989641308305</v>
      </c>
      <c r="Q31" s="36">
        <f>'III (1)'!$M36</f>
        <v>0</v>
      </c>
      <c r="R31" s="36">
        <f>'III (2)'!$K36</f>
        <v>0</v>
      </c>
      <c r="S31" s="36">
        <f>'III (3)'!$I35</f>
        <v>0</v>
      </c>
      <c r="T31" s="20">
        <f>'III (4)'!$H36</f>
        <v>0</v>
      </c>
      <c r="U31" s="19">
        <f>'III (5)'!$H35</f>
        <v>-0.06901976206004211</v>
      </c>
      <c r="V31" s="20">
        <f>'III (6)'!$E35</f>
        <v>0</v>
      </c>
      <c r="W31" s="20">
        <f>'III (7)'!$E35</f>
        <v>0</v>
      </c>
      <c r="X31" s="19">
        <f>'III (8)'!$J36</f>
        <v>0.37975449355857355</v>
      </c>
      <c r="Y31" s="20">
        <f>'III (9)'!$E35</f>
        <v>0</v>
      </c>
      <c r="Z31" s="20">
        <f>'IV (1)'!$E35</f>
        <v>1</v>
      </c>
      <c r="AA31" s="20">
        <f>'IV (2)'!$E35</f>
        <v>0</v>
      </c>
      <c r="AB31" s="43">
        <f t="shared" si="0"/>
        <v>2.0732548213466937</v>
      </c>
      <c r="AC31" s="1">
        <f t="shared" si="1"/>
        <v>20</v>
      </c>
    </row>
    <row r="32" spans="1:29" ht="15.75">
      <c r="A32" s="5" t="s">
        <v>27</v>
      </c>
      <c r="B32" s="19">
        <f>'I (1)'!$F36</f>
        <v>0.8901539911660648</v>
      </c>
      <c r="C32" s="19">
        <f>'I (2)'!$I37</f>
        <v>0.3019733875364645</v>
      </c>
      <c r="D32" s="19">
        <f>'I (3)'!$G37</f>
        <v>-0.1788761955855999</v>
      </c>
      <c r="E32" s="20">
        <f>'I (4)'!$E36</f>
        <v>0</v>
      </c>
      <c r="F32" s="19">
        <f>'I (5)'!$G37</f>
        <v>0.06474825911073562</v>
      </c>
      <c r="G32" s="36">
        <f>'I (6)'!$G37</f>
        <v>1</v>
      </c>
      <c r="H32" s="20">
        <f>'II (1)'!$G36</f>
        <v>0</v>
      </c>
      <c r="I32" s="19">
        <f>'II (2)'!$F36</f>
        <v>-0.49808928961000837</v>
      </c>
      <c r="J32" s="19">
        <f>'II (3)'!$F36</f>
        <v>-0.005691123138207176</v>
      </c>
      <c r="K32" s="20">
        <f>'II (4)'!$H37</f>
        <v>0</v>
      </c>
      <c r="L32" s="50">
        <f>'II (5)'!$G37</f>
        <v>-0.003146465742787503</v>
      </c>
      <c r="M32" s="36">
        <f>'II (6)'!$G37</f>
        <v>0</v>
      </c>
      <c r="N32" s="36">
        <f>'II (7)'!$G37</f>
        <v>0</v>
      </c>
      <c r="O32" s="36">
        <f>'II (8)'!$F37</f>
        <v>0</v>
      </c>
      <c r="P32" s="19">
        <f>'II (9)'!$I37</f>
        <v>0.20966397746448415</v>
      </c>
      <c r="Q32" s="36">
        <f>'III (1)'!$M37</f>
        <v>0</v>
      </c>
      <c r="R32" s="36">
        <f>'III (2)'!$K37</f>
        <v>0</v>
      </c>
      <c r="S32" s="36">
        <f>'III (3)'!$I36</f>
        <v>0</v>
      </c>
      <c r="T32" s="20">
        <f>'III (4)'!$H37</f>
        <v>0</v>
      </c>
      <c r="U32" s="19">
        <f>'III (5)'!$H36</f>
        <v>-0.17882844701730374</v>
      </c>
      <c r="V32" s="20">
        <f>'III (6)'!$E36</f>
        <v>0</v>
      </c>
      <c r="W32" s="20">
        <f>'III (7)'!$E36</f>
        <v>0</v>
      </c>
      <c r="X32" s="19">
        <f>'III (8)'!$J37</f>
        <v>0.09246969415016502</v>
      </c>
      <c r="Y32" s="20">
        <f>'III (9)'!$E36</f>
        <v>0</v>
      </c>
      <c r="Z32" s="20">
        <f>'IV (1)'!$E36</f>
        <v>1</v>
      </c>
      <c r="AA32" s="20">
        <f>'IV (2)'!$E36</f>
        <v>0</v>
      </c>
      <c r="AB32" s="43">
        <f t="shared" si="0"/>
        <v>2.694377788334007</v>
      </c>
      <c r="AC32" s="1">
        <f t="shared" si="1"/>
        <v>14</v>
      </c>
    </row>
    <row r="33" spans="1:29" ht="15.75">
      <c r="A33" s="5" t="s">
        <v>28</v>
      </c>
      <c r="B33" s="19">
        <f>'I (1)'!$F37</f>
        <v>0.6049884620058947</v>
      </c>
      <c r="C33" s="19">
        <f>'I (2)'!$I38</f>
        <v>0.31199651717841065</v>
      </c>
      <c r="D33" s="36">
        <f>'I (3)'!$G38</f>
        <v>0</v>
      </c>
      <c r="E33" s="20">
        <f>'I (4)'!$E37</f>
        <v>0</v>
      </c>
      <c r="F33" s="19">
        <f>'I (5)'!$G38</f>
        <v>0.058031541534265006</v>
      </c>
      <c r="G33" s="19">
        <f>'I (6)'!$G38</f>
        <v>0.8673113583302657</v>
      </c>
      <c r="H33" s="20">
        <f>'II (1)'!$G37</f>
        <v>0</v>
      </c>
      <c r="I33" s="19">
        <f>'II (2)'!$F37</f>
        <v>-0.7089023848166204</v>
      </c>
      <c r="J33" s="19">
        <f>'II (3)'!$F37</f>
        <v>-0.054391857232525834</v>
      </c>
      <c r="K33" s="20">
        <f>'II (4)'!$H38</f>
        <v>0</v>
      </c>
      <c r="L33" s="19">
        <f>'II (5)'!$G38</f>
        <v>-0.02877733808376469</v>
      </c>
      <c r="M33" s="36">
        <f>'II (6)'!$G38</f>
        <v>0</v>
      </c>
      <c r="N33" s="36">
        <f>'II (7)'!$G38</f>
        <v>0</v>
      </c>
      <c r="O33" s="19">
        <f>'II (8)'!$F38</f>
        <v>0.3967199634546073</v>
      </c>
      <c r="P33" s="19">
        <f>'II (9)'!$I38</f>
        <v>0.012512002163862118</v>
      </c>
      <c r="Q33" s="36">
        <f>'III (1)'!$M38</f>
        <v>0</v>
      </c>
      <c r="R33" s="36">
        <f>'III (2)'!$K38</f>
        <v>0</v>
      </c>
      <c r="S33" s="36">
        <f>'III (3)'!$I37</f>
        <v>0</v>
      </c>
      <c r="T33" s="20">
        <f>'III (4)'!$H38</f>
        <v>0</v>
      </c>
      <c r="U33" s="36">
        <f>'III (5)'!$H37</f>
        <v>-1</v>
      </c>
      <c r="V33" s="20">
        <f>'III (6)'!$E37</f>
        <v>0</v>
      </c>
      <c r="W33" s="20">
        <f>'III (7)'!$E37</f>
        <v>0</v>
      </c>
      <c r="X33" s="19">
        <f>'III (8)'!$J38</f>
        <v>0.11403472348911696</v>
      </c>
      <c r="Y33" s="20">
        <f>'III (9)'!$E37</f>
        <v>0</v>
      </c>
      <c r="Z33" s="20">
        <f>'IV (1)'!$E37</f>
        <v>1</v>
      </c>
      <c r="AA33" s="20">
        <f>'IV (2)'!$E37</f>
        <v>0</v>
      </c>
      <c r="AB33" s="43">
        <f t="shared" si="0"/>
        <v>1.5735229880235115</v>
      </c>
      <c r="AC33" s="1">
        <f t="shared" si="1"/>
        <v>24</v>
      </c>
    </row>
    <row r="34" spans="1:29" ht="15.75">
      <c r="A34" s="5" t="s">
        <v>29</v>
      </c>
      <c r="B34" s="19">
        <f>'I (1)'!$F38</f>
        <v>0.5301182438359984</v>
      </c>
      <c r="C34" s="19">
        <f>'I (2)'!$I39</f>
        <v>0.16092802836992828</v>
      </c>
      <c r="D34" s="36">
        <f>'I (3)'!$G39</f>
        <v>-1</v>
      </c>
      <c r="E34" s="20">
        <f>'I (4)'!$E38</f>
        <v>0</v>
      </c>
      <c r="F34" s="19">
        <f>'I (5)'!$G39</f>
        <v>0.07550846684878189</v>
      </c>
      <c r="G34" s="36">
        <f>'I (6)'!$G39</f>
        <v>1</v>
      </c>
      <c r="H34" s="20">
        <f>'II (1)'!$G38</f>
        <v>0</v>
      </c>
      <c r="I34" s="19">
        <f>'II (2)'!$F38</f>
        <v>-0.0033359505167522203</v>
      </c>
      <c r="J34" s="19">
        <f>'II (3)'!$F38</f>
        <v>-0.6123578425072029</v>
      </c>
      <c r="K34" s="20">
        <f>'II (4)'!$H39</f>
        <v>-2</v>
      </c>
      <c r="L34" s="19">
        <f>'II (5)'!$G39</f>
        <v>-0.532044506840867</v>
      </c>
      <c r="M34" s="19">
        <f>'II (6)'!$G39</f>
        <v>-0.8352929812488381</v>
      </c>
      <c r="N34" s="36">
        <f>'II (7)'!$G39</f>
        <v>0</v>
      </c>
      <c r="O34" s="36">
        <f>'II (8)'!$F39</f>
        <v>0</v>
      </c>
      <c r="P34" s="36">
        <f>'II (9)'!$I39</f>
        <v>0.0789710668414343</v>
      </c>
      <c r="Q34" s="36">
        <f>'III (1)'!$M39</f>
        <v>0</v>
      </c>
      <c r="R34" s="36">
        <f>'III (2)'!$K39</f>
        <v>0</v>
      </c>
      <c r="S34" s="36">
        <f>'III (3)'!$I38</f>
        <v>0</v>
      </c>
      <c r="T34" s="20">
        <f>'III (4)'!$H39</f>
        <v>-1</v>
      </c>
      <c r="U34" s="36">
        <f>'III (5)'!$H38</f>
        <v>0</v>
      </c>
      <c r="V34" s="20">
        <f>'III (6)'!$E38</f>
        <v>0</v>
      </c>
      <c r="W34" s="20">
        <f>'III (7)'!$E38</f>
        <v>0</v>
      </c>
      <c r="X34" s="36">
        <f>'III (8)'!$J39</f>
        <v>0</v>
      </c>
      <c r="Y34" s="20">
        <f>'III (9)'!$E38</f>
        <v>0</v>
      </c>
      <c r="Z34" s="20">
        <f>'IV (1)'!$E38</f>
        <v>1</v>
      </c>
      <c r="AA34" s="20">
        <f>'IV (2)'!$E38</f>
        <v>0</v>
      </c>
      <c r="AB34" s="43">
        <f t="shared" si="0"/>
        <v>-3.1375054752175178</v>
      </c>
      <c r="AC34" s="1">
        <f t="shared" si="1"/>
        <v>37</v>
      </c>
    </row>
    <row r="35" spans="1:29" ht="15.75">
      <c r="A35" s="5" t="s">
        <v>30</v>
      </c>
      <c r="B35" s="19">
        <f>'I (1)'!$F39</f>
        <v>0.7865308147380177</v>
      </c>
      <c r="C35" s="19">
        <f>'I (2)'!$I40</f>
        <v>0.4219054236724865</v>
      </c>
      <c r="D35" s="36">
        <f>'I (3)'!$G40</f>
        <v>0</v>
      </c>
      <c r="E35" s="20">
        <f>'I (4)'!$E39</f>
        <v>0</v>
      </c>
      <c r="F35" s="19">
        <f>'I (5)'!$G40</f>
        <v>0.03355622399786619</v>
      </c>
      <c r="G35" s="19">
        <f>'I (6)'!$G40</f>
        <v>0.46802951510058716</v>
      </c>
      <c r="H35" s="20">
        <f>'II (1)'!$G39</f>
        <v>0</v>
      </c>
      <c r="I35" s="19">
        <f>'II (2)'!$F39</f>
        <v>-0.0375866728308902</v>
      </c>
      <c r="J35" s="19">
        <f>'II (3)'!$F39</f>
        <v>-0.2404407245626816</v>
      </c>
      <c r="K35" s="20">
        <f>'II (4)'!$H40</f>
        <v>0</v>
      </c>
      <c r="L35" s="50">
        <f>'II (5)'!$G40</f>
        <v>-0.0015158769506738688</v>
      </c>
      <c r="M35" s="19">
        <f>'II (6)'!$G40</f>
        <v>-0.38684750950594254</v>
      </c>
      <c r="N35" s="36">
        <f>'II (7)'!$G40</f>
        <v>0</v>
      </c>
      <c r="O35" s="19">
        <f>'II (8)'!$F40</f>
        <v>0.940846909630938</v>
      </c>
      <c r="P35" s="19">
        <f>'II (9)'!$I40</f>
        <v>0.24816738567370428</v>
      </c>
      <c r="Q35" s="36">
        <f>'III (1)'!$M40</f>
        <v>0</v>
      </c>
      <c r="R35" s="36">
        <f>'III (2)'!$K40</f>
        <v>0</v>
      </c>
      <c r="S35" s="36">
        <f>'III (3)'!$I39</f>
        <v>0</v>
      </c>
      <c r="T35" s="20">
        <f>'III (4)'!$H40</f>
        <v>0</v>
      </c>
      <c r="U35" s="19">
        <f>'III (5)'!$H39</f>
        <v>-0.07849752426742529</v>
      </c>
      <c r="V35" s="20">
        <f>'III (6)'!$E39</f>
        <v>0</v>
      </c>
      <c r="W35" s="20">
        <f>'III (7)'!$E39</f>
        <v>0</v>
      </c>
      <c r="X35" s="19">
        <f>'III (8)'!$J40</f>
        <v>0.0390488439727165</v>
      </c>
      <c r="Y35" s="20">
        <f>'III (9)'!$E39</f>
        <v>0</v>
      </c>
      <c r="Z35" s="20">
        <f>'IV (1)'!$E39</f>
        <v>1</v>
      </c>
      <c r="AA35" s="20">
        <f>'IV (2)'!$E39</f>
        <v>0</v>
      </c>
      <c r="AB35" s="43">
        <f t="shared" si="0"/>
        <v>3.1931968086687026</v>
      </c>
      <c r="AC35" s="1">
        <f t="shared" si="1"/>
        <v>8</v>
      </c>
    </row>
    <row r="36" spans="1:29" ht="15.75">
      <c r="A36" s="5" t="s">
        <v>31</v>
      </c>
      <c r="B36" s="19">
        <f>'I (1)'!$F40</f>
        <v>1.291274192439393</v>
      </c>
      <c r="C36" s="19">
        <f>'I (2)'!$I41</f>
        <v>0.35495552602658587</v>
      </c>
      <c r="D36" s="19">
        <f>'I (3)'!$G41</f>
        <v>-0.1285606596786174</v>
      </c>
      <c r="E36" s="20">
        <f>'I (4)'!$E40</f>
        <v>0</v>
      </c>
      <c r="F36" s="19">
        <f>'I (5)'!$G41</f>
        <v>0.5854532944818478</v>
      </c>
      <c r="G36" s="36">
        <f>'I (6)'!$G41</f>
        <v>1</v>
      </c>
      <c r="H36" s="20">
        <f>'II (1)'!$G40</f>
        <v>0</v>
      </c>
      <c r="I36" s="19">
        <f>'II (2)'!$F40</f>
        <v>-0.7953141064267214</v>
      </c>
      <c r="J36" s="19">
        <f>'II (3)'!$F40</f>
        <v>-0.023458700049805343</v>
      </c>
      <c r="K36" s="20">
        <f>'II (4)'!$H41</f>
        <v>0</v>
      </c>
      <c r="L36" s="36">
        <f>'II (5)'!$G41</f>
        <v>0</v>
      </c>
      <c r="M36" s="36">
        <f>'II (6)'!$G41</f>
        <v>0</v>
      </c>
      <c r="N36" s="19">
        <f>'II (7)'!$G41</f>
        <v>-0.2986896718995581</v>
      </c>
      <c r="O36" s="36">
        <f>'II (8)'!$F41</f>
        <v>0</v>
      </c>
      <c r="P36" s="36">
        <f>'II (9)'!$I41</f>
        <v>1</v>
      </c>
      <c r="Q36" s="36">
        <f>'III (1)'!$M41</f>
        <v>0</v>
      </c>
      <c r="R36" s="36">
        <f>'III (2)'!$K41</f>
        <v>0</v>
      </c>
      <c r="S36" s="36">
        <f>'III (3)'!$I40</f>
        <v>0</v>
      </c>
      <c r="T36" s="20">
        <f>'III (4)'!$H41</f>
        <v>0</v>
      </c>
      <c r="U36" s="19">
        <f>'III (5)'!$H40</f>
        <v>-0.19843432301463135</v>
      </c>
      <c r="V36" s="20">
        <f>'III (6)'!$E40</f>
        <v>0</v>
      </c>
      <c r="W36" s="20">
        <f>'III (7)'!$E40</f>
        <v>0</v>
      </c>
      <c r="X36" s="36">
        <f>'III (8)'!$J41</f>
        <v>1</v>
      </c>
      <c r="Y36" s="20">
        <f>'III (9)'!$E40</f>
        <v>0</v>
      </c>
      <c r="Z36" s="20">
        <f>'IV (1)'!$E40</f>
        <v>1</v>
      </c>
      <c r="AA36" s="20">
        <f>'IV (2)'!$E40</f>
        <v>-1</v>
      </c>
      <c r="AB36" s="43">
        <f t="shared" si="0"/>
        <v>3.7872255518784925</v>
      </c>
      <c r="AC36" s="1">
        <f t="shared" si="1"/>
        <v>4</v>
      </c>
    </row>
    <row r="37" spans="1:29" ht="15.75">
      <c r="A37" s="5" t="s">
        <v>32</v>
      </c>
      <c r="B37" s="19">
        <f>'I (1)'!$F41</f>
        <v>1.200786190807894</v>
      </c>
      <c r="C37" s="19">
        <f>'I (2)'!$I42</f>
        <v>0.45417703471132626</v>
      </c>
      <c r="D37" s="36">
        <f>'I (3)'!$G42</f>
        <v>0</v>
      </c>
      <c r="E37" s="20">
        <f>'I (4)'!$E41</f>
        <v>0</v>
      </c>
      <c r="F37" s="19">
        <f>'I (5)'!$G42</f>
        <v>0.056117440493456766</v>
      </c>
      <c r="G37" s="19">
        <f>'I (6)'!$G42</f>
        <v>0.4292476662739345</v>
      </c>
      <c r="H37" s="20">
        <f>'II (1)'!$G41</f>
        <v>0</v>
      </c>
      <c r="I37" s="19">
        <f>'II (2)'!$F41</f>
        <v>-0.9144076104285549</v>
      </c>
      <c r="J37" s="19">
        <f>'II (3)'!$F41</f>
        <v>-0.10695704621847825</v>
      </c>
      <c r="K37" s="20">
        <f>'II (4)'!$H42</f>
        <v>0</v>
      </c>
      <c r="L37" s="19">
        <f>'II (5)'!$G42</f>
        <v>-0.035545430527292185</v>
      </c>
      <c r="M37" s="36">
        <f>'II (6)'!$G42</f>
        <v>0</v>
      </c>
      <c r="N37" s="19">
        <f>'II (7)'!$G42</f>
        <v>-0.13621430283305888</v>
      </c>
      <c r="O37" s="36">
        <f>'II (8)'!$F42</f>
        <v>0</v>
      </c>
      <c r="P37" s="19">
        <f>'II (9)'!$I42</f>
        <v>0.07286334649414136</v>
      </c>
      <c r="Q37" s="36">
        <f>'III (1)'!$M42</f>
        <v>0</v>
      </c>
      <c r="R37" s="36">
        <f>'III (2)'!$K42</f>
        <v>0</v>
      </c>
      <c r="S37" s="36">
        <f>'III (3)'!$I41</f>
        <v>0</v>
      </c>
      <c r="T37" s="20">
        <f>'III (4)'!$H42</f>
        <v>0</v>
      </c>
      <c r="U37" s="19">
        <f>'III (5)'!$H41</f>
        <v>-0.1137032685764133</v>
      </c>
      <c r="V37" s="20">
        <f>'III (6)'!$E41</f>
        <v>0</v>
      </c>
      <c r="W37" s="20">
        <f>'III (7)'!$E41</f>
        <v>0</v>
      </c>
      <c r="X37" s="19">
        <f>'III (8)'!$J42</f>
        <v>0.4413569346845233</v>
      </c>
      <c r="Y37" s="20">
        <f>'III (9)'!$E41</f>
        <v>0</v>
      </c>
      <c r="Z37" s="20">
        <f>'IV (1)'!$E41</f>
        <v>1</v>
      </c>
      <c r="AA37" s="20">
        <f>'IV (2)'!$E41</f>
        <v>-1</v>
      </c>
      <c r="AB37" s="43">
        <f t="shared" si="0"/>
        <v>1.3477209548814786</v>
      </c>
      <c r="AC37" s="1">
        <f t="shared" si="1"/>
        <v>26</v>
      </c>
    </row>
    <row r="38" spans="1:29" ht="15.75">
      <c r="A38" s="5" t="s">
        <v>33</v>
      </c>
      <c r="B38" s="19">
        <f>'I (1)'!$F42</f>
        <v>0.3066129650648914</v>
      </c>
      <c r="C38" s="36">
        <f>'I (2)'!$I43</f>
        <v>0</v>
      </c>
      <c r="D38" s="19">
        <f>'I (3)'!$G43</f>
        <v>-0.011271192724724466</v>
      </c>
      <c r="E38" s="20">
        <f>'I (4)'!$E42</f>
        <v>-1</v>
      </c>
      <c r="F38" s="19">
        <f>'I (5)'!$G43</f>
        <v>0.04491915516609411</v>
      </c>
      <c r="G38" s="19">
        <f>'I (6)'!$G43</f>
        <v>0.9526555518926093</v>
      </c>
      <c r="H38" s="20">
        <f>'II (1)'!$G42</f>
        <v>0</v>
      </c>
      <c r="I38" s="19">
        <f>'II (2)'!$F42</f>
        <v>-0.06410699879541765</v>
      </c>
      <c r="J38" s="19">
        <f>'II (3)'!$F42</f>
        <v>-0.44059522573891563</v>
      </c>
      <c r="K38" s="20">
        <f>'II (4)'!$H43</f>
        <v>0</v>
      </c>
      <c r="L38" s="19">
        <f>'II (5)'!$G43</f>
        <v>-0.30122271819134505</v>
      </c>
      <c r="M38" s="19">
        <f>'II (6)'!$G43</f>
        <v>-0.10632650632768692</v>
      </c>
      <c r="N38" s="36">
        <f>'II (7)'!$G43</f>
        <v>0</v>
      </c>
      <c r="O38" s="36">
        <f>'II (8)'!$F43</f>
        <v>0</v>
      </c>
      <c r="P38" s="19">
        <f>'II (9)'!$I43</f>
        <v>0.046143081872216746</v>
      </c>
      <c r="Q38" s="36">
        <f>'III (1)'!$M43</f>
        <v>0</v>
      </c>
      <c r="R38" s="36">
        <f>'III (2)'!$K43</f>
        <v>0</v>
      </c>
      <c r="S38" s="36">
        <f>'III (3)'!$I42</f>
        <v>0</v>
      </c>
      <c r="T38" s="20">
        <f>'III (4)'!$H43</f>
        <v>0</v>
      </c>
      <c r="U38" s="19">
        <f>'III (5)'!$H42</f>
        <v>-0.20292499906749026</v>
      </c>
      <c r="V38" s="20">
        <f>'III (6)'!$E42</f>
        <v>0</v>
      </c>
      <c r="W38" s="20">
        <f>'III (7)'!$E42</f>
        <v>0</v>
      </c>
      <c r="X38" s="19">
        <f>'III (8)'!$J43</f>
        <v>0.01374884146966957</v>
      </c>
      <c r="Y38" s="20">
        <f>'III (9)'!$E42</f>
        <v>0</v>
      </c>
      <c r="Z38" s="20">
        <f>'IV (1)'!$E42</f>
        <v>1</v>
      </c>
      <c r="AA38" s="20">
        <f>'IV (2)'!$E42</f>
        <v>0</v>
      </c>
      <c r="AB38" s="43">
        <f t="shared" si="0"/>
        <v>0.23763195461990116</v>
      </c>
      <c r="AC38" s="1">
        <f t="shared" si="1"/>
        <v>32</v>
      </c>
    </row>
    <row r="39" spans="1:29" ht="15.75">
      <c r="A39" s="5" t="s">
        <v>34</v>
      </c>
      <c r="B39" s="19">
        <f>'I (1)'!$F43</f>
        <v>0.5845793340494141</v>
      </c>
      <c r="C39" s="19">
        <f>'I (2)'!$I44</f>
        <v>0.4742911362188599</v>
      </c>
      <c r="D39" s="36">
        <f>'I (3)'!$G44</f>
        <v>0</v>
      </c>
      <c r="E39" s="20">
        <f>'I (4)'!$E43</f>
        <v>-1</v>
      </c>
      <c r="F39" s="19">
        <f>'I (5)'!$G44</f>
        <v>0.06129230273381173</v>
      </c>
      <c r="G39" s="19">
        <f>'I (6)'!$G44</f>
        <v>0.035218649678973916</v>
      </c>
      <c r="H39" s="20">
        <f>'II (1)'!$G43</f>
        <v>0</v>
      </c>
      <c r="I39" s="19">
        <f>'II (2)'!$F43</f>
        <v>-0.444044043576786</v>
      </c>
      <c r="J39" s="19">
        <f>'II (3)'!$F43</f>
        <v>-0.5285152804486221</v>
      </c>
      <c r="K39" s="20">
        <f>'II (4)'!$H44</f>
        <v>0</v>
      </c>
      <c r="L39" s="19">
        <f>'II (5)'!$G44</f>
        <v>-0.3138307199778557</v>
      </c>
      <c r="M39" s="36">
        <f>'II (6)'!$G44</f>
        <v>0</v>
      </c>
      <c r="N39" s="36">
        <f>'II (7)'!$G44</f>
        <v>0</v>
      </c>
      <c r="O39" s="36">
        <f>'II (8)'!$F44</f>
        <v>0</v>
      </c>
      <c r="P39" s="19">
        <f>'II (9)'!$I44</f>
        <v>0.10019353040469699</v>
      </c>
      <c r="Q39" s="36">
        <f>'III (1)'!$M44</f>
        <v>0</v>
      </c>
      <c r="R39" s="36">
        <f>'III (2)'!$K44</f>
        <v>0</v>
      </c>
      <c r="S39" s="36">
        <f>'III (3)'!$I43</f>
        <v>0</v>
      </c>
      <c r="T39" s="20">
        <f>'III (4)'!$H44</f>
        <v>0</v>
      </c>
      <c r="U39" s="19">
        <f>'III (5)'!$H43</f>
        <v>-0.2292007643786394</v>
      </c>
      <c r="V39" s="20">
        <f>'III (6)'!$E43</f>
        <v>0</v>
      </c>
      <c r="W39" s="20">
        <f>'III (7)'!$E43</f>
        <v>0</v>
      </c>
      <c r="X39" s="19">
        <f>'III (8)'!$J44</f>
        <v>0.010292027464043561</v>
      </c>
      <c r="Y39" s="20">
        <f>'III (9)'!$E43</f>
        <v>0</v>
      </c>
      <c r="Z39" s="20">
        <f>'IV (1)'!$E43</f>
        <v>1</v>
      </c>
      <c r="AA39" s="20">
        <f>'IV (2)'!$E43</f>
        <v>0</v>
      </c>
      <c r="AB39" s="43">
        <f t="shared" si="0"/>
        <v>-0.24972382783210323</v>
      </c>
      <c r="AC39" s="1">
        <f t="shared" si="1"/>
        <v>33</v>
      </c>
    </row>
    <row r="40" spans="1:29" ht="15.75">
      <c r="A40" s="5" t="s">
        <v>35</v>
      </c>
      <c r="B40" s="19">
        <f>'I (1)'!$F44</f>
        <v>1.1284869274090696</v>
      </c>
      <c r="C40" s="19">
        <f>'I (2)'!$I45</f>
        <v>0.5379393774337947</v>
      </c>
      <c r="D40" s="19">
        <f>'I (3)'!$G45</f>
        <v>-0.2822344325821635</v>
      </c>
      <c r="E40" s="20">
        <f>'I (4)'!$E44</f>
        <v>0</v>
      </c>
      <c r="F40" s="19">
        <f>'I (5)'!$G45</f>
        <v>0.041950241286279</v>
      </c>
      <c r="G40" s="19">
        <f>'I (6)'!$G45</f>
        <v>0.7707433208667296</v>
      </c>
      <c r="H40" s="20">
        <f>'II (1)'!$G44</f>
        <v>0</v>
      </c>
      <c r="I40" s="19">
        <f>'II (2)'!$F44</f>
        <v>-0.6633712179535325</v>
      </c>
      <c r="J40" s="19">
        <f>'II (3)'!$F44</f>
        <v>-0.25671117527504905</v>
      </c>
      <c r="K40" s="20">
        <f>'II (4)'!$H45</f>
        <v>0</v>
      </c>
      <c r="L40" s="19">
        <f>'II (5)'!$G45</f>
        <v>-0.1678472553338971</v>
      </c>
      <c r="M40" s="36">
        <f>'II (6)'!$G45</f>
        <v>0</v>
      </c>
      <c r="N40" s="36">
        <f>'II (7)'!$G45</f>
        <v>0</v>
      </c>
      <c r="O40" s="19">
        <f>'II (8)'!$F45</f>
        <v>1.0126092153610409</v>
      </c>
      <c r="P40" s="19">
        <f>'II (9)'!$I45</f>
        <v>0.183899822408917</v>
      </c>
      <c r="Q40" s="36">
        <f>'III (1)'!$M45</f>
        <v>0</v>
      </c>
      <c r="R40" s="36">
        <f>'III (2)'!$K45</f>
        <v>0</v>
      </c>
      <c r="S40" s="36">
        <f>'III (3)'!$I44</f>
        <v>0</v>
      </c>
      <c r="T40" s="20">
        <f>'III (4)'!$H45</f>
        <v>0</v>
      </c>
      <c r="U40" s="36">
        <f>'III (5)'!$H44</f>
        <v>0</v>
      </c>
      <c r="V40" s="20">
        <f>'III (6)'!$E44</f>
        <v>0</v>
      </c>
      <c r="W40" s="20">
        <f>'III (7)'!$E44</f>
        <v>0</v>
      </c>
      <c r="X40" s="19">
        <f>'III (8)'!$J45</f>
        <v>0.07085574455118464</v>
      </c>
      <c r="Y40" s="20">
        <f>'III (9)'!$E44</f>
        <v>0</v>
      </c>
      <c r="Z40" s="20">
        <f>'IV (1)'!$E44</f>
        <v>1</v>
      </c>
      <c r="AA40" s="20">
        <f>'IV (2)'!$E44</f>
        <v>0</v>
      </c>
      <c r="AB40" s="43">
        <f t="shared" si="0"/>
        <v>3.3763205681723734</v>
      </c>
      <c r="AC40" s="1">
        <f t="shared" si="1"/>
        <v>7</v>
      </c>
    </row>
    <row r="41" spans="1:29" ht="15.75">
      <c r="A41" s="5" t="s">
        <v>36</v>
      </c>
      <c r="B41" s="19">
        <f>'I (1)'!$F45</f>
        <v>0.47740228035329324</v>
      </c>
      <c r="C41" s="19">
        <f>'I (2)'!$I46</f>
        <v>0.5184344240181227</v>
      </c>
      <c r="D41" s="19">
        <f>'I (3)'!$G46</f>
        <v>-0.06522148716068754</v>
      </c>
      <c r="E41" s="20">
        <f>'I (4)'!$E45</f>
        <v>0</v>
      </c>
      <c r="F41" s="19">
        <f>'I (5)'!$G46</f>
        <v>0.04793769532330624</v>
      </c>
      <c r="G41" s="19">
        <f>'I (6)'!$G46</f>
        <v>0.3616510198650581</v>
      </c>
      <c r="H41" s="20">
        <f>'II (1)'!$G45</f>
        <v>0</v>
      </c>
      <c r="I41" s="19">
        <f>'II (2)'!$F45</f>
        <v>-0.4698221576485192</v>
      </c>
      <c r="J41" s="19">
        <f>'II (3)'!$F45</f>
        <v>-0.11612509137147624</v>
      </c>
      <c r="K41" s="20">
        <f>'II (4)'!$H46</f>
        <v>0</v>
      </c>
      <c r="L41" s="19">
        <f>'II (5)'!$G46</f>
        <v>-0.07899114643780392</v>
      </c>
      <c r="M41" s="19">
        <f>'II (6)'!$G46</f>
        <v>-0.40606315773010376</v>
      </c>
      <c r="N41" s="36">
        <f>'II (7)'!$G46</f>
        <v>0</v>
      </c>
      <c r="O41" s="19">
        <f>'II (8)'!$F46</f>
        <v>0.8990112820908964</v>
      </c>
      <c r="P41" s="19">
        <f>'II (9)'!$I46</f>
        <v>0.047590195405239934</v>
      </c>
      <c r="Q41" s="36">
        <f>'III (1)'!$M46</f>
        <v>0</v>
      </c>
      <c r="R41" s="36">
        <f>'III (2)'!$K46</f>
        <v>0</v>
      </c>
      <c r="S41" s="36">
        <f>'III (3)'!$I45</f>
        <v>0</v>
      </c>
      <c r="T41" s="20">
        <f>'III (4)'!$H46</f>
        <v>0</v>
      </c>
      <c r="U41" s="36">
        <f>'III (5)'!$H45</f>
        <v>0</v>
      </c>
      <c r="V41" s="20">
        <f>'III (6)'!$E45</f>
        <v>0</v>
      </c>
      <c r="W41" s="20">
        <f>'III (7)'!$E45</f>
        <v>0</v>
      </c>
      <c r="X41" s="19">
        <f>'III (8)'!$J46</f>
        <v>0.14987491010153892</v>
      </c>
      <c r="Y41" s="20">
        <f>'III (9)'!$E45</f>
        <v>0</v>
      </c>
      <c r="Z41" s="20">
        <f>'IV (1)'!$E45</f>
        <v>1</v>
      </c>
      <c r="AA41" s="20">
        <f>'IV (2)'!$E45</f>
        <v>0</v>
      </c>
      <c r="AB41" s="43">
        <f t="shared" si="0"/>
        <v>2.3656787668088652</v>
      </c>
      <c r="AC41" s="1">
        <f t="shared" si="1"/>
        <v>18</v>
      </c>
    </row>
    <row r="42" ht="15.75">
      <c r="A42" s="6"/>
    </row>
  </sheetData>
  <sheetProtection/>
  <mergeCells count="7">
    <mergeCell ref="AB3:AB4"/>
    <mergeCell ref="A1:AB1"/>
    <mergeCell ref="A3:A4"/>
    <mergeCell ref="Q3:Y3"/>
    <mergeCell ref="Z3:AA3"/>
    <mergeCell ref="B3:G3"/>
    <mergeCell ref="H3:P3"/>
  </mergeCells>
  <printOptions/>
  <pageMargins left="0.23" right="0.16" top="0.63" bottom="0.15748031496062992" header="0.15748031496062992" footer="0.15748031496062992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42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25.00390625" style="1" bestFit="1" customWidth="1"/>
    <col min="2" max="2" width="6.00390625" style="1" customWidth="1"/>
    <col min="3" max="3" width="5.7109375" style="2" customWidth="1"/>
    <col min="4" max="4" width="6.57421875" style="2" customWidth="1"/>
    <col min="5" max="5" width="4.57421875" style="2" customWidth="1"/>
    <col min="6" max="6" width="5.8515625" style="2" customWidth="1"/>
    <col min="7" max="7" width="5.7109375" style="2" customWidth="1"/>
    <col min="8" max="8" width="5.421875" style="1" customWidth="1"/>
    <col min="9" max="9" width="6.57421875" style="2" customWidth="1"/>
    <col min="10" max="10" width="6.7109375" style="2" customWidth="1"/>
    <col min="11" max="11" width="5.7109375" style="2" customWidth="1"/>
    <col min="12" max="12" width="7.8515625" style="1" customWidth="1"/>
    <col min="13" max="13" width="6.57421875" style="2" customWidth="1"/>
    <col min="14" max="14" width="6.7109375" style="2" customWidth="1"/>
    <col min="15" max="15" width="5.8515625" style="2" customWidth="1"/>
    <col min="16" max="16" width="7.28125" style="2" customWidth="1"/>
    <col min="17" max="17" width="4.421875" style="1" customWidth="1"/>
    <col min="18" max="20" width="4.140625" style="1" customWidth="1"/>
    <col min="21" max="21" width="7.00390625" style="1" customWidth="1"/>
    <col min="22" max="23" width="4.28125" style="1" customWidth="1"/>
    <col min="24" max="24" width="6.7109375" style="2" customWidth="1"/>
    <col min="25" max="25" width="4.8515625" style="2" customWidth="1"/>
    <col min="26" max="26" width="6.28125" style="1" customWidth="1"/>
    <col min="27" max="27" width="6.57421875" style="2" customWidth="1"/>
    <col min="28" max="28" width="18.57421875" style="1" customWidth="1"/>
    <col min="29" max="16384" width="9.140625" style="1" customWidth="1"/>
  </cols>
  <sheetData>
    <row r="1" spans="1:28" ht="17.25" customHeight="1">
      <c r="A1" s="77" t="s">
        <v>330</v>
      </c>
      <c r="B1" s="79"/>
      <c r="C1" s="79"/>
      <c r="D1" s="79"/>
      <c r="E1" s="79"/>
      <c r="F1" s="79"/>
      <c r="G1" s="79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3" spans="1:29" s="8" customFormat="1" ht="70.5" customHeight="1">
      <c r="A3" s="74" t="s">
        <v>38</v>
      </c>
      <c r="B3" s="74" t="s">
        <v>94</v>
      </c>
      <c r="C3" s="74"/>
      <c r="D3" s="74"/>
      <c r="E3" s="74"/>
      <c r="F3" s="74"/>
      <c r="G3" s="74"/>
      <c r="H3" s="74" t="s">
        <v>95</v>
      </c>
      <c r="I3" s="74"/>
      <c r="J3" s="74"/>
      <c r="K3" s="74"/>
      <c r="L3" s="74"/>
      <c r="M3" s="74"/>
      <c r="N3" s="74"/>
      <c r="O3" s="74"/>
      <c r="P3" s="74"/>
      <c r="Q3" s="74" t="s">
        <v>221</v>
      </c>
      <c r="R3" s="74"/>
      <c r="S3" s="74"/>
      <c r="T3" s="74"/>
      <c r="U3" s="74"/>
      <c r="V3" s="74"/>
      <c r="W3" s="74"/>
      <c r="X3" s="99"/>
      <c r="Y3" s="99"/>
      <c r="Z3" s="74" t="s">
        <v>220</v>
      </c>
      <c r="AA3" s="99"/>
      <c r="AB3" s="74" t="s">
        <v>96</v>
      </c>
      <c r="AC3" s="22"/>
    </row>
    <row r="4" spans="1:28" s="8" customFormat="1" ht="23.25" customHeight="1">
      <c r="A4" s="74"/>
      <c r="B4" s="3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3">
        <v>1</v>
      </c>
      <c r="I4" s="9">
        <v>2</v>
      </c>
      <c r="J4" s="9">
        <v>3</v>
      </c>
      <c r="K4" s="9">
        <v>4</v>
      </c>
      <c r="L4" s="3">
        <v>5</v>
      </c>
      <c r="M4" s="9">
        <v>6</v>
      </c>
      <c r="N4" s="9">
        <v>7</v>
      </c>
      <c r="O4" s="9">
        <v>8</v>
      </c>
      <c r="P4" s="9">
        <v>9</v>
      </c>
      <c r="Q4" s="3">
        <v>1</v>
      </c>
      <c r="R4" s="3">
        <v>2</v>
      </c>
      <c r="S4" s="3">
        <v>3</v>
      </c>
      <c r="T4" s="3">
        <v>4</v>
      </c>
      <c r="U4" s="3">
        <v>5</v>
      </c>
      <c r="V4" s="3">
        <v>6</v>
      </c>
      <c r="W4" s="3">
        <v>7</v>
      </c>
      <c r="X4" s="3">
        <v>8</v>
      </c>
      <c r="Y4" s="3">
        <v>9</v>
      </c>
      <c r="Z4" s="3">
        <v>1</v>
      </c>
      <c r="AA4" s="9">
        <v>2</v>
      </c>
      <c r="AB4" s="97"/>
    </row>
    <row r="5" spans="1:29" ht="15.75">
      <c r="A5" s="5" t="s">
        <v>334</v>
      </c>
      <c r="B5" s="19">
        <f>'I (1)'!$F16</f>
        <v>1.2181770549968234</v>
      </c>
      <c r="C5" s="19">
        <f>'I (2)'!$I17</f>
        <v>0.41659277064916844</v>
      </c>
      <c r="D5" s="36">
        <f>'I (3)'!$G17</f>
        <v>0</v>
      </c>
      <c r="E5" s="20">
        <f>'I (4)'!$E16</f>
        <v>0</v>
      </c>
      <c r="F5" s="19">
        <f>'I (5)'!$G17</f>
        <v>0.07914398221568181</v>
      </c>
      <c r="G5" s="19">
        <f>'I (6)'!$G17</f>
        <v>0.5367857580345181</v>
      </c>
      <c r="H5" s="20">
        <f>'II (1)'!$G16</f>
        <v>0</v>
      </c>
      <c r="I5" s="19">
        <f>'II (2)'!$F16</f>
        <v>-0.3031315343557543</v>
      </c>
      <c r="J5" s="19">
        <f>'II (3)'!$F16</f>
        <v>-0.04657772330197639</v>
      </c>
      <c r="K5" s="20">
        <f>'II (4)'!$H17</f>
        <v>0</v>
      </c>
      <c r="L5" s="19">
        <f>'II (5)'!$G17</f>
        <v>-0.09491300534029641</v>
      </c>
      <c r="M5" s="36">
        <f>'II (6)'!$G17</f>
        <v>0</v>
      </c>
      <c r="N5" s="36">
        <f>'II (7)'!$G17</f>
        <v>0</v>
      </c>
      <c r="O5" s="19">
        <f>'II (8)'!$F17</f>
        <v>0.9332404970267598</v>
      </c>
      <c r="P5" s="19">
        <f>'II (9)'!$I17</f>
        <v>0.08438856782031762</v>
      </c>
      <c r="Q5" s="36">
        <f>'III (1)'!$M17</f>
        <v>0</v>
      </c>
      <c r="R5" s="36">
        <f>'III (2)'!$K17</f>
        <v>0</v>
      </c>
      <c r="S5" s="36">
        <f>'III (3)'!$I16</f>
        <v>0</v>
      </c>
      <c r="T5" s="20">
        <f>'III (4)'!$H17</f>
        <v>0</v>
      </c>
      <c r="U5" s="36">
        <f>'III (5)'!$H16</f>
        <v>0</v>
      </c>
      <c r="V5" s="20">
        <f>'III (6)'!$E16</f>
        <v>0</v>
      </c>
      <c r="W5" s="20">
        <f>'III (7)'!$E16</f>
        <v>0</v>
      </c>
      <c r="X5" s="19">
        <f>'III (8)'!$J17</f>
        <v>0.24038482831436506</v>
      </c>
      <c r="Y5" s="20">
        <f>'III (9)'!$E16</f>
        <v>0</v>
      </c>
      <c r="Z5" s="20">
        <f>'IV (1)'!$E16</f>
        <v>1</v>
      </c>
      <c r="AA5" s="20">
        <f>'IV (2)'!$E16</f>
        <v>0</v>
      </c>
      <c r="AB5" s="43">
        <f aca="true" t="shared" si="0" ref="AB5:AB41">SUM($B5:$AA5)</f>
        <v>4.064091196059607</v>
      </c>
      <c r="AC5" s="1">
        <f>RANK(AB5,$AB$5:$AB$41,0)</f>
        <v>1</v>
      </c>
    </row>
    <row r="6" spans="1:29" ht="15.75">
      <c r="A6" s="5" t="s">
        <v>335</v>
      </c>
      <c r="B6" s="36">
        <f>'I (1)'!$F13</f>
        <v>2</v>
      </c>
      <c r="C6" s="19">
        <f>'I (2)'!$I14</f>
        <v>0.27956776514306764</v>
      </c>
      <c r="D6" s="36">
        <f>'I (3)'!$G14</f>
        <v>0</v>
      </c>
      <c r="E6" s="20">
        <f>'I (4)'!$E13</f>
        <v>0</v>
      </c>
      <c r="F6" s="19">
        <f>'I (5)'!$G14</f>
        <v>0.056391204768142814</v>
      </c>
      <c r="G6" s="36">
        <f>'I (6)'!$G14</f>
        <v>1</v>
      </c>
      <c r="H6" s="20">
        <f>'II (1)'!$G13</f>
        <v>0</v>
      </c>
      <c r="I6" s="19">
        <f>'II (2)'!$F13</f>
        <v>-0.40623928412385363</v>
      </c>
      <c r="J6" s="19">
        <f>'II (3)'!$F13</f>
        <v>-0.16366193338999002</v>
      </c>
      <c r="K6" s="20">
        <f>'II (4)'!$H14</f>
        <v>0</v>
      </c>
      <c r="L6" s="36">
        <f>'II (5)'!$G14</f>
        <v>0</v>
      </c>
      <c r="M6" s="19">
        <f>'II (6)'!$G14</f>
        <v>-0.1246497921608643</v>
      </c>
      <c r="N6" s="36">
        <f>'II (7)'!$G14</f>
        <v>0</v>
      </c>
      <c r="O6" s="19">
        <f>'II (8)'!$F14</f>
        <v>0.035538237645166504</v>
      </c>
      <c r="P6" s="19">
        <f>'II (9)'!$I14</f>
        <v>0.014596619628140064</v>
      </c>
      <c r="Q6" s="36">
        <f>'III (1)'!$M14</f>
        <v>0</v>
      </c>
      <c r="R6" s="36">
        <f>'III (2)'!$K14</f>
        <v>0</v>
      </c>
      <c r="S6" s="36">
        <f>'III (3)'!$I13</f>
        <v>0</v>
      </c>
      <c r="T6" s="20">
        <f>'III (4)'!$H14</f>
        <v>0</v>
      </c>
      <c r="U6" s="36">
        <f>'III (5)'!$H13</f>
        <v>0</v>
      </c>
      <c r="V6" s="20">
        <f>'III (6)'!$E13</f>
        <v>0</v>
      </c>
      <c r="W6" s="20">
        <f>'III (7)'!$E13</f>
        <v>0</v>
      </c>
      <c r="X6" s="19">
        <f>'III (8)'!$J14</f>
        <v>0.1607683313626652</v>
      </c>
      <c r="Y6" s="20">
        <f>'III (9)'!$E13</f>
        <v>0</v>
      </c>
      <c r="Z6" s="20">
        <f>'IV (1)'!$E13</f>
        <v>1</v>
      </c>
      <c r="AA6" s="20">
        <f>'IV (2)'!$E13</f>
        <v>0</v>
      </c>
      <c r="AB6" s="43">
        <f t="shared" si="0"/>
        <v>3.8523111488724746</v>
      </c>
      <c r="AC6" s="1">
        <f aca="true" t="shared" si="1" ref="AC6:AC41">RANK(AB6,$AB$5:$AB$41,0)</f>
        <v>2</v>
      </c>
    </row>
    <row r="7" spans="1:29" ht="15.75">
      <c r="A7" s="5" t="s">
        <v>336</v>
      </c>
      <c r="B7" s="19">
        <f>'I (1)'!$F29</f>
        <v>0.9471464367579449</v>
      </c>
      <c r="C7" s="19">
        <f>'I (2)'!$I30</f>
        <v>0.39138038940841646</v>
      </c>
      <c r="D7" s="36">
        <f>'I (3)'!$G30</f>
        <v>0</v>
      </c>
      <c r="E7" s="20">
        <f>'I (4)'!$E29</f>
        <v>0</v>
      </c>
      <c r="F7" s="19">
        <f>'I (5)'!$G30</f>
        <v>0.054616086891321435</v>
      </c>
      <c r="G7" s="19">
        <f>'I (6)'!$G30</f>
        <v>0.9106331205515645</v>
      </c>
      <c r="H7" s="20">
        <f>'II (1)'!$G29</f>
        <v>0</v>
      </c>
      <c r="I7" s="19">
        <f>'II (2)'!$F29</f>
        <v>-0.34007806782032657</v>
      </c>
      <c r="J7" s="19">
        <f>'II (3)'!$F29</f>
        <v>-0.09813489569229245</v>
      </c>
      <c r="K7" s="20">
        <f>'II (4)'!$H30</f>
        <v>0</v>
      </c>
      <c r="L7" s="19">
        <f>'II (5)'!$G30</f>
        <v>-0.04556189543928</v>
      </c>
      <c r="M7" s="36">
        <f>'II (6)'!$G30</f>
        <v>0</v>
      </c>
      <c r="N7" s="36">
        <f>'II (7)'!$G30</f>
        <v>0</v>
      </c>
      <c r="O7" s="19">
        <f>'II (8)'!$F30</f>
        <v>0.6146150430075026</v>
      </c>
      <c r="P7" s="19">
        <f>'II (9)'!$I30</f>
        <v>0.3485212360097481</v>
      </c>
      <c r="Q7" s="36">
        <f>'III (1)'!$M30</f>
        <v>0</v>
      </c>
      <c r="R7" s="36">
        <f>'III (2)'!$K30</f>
        <v>0</v>
      </c>
      <c r="S7" s="36">
        <f>'III (3)'!$I29</f>
        <v>0</v>
      </c>
      <c r="T7" s="20">
        <f>'III (4)'!$H30</f>
        <v>0</v>
      </c>
      <c r="U7" s="19">
        <f>'III (5)'!$H29</f>
        <v>-0.18638582979549703</v>
      </c>
      <c r="V7" s="20">
        <f>'III (6)'!$E29</f>
        <v>0</v>
      </c>
      <c r="W7" s="20">
        <f>'III (7)'!$E29</f>
        <v>0</v>
      </c>
      <c r="X7" s="19">
        <f>'III (8)'!$J30</f>
        <v>0.2518121725122225</v>
      </c>
      <c r="Y7" s="20">
        <f>'III (9)'!$E29</f>
        <v>0</v>
      </c>
      <c r="Z7" s="20">
        <f>'IV (1)'!$E29</f>
        <v>1</v>
      </c>
      <c r="AA7" s="20">
        <f>'IV (2)'!$E29</f>
        <v>0</v>
      </c>
      <c r="AB7" s="43">
        <f t="shared" si="0"/>
        <v>3.848563796391324</v>
      </c>
      <c r="AC7" s="1">
        <f t="shared" si="1"/>
        <v>3</v>
      </c>
    </row>
    <row r="8" spans="1:29" ht="15.75">
      <c r="A8" s="5" t="s">
        <v>337</v>
      </c>
      <c r="B8" s="19">
        <f>'I (1)'!$F40</f>
        <v>1.291274192439393</v>
      </c>
      <c r="C8" s="19">
        <f>'I (2)'!$I41</f>
        <v>0.35495552602658587</v>
      </c>
      <c r="D8" s="19">
        <f>'I (3)'!$G41</f>
        <v>-0.1285606596786174</v>
      </c>
      <c r="E8" s="20">
        <f>'I (4)'!$E40</f>
        <v>0</v>
      </c>
      <c r="F8" s="19">
        <f>'I (5)'!$G41</f>
        <v>0.5854532944818478</v>
      </c>
      <c r="G8" s="36">
        <f>'I (6)'!$G41</f>
        <v>1</v>
      </c>
      <c r="H8" s="20">
        <f>'II (1)'!$G40</f>
        <v>0</v>
      </c>
      <c r="I8" s="19">
        <f>'II (2)'!$F40</f>
        <v>-0.7953141064267214</v>
      </c>
      <c r="J8" s="19">
        <f>'II (3)'!$F40</f>
        <v>-0.023458700049805343</v>
      </c>
      <c r="K8" s="20">
        <f>'II (4)'!$H41</f>
        <v>0</v>
      </c>
      <c r="L8" s="36">
        <f>'II (5)'!$G41</f>
        <v>0</v>
      </c>
      <c r="M8" s="36">
        <f>'II (6)'!$G41</f>
        <v>0</v>
      </c>
      <c r="N8" s="19">
        <f>'II (7)'!$G41</f>
        <v>-0.2986896718995581</v>
      </c>
      <c r="O8" s="36">
        <f>'II (8)'!$F41</f>
        <v>0</v>
      </c>
      <c r="P8" s="36">
        <f>'II (9)'!$I41</f>
        <v>1</v>
      </c>
      <c r="Q8" s="36">
        <f>'III (1)'!$M41</f>
        <v>0</v>
      </c>
      <c r="R8" s="36">
        <f>'III (2)'!$K41</f>
        <v>0</v>
      </c>
      <c r="S8" s="36">
        <f>'III (3)'!$I40</f>
        <v>0</v>
      </c>
      <c r="T8" s="20">
        <f>'III (4)'!$H41</f>
        <v>0</v>
      </c>
      <c r="U8" s="19">
        <f>'III (5)'!$H40</f>
        <v>-0.19843432301463135</v>
      </c>
      <c r="V8" s="20">
        <f>'III (6)'!$E40</f>
        <v>0</v>
      </c>
      <c r="W8" s="20">
        <f>'III (7)'!$E40</f>
        <v>0</v>
      </c>
      <c r="X8" s="36">
        <f>'III (8)'!$J41</f>
        <v>1</v>
      </c>
      <c r="Y8" s="20">
        <f>'III (9)'!$E40</f>
        <v>0</v>
      </c>
      <c r="Z8" s="20">
        <f>'IV (1)'!$E40</f>
        <v>1</v>
      </c>
      <c r="AA8" s="20">
        <f>'IV (2)'!$E40</f>
        <v>-1</v>
      </c>
      <c r="AB8" s="43">
        <f t="shared" si="0"/>
        <v>3.7872255518784925</v>
      </c>
      <c r="AC8" s="1">
        <f t="shared" si="1"/>
        <v>4</v>
      </c>
    </row>
    <row r="9" spans="1:29" ht="15.75">
      <c r="A9" s="5" t="s">
        <v>338</v>
      </c>
      <c r="B9" s="19">
        <f>'I (1)'!$F10</f>
        <v>1.0776117423946943</v>
      </c>
      <c r="C9" s="19">
        <f>'I (2)'!$I11</f>
        <v>0.3293090741077737</v>
      </c>
      <c r="D9" s="36">
        <f>'I (3)'!$G11</f>
        <v>0</v>
      </c>
      <c r="E9" s="20">
        <f>'I (4)'!$E10</f>
        <v>0</v>
      </c>
      <c r="F9" s="36">
        <f>'I (5)'!$G11</f>
        <v>1</v>
      </c>
      <c r="G9" s="19">
        <f>'I (6)'!$G11</f>
        <v>0.7271221394930436</v>
      </c>
      <c r="H9" s="20">
        <f>'II (1)'!$G10</f>
        <v>0</v>
      </c>
      <c r="I9" s="19">
        <f>'II (2)'!$F10</f>
        <v>-0.33594181466805045</v>
      </c>
      <c r="J9" s="19">
        <f>'II (3)'!$F10</f>
        <v>-0.2184721388667612</v>
      </c>
      <c r="K9" s="20">
        <f>'II (4)'!$H11</f>
        <v>0</v>
      </c>
      <c r="L9" s="19">
        <f>'II (5)'!$G11</f>
        <v>-0.06665078497593149</v>
      </c>
      <c r="M9" s="19">
        <f>'II (6)'!$G11</f>
        <v>-0.04852887007083775</v>
      </c>
      <c r="N9" s="36">
        <f>'II (7)'!$G11</f>
        <v>0</v>
      </c>
      <c r="O9" s="19">
        <f>'II (8)'!$F11</f>
        <v>0.24776142069850532</v>
      </c>
      <c r="P9" s="19">
        <f>'II (9)'!$I11</f>
        <v>0.0722989076252366</v>
      </c>
      <c r="Q9" s="36">
        <f>'III (1)'!$M11</f>
        <v>0</v>
      </c>
      <c r="R9" s="36">
        <f>'III (2)'!$K11</f>
        <v>0</v>
      </c>
      <c r="S9" s="36">
        <f>'III (3)'!$I10</f>
        <v>0</v>
      </c>
      <c r="T9" s="20">
        <f>'III (4)'!$H11</f>
        <v>0</v>
      </c>
      <c r="U9" s="19">
        <f>'III (5)'!$H10</f>
        <v>-0.07935740957520374</v>
      </c>
      <c r="V9" s="20">
        <f>'III (6)'!$E10</f>
        <v>0</v>
      </c>
      <c r="W9" s="20">
        <f>'III (7)'!$E10</f>
        <v>0</v>
      </c>
      <c r="X9" s="19">
        <f>'III (8)'!$J11</f>
        <v>0.029812240916172572</v>
      </c>
      <c r="Y9" s="20">
        <f>'III (9)'!$E10</f>
        <v>0</v>
      </c>
      <c r="Z9" s="20">
        <f>'IV (1)'!$E10</f>
        <v>1</v>
      </c>
      <c r="AA9" s="20">
        <f>'IV (2)'!$E10</f>
        <v>0</v>
      </c>
      <c r="AB9" s="43">
        <f t="shared" si="0"/>
        <v>3.7349645070786415</v>
      </c>
      <c r="AC9" s="1">
        <f t="shared" si="1"/>
        <v>5</v>
      </c>
    </row>
    <row r="10" spans="1:29" ht="15.75">
      <c r="A10" s="5" t="s">
        <v>5</v>
      </c>
      <c r="B10" s="19">
        <f>'I (1)'!$F14</f>
        <v>0.8029924171728337</v>
      </c>
      <c r="C10" s="19">
        <f>'I (2)'!$I15</f>
        <v>0.2768022057056132</v>
      </c>
      <c r="D10" s="36">
        <f>'I (3)'!$G15</f>
        <v>0</v>
      </c>
      <c r="E10" s="20">
        <f>'I (4)'!$E14</f>
        <v>0</v>
      </c>
      <c r="F10" s="19">
        <f>'I (5)'!$G15</f>
        <v>0.07805053009888269</v>
      </c>
      <c r="G10" s="19">
        <f>'I (6)'!$G15</f>
        <v>0.6809872498003663</v>
      </c>
      <c r="H10" s="20">
        <f>'II (1)'!$G14</f>
        <v>0</v>
      </c>
      <c r="I10" s="19">
        <f>'II (2)'!$F14</f>
        <v>-0.21252057977096173</v>
      </c>
      <c r="J10" s="19">
        <f>'II (3)'!$F14</f>
        <v>-0.1666726913751863</v>
      </c>
      <c r="K10" s="20">
        <f>'II (4)'!$H15</f>
        <v>0</v>
      </c>
      <c r="L10" s="19">
        <f>'II (5)'!$G15</f>
        <v>-0.04210875435227521</v>
      </c>
      <c r="M10" s="36">
        <f>'II (6)'!$G15</f>
        <v>0</v>
      </c>
      <c r="N10" s="36">
        <f>'II (7)'!$G15</f>
        <v>0</v>
      </c>
      <c r="O10" s="19">
        <f>'II (8)'!$F15</f>
        <v>1.0457958716903224</v>
      </c>
      <c r="P10" s="19">
        <f>'II (9)'!$I15</f>
        <v>0.0980077304399368</v>
      </c>
      <c r="Q10" s="36">
        <f>'III (1)'!$M15</f>
        <v>0</v>
      </c>
      <c r="R10" s="36">
        <f>'III (2)'!$K15</f>
        <v>0</v>
      </c>
      <c r="S10" s="36">
        <f>'III (3)'!$I14</f>
        <v>0</v>
      </c>
      <c r="T10" s="20">
        <f>'III (4)'!$H15</f>
        <v>0</v>
      </c>
      <c r="U10" s="19">
        <f>'III (5)'!$H14</f>
        <v>-0.052656096029751395</v>
      </c>
      <c r="V10" s="20">
        <f>'III (6)'!$E14</f>
        <v>0</v>
      </c>
      <c r="W10" s="20">
        <f>'III (7)'!$E14</f>
        <v>0</v>
      </c>
      <c r="X10" s="19">
        <f>'III (8)'!$J15</f>
        <v>0.20610844534545775</v>
      </c>
      <c r="Y10" s="20">
        <f>'III (9)'!$E14</f>
        <v>0</v>
      </c>
      <c r="Z10" s="20">
        <f>'IV (1)'!$E14</f>
        <v>1</v>
      </c>
      <c r="AA10" s="20">
        <f>'IV (2)'!$E14</f>
        <v>0</v>
      </c>
      <c r="AB10" s="43">
        <f t="shared" si="0"/>
        <v>3.714786328725238</v>
      </c>
      <c r="AC10" s="1">
        <f t="shared" si="1"/>
        <v>6</v>
      </c>
    </row>
    <row r="11" spans="1:29" ht="15.75">
      <c r="A11" s="5" t="s">
        <v>339</v>
      </c>
      <c r="B11" s="19">
        <f>'I (1)'!$F44</f>
        <v>1.1284869274090696</v>
      </c>
      <c r="C11" s="19">
        <f>'I (2)'!$I45</f>
        <v>0.5379393774337947</v>
      </c>
      <c r="D11" s="19">
        <f>'I (3)'!$G45</f>
        <v>-0.2822344325821635</v>
      </c>
      <c r="E11" s="20">
        <f>'I (4)'!$E44</f>
        <v>0</v>
      </c>
      <c r="F11" s="19">
        <f>'I (5)'!$G45</f>
        <v>0.041950241286279</v>
      </c>
      <c r="G11" s="19">
        <f>'I (6)'!$G45</f>
        <v>0.7707433208667296</v>
      </c>
      <c r="H11" s="20">
        <f>'II (1)'!$G44</f>
        <v>0</v>
      </c>
      <c r="I11" s="19">
        <f>'II (2)'!$F44</f>
        <v>-0.6633712179535325</v>
      </c>
      <c r="J11" s="19">
        <f>'II (3)'!$F44</f>
        <v>-0.25671117527504905</v>
      </c>
      <c r="K11" s="20">
        <f>'II (4)'!$H45</f>
        <v>0</v>
      </c>
      <c r="L11" s="19">
        <f>'II (5)'!$G45</f>
        <v>-0.1678472553338971</v>
      </c>
      <c r="M11" s="36">
        <f>'II (6)'!$G45</f>
        <v>0</v>
      </c>
      <c r="N11" s="36">
        <f>'II (7)'!$G45</f>
        <v>0</v>
      </c>
      <c r="O11" s="19">
        <f>'II (8)'!$F45</f>
        <v>1.0126092153610409</v>
      </c>
      <c r="P11" s="19">
        <f>'II (9)'!$I45</f>
        <v>0.183899822408917</v>
      </c>
      <c r="Q11" s="36">
        <f>'III (1)'!$M45</f>
        <v>0</v>
      </c>
      <c r="R11" s="36">
        <f>'III (2)'!$K45</f>
        <v>0</v>
      </c>
      <c r="S11" s="36">
        <f>'III (3)'!$I44</f>
        <v>0</v>
      </c>
      <c r="T11" s="20">
        <f>'III (4)'!$H45</f>
        <v>0</v>
      </c>
      <c r="U11" s="36">
        <f>'III (5)'!$H44</f>
        <v>0</v>
      </c>
      <c r="V11" s="20">
        <f>'III (6)'!$E44</f>
        <v>0</v>
      </c>
      <c r="W11" s="20">
        <f>'III (7)'!$E44</f>
        <v>0</v>
      </c>
      <c r="X11" s="19">
        <f>'III (8)'!$J45</f>
        <v>0.07085574455118464</v>
      </c>
      <c r="Y11" s="20">
        <f>'III (9)'!$E44</f>
        <v>0</v>
      </c>
      <c r="Z11" s="20">
        <f>'IV (1)'!$E44</f>
        <v>1</v>
      </c>
      <c r="AA11" s="20">
        <f>'IV (2)'!$E44</f>
        <v>0</v>
      </c>
      <c r="AB11" s="43">
        <f t="shared" si="0"/>
        <v>3.3763205681723734</v>
      </c>
      <c r="AC11" s="1">
        <f t="shared" si="1"/>
        <v>7</v>
      </c>
    </row>
    <row r="12" spans="1:29" ht="15.75">
      <c r="A12" s="5" t="s">
        <v>340</v>
      </c>
      <c r="B12" s="19">
        <f>'I (1)'!$F39</f>
        <v>0.7865308147380177</v>
      </c>
      <c r="C12" s="19">
        <f>'I (2)'!$I40</f>
        <v>0.4219054236724865</v>
      </c>
      <c r="D12" s="36">
        <f>'I (3)'!$G40</f>
        <v>0</v>
      </c>
      <c r="E12" s="20">
        <f>'I (4)'!$E39</f>
        <v>0</v>
      </c>
      <c r="F12" s="19">
        <f>'I (5)'!$G40</f>
        <v>0.03355622399786619</v>
      </c>
      <c r="G12" s="19">
        <f>'I (6)'!$G40</f>
        <v>0.46802951510058716</v>
      </c>
      <c r="H12" s="20">
        <f>'II (1)'!$G39</f>
        <v>0</v>
      </c>
      <c r="I12" s="19">
        <f>'II (2)'!$F39</f>
        <v>-0.0375866728308902</v>
      </c>
      <c r="J12" s="19">
        <f>'II (3)'!$F39</f>
        <v>-0.2404407245626816</v>
      </c>
      <c r="K12" s="20">
        <f>'II (4)'!$H40</f>
        <v>0</v>
      </c>
      <c r="L12" s="50">
        <f>'II (5)'!$G40</f>
        <v>-0.0015158769506738688</v>
      </c>
      <c r="M12" s="19">
        <f>'II (6)'!$G40</f>
        <v>-0.38684750950594254</v>
      </c>
      <c r="N12" s="36">
        <f>'II (7)'!$G40</f>
        <v>0</v>
      </c>
      <c r="O12" s="19">
        <f>'II (8)'!$F40</f>
        <v>0.940846909630938</v>
      </c>
      <c r="P12" s="19">
        <f>'II (9)'!$I40</f>
        <v>0.24816738567370428</v>
      </c>
      <c r="Q12" s="36">
        <f>'III (1)'!$M40</f>
        <v>0</v>
      </c>
      <c r="R12" s="36">
        <f>'III (2)'!$K40</f>
        <v>0</v>
      </c>
      <c r="S12" s="36">
        <f>'III (3)'!$I39</f>
        <v>0</v>
      </c>
      <c r="T12" s="20">
        <f>'III (4)'!$H40</f>
        <v>0</v>
      </c>
      <c r="U12" s="19">
        <f>'III (5)'!$H39</f>
        <v>-0.07849752426742529</v>
      </c>
      <c r="V12" s="20">
        <f>'III (6)'!$E39</f>
        <v>0</v>
      </c>
      <c r="W12" s="20">
        <f>'III (7)'!$E39</f>
        <v>0</v>
      </c>
      <c r="X12" s="19">
        <f>'III (8)'!$J40</f>
        <v>0.0390488439727165</v>
      </c>
      <c r="Y12" s="20">
        <f>'III (9)'!$E39</f>
        <v>0</v>
      </c>
      <c r="Z12" s="20">
        <f>'IV (1)'!$E39</f>
        <v>1</v>
      </c>
      <c r="AA12" s="20">
        <f>'IV (2)'!$E39</f>
        <v>0</v>
      </c>
      <c r="AB12" s="43">
        <f t="shared" si="0"/>
        <v>3.1931968086687026</v>
      </c>
      <c r="AC12" s="1">
        <f t="shared" si="1"/>
        <v>8</v>
      </c>
    </row>
    <row r="13" spans="1:29" ht="15.75">
      <c r="A13" s="5" t="s">
        <v>341</v>
      </c>
      <c r="B13" s="19">
        <f>'I (1)'!$F15</f>
        <v>0.9794593994045773</v>
      </c>
      <c r="C13" s="19">
        <f>'I (2)'!$I16</f>
        <v>0.3317753619812787</v>
      </c>
      <c r="D13" s="19">
        <f>'I (3)'!$G16</f>
        <v>-0.02133035878816238</v>
      </c>
      <c r="E13" s="20">
        <f>'I (4)'!$E15</f>
        <v>-1</v>
      </c>
      <c r="F13" s="19">
        <f>'I (5)'!$G16</f>
        <v>0.039944300377987</v>
      </c>
      <c r="G13" s="19">
        <f>'I (6)'!$G16</f>
        <v>0.34737863928200247</v>
      </c>
      <c r="H13" s="20">
        <f>'II (1)'!$G15</f>
        <v>0</v>
      </c>
      <c r="I13" s="19">
        <f>'II (2)'!$F15</f>
        <v>-0.10198118518430628</v>
      </c>
      <c r="J13" s="19">
        <f>'II (3)'!$F15</f>
        <v>-0.06075740677819558</v>
      </c>
      <c r="K13" s="20">
        <f>'II (4)'!$H16</f>
        <v>0</v>
      </c>
      <c r="L13" s="19">
        <f>'II (5)'!$G16</f>
        <v>-0.016787385320780498</v>
      </c>
      <c r="M13" s="36">
        <f>'II (6)'!$G16</f>
        <v>0</v>
      </c>
      <c r="N13" s="19">
        <f>'II (7)'!$G16</f>
        <v>-0.013307030721438556</v>
      </c>
      <c r="O13" s="19">
        <f>'II (8)'!$F16</f>
        <v>1.4305218711531582</v>
      </c>
      <c r="P13" s="19">
        <f>'II (9)'!$I16</f>
        <v>0.033774019839370714</v>
      </c>
      <c r="Q13" s="36">
        <f>'III (1)'!$M16</f>
        <v>0</v>
      </c>
      <c r="R13" s="36">
        <f>'III (2)'!$K16</f>
        <v>0</v>
      </c>
      <c r="S13" s="36">
        <f>'III (3)'!$I15</f>
        <v>0</v>
      </c>
      <c r="T13" s="20">
        <f>'III (4)'!$H16</f>
        <v>0</v>
      </c>
      <c r="U13" s="36">
        <f>'III (5)'!$H15</f>
        <v>0</v>
      </c>
      <c r="V13" s="20">
        <f>'III (6)'!$E15</f>
        <v>0</v>
      </c>
      <c r="W13" s="20">
        <f>'III (7)'!$E15</f>
        <v>0</v>
      </c>
      <c r="X13" s="19">
        <f>'III (8)'!$J16</f>
        <v>0.10663395369724286</v>
      </c>
      <c r="Y13" s="20">
        <f>'III (9)'!$E15</f>
        <v>0</v>
      </c>
      <c r="Z13" s="20">
        <f>'IV (1)'!$E15</f>
        <v>1</v>
      </c>
      <c r="AA13" s="20">
        <f>'IV (2)'!$E15</f>
        <v>0</v>
      </c>
      <c r="AB13" s="43">
        <f t="shared" si="0"/>
        <v>3.055324178942734</v>
      </c>
      <c r="AC13" s="1">
        <f t="shared" si="1"/>
        <v>9</v>
      </c>
    </row>
    <row r="14" spans="1:29" ht="15.75">
      <c r="A14" s="5" t="s">
        <v>342</v>
      </c>
      <c r="B14" s="19">
        <f>'I (1)'!$F34</f>
        <v>0.6778150332834976</v>
      </c>
      <c r="C14" s="36">
        <f>'I (2)'!$I35</f>
        <v>1</v>
      </c>
      <c r="D14" s="36">
        <f>'I (3)'!$G35</f>
        <v>0</v>
      </c>
      <c r="E14" s="20">
        <f>'I (4)'!$E34</f>
        <v>0</v>
      </c>
      <c r="F14" s="19">
        <f>'I (5)'!$G35</f>
        <v>0.05132978313867773</v>
      </c>
      <c r="G14" s="36">
        <f>'I (6)'!$G35</f>
        <v>1</v>
      </c>
      <c r="H14" s="20">
        <f>'II (1)'!$G34</f>
        <v>0</v>
      </c>
      <c r="I14" s="19">
        <f>'II (2)'!$F34</f>
        <v>-0.6864828913344346</v>
      </c>
      <c r="J14" s="19">
        <f>'II (3)'!$F34</f>
        <v>-0.21859767378554723</v>
      </c>
      <c r="K14" s="20">
        <f>'II (4)'!$H35</f>
        <v>0</v>
      </c>
      <c r="L14" s="19">
        <f>'II (5)'!$G35</f>
        <v>-0.03127886954878968</v>
      </c>
      <c r="M14" s="19">
        <f>'II (6)'!$G35</f>
        <v>-0.7324942692076621</v>
      </c>
      <c r="N14" s="36">
        <f>'II (7)'!$G35</f>
        <v>0</v>
      </c>
      <c r="O14" s="36">
        <f>'II (8)'!$F35</f>
        <v>0</v>
      </c>
      <c r="P14" s="19">
        <f>'II (9)'!$I35</f>
        <v>0.7404007183116015</v>
      </c>
      <c r="Q14" s="36">
        <f>'III (1)'!$M35</f>
        <v>0</v>
      </c>
      <c r="R14" s="36">
        <f>'III (2)'!$K35</f>
        <v>0</v>
      </c>
      <c r="S14" s="36">
        <f>'III (3)'!$I34</f>
        <v>0</v>
      </c>
      <c r="T14" s="20">
        <f>'III (4)'!$H35</f>
        <v>0</v>
      </c>
      <c r="U14" s="36">
        <f>'III (5)'!$H34</f>
        <v>0</v>
      </c>
      <c r="V14" s="20">
        <f>'III (6)'!$E34</f>
        <v>0</v>
      </c>
      <c r="W14" s="20">
        <f>'III (7)'!$E34</f>
        <v>0</v>
      </c>
      <c r="X14" s="19">
        <f>'III (8)'!$J35</f>
        <v>0.08164871163016801</v>
      </c>
      <c r="Y14" s="20">
        <f>'III (9)'!$E34</f>
        <v>0</v>
      </c>
      <c r="Z14" s="20">
        <f>'IV (1)'!$E34</f>
        <v>1</v>
      </c>
      <c r="AA14" s="20">
        <f>'IV (2)'!$E34</f>
        <v>0</v>
      </c>
      <c r="AB14" s="43">
        <f t="shared" si="0"/>
        <v>2.882340542487511</v>
      </c>
      <c r="AC14" s="1">
        <f t="shared" si="1"/>
        <v>10</v>
      </c>
    </row>
    <row r="15" spans="1:29" ht="15.75">
      <c r="A15" s="5" t="s">
        <v>343</v>
      </c>
      <c r="B15" s="19">
        <f>'I (1)'!$F31</f>
        <v>0.6405299718832196</v>
      </c>
      <c r="C15" s="19">
        <f>'I (2)'!$I32</f>
        <v>0.8528141027535397</v>
      </c>
      <c r="D15" s="36">
        <f>'I (3)'!$G32</f>
        <v>0</v>
      </c>
      <c r="E15" s="20">
        <f>'I (4)'!$E31</f>
        <v>0</v>
      </c>
      <c r="F15" s="19">
        <f>'I (5)'!$G32</f>
        <v>0.07925268229547194</v>
      </c>
      <c r="G15" s="19">
        <f>'I (6)'!$G32</f>
        <v>0.16077850976491848</v>
      </c>
      <c r="H15" s="20">
        <f>'II (1)'!$G31</f>
        <v>0</v>
      </c>
      <c r="I15" s="19">
        <f>'II (2)'!$F31</f>
        <v>-0.6958715991756113</v>
      </c>
      <c r="J15" s="19">
        <f>'II (3)'!$F31</f>
        <v>-0.05588903579301273</v>
      </c>
      <c r="K15" s="20">
        <f>'II (4)'!$H32</f>
        <v>0</v>
      </c>
      <c r="L15" s="19">
        <f>'II (5)'!$G32</f>
        <v>-0.0407644442742485</v>
      </c>
      <c r="M15" s="36">
        <f>'II (6)'!$G32</f>
        <v>0</v>
      </c>
      <c r="N15" s="36">
        <f>'II (7)'!$G32</f>
        <v>0</v>
      </c>
      <c r="O15" s="19">
        <f>'II (8)'!$F32</f>
        <v>1.0221780205472721</v>
      </c>
      <c r="P15" s="19">
        <f>'II (9)'!$I32</f>
        <v>0.01748771675243497</v>
      </c>
      <c r="Q15" s="36">
        <f>'III (1)'!$M32</f>
        <v>0</v>
      </c>
      <c r="R15" s="36">
        <f>'III (2)'!$K32</f>
        <v>0</v>
      </c>
      <c r="S15" s="36">
        <f>'III (3)'!$I31</f>
        <v>0</v>
      </c>
      <c r="T15" s="20">
        <f>'III (4)'!$H32</f>
        <v>0</v>
      </c>
      <c r="U15" s="19">
        <f>'III (5)'!$H31</f>
        <v>-0.19843432301463135</v>
      </c>
      <c r="V15" s="20">
        <f>'III (6)'!$E31</f>
        <v>0</v>
      </c>
      <c r="W15" s="20">
        <f>'III (7)'!$E31</f>
        <v>0</v>
      </c>
      <c r="X15" s="19">
        <f>'III (8)'!$J32</f>
        <v>0.047310058129489393</v>
      </c>
      <c r="Y15" s="20">
        <f>'III (9)'!$E31</f>
        <v>0</v>
      </c>
      <c r="Z15" s="20">
        <f>'IV (1)'!$E31</f>
        <v>1</v>
      </c>
      <c r="AA15" s="20">
        <f>'IV (2)'!$E31</f>
        <v>0</v>
      </c>
      <c r="AB15" s="43">
        <f t="shared" si="0"/>
        <v>2.8293916598688424</v>
      </c>
      <c r="AC15" s="1">
        <f t="shared" si="1"/>
        <v>11</v>
      </c>
    </row>
    <row r="16" spans="1:29" ht="15.75">
      <c r="A16" s="5" t="s">
        <v>344</v>
      </c>
      <c r="B16" s="19">
        <f>'I (1)'!$F30</f>
        <v>0.8843117244958556</v>
      </c>
      <c r="C16" s="19">
        <f>'I (2)'!$I31</f>
        <v>0.447930652367005</v>
      </c>
      <c r="D16" s="36">
        <f>'I (3)'!$G31</f>
        <v>0</v>
      </c>
      <c r="E16" s="20">
        <f>'I (4)'!$E30</f>
        <v>-1</v>
      </c>
      <c r="F16" s="36">
        <f>'I (5)'!$G31</f>
        <v>0</v>
      </c>
      <c r="G16" s="19">
        <f>'I (6)'!$G31</f>
        <v>0.1537821978765463</v>
      </c>
      <c r="H16" s="20">
        <f>'II (1)'!$G30</f>
        <v>0</v>
      </c>
      <c r="I16" s="36">
        <f>'II (2)'!$F30</f>
        <v>0</v>
      </c>
      <c r="J16" s="19">
        <f>'II (3)'!$F30</f>
        <v>-0.12618438889985248</v>
      </c>
      <c r="K16" s="20">
        <f>'II (4)'!$H31</f>
        <v>0</v>
      </c>
      <c r="L16" s="19">
        <f>'II (5)'!$G31</f>
        <v>-0.19277273316165922</v>
      </c>
      <c r="M16" s="36">
        <f>'II (6)'!$G31</f>
        <v>0</v>
      </c>
      <c r="N16" s="36">
        <f>'II (7)'!$G31</f>
        <v>0</v>
      </c>
      <c r="O16" s="36">
        <f>'II (8)'!$F31</f>
        <v>2</v>
      </c>
      <c r="P16" s="19">
        <f>'II (9)'!$I31</f>
        <v>0.6238318933042842</v>
      </c>
      <c r="Q16" s="36">
        <f>'III (1)'!$M31</f>
        <v>0</v>
      </c>
      <c r="R16" s="36">
        <f>'III (2)'!$K31</f>
        <v>0</v>
      </c>
      <c r="S16" s="36">
        <f>'III (3)'!$I30</f>
        <v>0</v>
      </c>
      <c r="T16" s="20">
        <f>'III (4)'!$H31</f>
        <v>0</v>
      </c>
      <c r="U16" s="19">
        <f>'III (5)'!$H30</f>
        <v>-0.03083459810192788</v>
      </c>
      <c r="V16" s="20">
        <f>'III (6)'!$E30</f>
        <v>0</v>
      </c>
      <c r="W16" s="20">
        <f>'III (7)'!$E30</f>
        <v>0</v>
      </c>
      <c r="X16" s="19">
        <f>'III (8)'!$J31</f>
        <v>0.007458872027351147</v>
      </c>
      <c r="Y16" s="20">
        <f>'III (9)'!$E30</f>
        <v>-1</v>
      </c>
      <c r="Z16" s="20">
        <f>'IV (1)'!$E30</f>
        <v>1</v>
      </c>
      <c r="AA16" s="20">
        <f>'IV (2)'!$E30</f>
        <v>0</v>
      </c>
      <c r="AB16" s="43">
        <f t="shared" si="0"/>
        <v>2.7675236199076028</v>
      </c>
      <c r="AC16" s="1">
        <f t="shared" si="1"/>
        <v>12</v>
      </c>
    </row>
    <row r="17" spans="1:29" ht="15.75">
      <c r="A17" s="5" t="s">
        <v>345</v>
      </c>
      <c r="B17" s="19">
        <f>'I (1)'!$F12</f>
        <v>1.0401027623418302</v>
      </c>
      <c r="C17" s="19">
        <f>'I (2)'!$I13</f>
        <v>0.33038217333522957</v>
      </c>
      <c r="D17" s="36">
        <f>'I (3)'!$G13</f>
        <v>0</v>
      </c>
      <c r="E17" s="20">
        <f>'I (4)'!$E12</f>
        <v>0</v>
      </c>
      <c r="F17" s="19">
        <f>'I (5)'!$G13</f>
        <v>0.2975145804953018</v>
      </c>
      <c r="G17" s="19">
        <f>'I (6)'!$G13</f>
        <v>0.7855477845087091</v>
      </c>
      <c r="H17" s="20">
        <f>'II (1)'!$G12</f>
        <v>0</v>
      </c>
      <c r="I17" s="19">
        <f>'II (2)'!$F12</f>
        <v>-0.8197611966590962</v>
      </c>
      <c r="J17" s="19">
        <f>'II (3)'!$F12</f>
        <v>-0.3108924366274035</v>
      </c>
      <c r="K17" s="20">
        <f>'II (4)'!$H13</f>
        <v>0</v>
      </c>
      <c r="L17" s="19">
        <f>'II (5)'!$G13</f>
        <v>-0.050258806790474515</v>
      </c>
      <c r="M17" s="36">
        <f>'II (6)'!$G13</f>
        <v>0</v>
      </c>
      <c r="N17" s="36">
        <f>'II (7)'!$G13</f>
        <v>0</v>
      </c>
      <c r="O17" s="19">
        <f>'II (8)'!$F13</f>
        <v>0.45769852617239326</v>
      </c>
      <c r="P17" s="19">
        <f>'II (9)'!$I13</f>
        <v>0.14512079759868812</v>
      </c>
      <c r="Q17" s="36">
        <f>'III (1)'!$M13</f>
        <v>0</v>
      </c>
      <c r="R17" s="36">
        <f>'III (2)'!$K13</f>
        <v>0</v>
      </c>
      <c r="S17" s="36">
        <f>'III (3)'!$I12</f>
        <v>0</v>
      </c>
      <c r="T17" s="20">
        <f>'III (4)'!$H13</f>
        <v>0</v>
      </c>
      <c r="U17" s="19">
        <f>'III (5)'!$H12</f>
        <v>-0.17886097877342702</v>
      </c>
      <c r="V17" s="20">
        <f>'III (6)'!$E12</f>
        <v>0</v>
      </c>
      <c r="W17" s="20">
        <f>'III (7)'!$E12</f>
        <v>0</v>
      </c>
      <c r="X17" s="19">
        <f>'III (8)'!$J13</f>
        <v>0.027075895517651914</v>
      </c>
      <c r="Y17" s="20">
        <f>'III (9)'!$E12</f>
        <v>0</v>
      </c>
      <c r="Z17" s="20">
        <f>'IV (1)'!$E12</f>
        <v>1</v>
      </c>
      <c r="AA17" s="20">
        <f>'IV (2)'!$E12</f>
        <v>0</v>
      </c>
      <c r="AB17" s="43">
        <f t="shared" si="0"/>
        <v>2.7236691011194027</v>
      </c>
      <c r="AC17" s="1">
        <f t="shared" si="1"/>
        <v>13</v>
      </c>
    </row>
    <row r="18" spans="1:29" ht="15.75">
      <c r="A18" s="5" t="s">
        <v>346</v>
      </c>
      <c r="B18" s="19">
        <f>'I (1)'!$F36</f>
        <v>0.8901539911660648</v>
      </c>
      <c r="C18" s="19">
        <f>'I (2)'!$I37</f>
        <v>0.3019733875364645</v>
      </c>
      <c r="D18" s="19">
        <f>'I (3)'!$G37</f>
        <v>-0.1788761955855999</v>
      </c>
      <c r="E18" s="20">
        <f>'I (4)'!$E36</f>
        <v>0</v>
      </c>
      <c r="F18" s="19">
        <f>'I (5)'!$G37</f>
        <v>0.06474825911073562</v>
      </c>
      <c r="G18" s="36">
        <f>'I (6)'!$G37</f>
        <v>1</v>
      </c>
      <c r="H18" s="20">
        <f>'II (1)'!$G36</f>
        <v>0</v>
      </c>
      <c r="I18" s="19">
        <f>'II (2)'!$F36</f>
        <v>-0.49808928961000837</v>
      </c>
      <c r="J18" s="19">
        <f>'II (3)'!$F36</f>
        <v>-0.005691123138207176</v>
      </c>
      <c r="K18" s="20">
        <f>'II (4)'!$H37</f>
        <v>0</v>
      </c>
      <c r="L18" s="50">
        <f>'II (5)'!$G37</f>
        <v>-0.003146465742787503</v>
      </c>
      <c r="M18" s="36">
        <f>'II (6)'!$G37</f>
        <v>0</v>
      </c>
      <c r="N18" s="36">
        <f>'II (7)'!$G37</f>
        <v>0</v>
      </c>
      <c r="O18" s="36">
        <f>'II (8)'!$F37</f>
        <v>0</v>
      </c>
      <c r="P18" s="19">
        <f>'II (9)'!$I37</f>
        <v>0.20966397746448415</v>
      </c>
      <c r="Q18" s="36">
        <f>'III (1)'!$M37</f>
        <v>0</v>
      </c>
      <c r="R18" s="36">
        <f>'III (2)'!$K37</f>
        <v>0</v>
      </c>
      <c r="S18" s="36">
        <f>'III (3)'!$I36</f>
        <v>0</v>
      </c>
      <c r="T18" s="20">
        <f>'III (4)'!$H37</f>
        <v>0</v>
      </c>
      <c r="U18" s="19">
        <f>'III (5)'!$H36</f>
        <v>-0.17882844701730374</v>
      </c>
      <c r="V18" s="20">
        <f>'III (6)'!$E36</f>
        <v>0</v>
      </c>
      <c r="W18" s="20">
        <f>'III (7)'!$E36</f>
        <v>0</v>
      </c>
      <c r="X18" s="19">
        <f>'III (8)'!$J37</f>
        <v>0.09246969415016502</v>
      </c>
      <c r="Y18" s="20">
        <f>'III (9)'!$E36</f>
        <v>0</v>
      </c>
      <c r="Z18" s="20">
        <f>'IV (1)'!$E36</f>
        <v>1</v>
      </c>
      <c r="AA18" s="20">
        <f>'IV (2)'!$E36</f>
        <v>0</v>
      </c>
      <c r="AB18" s="43">
        <f t="shared" si="0"/>
        <v>2.694377788334007</v>
      </c>
      <c r="AC18" s="1">
        <f t="shared" si="1"/>
        <v>14</v>
      </c>
    </row>
    <row r="19" spans="1:29" ht="15.75">
      <c r="A19" s="5" t="s">
        <v>347</v>
      </c>
      <c r="B19" s="19">
        <f>'I (1)'!$F33</f>
        <v>0.05983259047467716</v>
      </c>
      <c r="C19" s="19">
        <f>'I (2)'!$I34</f>
        <v>0.3220621012976953</v>
      </c>
      <c r="D19" s="36">
        <f>'I (3)'!$G34</f>
        <v>0</v>
      </c>
      <c r="E19" s="20">
        <f>'I (4)'!$E33</f>
        <v>0</v>
      </c>
      <c r="F19" s="19">
        <f>'I (5)'!$G34</f>
        <v>0.13025062322737396</v>
      </c>
      <c r="G19" s="19">
        <f>'I (6)'!$G34</f>
        <v>0.8327233543447685</v>
      </c>
      <c r="H19" s="20">
        <f>'II (1)'!$G33</f>
        <v>0</v>
      </c>
      <c r="I19" s="19">
        <f>'II (2)'!$F33</f>
        <v>-0.6190245595196354</v>
      </c>
      <c r="J19" s="36">
        <f>'II (3)'!$F33</f>
        <v>0</v>
      </c>
      <c r="K19" s="20">
        <f>'II (4)'!$H34</f>
        <v>0</v>
      </c>
      <c r="L19" s="36">
        <f>'II (5)'!$G34</f>
        <v>0</v>
      </c>
      <c r="M19" s="36">
        <f>'II (6)'!$G34</f>
        <v>0</v>
      </c>
      <c r="N19" s="19">
        <f>'II (7)'!$G34</f>
        <v>-0.11610966737038267</v>
      </c>
      <c r="O19" s="19">
        <f>'II (8)'!$F34</f>
        <v>0.41901622249090426</v>
      </c>
      <c r="P19" s="19">
        <f>'II (9)'!$I34</f>
        <v>0.22604757652033053</v>
      </c>
      <c r="Q19" s="36">
        <f>'III (1)'!$M34</f>
        <v>0</v>
      </c>
      <c r="R19" s="36">
        <f>'III (2)'!$K34</f>
        <v>0</v>
      </c>
      <c r="S19" s="36">
        <f>'III (3)'!$I33</f>
        <v>0</v>
      </c>
      <c r="T19" s="20">
        <f>'III (4)'!$H34</f>
        <v>0</v>
      </c>
      <c r="U19" s="19">
        <f>'III (5)'!$H33</f>
        <v>-0.19843432301463135</v>
      </c>
      <c r="V19" s="20">
        <f>'III (6)'!$E33</f>
        <v>0</v>
      </c>
      <c r="W19" s="20">
        <f>'III (7)'!$E33</f>
        <v>0</v>
      </c>
      <c r="X19" s="19">
        <f>'III (8)'!$J34</f>
        <v>0.6162930505484085</v>
      </c>
      <c r="Y19" s="20">
        <f>'III (9)'!$E33</f>
        <v>0</v>
      </c>
      <c r="Z19" s="20">
        <f>'IV (1)'!$E33</f>
        <v>1</v>
      </c>
      <c r="AA19" s="20">
        <f>'IV (2)'!$E33</f>
        <v>0</v>
      </c>
      <c r="AB19" s="43">
        <f t="shared" si="0"/>
        <v>2.672656968999509</v>
      </c>
      <c r="AC19" s="1">
        <f t="shared" si="1"/>
        <v>15</v>
      </c>
    </row>
    <row r="20" spans="1:29" ht="15.75">
      <c r="A20" s="5" t="s">
        <v>348</v>
      </c>
      <c r="B20" s="19">
        <f>'I (1)'!$F17</f>
        <v>0.9195925317453623</v>
      </c>
      <c r="C20" s="19">
        <f>'I (2)'!$I18</f>
        <v>0.36777841777575226</v>
      </c>
      <c r="D20" s="36">
        <f>'I (3)'!$G18</f>
        <v>0</v>
      </c>
      <c r="E20" s="20">
        <f>'I (4)'!$E17</f>
        <v>0</v>
      </c>
      <c r="F20" s="19">
        <f>'I (5)'!$G18</f>
        <v>0.1003013256914279</v>
      </c>
      <c r="G20" s="19">
        <f>'I (6)'!$G18</f>
        <v>0.2882079718354831</v>
      </c>
      <c r="H20" s="20">
        <f>'II (1)'!$G17</f>
        <v>0</v>
      </c>
      <c r="I20" s="19">
        <f>'II (2)'!$F17</f>
        <v>-0.5535155789471222</v>
      </c>
      <c r="J20" s="19">
        <f>'II (3)'!$F17</f>
        <v>-0.26189178109570205</v>
      </c>
      <c r="K20" s="20">
        <f>'II (4)'!$H18</f>
        <v>0</v>
      </c>
      <c r="L20" s="19">
        <f>'II (5)'!$G18</f>
        <v>-0.07688919131145402</v>
      </c>
      <c r="M20" s="36">
        <f>'II (6)'!$G18</f>
        <v>0</v>
      </c>
      <c r="N20" s="36">
        <f>'II (7)'!$G18</f>
        <v>0</v>
      </c>
      <c r="O20" s="19">
        <f>'II (8)'!$F18</f>
        <v>0.7284688419475602</v>
      </c>
      <c r="P20" s="19">
        <f>'II (9)'!$I18</f>
        <v>0.3065999570097928</v>
      </c>
      <c r="Q20" s="36">
        <f>'III (1)'!$M18</f>
        <v>0</v>
      </c>
      <c r="R20" s="36">
        <f>'III (2)'!$K18</f>
        <v>0</v>
      </c>
      <c r="S20" s="36">
        <f>'III (3)'!$I17</f>
        <v>0</v>
      </c>
      <c r="T20" s="20">
        <f>'III (4)'!$H18</f>
        <v>0</v>
      </c>
      <c r="U20" s="19">
        <f>'III (5)'!$H17</f>
        <v>-0.18026546060095705</v>
      </c>
      <c r="V20" s="20">
        <f>'III (6)'!$E17</f>
        <v>0</v>
      </c>
      <c r="W20" s="20">
        <f>'III (7)'!$E17</f>
        <v>0</v>
      </c>
      <c r="X20" s="19">
        <f>'III (8)'!$J18</f>
        <v>0.007527911798631871</v>
      </c>
      <c r="Y20" s="20">
        <f>'III (9)'!$E17</f>
        <v>0</v>
      </c>
      <c r="Z20" s="20">
        <f>'IV (1)'!$E17</f>
        <v>1</v>
      </c>
      <c r="AA20" s="20">
        <f>'IV (2)'!$E17</f>
        <v>0</v>
      </c>
      <c r="AB20" s="43">
        <f t="shared" si="0"/>
        <v>2.6459149458487747</v>
      </c>
      <c r="AC20" s="1">
        <f t="shared" si="1"/>
        <v>16</v>
      </c>
    </row>
    <row r="21" spans="1:29" ht="15.75">
      <c r="A21" s="5" t="s">
        <v>349</v>
      </c>
      <c r="B21" s="19">
        <f>'I (1)'!$F21</f>
        <v>0.23165838772112354</v>
      </c>
      <c r="C21" s="19">
        <f>'I (2)'!$I22</f>
        <v>0.7102995708993824</v>
      </c>
      <c r="D21" s="19">
        <f>'I (3)'!$G22</f>
        <v>-0.025574802582653253</v>
      </c>
      <c r="E21" s="20">
        <f>'I (4)'!$E21</f>
        <v>0</v>
      </c>
      <c r="F21" s="19">
        <f>'I (5)'!$G22</f>
        <v>0.05104171133537357</v>
      </c>
      <c r="G21" s="36">
        <f>'I (6)'!$G22</f>
        <v>1</v>
      </c>
      <c r="H21" s="20">
        <f>'II (1)'!$G21</f>
        <v>0</v>
      </c>
      <c r="I21" s="19">
        <f>'II (2)'!$F21</f>
        <v>-0.5723929734947759</v>
      </c>
      <c r="J21" s="19">
        <f>'II (3)'!$F21</f>
        <v>-0.05158913856794676</v>
      </c>
      <c r="K21" s="20">
        <f>'II (4)'!$H22</f>
        <v>0</v>
      </c>
      <c r="L21" s="19">
        <f>'II (5)'!$G22</f>
        <v>-0.0229548408580878</v>
      </c>
      <c r="M21" s="19">
        <f>'II (6)'!$G22</f>
        <v>-0.006355404022570611</v>
      </c>
      <c r="N21" s="19">
        <f>'II (7)'!$G22</f>
        <v>-0.27735669283119574</v>
      </c>
      <c r="O21" s="36">
        <f>'II (8)'!$F22</f>
        <v>0</v>
      </c>
      <c r="P21" s="19">
        <f>'II (9)'!$I22</f>
        <v>0.22806720359407515</v>
      </c>
      <c r="Q21" s="36">
        <f>'III (1)'!$M22</f>
        <v>0</v>
      </c>
      <c r="R21" s="36">
        <f>'III (2)'!$K22</f>
        <v>0</v>
      </c>
      <c r="S21" s="36">
        <f>'III (3)'!$I21</f>
        <v>0</v>
      </c>
      <c r="T21" s="20">
        <f>'III (4)'!$H22</f>
        <v>0</v>
      </c>
      <c r="U21" s="19">
        <f>'III (5)'!$H21</f>
        <v>-0.12551814900934494</v>
      </c>
      <c r="V21" s="20">
        <f>'III (6)'!$E21</f>
        <v>0</v>
      </c>
      <c r="W21" s="20">
        <f>'III (7)'!$E21</f>
        <v>0</v>
      </c>
      <c r="X21" s="19">
        <f>'III (8)'!$J22</f>
        <v>0.2838799576401861</v>
      </c>
      <c r="Y21" s="20">
        <f>'III (9)'!$E21</f>
        <v>0</v>
      </c>
      <c r="Z21" s="20">
        <f>'IV (1)'!$E21</f>
        <v>1</v>
      </c>
      <c r="AA21" s="20">
        <f>'IV (2)'!$E21</f>
        <v>0</v>
      </c>
      <c r="AB21" s="43">
        <f t="shared" si="0"/>
        <v>2.423204829823566</v>
      </c>
      <c r="AC21" s="1">
        <f t="shared" si="1"/>
        <v>17</v>
      </c>
    </row>
    <row r="22" spans="1:29" ht="15.75">
      <c r="A22" s="5" t="s">
        <v>350</v>
      </c>
      <c r="B22" s="19">
        <f>'I (1)'!$F45</f>
        <v>0.47740228035329324</v>
      </c>
      <c r="C22" s="19">
        <f>'I (2)'!$I46</f>
        <v>0.5184344240181227</v>
      </c>
      <c r="D22" s="19">
        <f>'I (3)'!$G46</f>
        <v>-0.06522148716068754</v>
      </c>
      <c r="E22" s="20">
        <f>'I (4)'!$E45</f>
        <v>0</v>
      </c>
      <c r="F22" s="19">
        <f>'I (5)'!$G46</f>
        <v>0.04793769532330624</v>
      </c>
      <c r="G22" s="19">
        <f>'I (6)'!$G46</f>
        <v>0.3616510198650581</v>
      </c>
      <c r="H22" s="20">
        <f>'II (1)'!$G45</f>
        <v>0</v>
      </c>
      <c r="I22" s="19">
        <f>'II (2)'!$F45</f>
        <v>-0.4698221576485192</v>
      </c>
      <c r="J22" s="19">
        <f>'II (3)'!$F45</f>
        <v>-0.11612509137147624</v>
      </c>
      <c r="K22" s="20">
        <f>'II (4)'!$H46</f>
        <v>0</v>
      </c>
      <c r="L22" s="19">
        <f>'II (5)'!$G46</f>
        <v>-0.07899114643780392</v>
      </c>
      <c r="M22" s="19">
        <f>'II (6)'!$G46</f>
        <v>-0.40606315773010376</v>
      </c>
      <c r="N22" s="36">
        <f>'II (7)'!$G46</f>
        <v>0</v>
      </c>
      <c r="O22" s="19">
        <f>'II (8)'!$F46</f>
        <v>0.8990112820908964</v>
      </c>
      <c r="P22" s="19">
        <f>'II (9)'!$I46</f>
        <v>0.047590195405239934</v>
      </c>
      <c r="Q22" s="36">
        <f>'III (1)'!$M46</f>
        <v>0</v>
      </c>
      <c r="R22" s="36">
        <f>'III (2)'!$K46</f>
        <v>0</v>
      </c>
      <c r="S22" s="36">
        <f>'III (3)'!$I45</f>
        <v>0</v>
      </c>
      <c r="T22" s="20">
        <f>'III (4)'!$H46</f>
        <v>0</v>
      </c>
      <c r="U22" s="36">
        <f>'III (5)'!$H45</f>
        <v>0</v>
      </c>
      <c r="V22" s="20">
        <f>'III (6)'!$E45</f>
        <v>0</v>
      </c>
      <c r="W22" s="20">
        <f>'III (7)'!$E45</f>
        <v>0</v>
      </c>
      <c r="X22" s="19">
        <f>'III (8)'!$J46</f>
        <v>0.14987491010153892</v>
      </c>
      <c r="Y22" s="20">
        <f>'III (9)'!$E45</f>
        <v>0</v>
      </c>
      <c r="Z22" s="20">
        <f>'IV (1)'!$E45</f>
        <v>1</v>
      </c>
      <c r="AA22" s="20">
        <f>'IV (2)'!$E45</f>
        <v>0</v>
      </c>
      <c r="AB22" s="43">
        <f t="shared" si="0"/>
        <v>2.3656787668088652</v>
      </c>
      <c r="AC22" s="1">
        <f t="shared" si="1"/>
        <v>18</v>
      </c>
    </row>
    <row r="23" spans="1:29" ht="15.75">
      <c r="A23" s="5" t="s">
        <v>351</v>
      </c>
      <c r="B23" s="19">
        <f>'I (1)'!$F20</f>
        <v>0.89835679763944</v>
      </c>
      <c r="C23" s="19">
        <f>'I (2)'!$I21</f>
        <v>0.18973369635692433</v>
      </c>
      <c r="D23" s="36">
        <f>'I (3)'!$G21</f>
        <v>0</v>
      </c>
      <c r="E23" s="20">
        <f>'I (4)'!$E20</f>
        <v>0</v>
      </c>
      <c r="F23" s="19">
        <f>'I (5)'!$G21</f>
        <v>0.08235556390532832</v>
      </c>
      <c r="G23" s="19">
        <f>'I (6)'!$G21</f>
        <v>0.26638626198839105</v>
      </c>
      <c r="H23" s="20">
        <f>'II (1)'!$G20</f>
        <v>0</v>
      </c>
      <c r="I23" s="19">
        <f>'II (2)'!$F20</f>
        <v>-0.3494394000726043</v>
      </c>
      <c r="J23" s="19">
        <f>'II (3)'!$F20</f>
        <v>-0.24359316774424056</v>
      </c>
      <c r="K23" s="20">
        <f>'II (4)'!$H21</f>
        <v>0</v>
      </c>
      <c r="L23" s="50">
        <f>'II (5)'!$G21</f>
        <v>-0.0031131828544621516</v>
      </c>
      <c r="M23" s="36">
        <f>'II (6)'!$G21</f>
        <v>0</v>
      </c>
      <c r="N23" s="36">
        <f>'II (7)'!$G21</f>
        <v>0</v>
      </c>
      <c r="O23" s="19">
        <f>'II (8)'!$F21</f>
        <v>0.013240884344067684</v>
      </c>
      <c r="P23" s="19">
        <f>'II (9)'!$I21</f>
        <v>0.16866890043529037</v>
      </c>
      <c r="Q23" s="36">
        <f>'III (1)'!$M21</f>
        <v>0</v>
      </c>
      <c r="R23" s="36">
        <f>'III (2)'!$K21</f>
        <v>0</v>
      </c>
      <c r="S23" s="36">
        <f>'III (3)'!$I20</f>
        <v>0</v>
      </c>
      <c r="T23" s="20">
        <f>'III (4)'!$H21</f>
        <v>0</v>
      </c>
      <c r="U23" s="36">
        <f>'III (5)'!$H20</f>
        <v>0</v>
      </c>
      <c r="V23" s="20">
        <f>'III (6)'!$E20</f>
        <v>0</v>
      </c>
      <c r="W23" s="20">
        <f>'III (7)'!$E20</f>
        <v>0</v>
      </c>
      <c r="X23" s="19">
        <f>'III (8)'!$J21</f>
        <v>0.0648895019169771</v>
      </c>
      <c r="Y23" s="20">
        <f>'III (9)'!$E20</f>
        <v>0</v>
      </c>
      <c r="Z23" s="20">
        <f>'IV (1)'!$E20</f>
        <v>1</v>
      </c>
      <c r="AA23" s="20">
        <f>'IV (2)'!$E20</f>
        <v>0</v>
      </c>
      <c r="AB23" s="43">
        <f t="shared" si="0"/>
        <v>2.087485855915112</v>
      </c>
      <c r="AC23" s="1">
        <f t="shared" si="1"/>
        <v>19</v>
      </c>
    </row>
    <row r="24" spans="1:29" ht="15.75">
      <c r="A24" s="5" t="s">
        <v>352</v>
      </c>
      <c r="B24" s="19">
        <f>'I (1)'!$F35</f>
        <v>0.7852180308688423</v>
      </c>
      <c r="C24" s="19">
        <f>'I (2)'!$I36</f>
        <v>0.36753555692492784</v>
      </c>
      <c r="D24" s="36">
        <f>'I (3)'!$G36</f>
        <v>0</v>
      </c>
      <c r="E24" s="20">
        <f>'I (4)'!$E35</f>
        <v>0</v>
      </c>
      <c r="F24" s="19">
        <f>'I (5)'!$G36</f>
        <v>0.08729482799120458</v>
      </c>
      <c r="G24" s="19">
        <f>'I (6)'!$G36</f>
        <v>0.1668515944910658</v>
      </c>
      <c r="H24" s="20">
        <f>'II (1)'!$G35</f>
        <v>0</v>
      </c>
      <c r="I24" s="19">
        <f>'II (2)'!$F35</f>
        <v>-0.6777347898551842</v>
      </c>
      <c r="J24" s="19">
        <f>'II (3)'!$F35</f>
        <v>-0.2840555815358834</v>
      </c>
      <c r="K24" s="20">
        <f>'II (4)'!$H36</f>
        <v>0</v>
      </c>
      <c r="L24" s="50">
        <f>'II (5)'!$G36</f>
        <v>-0.004988513167641219</v>
      </c>
      <c r="M24" s="36">
        <f>'II (6)'!$G36</f>
        <v>0</v>
      </c>
      <c r="N24" s="36">
        <f>'II (7)'!$G36</f>
        <v>0</v>
      </c>
      <c r="O24" s="36">
        <f>'II (8)'!$F36</f>
        <v>0</v>
      </c>
      <c r="P24" s="19">
        <f>'II (9)'!$I36</f>
        <v>0.3223989641308305</v>
      </c>
      <c r="Q24" s="36">
        <f>'III (1)'!$M36</f>
        <v>0</v>
      </c>
      <c r="R24" s="36">
        <f>'III (2)'!$K36</f>
        <v>0</v>
      </c>
      <c r="S24" s="36">
        <f>'III (3)'!$I35</f>
        <v>0</v>
      </c>
      <c r="T24" s="20">
        <f>'III (4)'!$H36</f>
        <v>0</v>
      </c>
      <c r="U24" s="19">
        <f>'III (5)'!$H35</f>
        <v>-0.06901976206004211</v>
      </c>
      <c r="V24" s="20">
        <f>'III (6)'!$E35</f>
        <v>0</v>
      </c>
      <c r="W24" s="20">
        <f>'III (7)'!$E35</f>
        <v>0</v>
      </c>
      <c r="X24" s="19">
        <f>'III (8)'!$J36</f>
        <v>0.37975449355857355</v>
      </c>
      <c r="Y24" s="20">
        <f>'III (9)'!$E35</f>
        <v>0</v>
      </c>
      <c r="Z24" s="20">
        <f>'IV (1)'!$E35</f>
        <v>1</v>
      </c>
      <c r="AA24" s="20">
        <f>'IV (2)'!$E35</f>
        <v>0</v>
      </c>
      <c r="AB24" s="43">
        <f t="shared" si="0"/>
        <v>2.0732548213466937</v>
      </c>
      <c r="AC24" s="1">
        <f t="shared" si="1"/>
        <v>20</v>
      </c>
    </row>
    <row r="25" spans="1:29" ht="15.75">
      <c r="A25" s="5" t="s">
        <v>353</v>
      </c>
      <c r="B25" s="19">
        <f>'I (1)'!$F11</f>
        <v>0.8330456662466282</v>
      </c>
      <c r="C25" s="19">
        <f>'I (2)'!$I12</f>
        <v>0.2484493472847952</v>
      </c>
      <c r="D25" s="36">
        <f>'I (3)'!$G12</f>
        <v>0</v>
      </c>
      <c r="E25" s="20">
        <f>'I (4)'!$E11</f>
        <v>0</v>
      </c>
      <c r="F25" s="19">
        <f>'I (5)'!$G12</f>
        <v>0.195049946185691</v>
      </c>
      <c r="G25" s="19">
        <f>'I (6)'!$G12</f>
        <v>0.7422065817410671</v>
      </c>
      <c r="H25" s="20">
        <f>'II (1)'!$G11</f>
        <v>0</v>
      </c>
      <c r="I25" s="36">
        <f>'II (2)'!$F11</f>
        <v>-1</v>
      </c>
      <c r="J25" s="19">
        <f>'II (3)'!$F11</f>
        <v>-0.3112916597080328</v>
      </c>
      <c r="K25" s="20">
        <f>'II (4)'!$H12</f>
        <v>0</v>
      </c>
      <c r="L25" s="19">
        <f>'II (5)'!$G12</f>
        <v>-0.01564305633763812</v>
      </c>
      <c r="M25" s="36">
        <f>'II (6)'!$G12</f>
        <v>0</v>
      </c>
      <c r="N25" s="19">
        <f>'II (7)'!$G12</f>
        <v>-0.17725691381373881</v>
      </c>
      <c r="O25" s="19">
        <f>'II (8)'!$F12</f>
        <v>0.34998942138665945</v>
      </c>
      <c r="P25" s="19">
        <f>'II (9)'!$I12</f>
        <v>0.16603794206402722</v>
      </c>
      <c r="Q25" s="36">
        <f>'III (1)'!$M12</f>
        <v>0</v>
      </c>
      <c r="R25" s="36">
        <f>'III (2)'!$K12</f>
        <v>0</v>
      </c>
      <c r="S25" s="36">
        <f>'III (3)'!$I11</f>
        <v>0</v>
      </c>
      <c r="T25" s="20">
        <f>'III (4)'!$H12</f>
        <v>0</v>
      </c>
      <c r="U25" s="19">
        <f>'III (5)'!$H11</f>
        <v>-0.1667554958275584</v>
      </c>
      <c r="V25" s="20">
        <f>'III (6)'!$E11</f>
        <v>0</v>
      </c>
      <c r="W25" s="20">
        <f>'III (7)'!$E11</f>
        <v>0</v>
      </c>
      <c r="X25" s="19">
        <f>'III (8)'!$J12</f>
        <v>0.19325049058588095</v>
      </c>
      <c r="Y25" s="20">
        <f>'III (9)'!$E11</f>
        <v>0</v>
      </c>
      <c r="Z25" s="20">
        <f>'IV (1)'!$E11</f>
        <v>1</v>
      </c>
      <c r="AA25" s="20">
        <f>'IV (2)'!$E11</f>
        <v>0</v>
      </c>
      <c r="AB25" s="43">
        <f t="shared" si="0"/>
        <v>2.057082269807781</v>
      </c>
      <c r="AC25" s="1">
        <f t="shared" si="1"/>
        <v>21</v>
      </c>
    </row>
    <row r="26" spans="1:29" ht="15.75">
      <c r="A26" s="5" t="s">
        <v>354</v>
      </c>
      <c r="B26" s="19">
        <f>'I (1)'!$F18</f>
        <v>0.774826002172047</v>
      </c>
      <c r="C26" s="19">
        <f>'I (2)'!$I19</f>
        <v>0.22354155594786113</v>
      </c>
      <c r="D26" s="19">
        <f>'I (3)'!$G19</f>
        <v>-0.1666748328312266</v>
      </c>
      <c r="E26" s="20">
        <f>'I (4)'!$E18</f>
        <v>0</v>
      </c>
      <c r="F26" s="19">
        <f>'I (5)'!$G19</f>
        <v>0.06696936134996771</v>
      </c>
      <c r="G26" s="19">
        <f>'I (6)'!$G19</f>
        <v>0.20206910045897455</v>
      </c>
      <c r="H26" s="20">
        <f>'II (1)'!$G18</f>
        <v>0</v>
      </c>
      <c r="I26" s="36">
        <f>'II (2)'!$F18</f>
        <v>0</v>
      </c>
      <c r="J26" s="19">
        <f>'II (3)'!$F18</f>
        <v>-0.0057529499244491356</v>
      </c>
      <c r="K26" s="20">
        <f>'II (4)'!$H19</f>
        <v>0</v>
      </c>
      <c r="L26" s="36">
        <f>'II (5)'!$G19</f>
        <v>0</v>
      </c>
      <c r="M26" s="36">
        <f>'II (6)'!$G19</f>
        <v>0</v>
      </c>
      <c r="N26" s="36">
        <f>'II (7)'!$G19</f>
        <v>0</v>
      </c>
      <c r="O26" s="36">
        <f>'II (8)'!$F19</f>
        <v>0</v>
      </c>
      <c r="P26" s="36">
        <f>'II (9)'!$I19</f>
        <v>0</v>
      </c>
      <c r="Q26" s="36">
        <f>'III (1)'!$M19</f>
        <v>0</v>
      </c>
      <c r="R26" s="36">
        <f>'III (2)'!$K19</f>
        <v>0</v>
      </c>
      <c r="S26" s="36">
        <f>'III (3)'!$I18</f>
        <v>0</v>
      </c>
      <c r="T26" s="20">
        <f>'III (4)'!$H19</f>
        <v>0</v>
      </c>
      <c r="U26" s="19">
        <f>'III (5)'!$H18</f>
        <v>-0.1451957106109921</v>
      </c>
      <c r="V26" s="20">
        <f>'III (6)'!$E18</f>
        <v>0</v>
      </c>
      <c r="W26" s="20">
        <f>'III (7)'!$E18</f>
        <v>0</v>
      </c>
      <c r="X26" s="19">
        <f>'III (8)'!$J19</f>
        <v>0.07463423419799611</v>
      </c>
      <c r="Y26" s="20">
        <f>'III (9)'!$E18</f>
        <v>0</v>
      </c>
      <c r="Z26" s="20">
        <f>'IV (1)'!$E18</f>
        <v>1</v>
      </c>
      <c r="AA26" s="20">
        <f>'IV (2)'!$E18</f>
        <v>0</v>
      </c>
      <c r="AB26" s="43">
        <f t="shared" si="0"/>
        <v>2.024416760760179</v>
      </c>
      <c r="AC26" s="1">
        <f t="shared" si="1"/>
        <v>22</v>
      </c>
    </row>
    <row r="27" spans="1:29" ht="15.75">
      <c r="A27" s="5" t="s">
        <v>355</v>
      </c>
      <c r="B27" s="19">
        <f>'I (1)'!$F22</f>
        <v>1.1244694349879454</v>
      </c>
      <c r="C27" s="19">
        <f>'I (2)'!$I23</f>
        <v>0.8268207271261045</v>
      </c>
      <c r="D27" s="36">
        <f>'I (3)'!$G23</f>
        <v>0</v>
      </c>
      <c r="E27" s="20">
        <f>'I (4)'!$E22</f>
        <v>0</v>
      </c>
      <c r="F27" s="19">
        <f>'I (5)'!$G23</f>
        <v>0.03171906206850562</v>
      </c>
      <c r="G27" s="19">
        <f>'I (6)'!$G23</f>
        <v>0.6634390235198347</v>
      </c>
      <c r="H27" s="20">
        <f>'II (1)'!$G22</f>
        <v>0</v>
      </c>
      <c r="I27" s="19">
        <f>'II (2)'!$F22</f>
        <v>-0.23294748557557182</v>
      </c>
      <c r="J27" s="19">
        <f>'II (3)'!$F22</f>
        <v>-0.08209430518297113</v>
      </c>
      <c r="K27" s="20">
        <f>'II (4)'!$H23</f>
        <v>0</v>
      </c>
      <c r="L27" s="50">
        <f>'II (5)'!$G23</f>
        <v>-0.0008178219859207948</v>
      </c>
      <c r="M27" s="36">
        <f>'II (6)'!$G23</f>
        <v>-1</v>
      </c>
      <c r="N27" s="19">
        <f>'II (7)'!$G23</f>
        <v>-0.7110967442068755</v>
      </c>
      <c r="O27" s="36">
        <f>'II (8)'!$F23</f>
        <v>0</v>
      </c>
      <c r="P27" s="36">
        <f>'II (9)'!$I23</f>
        <v>0</v>
      </c>
      <c r="Q27" s="36">
        <f>'III (1)'!$M23</f>
        <v>0</v>
      </c>
      <c r="R27" s="36">
        <f>'III (2)'!$K23</f>
        <v>0</v>
      </c>
      <c r="S27" s="36">
        <f>'III (3)'!$I22</f>
        <v>0</v>
      </c>
      <c r="T27" s="20">
        <f>'III (4)'!$H23</f>
        <v>0</v>
      </c>
      <c r="U27" s="19">
        <f>'III (5)'!$H22</f>
        <v>-0.18940971780506335</v>
      </c>
      <c r="V27" s="20">
        <f>'III (6)'!$E22</f>
        <v>0</v>
      </c>
      <c r="W27" s="20">
        <f>'III (7)'!$E22</f>
        <v>0</v>
      </c>
      <c r="X27" s="19">
        <f>'III (8)'!$J23</f>
        <v>0.44073667507629605</v>
      </c>
      <c r="Y27" s="20">
        <f>'III (9)'!$E22</f>
        <v>0</v>
      </c>
      <c r="Z27" s="20">
        <f>'IV (1)'!$E22</f>
        <v>1</v>
      </c>
      <c r="AA27" s="20">
        <f>'IV (2)'!$E22</f>
        <v>0</v>
      </c>
      <c r="AB27" s="43">
        <f t="shared" si="0"/>
        <v>1.870818848022284</v>
      </c>
      <c r="AC27" s="1">
        <f t="shared" si="1"/>
        <v>23</v>
      </c>
    </row>
    <row r="28" spans="1:29" ht="15.75">
      <c r="A28" s="5" t="s">
        <v>356</v>
      </c>
      <c r="B28" s="19">
        <f>'I (1)'!$F37</f>
        <v>0.6049884620058947</v>
      </c>
      <c r="C28" s="19">
        <f>'I (2)'!$I38</f>
        <v>0.31199651717841065</v>
      </c>
      <c r="D28" s="36">
        <f>'I (3)'!$G38</f>
        <v>0</v>
      </c>
      <c r="E28" s="20">
        <f>'I (4)'!$E37</f>
        <v>0</v>
      </c>
      <c r="F28" s="19">
        <f>'I (5)'!$G38</f>
        <v>0.058031541534265006</v>
      </c>
      <c r="G28" s="19">
        <f>'I (6)'!$G38</f>
        <v>0.8673113583302657</v>
      </c>
      <c r="H28" s="20">
        <f>'II (1)'!$G37</f>
        <v>0</v>
      </c>
      <c r="I28" s="19">
        <f>'II (2)'!$F37</f>
        <v>-0.7089023848166204</v>
      </c>
      <c r="J28" s="19">
        <f>'II (3)'!$F37</f>
        <v>-0.054391857232525834</v>
      </c>
      <c r="K28" s="20">
        <f>'II (4)'!$H38</f>
        <v>0</v>
      </c>
      <c r="L28" s="19">
        <f>'II (5)'!$G38</f>
        <v>-0.02877733808376469</v>
      </c>
      <c r="M28" s="36">
        <f>'II (6)'!$G38</f>
        <v>0</v>
      </c>
      <c r="N28" s="36">
        <f>'II (7)'!$G38</f>
        <v>0</v>
      </c>
      <c r="O28" s="19">
        <f>'II (8)'!$F38</f>
        <v>0.3967199634546073</v>
      </c>
      <c r="P28" s="19">
        <f>'II (9)'!$I38</f>
        <v>0.012512002163862118</v>
      </c>
      <c r="Q28" s="36">
        <f>'III (1)'!$M38</f>
        <v>0</v>
      </c>
      <c r="R28" s="36">
        <f>'III (2)'!$K38</f>
        <v>0</v>
      </c>
      <c r="S28" s="36">
        <f>'III (3)'!$I37</f>
        <v>0</v>
      </c>
      <c r="T28" s="20">
        <f>'III (4)'!$H38</f>
        <v>0</v>
      </c>
      <c r="U28" s="36">
        <f>'III (5)'!$H37</f>
        <v>-1</v>
      </c>
      <c r="V28" s="20">
        <f>'III (6)'!$E37</f>
        <v>0</v>
      </c>
      <c r="W28" s="20">
        <f>'III (7)'!$E37</f>
        <v>0</v>
      </c>
      <c r="X28" s="19">
        <f>'III (8)'!$J38</f>
        <v>0.11403472348911696</v>
      </c>
      <c r="Y28" s="20">
        <f>'III (9)'!$E37</f>
        <v>0</v>
      </c>
      <c r="Z28" s="20">
        <f>'IV (1)'!$E37</f>
        <v>1</v>
      </c>
      <c r="AA28" s="20">
        <f>'IV (2)'!$E37</f>
        <v>0</v>
      </c>
      <c r="AB28" s="43">
        <f t="shared" si="0"/>
        <v>1.5735229880235115</v>
      </c>
      <c r="AC28" s="1">
        <f t="shared" si="1"/>
        <v>24</v>
      </c>
    </row>
    <row r="29" spans="1:29" ht="15.75">
      <c r="A29" s="5" t="s">
        <v>357</v>
      </c>
      <c r="B29" s="19">
        <f>'I (1)'!$F32</f>
        <v>0.46729789249235376</v>
      </c>
      <c r="C29" s="19">
        <f>'I (2)'!$I33</f>
        <v>0.33631534156155485</v>
      </c>
      <c r="D29" s="36">
        <f>'I (3)'!$G33</f>
        <v>0</v>
      </c>
      <c r="E29" s="20">
        <f>'I (4)'!$E32</f>
        <v>0</v>
      </c>
      <c r="F29" s="19">
        <f>'I (5)'!$G33</f>
        <v>0.026611848247991312</v>
      </c>
      <c r="G29" s="19">
        <f>'I (6)'!$G33</f>
        <v>0.08203411215915397</v>
      </c>
      <c r="H29" s="20">
        <f>'II (1)'!$G32</f>
        <v>0</v>
      </c>
      <c r="I29" s="36">
        <f>'II (2)'!$F32</f>
        <v>0</v>
      </c>
      <c r="J29" s="19">
        <f>'II (3)'!$F32</f>
        <v>-0.12318617283593461</v>
      </c>
      <c r="K29" s="20">
        <f>'II (4)'!$H33</f>
        <v>0</v>
      </c>
      <c r="L29" s="19">
        <f>'II (5)'!$G33</f>
        <v>-0.19899430650466524</v>
      </c>
      <c r="M29" s="36">
        <f>'II (6)'!$G33</f>
        <v>0</v>
      </c>
      <c r="N29" s="19">
        <f>'II (7)'!$G33</f>
        <v>-0.24409400304414186</v>
      </c>
      <c r="O29" s="36">
        <f>'II (8)'!$F33</f>
        <v>0</v>
      </c>
      <c r="P29" s="50">
        <f>'II (9)'!$I33</f>
        <v>0.003176795077131907</v>
      </c>
      <c r="Q29" s="36">
        <f>'III (1)'!$M33</f>
        <v>0</v>
      </c>
      <c r="R29" s="36">
        <f>'III (2)'!$K33</f>
        <v>0</v>
      </c>
      <c r="S29" s="36">
        <f>'III (3)'!$I32</f>
        <v>0</v>
      </c>
      <c r="T29" s="20">
        <f>'III (4)'!$H33</f>
        <v>0</v>
      </c>
      <c r="U29" s="36">
        <f>'III (5)'!$H32</f>
        <v>0</v>
      </c>
      <c r="V29" s="20">
        <f>'III (6)'!$E32</f>
        <v>0</v>
      </c>
      <c r="W29" s="20">
        <f>'III (7)'!$E32</f>
        <v>0</v>
      </c>
      <c r="X29" s="19">
        <f>'III (8)'!$J33</f>
        <v>0.009563388699360123</v>
      </c>
      <c r="Y29" s="20">
        <f>'III (9)'!$E32</f>
        <v>0</v>
      </c>
      <c r="Z29" s="20">
        <f>'IV (1)'!$E32</f>
        <v>1</v>
      </c>
      <c r="AA29" s="20">
        <f>'IV (2)'!$E32</f>
        <v>0</v>
      </c>
      <c r="AB29" s="43">
        <f t="shared" si="0"/>
        <v>1.3587248958528044</v>
      </c>
      <c r="AC29" s="1">
        <f t="shared" si="1"/>
        <v>25</v>
      </c>
    </row>
    <row r="30" spans="1:29" ht="15.75">
      <c r="A30" s="5" t="s">
        <v>358</v>
      </c>
      <c r="B30" s="19">
        <f>'I (1)'!$F41</f>
        <v>1.200786190807894</v>
      </c>
      <c r="C30" s="19">
        <f>'I (2)'!$I42</f>
        <v>0.45417703471132626</v>
      </c>
      <c r="D30" s="36">
        <f>'I (3)'!$G42</f>
        <v>0</v>
      </c>
      <c r="E30" s="20">
        <f>'I (4)'!$E41</f>
        <v>0</v>
      </c>
      <c r="F30" s="19">
        <f>'I (5)'!$G42</f>
        <v>0.056117440493456766</v>
      </c>
      <c r="G30" s="19">
        <f>'I (6)'!$G42</f>
        <v>0.4292476662739345</v>
      </c>
      <c r="H30" s="20">
        <f>'II (1)'!$G41</f>
        <v>0</v>
      </c>
      <c r="I30" s="19">
        <f>'II (2)'!$F41</f>
        <v>-0.9144076104285549</v>
      </c>
      <c r="J30" s="19">
        <f>'II (3)'!$F41</f>
        <v>-0.10695704621847825</v>
      </c>
      <c r="K30" s="20">
        <f>'II (4)'!$H42</f>
        <v>0</v>
      </c>
      <c r="L30" s="19">
        <f>'II (5)'!$G42</f>
        <v>-0.035545430527292185</v>
      </c>
      <c r="M30" s="36">
        <f>'II (6)'!$G42</f>
        <v>0</v>
      </c>
      <c r="N30" s="19">
        <f>'II (7)'!$G42</f>
        <v>-0.13621430283305888</v>
      </c>
      <c r="O30" s="36">
        <f>'II (8)'!$F42</f>
        <v>0</v>
      </c>
      <c r="P30" s="19">
        <f>'II (9)'!$I42</f>
        <v>0.07286334649414136</v>
      </c>
      <c r="Q30" s="36">
        <f>'III (1)'!$M42</f>
        <v>0</v>
      </c>
      <c r="R30" s="36">
        <f>'III (2)'!$K42</f>
        <v>0</v>
      </c>
      <c r="S30" s="36">
        <f>'III (3)'!$I41</f>
        <v>0</v>
      </c>
      <c r="T30" s="20">
        <f>'III (4)'!$H42</f>
        <v>0</v>
      </c>
      <c r="U30" s="19">
        <f>'III (5)'!$H41</f>
        <v>-0.1137032685764133</v>
      </c>
      <c r="V30" s="20">
        <f>'III (6)'!$E41</f>
        <v>0</v>
      </c>
      <c r="W30" s="20">
        <f>'III (7)'!$E41</f>
        <v>0</v>
      </c>
      <c r="X30" s="19">
        <f>'III (8)'!$J42</f>
        <v>0.4413569346845233</v>
      </c>
      <c r="Y30" s="20">
        <f>'III (9)'!$E41</f>
        <v>0</v>
      </c>
      <c r="Z30" s="20">
        <f>'IV (1)'!$E41</f>
        <v>1</v>
      </c>
      <c r="AA30" s="20">
        <f>'IV (2)'!$E41</f>
        <v>-1</v>
      </c>
      <c r="AB30" s="43">
        <f t="shared" si="0"/>
        <v>1.3477209548814786</v>
      </c>
      <c r="AC30" s="1">
        <f t="shared" si="1"/>
        <v>26</v>
      </c>
    </row>
    <row r="31" spans="1:29" ht="15.75">
      <c r="A31" s="5" t="s">
        <v>359</v>
      </c>
      <c r="B31" s="19">
        <f>'I (1)'!$F28</f>
        <v>0.9124370311030328</v>
      </c>
      <c r="C31" s="19">
        <f>'I (2)'!$I29</f>
        <v>0.29908432509633515</v>
      </c>
      <c r="D31" s="36">
        <f>'I (3)'!$G29</f>
        <v>0</v>
      </c>
      <c r="E31" s="20">
        <f>'I (4)'!$E28</f>
        <v>0</v>
      </c>
      <c r="F31" s="19">
        <f>'I (5)'!$G29</f>
        <v>0.0529832106086093</v>
      </c>
      <c r="G31" s="19">
        <f>'I (6)'!$G29</f>
        <v>0.5133146373983577</v>
      </c>
      <c r="H31" s="20">
        <f>'II (1)'!$G28</f>
        <v>0</v>
      </c>
      <c r="I31" s="19">
        <f>'II (2)'!$F28</f>
        <v>-0.6281539103678178</v>
      </c>
      <c r="J31" s="19">
        <f>'II (3)'!$F28</f>
        <v>-0.1953821034179145</v>
      </c>
      <c r="K31" s="20">
        <f>'II (4)'!$H29</f>
        <v>0</v>
      </c>
      <c r="L31" s="19">
        <f>'II (5)'!$G29</f>
        <v>-0.028857772392183022</v>
      </c>
      <c r="M31" s="36">
        <f>'II (6)'!$G29</f>
        <v>0</v>
      </c>
      <c r="N31" s="36">
        <f>'II (7)'!$G29</f>
        <v>0</v>
      </c>
      <c r="O31" s="36">
        <f>'II (8)'!$F29</f>
        <v>0</v>
      </c>
      <c r="P31" s="19">
        <f>'II (9)'!$I29</f>
        <v>0.2320597425413304</v>
      </c>
      <c r="Q31" s="36">
        <f>'III (1)'!$M29</f>
        <v>0</v>
      </c>
      <c r="R31" s="36">
        <f>'III (2)'!$K29</f>
        <v>0</v>
      </c>
      <c r="S31" s="36">
        <f>'III (3)'!$I28</f>
        <v>0</v>
      </c>
      <c r="T31" s="20">
        <f>'III (4)'!$H29</f>
        <v>0</v>
      </c>
      <c r="U31" s="19">
        <f>'III (5)'!$H28</f>
        <v>-0.19843432301463135</v>
      </c>
      <c r="V31" s="20">
        <f>'III (6)'!$E28</f>
        <v>0</v>
      </c>
      <c r="W31" s="20">
        <f>'III (7)'!$E28</f>
        <v>0</v>
      </c>
      <c r="X31" s="19">
        <f>'III (8)'!$J29</f>
        <v>0.31302468933819627</v>
      </c>
      <c r="Y31" s="20">
        <f>'III (9)'!$E28</f>
        <v>0</v>
      </c>
      <c r="Z31" s="20">
        <f>'IV (1)'!$E28</f>
        <v>1</v>
      </c>
      <c r="AA31" s="20">
        <f>'IV (2)'!$E28</f>
        <v>-1</v>
      </c>
      <c r="AB31" s="43">
        <f t="shared" si="0"/>
        <v>1.2720755268933148</v>
      </c>
      <c r="AC31" s="1">
        <f t="shared" si="1"/>
        <v>27</v>
      </c>
    </row>
    <row r="32" spans="1:29" ht="15.75">
      <c r="A32" s="5" t="s">
        <v>360</v>
      </c>
      <c r="B32" s="19">
        <f>'I (1)'!$F24</f>
        <v>0.7568710450777618</v>
      </c>
      <c r="C32" s="19">
        <f>'I (2)'!$I25</f>
        <v>0.3505945283462938</v>
      </c>
      <c r="D32" s="36">
        <f>'I (3)'!$G25</f>
        <v>0</v>
      </c>
      <c r="E32" s="20">
        <f>'I (4)'!$E24</f>
        <v>0</v>
      </c>
      <c r="F32" s="19">
        <f>'I (5)'!$G25</f>
        <v>0.06975180500580638</v>
      </c>
      <c r="G32" s="36">
        <f>'I (6)'!$G25</f>
        <v>1</v>
      </c>
      <c r="H32" s="20">
        <f>'II (1)'!$G24</f>
        <v>0</v>
      </c>
      <c r="I32" s="19">
        <f>'II (2)'!$F24</f>
        <v>-0.47710966955486916</v>
      </c>
      <c r="J32" s="19">
        <f>'II (3)'!$F24</f>
        <v>-0.051131331294044</v>
      </c>
      <c r="K32" s="20">
        <f>'II (4)'!$H25</f>
        <v>0</v>
      </c>
      <c r="L32" s="19">
        <f>'II (5)'!$G25</f>
        <v>-0.033987419102216455</v>
      </c>
      <c r="M32" s="36">
        <f>'II (6)'!$G25</f>
        <v>0</v>
      </c>
      <c r="N32" s="19">
        <f>'II (7)'!$G25</f>
        <v>-0.7836649084131013</v>
      </c>
      <c r="O32" s="36">
        <f>'II (8)'!$F25</f>
        <v>0</v>
      </c>
      <c r="P32" s="19">
        <f>'II (9)'!$I25</f>
        <v>0.05906310149423212</v>
      </c>
      <c r="Q32" s="36">
        <f>'III (1)'!$M25</f>
        <v>0</v>
      </c>
      <c r="R32" s="36">
        <f>'III (2)'!$K25</f>
        <v>0</v>
      </c>
      <c r="S32" s="36">
        <f>'III (3)'!$I24</f>
        <v>0</v>
      </c>
      <c r="T32" s="20">
        <f>'III (4)'!$H25</f>
        <v>0</v>
      </c>
      <c r="U32" s="36">
        <f>'III (5)'!$H24</f>
        <v>0</v>
      </c>
      <c r="V32" s="20">
        <f>'III (6)'!$E24</f>
        <v>0</v>
      </c>
      <c r="W32" s="20">
        <f>'III (7)'!$E24</f>
        <v>0</v>
      </c>
      <c r="X32" s="19">
        <f>'III (8)'!$J25</f>
        <v>0.15058709153922517</v>
      </c>
      <c r="Y32" s="20">
        <f>'III (9)'!$E24</f>
        <v>0</v>
      </c>
      <c r="Z32" s="20">
        <f>'IV (1)'!$E24</f>
        <v>1</v>
      </c>
      <c r="AA32" s="20">
        <f>'IV (2)'!$E24</f>
        <v>-1</v>
      </c>
      <c r="AB32" s="43">
        <f t="shared" si="0"/>
        <v>1.0409742430990887</v>
      </c>
      <c r="AC32" s="1">
        <f t="shared" si="1"/>
        <v>28</v>
      </c>
    </row>
    <row r="33" spans="1:29" ht="15.75">
      <c r="A33" s="5" t="s">
        <v>361</v>
      </c>
      <c r="B33" s="19">
        <f>'I (1)'!$F9</f>
        <v>1.0876840753545192</v>
      </c>
      <c r="C33" s="19">
        <f>'I (2)'!$I10</f>
        <v>0.4570775837157515</v>
      </c>
      <c r="D33" s="36">
        <f>'I (3)'!$G10</f>
        <v>0</v>
      </c>
      <c r="E33" s="20">
        <f>'I (4)'!$E9</f>
        <v>0</v>
      </c>
      <c r="F33" s="19">
        <f>'I (5)'!$G10</f>
        <v>0.42970668399308065</v>
      </c>
      <c r="G33" s="19">
        <f>'I (6)'!$G10</f>
        <v>0.8931483301404759</v>
      </c>
      <c r="H33" s="20">
        <f>'II (1)'!$G9</f>
        <v>0</v>
      </c>
      <c r="I33" s="19">
        <f>'II (2)'!$F9</f>
        <v>-0.19446984320879548</v>
      </c>
      <c r="J33" s="19">
        <f>'II (3)'!$F9</f>
        <v>-0.2547873843891114</v>
      </c>
      <c r="K33" s="20">
        <f>'II (4)'!$H10</f>
        <v>-2</v>
      </c>
      <c r="L33" s="19">
        <f>'II (5)'!$G10</f>
        <v>-0.04466159223778056</v>
      </c>
      <c r="M33" s="36">
        <f>'II (6)'!$G10</f>
        <v>0</v>
      </c>
      <c r="N33" s="36">
        <f>'II (7)'!$G10</f>
        <v>0</v>
      </c>
      <c r="O33" s="19">
        <f>'II (8)'!$F10</f>
        <v>0.26024860252598575</v>
      </c>
      <c r="P33" s="19">
        <f>'II (9)'!$I10</f>
        <v>0.08585537523879497</v>
      </c>
      <c r="Q33" s="36">
        <f>'III (1)'!$M10</f>
        <v>0</v>
      </c>
      <c r="R33" s="36">
        <f>'III (2)'!$K10</f>
        <v>0</v>
      </c>
      <c r="S33" s="36">
        <f>'III (3)'!$I9</f>
        <v>0</v>
      </c>
      <c r="T33" s="20">
        <f>'III (4)'!$H10</f>
        <v>0</v>
      </c>
      <c r="U33" s="19">
        <f>'III (5)'!$H9</f>
        <v>-0.11879312401862867</v>
      </c>
      <c r="V33" s="20">
        <f>'III (6)'!$E9</f>
        <v>0</v>
      </c>
      <c r="W33" s="20">
        <f>'III (7)'!$E9</f>
        <v>0</v>
      </c>
      <c r="X33" s="19">
        <f>'III (8)'!$J10</f>
        <v>0.0710892672511185</v>
      </c>
      <c r="Y33" s="20">
        <f>'III (9)'!$E9</f>
        <v>0</v>
      </c>
      <c r="Z33" s="20">
        <f>'IV (1)'!$E9</f>
        <v>0</v>
      </c>
      <c r="AA33" s="20">
        <f>'IV (2)'!$E9</f>
        <v>0</v>
      </c>
      <c r="AB33" s="43">
        <f t="shared" si="0"/>
        <v>0.6720979743654103</v>
      </c>
      <c r="AC33" s="1">
        <f t="shared" si="1"/>
        <v>29</v>
      </c>
    </row>
    <row r="34" spans="1:29" ht="15.75">
      <c r="A34" s="5" t="s">
        <v>362</v>
      </c>
      <c r="B34" s="19">
        <f>'I (1)'!$F19</f>
        <v>1.090418927939866</v>
      </c>
      <c r="C34" s="19">
        <f>'I (2)'!$I20</f>
        <v>0.4145211418293352</v>
      </c>
      <c r="D34" s="19">
        <f>'I (3)'!$G20</f>
        <v>-0.23320679973831765</v>
      </c>
      <c r="E34" s="20">
        <f>'I (4)'!$E19</f>
        <v>0</v>
      </c>
      <c r="F34" s="19">
        <f>'I (5)'!$G20</f>
        <v>0.03072103459042922</v>
      </c>
      <c r="G34" s="36">
        <f>'I (6)'!$G20</f>
        <v>0</v>
      </c>
      <c r="H34" s="20">
        <f>'II (1)'!$G19</f>
        <v>0</v>
      </c>
      <c r="I34" s="19">
        <f>'II (2)'!$F19</f>
        <v>-0.40984888338873077</v>
      </c>
      <c r="J34" s="19">
        <f>'II (3)'!$F19</f>
        <v>-0.19054695076146969</v>
      </c>
      <c r="K34" s="20">
        <f>'II (4)'!$H20</f>
        <v>0</v>
      </c>
      <c r="L34" s="19">
        <f>'II (5)'!$G20</f>
        <v>-0.04077191309673925</v>
      </c>
      <c r="M34" s="36">
        <f>'II (6)'!$G20</f>
        <v>0</v>
      </c>
      <c r="N34" s="19">
        <f>'II (7)'!$G20</f>
        <v>-0.5446543753544977</v>
      </c>
      <c r="O34" s="36">
        <f>'II (8)'!$F20</f>
        <v>0</v>
      </c>
      <c r="P34" s="19">
        <f>'II (9)'!$I20</f>
        <v>0.062415371111716134</v>
      </c>
      <c r="Q34" s="36">
        <f>'III (1)'!$M20</f>
        <v>0</v>
      </c>
      <c r="R34" s="36">
        <f>'III (2)'!$K20</f>
        <v>0</v>
      </c>
      <c r="S34" s="36">
        <f>'III (3)'!$I19</f>
        <v>0</v>
      </c>
      <c r="T34" s="20">
        <f>'III (4)'!$H20</f>
        <v>0</v>
      </c>
      <c r="U34" s="36">
        <f>'III (5)'!$H19</f>
        <v>0</v>
      </c>
      <c r="V34" s="20">
        <f>'III (6)'!$E19</f>
        <v>0</v>
      </c>
      <c r="W34" s="20">
        <f>'III (7)'!$E19</f>
        <v>0</v>
      </c>
      <c r="X34" s="19">
        <f>'III (8)'!$J20</f>
        <v>0.326200564472787</v>
      </c>
      <c r="Y34" s="20">
        <f>'III (9)'!$E19</f>
        <v>0</v>
      </c>
      <c r="Z34" s="20">
        <f>'IV (1)'!$E19</f>
        <v>1</v>
      </c>
      <c r="AA34" s="20">
        <f>'IV (2)'!$E19</f>
        <v>-1</v>
      </c>
      <c r="AB34" s="43">
        <f t="shared" si="0"/>
        <v>0.5052481176043784</v>
      </c>
      <c r="AC34" s="1">
        <f t="shared" si="1"/>
        <v>30</v>
      </c>
    </row>
    <row r="35" spans="1:29" ht="15.75">
      <c r="A35" s="5" t="s">
        <v>363</v>
      </c>
      <c r="B35" s="19">
        <f>'I (1)'!$F23</f>
        <v>1.01662092303273</v>
      </c>
      <c r="C35" s="19">
        <f>'I (2)'!$I24</f>
        <v>0.7179171258083238</v>
      </c>
      <c r="D35" s="36">
        <f>'I (3)'!$G24</f>
        <v>0</v>
      </c>
      <c r="E35" s="20">
        <f>'I (4)'!$E23</f>
        <v>-1</v>
      </c>
      <c r="F35" s="19">
        <f>'I (5)'!$G24</f>
        <v>0.03488925810796835</v>
      </c>
      <c r="G35" s="19">
        <f>'I (6)'!$G24</f>
        <v>0.055659888040842626</v>
      </c>
      <c r="H35" s="20">
        <f>'II (1)'!$G23</f>
        <v>0</v>
      </c>
      <c r="I35" s="19">
        <f>'II (2)'!$F23</f>
        <v>-0.28780582118948095</v>
      </c>
      <c r="J35" s="19">
        <f>'II (3)'!$F23</f>
        <v>-0.22021093132582406</v>
      </c>
      <c r="K35" s="20">
        <f>'II (4)'!$H24</f>
        <v>0</v>
      </c>
      <c r="L35" s="36">
        <f>'II (5)'!$G24</f>
        <v>-1</v>
      </c>
      <c r="M35" s="36">
        <f>'II (6)'!$G24</f>
        <v>0</v>
      </c>
      <c r="N35" s="36">
        <f>'II (7)'!$G24</f>
        <v>0</v>
      </c>
      <c r="O35" s="36">
        <f>'II (8)'!$F24</f>
        <v>0</v>
      </c>
      <c r="P35" s="19">
        <f>'II (9)'!$I24</f>
        <v>0.10955832580336453</v>
      </c>
      <c r="Q35" s="36">
        <f>'III (1)'!$M24</f>
        <v>0</v>
      </c>
      <c r="R35" s="36">
        <f>'III (2)'!$K24</f>
        <v>0</v>
      </c>
      <c r="S35" s="36">
        <f>'III (3)'!$I23</f>
        <v>0</v>
      </c>
      <c r="T35" s="20">
        <f>'III (4)'!$H24</f>
        <v>0</v>
      </c>
      <c r="U35" s="36">
        <f>'III (5)'!$H23</f>
        <v>0</v>
      </c>
      <c r="V35" s="20">
        <f>'III (6)'!$E23</f>
        <v>0</v>
      </c>
      <c r="W35" s="20">
        <f>'III (7)'!$E23</f>
        <v>0</v>
      </c>
      <c r="X35" s="19">
        <f>'III (8)'!$J24</f>
        <v>0.025196949805285748</v>
      </c>
      <c r="Y35" s="20">
        <f>'III (9)'!$E23</f>
        <v>0</v>
      </c>
      <c r="Z35" s="20">
        <f>'IV (1)'!$E23</f>
        <v>1</v>
      </c>
      <c r="AA35" s="20">
        <f>'IV (2)'!$E23</f>
        <v>0</v>
      </c>
      <c r="AB35" s="43">
        <f t="shared" si="0"/>
        <v>0.45182571808321037</v>
      </c>
      <c r="AC35" s="1">
        <f t="shared" si="1"/>
        <v>31</v>
      </c>
    </row>
    <row r="36" spans="1:29" ht="15.75">
      <c r="A36" s="5" t="s">
        <v>364</v>
      </c>
      <c r="B36" s="19">
        <f>'I (1)'!$F42</f>
        <v>0.3066129650648914</v>
      </c>
      <c r="C36" s="36">
        <f>'I (2)'!$I43</f>
        <v>0</v>
      </c>
      <c r="D36" s="19">
        <f>'I (3)'!$G43</f>
        <v>-0.011271192724724466</v>
      </c>
      <c r="E36" s="20">
        <f>'I (4)'!$E42</f>
        <v>-1</v>
      </c>
      <c r="F36" s="19">
        <f>'I (5)'!$G43</f>
        <v>0.04491915516609411</v>
      </c>
      <c r="G36" s="19">
        <f>'I (6)'!$G43</f>
        <v>0.9526555518926093</v>
      </c>
      <c r="H36" s="20">
        <f>'II (1)'!$G42</f>
        <v>0</v>
      </c>
      <c r="I36" s="19">
        <f>'II (2)'!$F42</f>
        <v>-0.06410699879541765</v>
      </c>
      <c r="J36" s="19">
        <f>'II (3)'!$F42</f>
        <v>-0.44059522573891563</v>
      </c>
      <c r="K36" s="20">
        <f>'II (4)'!$H43</f>
        <v>0</v>
      </c>
      <c r="L36" s="19">
        <f>'II (5)'!$G43</f>
        <v>-0.30122271819134505</v>
      </c>
      <c r="M36" s="19">
        <f>'II (6)'!$G43</f>
        <v>-0.10632650632768692</v>
      </c>
      <c r="N36" s="36">
        <f>'II (7)'!$G43</f>
        <v>0</v>
      </c>
      <c r="O36" s="36">
        <f>'II (8)'!$F43</f>
        <v>0</v>
      </c>
      <c r="P36" s="19">
        <f>'II (9)'!$I43</f>
        <v>0.046143081872216746</v>
      </c>
      <c r="Q36" s="36">
        <f>'III (1)'!$M43</f>
        <v>0</v>
      </c>
      <c r="R36" s="36">
        <f>'III (2)'!$K43</f>
        <v>0</v>
      </c>
      <c r="S36" s="36">
        <f>'III (3)'!$I42</f>
        <v>0</v>
      </c>
      <c r="T36" s="20">
        <f>'III (4)'!$H43</f>
        <v>0</v>
      </c>
      <c r="U36" s="19">
        <f>'III (5)'!$H42</f>
        <v>-0.20292499906749026</v>
      </c>
      <c r="V36" s="20">
        <f>'III (6)'!$E42</f>
        <v>0</v>
      </c>
      <c r="W36" s="20">
        <f>'III (7)'!$E42</f>
        <v>0</v>
      </c>
      <c r="X36" s="19">
        <f>'III (8)'!$J43</f>
        <v>0.01374884146966957</v>
      </c>
      <c r="Y36" s="20">
        <f>'III (9)'!$E42</f>
        <v>0</v>
      </c>
      <c r="Z36" s="20">
        <f>'IV (1)'!$E42</f>
        <v>1</v>
      </c>
      <c r="AA36" s="20">
        <f>'IV (2)'!$E42</f>
        <v>0</v>
      </c>
      <c r="AB36" s="43">
        <f t="shared" si="0"/>
        <v>0.23763195461990116</v>
      </c>
      <c r="AC36" s="1">
        <f t="shared" si="1"/>
        <v>32</v>
      </c>
    </row>
    <row r="37" spans="1:29" ht="15.75">
      <c r="A37" s="5" t="s">
        <v>365</v>
      </c>
      <c r="B37" s="19">
        <f>'I (1)'!$F43</f>
        <v>0.5845793340494141</v>
      </c>
      <c r="C37" s="19">
        <f>'I (2)'!$I44</f>
        <v>0.4742911362188599</v>
      </c>
      <c r="D37" s="36">
        <f>'I (3)'!$G44</f>
        <v>0</v>
      </c>
      <c r="E37" s="20">
        <f>'I (4)'!$E43</f>
        <v>-1</v>
      </c>
      <c r="F37" s="19">
        <f>'I (5)'!$G44</f>
        <v>0.06129230273381173</v>
      </c>
      <c r="G37" s="19">
        <f>'I (6)'!$G44</f>
        <v>0.035218649678973916</v>
      </c>
      <c r="H37" s="20">
        <f>'II (1)'!$G43</f>
        <v>0</v>
      </c>
      <c r="I37" s="19">
        <f>'II (2)'!$F43</f>
        <v>-0.444044043576786</v>
      </c>
      <c r="J37" s="19">
        <f>'II (3)'!$F43</f>
        <v>-0.5285152804486221</v>
      </c>
      <c r="K37" s="20">
        <f>'II (4)'!$H44</f>
        <v>0</v>
      </c>
      <c r="L37" s="19">
        <f>'II (5)'!$G44</f>
        <v>-0.3138307199778557</v>
      </c>
      <c r="M37" s="36">
        <f>'II (6)'!$G44</f>
        <v>0</v>
      </c>
      <c r="N37" s="36">
        <f>'II (7)'!$G44</f>
        <v>0</v>
      </c>
      <c r="O37" s="36">
        <f>'II (8)'!$F44</f>
        <v>0</v>
      </c>
      <c r="P37" s="19">
        <f>'II (9)'!$I44</f>
        <v>0.10019353040469699</v>
      </c>
      <c r="Q37" s="36">
        <f>'III (1)'!$M44</f>
        <v>0</v>
      </c>
      <c r="R37" s="36">
        <f>'III (2)'!$K44</f>
        <v>0</v>
      </c>
      <c r="S37" s="36">
        <f>'III (3)'!$I43</f>
        <v>0</v>
      </c>
      <c r="T37" s="20">
        <f>'III (4)'!$H44</f>
        <v>0</v>
      </c>
      <c r="U37" s="19">
        <f>'III (5)'!$H43</f>
        <v>-0.2292007643786394</v>
      </c>
      <c r="V37" s="20">
        <f>'III (6)'!$E43</f>
        <v>0</v>
      </c>
      <c r="W37" s="20">
        <f>'III (7)'!$E43</f>
        <v>0</v>
      </c>
      <c r="X37" s="19">
        <f>'III (8)'!$J44</f>
        <v>0.010292027464043561</v>
      </c>
      <c r="Y37" s="20">
        <f>'III (9)'!$E43</f>
        <v>0</v>
      </c>
      <c r="Z37" s="20">
        <f>'IV (1)'!$E43</f>
        <v>1</v>
      </c>
      <c r="AA37" s="20">
        <f>'IV (2)'!$E43</f>
        <v>0</v>
      </c>
      <c r="AB37" s="43">
        <f t="shared" si="0"/>
        <v>-0.24972382783210323</v>
      </c>
      <c r="AC37" s="1">
        <f t="shared" si="1"/>
        <v>33</v>
      </c>
    </row>
    <row r="38" spans="1:29" ht="15.75">
      <c r="A38" s="5" t="s">
        <v>366</v>
      </c>
      <c r="B38" s="36">
        <f>'I (1)'!$F27</f>
        <v>0</v>
      </c>
      <c r="C38" s="19">
        <f>'I (2)'!$I28</f>
        <v>0.36716130952098697</v>
      </c>
      <c r="D38" s="19">
        <f>'I (3)'!$G28</f>
        <v>-0.13737050477152793</v>
      </c>
      <c r="E38" s="20">
        <f>'I (4)'!$E27</f>
        <v>-1</v>
      </c>
      <c r="F38" s="19">
        <f>'I (5)'!$G28</f>
        <v>0.05537102854538795</v>
      </c>
      <c r="G38" s="19">
        <f>'I (6)'!$G28</f>
        <v>0.3136752187300108</v>
      </c>
      <c r="H38" s="20">
        <f>'II (1)'!$G27</f>
        <v>0</v>
      </c>
      <c r="I38" s="19">
        <f>'II (2)'!$F27</f>
        <v>-0.3050239648335533</v>
      </c>
      <c r="J38" s="36">
        <f>'II (3)'!$F27</f>
        <v>-1</v>
      </c>
      <c r="K38" s="20">
        <f>'II (4)'!$H28</f>
        <v>0</v>
      </c>
      <c r="L38" s="19">
        <f>'II (5)'!$G28</f>
        <v>-0.10369855641414294</v>
      </c>
      <c r="M38" s="36">
        <f>'II (6)'!$G28</f>
        <v>0</v>
      </c>
      <c r="N38" s="36">
        <f>'II (7)'!$G28</f>
        <v>0</v>
      </c>
      <c r="O38" s="36">
        <f>'II (8)'!$F28</f>
        <v>0</v>
      </c>
      <c r="P38" s="19">
        <f>'II (9)'!$I28</f>
        <v>0.04470790264337585</v>
      </c>
      <c r="Q38" s="36">
        <f>'III (1)'!$M28</f>
        <v>0</v>
      </c>
      <c r="R38" s="36">
        <f>'III (2)'!$K28</f>
        <v>0</v>
      </c>
      <c r="S38" s="36">
        <f>'III (3)'!$I27</f>
        <v>0</v>
      </c>
      <c r="T38" s="20">
        <f>'III (4)'!$H28</f>
        <v>0</v>
      </c>
      <c r="U38" s="36">
        <f>'III (5)'!$H27</f>
        <v>0</v>
      </c>
      <c r="V38" s="20">
        <f>'III (6)'!$E27</f>
        <v>0</v>
      </c>
      <c r="W38" s="20">
        <f>'III (7)'!$E27</f>
        <v>0</v>
      </c>
      <c r="X38" s="19">
        <f>'III (8)'!$J28</f>
        <v>0.06398935706933044</v>
      </c>
      <c r="Y38" s="20">
        <f>'III (9)'!$E27</f>
        <v>0</v>
      </c>
      <c r="Z38" s="20">
        <f>'IV (1)'!$E27</f>
        <v>1</v>
      </c>
      <c r="AA38" s="20">
        <f>'IV (2)'!$E27</f>
        <v>0</v>
      </c>
      <c r="AB38" s="43">
        <f t="shared" si="0"/>
        <v>-0.701188209510132</v>
      </c>
      <c r="AC38" s="1">
        <f t="shared" si="1"/>
        <v>34</v>
      </c>
    </row>
    <row r="39" spans="1:29" ht="15.75">
      <c r="A39" s="5" t="s">
        <v>256</v>
      </c>
      <c r="B39" s="19">
        <f>'I (1)'!$F26</f>
        <v>0.7298683773474334</v>
      </c>
      <c r="C39" s="19">
        <f>'I (2)'!$I27</f>
        <v>0.31290703680217935</v>
      </c>
      <c r="D39" s="36">
        <f>'I (3)'!$G27</f>
        <v>0</v>
      </c>
      <c r="E39" s="20">
        <f>'I (4)'!$E26</f>
        <v>0</v>
      </c>
      <c r="F39" s="19">
        <f>'I (5)'!$G27</f>
        <v>0.04425601560720153</v>
      </c>
      <c r="G39" s="19">
        <f>'I (6)'!$G27</f>
        <v>0.05937980408938054</v>
      </c>
      <c r="H39" s="20">
        <f>'II (1)'!$G26</f>
        <v>0</v>
      </c>
      <c r="I39" s="19">
        <f>'II (2)'!$F26</f>
        <v>-0.605903751591885</v>
      </c>
      <c r="J39" s="19">
        <f>'II (3)'!$F26</f>
        <v>-0.6749316996158651</v>
      </c>
      <c r="K39" s="20">
        <f>'II (4)'!$H27</f>
        <v>-2</v>
      </c>
      <c r="L39" s="19">
        <f>'II (5)'!$G27</f>
        <v>-0.02314150059389685</v>
      </c>
      <c r="M39" s="36">
        <f>'II (6)'!$G27</f>
        <v>0</v>
      </c>
      <c r="N39" s="36">
        <f>'II (7)'!$G27</f>
        <v>0</v>
      </c>
      <c r="O39" s="36">
        <f>'II (8)'!$F27</f>
        <v>0</v>
      </c>
      <c r="P39" s="19">
        <f>'II (9)'!$I27</f>
        <v>0.09575034297884365</v>
      </c>
      <c r="Q39" s="36">
        <f>'III (1)'!$M27</f>
        <v>0</v>
      </c>
      <c r="R39" s="36">
        <f>'III (2)'!$K27</f>
        <v>0</v>
      </c>
      <c r="S39" s="36">
        <f>'III (3)'!$I26</f>
        <v>0</v>
      </c>
      <c r="T39" s="20">
        <f>'III (4)'!$H27</f>
        <v>0</v>
      </c>
      <c r="U39" s="36">
        <f>'III (5)'!$H26</f>
        <v>0</v>
      </c>
      <c r="V39" s="20">
        <f>'III (6)'!$E26</f>
        <v>0</v>
      </c>
      <c r="W39" s="20">
        <f>'III (7)'!$E26</f>
        <v>0</v>
      </c>
      <c r="X39" s="19">
        <f>'III (8)'!$J27</f>
        <v>0.13601973658953742</v>
      </c>
      <c r="Y39" s="20">
        <f>'III (9)'!$E26</f>
        <v>0</v>
      </c>
      <c r="Z39" s="20">
        <f>'IV (1)'!$E26</f>
        <v>1</v>
      </c>
      <c r="AA39" s="20">
        <f>'IV (2)'!$E26</f>
        <v>0</v>
      </c>
      <c r="AB39" s="43">
        <f t="shared" si="0"/>
        <v>-0.9257956383870711</v>
      </c>
      <c r="AC39" s="1">
        <f t="shared" si="1"/>
        <v>35</v>
      </c>
    </row>
    <row r="40" spans="1:29" ht="15.75">
      <c r="A40" s="5" t="s">
        <v>367</v>
      </c>
      <c r="B40" s="19">
        <f>'I (1)'!$F25</f>
        <v>1.3056177386377628</v>
      </c>
      <c r="C40" s="19">
        <f>'I (2)'!$I26</f>
        <v>0.2904206383572223</v>
      </c>
      <c r="D40" s="36">
        <f>'I (3)'!$G26</f>
        <v>0</v>
      </c>
      <c r="E40" s="20">
        <f>'I (4)'!$E25</f>
        <v>0</v>
      </c>
      <c r="F40" s="19">
        <f>'I (5)'!$G26</f>
        <v>0.26137215233789257</v>
      </c>
      <c r="G40" s="19">
        <f>'I (6)'!$G26</f>
        <v>0.2042996742962615</v>
      </c>
      <c r="H40" s="20">
        <f>'II (1)'!$G25</f>
        <v>0</v>
      </c>
      <c r="I40" s="19">
        <f>'II (2)'!$F25</f>
        <v>-0.8111184396918614</v>
      </c>
      <c r="J40" s="19">
        <f>'II (3)'!$F25</f>
        <v>-0.2277446022345529</v>
      </c>
      <c r="K40" s="20">
        <f>'II (4)'!$H26</f>
        <v>-2</v>
      </c>
      <c r="L40" s="19">
        <f>'II (5)'!$G26</f>
        <v>-0.3148294269637431</v>
      </c>
      <c r="M40" s="36">
        <f>'II (6)'!$G26</f>
        <v>0</v>
      </c>
      <c r="N40" s="36">
        <f>'II (7)'!$G26</f>
        <v>-1</v>
      </c>
      <c r="O40" s="19">
        <f>'II (8)'!$F26</f>
        <v>0.13905133670498546</v>
      </c>
      <c r="P40" s="19">
        <f>'II (9)'!$I26</f>
        <v>0.4840529256643437</v>
      </c>
      <c r="Q40" s="36">
        <f>'III (1)'!$M26</f>
        <v>0</v>
      </c>
      <c r="R40" s="36">
        <f>'III (2)'!$K26</f>
        <v>0</v>
      </c>
      <c r="S40" s="36">
        <f>'III (3)'!$I25</f>
        <v>0</v>
      </c>
      <c r="T40" s="20">
        <f>'III (4)'!$H26</f>
        <v>0</v>
      </c>
      <c r="U40" s="36">
        <f>'III (5)'!$H25</f>
        <v>0</v>
      </c>
      <c r="V40" s="20">
        <f>'III (6)'!$E25</f>
        <v>0</v>
      </c>
      <c r="W40" s="20">
        <f>'III (7)'!$E25</f>
        <v>0</v>
      </c>
      <c r="X40" s="19">
        <f>'III (8)'!$J26</f>
        <v>0.16849483504320248</v>
      </c>
      <c r="Y40" s="20">
        <f>'III (9)'!$E25</f>
        <v>0</v>
      </c>
      <c r="Z40" s="20">
        <f>'IV (1)'!$E25</f>
        <v>1</v>
      </c>
      <c r="AA40" s="20">
        <f>'IV (2)'!$E25</f>
        <v>-1</v>
      </c>
      <c r="AB40" s="43">
        <f t="shared" si="0"/>
        <v>-1.5003831678484867</v>
      </c>
      <c r="AC40" s="1">
        <f t="shared" si="1"/>
        <v>36</v>
      </c>
    </row>
    <row r="41" spans="1:29" ht="15.75">
      <c r="A41" s="5" t="s">
        <v>255</v>
      </c>
      <c r="B41" s="19">
        <f>'I (1)'!$F38</f>
        <v>0.5301182438359984</v>
      </c>
      <c r="C41" s="19">
        <f>'I (2)'!$I39</f>
        <v>0.16092802836992828</v>
      </c>
      <c r="D41" s="36">
        <f>'I (3)'!$G39</f>
        <v>-1</v>
      </c>
      <c r="E41" s="20">
        <f>'I (4)'!$E38</f>
        <v>0</v>
      </c>
      <c r="F41" s="19">
        <f>'I (5)'!$G39</f>
        <v>0.07550846684878189</v>
      </c>
      <c r="G41" s="36">
        <f>'I (6)'!$G39</f>
        <v>1</v>
      </c>
      <c r="H41" s="20">
        <f>'II (1)'!$G38</f>
        <v>0</v>
      </c>
      <c r="I41" s="19">
        <f>'II (2)'!$F38</f>
        <v>-0.0033359505167522203</v>
      </c>
      <c r="J41" s="19">
        <f>'II (3)'!$F38</f>
        <v>-0.6123578425072029</v>
      </c>
      <c r="K41" s="20">
        <f>'II (4)'!$H39</f>
        <v>-2</v>
      </c>
      <c r="L41" s="19">
        <f>'II (5)'!$G39</f>
        <v>-0.532044506840867</v>
      </c>
      <c r="M41" s="19">
        <f>'II (6)'!$G39</f>
        <v>-0.8352929812488381</v>
      </c>
      <c r="N41" s="36">
        <f>'II (7)'!$G39</f>
        <v>0</v>
      </c>
      <c r="O41" s="36">
        <f>'II (8)'!$F39</f>
        <v>0</v>
      </c>
      <c r="P41" s="36">
        <f>'II (9)'!$I39</f>
        <v>0.0789710668414343</v>
      </c>
      <c r="Q41" s="36">
        <f>'III (1)'!$M39</f>
        <v>0</v>
      </c>
      <c r="R41" s="36">
        <f>'III (2)'!$K39</f>
        <v>0</v>
      </c>
      <c r="S41" s="36">
        <f>'III (3)'!$I38</f>
        <v>0</v>
      </c>
      <c r="T41" s="20">
        <f>'III (4)'!$H39</f>
        <v>-1</v>
      </c>
      <c r="U41" s="36">
        <f>'III (5)'!$H38</f>
        <v>0</v>
      </c>
      <c r="V41" s="20">
        <f>'III (6)'!$E38</f>
        <v>0</v>
      </c>
      <c r="W41" s="20">
        <f>'III (7)'!$E38</f>
        <v>0</v>
      </c>
      <c r="X41" s="36">
        <f>'III (8)'!$J39</f>
        <v>0</v>
      </c>
      <c r="Y41" s="20">
        <f>'III (9)'!$E38</f>
        <v>0</v>
      </c>
      <c r="Z41" s="20">
        <f>'IV (1)'!$E38</f>
        <v>1</v>
      </c>
      <c r="AA41" s="20">
        <f>'IV (2)'!$E38</f>
        <v>0</v>
      </c>
      <c r="AB41" s="43">
        <f t="shared" si="0"/>
        <v>-3.1375054752175178</v>
      </c>
      <c r="AC41" s="1">
        <f t="shared" si="1"/>
        <v>37</v>
      </c>
    </row>
    <row r="42" ht="15.75">
      <c r="A42" s="6"/>
    </row>
  </sheetData>
  <sheetProtection/>
  <mergeCells count="7">
    <mergeCell ref="A1:AB1"/>
    <mergeCell ref="A3:A4"/>
    <mergeCell ref="B3:G3"/>
    <mergeCell ref="H3:P3"/>
    <mergeCell ref="Q3:Y3"/>
    <mergeCell ref="Z3:AA3"/>
    <mergeCell ref="AB3:AB4"/>
  </mergeCells>
  <printOptions/>
  <pageMargins left="0.23" right="0.16" top="0.63" bottom="0.15748031496062992" header="0.15748031496062992" footer="0.15748031496062992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H49" sqref="H49"/>
    </sheetView>
  </sheetViews>
  <sheetFormatPr defaultColWidth="9.140625" defaultRowHeight="15"/>
  <cols>
    <col min="1" max="1" width="24.57421875" style="1" customWidth="1"/>
    <col min="2" max="2" width="19.00390625" style="1" bestFit="1" customWidth="1"/>
    <col min="3" max="3" width="18.140625" style="1" customWidth="1"/>
    <col min="4" max="4" width="16.8515625" style="1" customWidth="1"/>
    <col min="5" max="6" width="7.28125" style="1" customWidth="1"/>
    <col min="7" max="7" width="15.421875" style="1" customWidth="1"/>
    <col min="8" max="16384" width="9.140625" style="1" customWidth="1"/>
  </cols>
  <sheetData>
    <row r="1" spans="1:7" ht="33" customHeight="1">
      <c r="A1" s="77" t="s">
        <v>128</v>
      </c>
      <c r="B1" s="77"/>
      <c r="C1" s="77"/>
      <c r="D1" s="77"/>
      <c r="E1" s="77"/>
      <c r="F1" s="77"/>
      <c r="G1" s="77"/>
    </row>
    <row r="3" spans="1:2" ht="15.75">
      <c r="A3" s="11" t="s">
        <v>45</v>
      </c>
      <c r="B3" s="33">
        <f>MAX($E$10:$E$46)</f>
        <v>34.372234517446536</v>
      </c>
    </row>
    <row r="4" spans="1:2" ht="15.75">
      <c r="A4" s="12" t="s">
        <v>64</v>
      </c>
      <c r="B4" s="42">
        <f>MIN($E$10:$E$46)</f>
        <v>0</v>
      </c>
    </row>
    <row r="5" spans="1:2" ht="15.75">
      <c r="A5" s="13" t="s">
        <v>65</v>
      </c>
      <c r="B5" s="14" t="s">
        <v>42</v>
      </c>
    </row>
    <row r="6" spans="1:2" ht="15.75">
      <c r="A6" s="32"/>
      <c r="B6" s="28"/>
    </row>
    <row r="7" spans="1:7" s="7" customFormat="1" ht="33" customHeight="1">
      <c r="A7" s="74" t="s">
        <v>38</v>
      </c>
      <c r="B7" s="74" t="s">
        <v>263</v>
      </c>
      <c r="C7" s="74"/>
      <c r="D7" s="74"/>
      <c r="E7" s="75" t="s">
        <v>69</v>
      </c>
      <c r="F7" s="75" t="s">
        <v>70</v>
      </c>
      <c r="G7" s="75" t="s">
        <v>71</v>
      </c>
    </row>
    <row r="8" spans="1:7" s="8" customFormat="1" ht="50.25" customHeight="1">
      <c r="A8" s="78"/>
      <c r="B8" s="3" t="s">
        <v>240</v>
      </c>
      <c r="C8" s="3" t="s">
        <v>264</v>
      </c>
      <c r="D8" s="3" t="s">
        <v>43</v>
      </c>
      <c r="E8" s="76"/>
      <c r="F8" s="76"/>
      <c r="G8" s="76"/>
    </row>
    <row r="9" spans="1:7" s="7" customFormat="1" ht="15.75">
      <c r="A9" s="9">
        <v>1</v>
      </c>
      <c r="B9" s="9">
        <v>2</v>
      </c>
      <c r="C9" s="9">
        <v>3</v>
      </c>
      <c r="D9" s="9" t="s">
        <v>302</v>
      </c>
      <c r="E9" s="9">
        <v>5</v>
      </c>
      <c r="F9" s="9">
        <v>6</v>
      </c>
      <c r="G9" s="9">
        <v>7</v>
      </c>
    </row>
    <row r="10" spans="1:7" ht="15.75">
      <c r="A10" s="5" t="s">
        <v>0</v>
      </c>
      <c r="B10" s="49">
        <v>13063554200</v>
      </c>
      <c r="C10" s="49">
        <v>9445236903.230001</v>
      </c>
      <c r="D10" s="43">
        <f>$C10/$B10*100</f>
        <v>72.3021986101608</v>
      </c>
      <c r="E10" s="23">
        <f>IF(ABS($D10-$D$47)&gt;5,ABS($D10-$D$47)-5,0)</f>
        <v>0</v>
      </c>
      <c r="F10" s="23">
        <f>($E10-$B$4)/($B$3-$B$4)</f>
        <v>0</v>
      </c>
      <c r="G10" s="23">
        <f>$F10*$B$5</f>
        <v>0</v>
      </c>
    </row>
    <row r="11" spans="1:7" ht="15.75">
      <c r="A11" s="5" t="s">
        <v>1</v>
      </c>
      <c r="B11" s="49">
        <v>6280948000</v>
      </c>
      <c r="C11" s="49">
        <v>4458596802.69</v>
      </c>
      <c r="D11" s="43">
        <f aca="true" t="shared" si="0" ref="D11:D47">$C11/$B11*100</f>
        <v>70.98604864568215</v>
      </c>
      <c r="E11" s="23">
        <f aca="true" t="shared" si="1" ref="E11:E46">IF(ABS($D11-$D$47)&gt;5,ABS($D11-$D$47)-5,0)</f>
        <v>0</v>
      </c>
      <c r="F11" s="23">
        <f aca="true" t="shared" si="2" ref="F11:F46">($E11-$B$4)/($B$3-$B$4)</f>
        <v>0</v>
      </c>
      <c r="G11" s="23">
        <f aca="true" t="shared" si="3" ref="G11:G46">$F11*$B$5</f>
        <v>0</v>
      </c>
    </row>
    <row r="12" spans="1:7" ht="15.75">
      <c r="A12" s="5" t="s">
        <v>2</v>
      </c>
      <c r="B12" s="49">
        <v>992959000</v>
      </c>
      <c r="C12" s="49">
        <v>729344516.8100001</v>
      </c>
      <c r="D12" s="43">
        <f t="shared" si="0"/>
        <v>73.45162456959451</v>
      </c>
      <c r="E12" s="23">
        <f t="shared" si="1"/>
        <v>0</v>
      </c>
      <c r="F12" s="23">
        <f t="shared" si="2"/>
        <v>0</v>
      </c>
      <c r="G12" s="23">
        <f t="shared" si="3"/>
        <v>0</v>
      </c>
    </row>
    <row r="13" spans="1:7" ht="15.75">
      <c r="A13" s="5" t="s">
        <v>3</v>
      </c>
      <c r="B13" s="49">
        <v>1055124000</v>
      </c>
      <c r="C13" s="49">
        <v>772613026.68</v>
      </c>
      <c r="D13" s="43">
        <f t="shared" si="0"/>
        <v>73.22485572122328</v>
      </c>
      <c r="E13" s="23">
        <f t="shared" si="1"/>
        <v>0</v>
      </c>
      <c r="F13" s="23">
        <f t="shared" si="2"/>
        <v>0</v>
      </c>
      <c r="G13" s="23">
        <f t="shared" si="3"/>
        <v>0</v>
      </c>
    </row>
    <row r="14" spans="1:7" ht="15.75">
      <c r="A14" s="5" t="s">
        <v>4</v>
      </c>
      <c r="B14" s="49">
        <v>225888400</v>
      </c>
      <c r="C14" s="49">
        <v>151677497.54</v>
      </c>
      <c r="D14" s="43">
        <f t="shared" si="0"/>
        <v>67.14709455642698</v>
      </c>
      <c r="E14" s="23">
        <f t="shared" si="1"/>
        <v>0</v>
      </c>
      <c r="F14" s="23">
        <f t="shared" si="2"/>
        <v>0</v>
      </c>
      <c r="G14" s="23">
        <f t="shared" si="3"/>
        <v>0</v>
      </c>
    </row>
    <row r="15" spans="1:7" ht="15.75">
      <c r="A15" s="5" t="s">
        <v>5</v>
      </c>
      <c r="B15" s="49">
        <v>300242000</v>
      </c>
      <c r="C15" s="49">
        <v>225565561.02</v>
      </c>
      <c r="D15" s="43">
        <f t="shared" si="0"/>
        <v>75.12791715349618</v>
      </c>
      <c r="E15" s="23">
        <f t="shared" si="1"/>
        <v>0</v>
      </c>
      <c r="F15" s="23">
        <f t="shared" si="2"/>
        <v>0</v>
      </c>
      <c r="G15" s="23">
        <f t="shared" si="3"/>
        <v>0</v>
      </c>
    </row>
    <row r="16" spans="1:7" ht="15.75">
      <c r="A16" s="5" t="s">
        <v>6</v>
      </c>
      <c r="B16" s="49">
        <v>272739700</v>
      </c>
      <c r="C16" s="49">
        <v>212124663.8</v>
      </c>
      <c r="D16" s="43">
        <f t="shared" si="0"/>
        <v>77.77549942307628</v>
      </c>
      <c r="E16" s="43">
        <f t="shared" si="1"/>
        <v>0.733172094607994</v>
      </c>
      <c r="F16" s="43">
        <f t="shared" si="2"/>
        <v>0.02133035878816238</v>
      </c>
      <c r="G16" s="43">
        <f t="shared" si="3"/>
        <v>-0.02133035878816238</v>
      </c>
    </row>
    <row r="17" spans="1:7" ht="15.75">
      <c r="A17" s="5" t="s">
        <v>7</v>
      </c>
      <c r="B17" s="49">
        <v>138253370</v>
      </c>
      <c r="C17" s="49">
        <v>106273650.89</v>
      </c>
      <c r="D17" s="43">
        <f t="shared" si="0"/>
        <v>76.86875979225678</v>
      </c>
      <c r="E17" s="23">
        <f t="shared" si="1"/>
        <v>0</v>
      </c>
      <c r="F17" s="23">
        <f t="shared" si="2"/>
        <v>0</v>
      </c>
      <c r="G17" s="23">
        <f t="shared" si="3"/>
        <v>0</v>
      </c>
    </row>
    <row r="18" spans="1:7" ht="15.75">
      <c r="A18" s="5" t="s">
        <v>8</v>
      </c>
      <c r="B18" s="49">
        <v>267762000</v>
      </c>
      <c r="C18" s="49">
        <v>203848308.24</v>
      </c>
      <c r="D18" s="43">
        <f t="shared" si="0"/>
        <v>76.13040993120757</v>
      </c>
      <c r="E18" s="23">
        <f t="shared" si="1"/>
        <v>0</v>
      </c>
      <c r="F18" s="23">
        <f t="shared" si="2"/>
        <v>0</v>
      </c>
      <c r="G18" s="23">
        <f t="shared" si="3"/>
        <v>0</v>
      </c>
    </row>
    <row r="19" spans="1:7" ht="15.75">
      <c r="A19" s="5" t="s">
        <v>9</v>
      </c>
      <c r="B19" s="49">
        <v>145294000</v>
      </c>
      <c r="C19" s="49">
        <v>120261752.63</v>
      </c>
      <c r="D19" s="43">
        <f t="shared" si="0"/>
        <v>82.77131377069941</v>
      </c>
      <c r="E19" s="43">
        <f t="shared" si="1"/>
        <v>5.728986442231118</v>
      </c>
      <c r="F19" s="43">
        <f t="shared" si="2"/>
        <v>0.1666748328312266</v>
      </c>
      <c r="G19" s="43">
        <f t="shared" si="3"/>
        <v>-0.1666748328312266</v>
      </c>
    </row>
    <row r="20" spans="1:7" ht="15.75">
      <c r="A20" s="5" t="s">
        <v>10</v>
      </c>
      <c r="B20" s="49">
        <v>41656400</v>
      </c>
      <c r="C20" s="49">
        <v>35432169.92</v>
      </c>
      <c r="D20" s="43">
        <f t="shared" si="0"/>
        <v>85.05816614013693</v>
      </c>
      <c r="E20" s="43">
        <f t="shared" si="1"/>
        <v>8.015838811668644</v>
      </c>
      <c r="F20" s="43">
        <f t="shared" si="2"/>
        <v>0.23320679973831765</v>
      </c>
      <c r="G20" s="43">
        <f t="shared" si="3"/>
        <v>-0.23320679973831765</v>
      </c>
    </row>
    <row r="21" spans="1:7" ht="15.75">
      <c r="A21" s="5" t="s">
        <v>11</v>
      </c>
      <c r="B21" s="49">
        <v>150608575.94</v>
      </c>
      <c r="C21" s="49">
        <v>111113541.24</v>
      </c>
      <c r="D21" s="43">
        <f t="shared" si="0"/>
        <v>73.77637066581508</v>
      </c>
      <c r="E21" s="23">
        <f t="shared" si="1"/>
        <v>0</v>
      </c>
      <c r="F21" s="23">
        <f t="shared" si="2"/>
        <v>0</v>
      </c>
      <c r="G21" s="23">
        <f t="shared" si="3"/>
        <v>0</v>
      </c>
    </row>
    <row r="22" spans="1:7" ht="15.75">
      <c r="A22" s="5" t="s">
        <v>12</v>
      </c>
      <c r="B22" s="49">
        <v>52130810.349999994</v>
      </c>
      <c r="C22" s="49">
        <v>34491445.79000001</v>
      </c>
      <c r="D22" s="43">
        <f t="shared" si="0"/>
        <v>66.16326421635993</v>
      </c>
      <c r="E22" s="43">
        <f t="shared" si="1"/>
        <v>0.879063112108355</v>
      </c>
      <c r="F22" s="43">
        <f t="shared" si="2"/>
        <v>0.025574802582653253</v>
      </c>
      <c r="G22" s="43">
        <f t="shared" si="3"/>
        <v>-0.025574802582653253</v>
      </c>
    </row>
    <row r="23" spans="1:7" ht="15.75">
      <c r="A23" s="5" t="s">
        <v>13</v>
      </c>
      <c r="B23" s="49">
        <v>129160800</v>
      </c>
      <c r="C23" s="49">
        <v>91323541.48</v>
      </c>
      <c r="D23" s="43">
        <f t="shared" si="0"/>
        <v>70.70530801915133</v>
      </c>
      <c r="E23" s="23">
        <f t="shared" si="1"/>
        <v>0</v>
      </c>
      <c r="F23" s="23">
        <f t="shared" si="2"/>
        <v>0</v>
      </c>
      <c r="G23" s="23">
        <f t="shared" si="3"/>
        <v>0</v>
      </c>
    </row>
    <row r="24" spans="1:7" ht="15.75">
      <c r="A24" s="5" t="s">
        <v>14</v>
      </c>
      <c r="B24" s="49">
        <v>92160947</v>
      </c>
      <c r="C24" s="49">
        <v>70780758.36999999</v>
      </c>
      <c r="D24" s="43">
        <f t="shared" si="0"/>
        <v>76.80124898239164</v>
      </c>
      <c r="E24" s="23">
        <f t="shared" si="1"/>
        <v>0</v>
      </c>
      <c r="F24" s="23">
        <f t="shared" si="2"/>
        <v>0</v>
      </c>
      <c r="G24" s="23">
        <f t="shared" si="3"/>
        <v>0</v>
      </c>
    </row>
    <row r="25" spans="1:7" ht="15.75">
      <c r="A25" s="5" t="s">
        <v>15</v>
      </c>
      <c r="B25" s="49">
        <v>50047481.86</v>
      </c>
      <c r="C25" s="49">
        <v>36602749.56</v>
      </c>
      <c r="D25" s="43">
        <f t="shared" si="0"/>
        <v>73.13604640966845</v>
      </c>
      <c r="E25" s="23">
        <f t="shared" si="1"/>
        <v>0</v>
      </c>
      <c r="F25" s="23">
        <f t="shared" si="2"/>
        <v>0</v>
      </c>
      <c r="G25" s="23">
        <f t="shared" si="3"/>
        <v>0</v>
      </c>
    </row>
    <row r="26" spans="1:7" ht="15.75">
      <c r="A26" s="5" t="s">
        <v>16</v>
      </c>
      <c r="B26" s="49">
        <v>524429751.26</v>
      </c>
      <c r="C26" s="49">
        <v>352478538.39</v>
      </c>
      <c r="D26" s="43">
        <f t="shared" si="0"/>
        <v>67.21177384447233</v>
      </c>
      <c r="E26" s="23">
        <f t="shared" si="1"/>
        <v>0</v>
      </c>
      <c r="F26" s="23">
        <f t="shared" si="2"/>
        <v>0</v>
      </c>
      <c r="G26" s="23">
        <f t="shared" si="3"/>
        <v>0</v>
      </c>
    </row>
    <row r="27" spans="1:7" ht="15.75">
      <c r="A27" s="5" t="s">
        <v>17</v>
      </c>
      <c r="B27" s="49">
        <v>37001394</v>
      </c>
      <c r="C27" s="49">
        <v>25368591.02</v>
      </c>
      <c r="D27" s="43">
        <f t="shared" si="0"/>
        <v>68.56117642486659</v>
      </c>
      <c r="E27" s="23">
        <f t="shared" si="1"/>
        <v>0</v>
      </c>
      <c r="F27" s="23">
        <f t="shared" si="2"/>
        <v>0</v>
      </c>
      <c r="G27" s="23">
        <f t="shared" si="3"/>
        <v>0</v>
      </c>
    </row>
    <row r="28" spans="1:7" ht="15.75">
      <c r="A28" s="5" t="s">
        <v>18</v>
      </c>
      <c r="B28" s="49">
        <v>64967835</v>
      </c>
      <c r="C28" s="49">
        <v>40488342.06</v>
      </c>
      <c r="D28" s="43">
        <f t="shared" si="0"/>
        <v>62.32059612268132</v>
      </c>
      <c r="E28" s="43">
        <f t="shared" si="1"/>
        <v>4.721731205786966</v>
      </c>
      <c r="F28" s="43">
        <f t="shared" si="2"/>
        <v>0.13737050477152793</v>
      </c>
      <c r="G28" s="43">
        <f t="shared" si="3"/>
        <v>-0.13737050477152793</v>
      </c>
    </row>
    <row r="29" spans="1:7" ht="15.75">
      <c r="A29" s="5" t="s">
        <v>19</v>
      </c>
      <c r="B29" s="49">
        <v>198635668.96</v>
      </c>
      <c r="C29" s="49">
        <v>149424154.97</v>
      </c>
      <c r="D29" s="43">
        <f t="shared" si="0"/>
        <v>75.22523812180485</v>
      </c>
      <c r="E29" s="23">
        <f t="shared" si="1"/>
        <v>0</v>
      </c>
      <c r="F29" s="23">
        <f t="shared" si="2"/>
        <v>0</v>
      </c>
      <c r="G29" s="23">
        <f t="shared" si="3"/>
        <v>0</v>
      </c>
    </row>
    <row r="30" spans="1:7" ht="15.75">
      <c r="A30" s="5" t="s">
        <v>20</v>
      </c>
      <c r="B30" s="49">
        <v>175153888.38</v>
      </c>
      <c r="C30" s="49">
        <v>128821045.21</v>
      </c>
      <c r="D30" s="43">
        <f t="shared" si="0"/>
        <v>73.54735107594075</v>
      </c>
      <c r="E30" s="23">
        <f t="shared" si="1"/>
        <v>0</v>
      </c>
      <c r="F30" s="23">
        <f t="shared" si="2"/>
        <v>0</v>
      </c>
      <c r="G30" s="23">
        <f t="shared" si="3"/>
        <v>0</v>
      </c>
    </row>
    <row r="31" spans="1:7" ht="15.75">
      <c r="A31" s="5" t="s">
        <v>21</v>
      </c>
      <c r="B31" s="49">
        <v>58537870</v>
      </c>
      <c r="C31" s="49">
        <v>40327450.36</v>
      </c>
      <c r="D31" s="43">
        <f t="shared" si="0"/>
        <v>68.89121582319274</v>
      </c>
      <c r="E31" s="23">
        <f t="shared" si="1"/>
        <v>0</v>
      </c>
      <c r="F31" s="23">
        <f t="shared" si="2"/>
        <v>0</v>
      </c>
      <c r="G31" s="23">
        <f t="shared" si="3"/>
        <v>0</v>
      </c>
    </row>
    <row r="32" spans="1:7" ht="15.75">
      <c r="A32" s="5" t="s">
        <v>22</v>
      </c>
      <c r="B32" s="49">
        <v>83179000</v>
      </c>
      <c r="C32" s="49">
        <v>60880947.550000004</v>
      </c>
      <c r="D32" s="43">
        <f t="shared" si="0"/>
        <v>73.19268992173505</v>
      </c>
      <c r="E32" s="23">
        <f t="shared" si="1"/>
        <v>0</v>
      </c>
      <c r="F32" s="23">
        <f t="shared" si="2"/>
        <v>0</v>
      </c>
      <c r="G32" s="23">
        <f t="shared" si="3"/>
        <v>0</v>
      </c>
    </row>
    <row r="33" spans="1:7" ht="15.75">
      <c r="A33" s="5" t="s">
        <v>23</v>
      </c>
      <c r="B33" s="49">
        <v>64840190.17</v>
      </c>
      <c r="C33" s="49">
        <v>45748588.51</v>
      </c>
      <c r="D33" s="43">
        <f t="shared" si="0"/>
        <v>70.55591353149173</v>
      </c>
      <c r="E33" s="23">
        <f t="shared" si="1"/>
        <v>0</v>
      </c>
      <c r="F33" s="23">
        <f t="shared" si="2"/>
        <v>0</v>
      </c>
      <c r="G33" s="23">
        <f t="shared" si="3"/>
        <v>0</v>
      </c>
    </row>
    <row r="34" spans="1:7" ht="15.75">
      <c r="A34" s="5" t="s">
        <v>24</v>
      </c>
      <c r="B34" s="49">
        <v>238257020</v>
      </c>
      <c r="C34" s="49">
        <v>183447668.97000003</v>
      </c>
      <c r="D34" s="43">
        <f t="shared" si="0"/>
        <v>76.99570361872235</v>
      </c>
      <c r="E34" s="23">
        <f t="shared" si="1"/>
        <v>0</v>
      </c>
      <c r="F34" s="23">
        <f t="shared" si="2"/>
        <v>0</v>
      </c>
      <c r="G34" s="23">
        <f t="shared" si="3"/>
        <v>0</v>
      </c>
    </row>
    <row r="35" spans="1:7" ht="15.75">
      <c r="A35" s="5" t="s">
        <v>25</v>
      </c>
      <c r="B35" s="49">
        <v>53511482</v>
      </c>
      <c r="C35" s="49">
        <v>38251124.8</v>
      </c>
      <c r="D35" s="43">
        <f t="shared" si="0"/>
        <v>71.48208827406424</v>
      </c>
      <c r="E35" s="23">
        <f t="shared" si="1"/>
        <v>0</v>
      </c>
      <c r="F35" s="23">
        <f t="shared" si="2"/>
        <v>0</v>
      </c>
      <c r="G35" s="23">
        <f t="shared" si="3"/>
        <v>0</v>
      </c>
    </row>
    <row r="36" spans="1:7" ht="15.75">
      <c r="A36" s="5" t="s">
        <v>26</v>
      </c>
      <c r="B36" s="49">
        <v>233996152.41</v>
      </c>
      <c r="C36" s="49">
        <v>179839652.85000002</v>
      </c>
      <c r="D36" s="43">
        <f t="shared" si="0"/>
        <v>76.85581621653812</v>
      </c>
      <c r="E36" s="23">
        <f t="shared" si="1"/>
        <v>0</v>
      </c>
      <c r="F36" s="23">
        <f t="shared" si="2"/>
        <v>0</v>
      </c>
      <c r="G36" s="23">
        <f t="shared" si="3"/>
        <v>0</v>
      </c>
    </row>
    <row r="37" spans="1:7" ht="15.75">
      <c r="A37" s="5" t="s">
        <v>27</v>
      </c>
      <c r="B37" s="49">
        <v>97361500</v>
      </c>
      <c r="C37" s="49">
        <v>59287265.839999996</v>
      </c>
      <c r="D37" s="43">
        <f t="shared" si="0"/>
        <v>60.893952784211415</v>
      </c>
      <c r="E37" s="43">
        <f t="shared" si="1"/>
        <v>6.148374544256875</v>
      </c>
      <c r="F37" s="43">
        <f t="shared" si="2"/>
        <v>0.1788761955855999</v>
      </c>
      <c r="G37" s="43">
        <f t="shared" si="3"/>
        <v>-0.1788761955855999</v>
      </c>
    </row>
    <row r="38" spans="1:7" ht="15.75">
      <c r="A38" s="5" t="s">
        <v>28</v>
      </c>
      <c r="B38" s="49">
        <v>50768000</v>
      </c>
      <c r="C38" s="49">
        <v>37540566.059999995</v>
      </c>
      <c r="D38" s="43">
        <f t="shared" si="0"/>
        <v>73.9453318231957</v>
      </c>
      <c r="E38" s="23">
        <f t="shared" si="1"/>
        <v>0</v>
      </c>
      <c r="F38" s="23">
        <f t="shared" si="2"/>
        <v>0</v>
      </c>
      <c r="G38" s="23">
        <f t="shared" si="3"/>
        <v>0</v>
      </c>
    </row>
    <row r="39" spans="1:7" ht="15.75">
      <c r="A39" s="5" t="s">
        <v>29</v>
      </c>
      <c r="B39" s="49">
        <v>113521000</v>
      </c>
      <c r="C39" s="49">
        <v>37087416.06</v>
      </c>
      <c r="D39" s="43">
        <f t="shared" si="0"/>
        <v>32.67009281102175</v>
      </c>
      <c r="E39" s="43">
        <f t="shared" si="1"/>
        <v>34.372234517446536</v>
      </c>
      <c r="F39" s="23">
        <f t="shared" si="2"/>
        <v>1</v>
      </c>
      <c r="G39" s="23">
        <f t="shared" si="3"/>
        <v>-1</v>
      </c>
    </row>
    <row r="40" spans="1:7" ht="15.75">
      <c r="A40" s="5" t="s">
        <v>30</v>
      </c>
      <c r="B40" s="49">
        <v>244459670.82</v>
      </c>
      <c r="C40" s="49">
        <v>172238146.53</v>
      </c>
      <c r="D40" s="43">
        <f t="shared" si="0"/>
        <v>70.45667121789671</v>
      </c>
      <c r="E40" s="23">
        <f t="shared" si="1"/>
        <v>0</v>
      </c>
      <c r="F40" s="23">
        <f t="shared" si="2"/>
        <v>0</v>
      </c>
      <c r="G40" s="23">
        <f t="shared" si="3"/>
        <v>0</v>
      </c>
    </row>
    <row r="41" spans="1:7" ht="15.75">
      <c r="A41" s="5" t="s">
        <v>31</v>
      </c>
      <c r="B41" s="49">
        <v>354080418.63</v>
      </c>
      <c r="C41" s="49">
        <v>288438315.45</v>
      </c>
      <c r="D41" s="43">
        <f t="shared" si="0"/>
        <v>81.46124447265936</v>
      </c>
      <c r="E41" s="43">
        <f t="shared" si="1"/>
        <v>4.41891714419107</v>
      </c>
      <c r="F41" s="43">
        <f t="shared" si="2"/>
        <v>0.1285606596786174</v>
      </c>
      <c r="G41" s="43">
        <f t="shared" si="3"/>
        <v>-0.1285606596786174</v>
      </c>
    </row>
    <row r="42" spans="1:7" ht="15.75">
      <c r="A42" s="5" t="s">
        <v>32</v>
      </c>
      <c r="B42" s="49">
        <v>130029665.55000001</v>
      </c>
      <c r="C42" s="49">
        <v>93189771.94</v>
      </c>
      <c r="D42" s="43">
        <f t="shared" si="0"/>
        <v>71.66808554480666</v>
      </c>
      <c r="E42" s="23">
        <f t="shared" si="1"/>
        <v>0</v>
      </c>
      <c r="F42" s="23">
        <f t="shared" si="2"/>
        <v>0</v>
      </c>
      <c r="G42" s="23">
        <f t="shared" si="3"/>
        <v>0</v>
      </c>
    </row>
    <row r="43" spans="1:7" ht="15.75">
      <c r="A43" s="5" t="s">
        <v>33</v>
      </c>
      <c r="B43" s="49">
        <v>38884000</v>
      </c>
      <c r="C43" s="49">
        <v>25918095.69</v>
      </c>
      <c r="D43" s="43">
        <f t="shared" si="0"/>
        <v>66.65491124884272</v>
      </c>
      <c r="E43" s="43">
        <f t="shared" si="1"/>
        <v>0.38741607962556657</v>
      </c>
      <c r="F43" s="43">
        <f t="shared" si="2"/>
        <v>0.011271192724724466</v>
      </c>
      <c r="G43" s="43">
        <f t="shared" si="3"/>
        <v>-0.011271192724724466</v>
      </c>
    </row>
    <row r="44" spans="1:7" ht="15.75">
      <c r="A44" s="5" t="s">
        <v>34</v>
      </c>
      <c r="B44" s="49">
        <v>53281814</v>
      </c>
      <c r="C44" s="49">
        <v>35892989.94</v>
      </c>
      <c r="D44" s="43">
        <f t="shared" si="0"/>
        <v>67.36442933418145</v>
      </c>
      <c r="E44" s="23">
        <f t="shared" si="1"/>
        <v>0</v>
      </c>
      <c r="F44" s="23">
        <f t="shared" si="2"/>
        <v>0</v>
      </c>
      <c r="G44" s="23">
        <f t="shared" si="3"/>
        <v>0</v>
      </c>
    </row>
    <row r="45" spans="1:7" ht="15.75">
      <c r="A45" s="5" t="s">
        <v>35</v>
      </c>
      <c r="B45" s="49">
        <v>66984306.67</v>
      </c>
      <c r="C45" s="49">
        <v>38409671.72</v>
      </c>
      <c r="D45" s="43">
        <f t="shared" si="0"/>
        <v>57.34129922285571</v>
      </c>
      <c r="E45" s="43">
        <f t="shared" si="1"/>
        <v>9.701028105612579</v>
      </c>
      <c r="F45" s="43">
        <f t="shared" si="2"/>
        <v>0.2822344325821635</v>
      </c>
      <c r="G45" s="43">
        <f t="shared" si="3"/>
        <v>-0.2822344325821635</v>
      </c>
    </row>
    <row r="46" spans="1:7" ht="15.75">
      <c r="A46" s="5" t="s">
        <v>36</v>
      </c>
      <c r="B46" s="49">
        <v>85686763.55</v>
      </c>
      <c r="C46" s="49">
        <v>55525467.56</v>
      </c>
      <c r="D46" s="43">
        <f t="shared" si="0"/>
        <v>64.80051907620451</v>
      </c>
      <c r="E46" s="43">
        <f t="shared" si="1"/>
        <v>2.2418082522637803</v>
      </c>
      <c r="F46" s="43">
        <f t="shared" si="2"/>
        <v>0.06522148716068754</v>
      </c>
      <c r="G46" s="43">
        <f t="shared" si="3"/>
        <v>-0.06522148716068754</v>
      </c>
    </row>
    <row r="47" spans="1:7" ht="15.75">
      <c r="A47" s="15" t="s">
        <v>112</v>
      </c>
      <c r="B47" s="51">
        <f>AVERAGE(B$10:B$46)</f>
        <v>708813434.5013511</v>
      </c>
      <c r="C47" s="51">
        <f>AVERAGE(C$10:C$46)</f>
        <v>510645694.6316216</v>
      </c>
      <c r="D47" s="16">
        <f t="shared" si="0"/>
        <v>72.04232732846829</v>
      </c>
      <c r="E47" s="24"/>
      <c r="F47" s="24"/>
      <c r="G47" s="24"/>
    </row>
    <row r="48" ht="15.75">
      <c r="A48" s="6" t="s">
        <v>39</v>
      </c>
    </row>
    <row r="49" ht="15.75">
      <c r="D49" s="21"/>
    </row>
    <row r="50" spans="2:4" ht="15.75">
      <c r="B50" s="21">
        <f>SUM(B$10:B$46)</f>
        <v>26226097076.54999</v>
      </c>
      <c r="C50" s="21">
        <f>SUM(C$10:C$46)</f>
        <v>18893890701.37</v>
      </c>
      <c r="D50" s="21">
        <f>C50/B50*100</f>
        <v>72.04232732846829</v>
      </c>
    </row>
  </sheetData>
  <sheetProtection/>
  <mergeCells count="6">
    <mergeCell ref="G7:G8"/>
    <mergeCell ref="A1:G1"/>
    <mergeCell ref="A7:A8"/>
    <mergeCell ref="B7:D7"/>
    <mergeCell ref="E7:E8"/>
    <mergeCell ref="F7:F8"/>
  </mergeCells>
  <printOptions/>
  <pageMargins left="0.22" right="0.15748031496062992" top="0.58" bottom="0.31496062992125984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46" sqref="F46"/>
    </sheetView>
  </sheetViews>
  <sheetFormatPr defaultColWidth="9.140625" defaultRowHeight="15"/>
  <cols>
    <col min="1" max="1" width="24.7109375" style="1" customWidth="1"/>
    <col min="2" max="2" width="29.7109375" style="1" customWidth="1"/>
    <col min="3" max="3" width="7.28125" style="2" customWidth="1"/>
    <col min="4" max="4" width="7.140625" style="2" customWidth="1"/>
    <col min="5" max="5" width="15.421875" style="2" customWidth="1"/>
    <col min="6" max="16384" width="9.140625" style="1" customWidth="1"/>
  </cols>
  <sheetData>
    <row r="1" spans="1:5" ht="47.25" customHeight="1">
      <c r="A1" s="77" t="s">
        <v>234</v>
      </c>
      <c r="B1" s="79"/>
      <c r="C1" s="79"/>
      <c r="D1" s="79"/>
      <c r="E1" s="79"/>
    </row>
    <row r="3" spans="1:2" ht="15.75">
      <c r="A3" s="11" t="s">
        <v>55</v>
      </c>
      <c r="B3" s="11">
        <v>1</v>
      </c>
    </row>
    <row r="4" spans="1:2" ht="15.75">
      <c r="A4" s="12" t="s">
        <v>56</v>
      </c>
      <c r="B4" s="12">
        <v>0</v>
      </c>
    </row>
    <row r="5" spans="1:2" ht="15.75">
      <c r="A5" s="13" t="s">
        <v>57</v>
      </c>
      <c r="B5" s="14" t="s">
        <v>42</v>
      </c>
    </row>
    <row r="7" spans="1:5" s="8" customFormat="1" ht="129.75" customHeight="1">
      <c r="A7" s="3" t="s">
        <v>38</v>
      </c>
      <c r="B7" s="3" t="s">
        <v>257</v>
      </c>
      <c r="C7" s="9" t="s">
        <v>85</v>
      </c>
      <c r="D7" s="9" t="s">
        <v>86</v>
      </c>
      <c r="E7" s="9" t="s">
        <v>87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19"/>
      <c r="C9" s="20">
        <f>IF(B9="+",1,0)</f>
        <v>0</v>
      </c>
      <c r="D9" s="20">
        <f>(C9-$B$4)/($B$3-$B$4)</f>
        <v>0</v>
      </c>
      <c r="E9" s="20">
        <f>D9*$B$5</f>
        <v>0</v>
      </c>
    </row>
    <row r="10" spans="1:5" ht="15.75">
      <c r="A10" s="5" t="s">
        <v>1</v>
      </c>
      <c r="B10" s="19"/>
      <c r="C10" s="20">
        <f aca="true" t="shared" si="0" ref="C10:C45">IF(B10="+",1,0)</f>
        <v>0</v>
      </c>
      <c r="D10" s="20">
        <f aca="true" t="shared" si="1" ref="D10:D45">(C10-$B$4)/($B$3-$B$4)</f>
        <v>0</v>
      </c>
      <c r="E10" s="20">
        <f aca="true" t="shared" si="2" ref="E10:E45">D10*$B$5</f>
        <v>0</v>
      </c>
    </row>
    <row r="11" spans="1:5" ht="15.7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.7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.7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.7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.75">
      <c r="A15" s="5" t="s">
        <v>6</v>
      </c>
      <c r="B15" s="48" t="s">
        <v>37</v>
      </c>
      <c r="C15" s="20">
        <f t="shared" si="0"/>
        <v>1</v>
      </c>
      <c r="D15" s="20">
        <f t="shared" si="1"/>
        <v>1</v>
      </c>
      <c r="E15" s="20">
        <f t="shared" si="2"/>
        <v>-1</v>
      </c>
    </row>
    <row r="16" spans="1:5" ht="15.75">
      <c r="A16" s="5" t="s">
        <v>7</v>
      </c>
      <c r="B16" s="19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.7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.7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.75">
      <c r="A19" s="5" t="s">
        <v>10</v>
      </c>
      <c r="B19" s="48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.75">
      <c r="A20" s="5" t="s">
        <v>11</v>
      </c>
      <c r="B20" s="48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.75">
      <c r="A21" s="5" t="s">
        <v>12</v>
      </c>
      <c r="B21" s="19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.75">
      <c r="A22" s="5" t="s">
        <v>13</v>
      </c>
      <c r="B22" s="1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.75">
      <c r="A23" s="5" t="s">
        <v>14</v>
      </c>
      <c r="B23" s="48" t="s">
        <v>37</v>
      </c>
      <c r="C23" s="20">
        <f t="shared" si="0"/>
        <v>1</v>
      </c>
      <c r="D23" s="20">
        <f t="shared" si="1"/>
        <v>1</v>
      </c>
      <c r="E23" s="20">
        <f t="shared" si="2"/>
        <v>-1</v>
      </c>
    </row>
    <row r="24" spans="1:5" ht="15.75">
      <c r="A24" s="5" t="s">
        <v>15</v>
      </c>
      <c r="B24" s="48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.75">
      <c r="A25" s="5" t="s">
        <v>16</v>
      </c>
      <c r="B25" s="19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.7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.75">
      <c r="A27" s="5" t="s">
        <v>18</v>
      </c>
      <c r="B27" s="48" t="s">
        <v>37</v>
      </c>
      <c r="C27" s="20">
        <f t="shared" si="0"/>
        <v>1</v>
      </c>
      <c r="D27" s="20">
        <f t="shared" si="1"/>
        <v>1</v>
      </c>
      <c r="E27" s="20">
        <f t="shared" si="2"/>
        <v>-1</v>
      </c>
    </row>
    <row r="28" spans="1:5" ht="15.75">
      <c r="A28" s="5" t="s">
        <v>19</v>
      </c>
      <c r="B28" s="1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.75">
      <c r="A29" s="5" t="s">
        <v>20</v>
      </c>
      <c r="B29" s="1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.75">
      <c r="A30" s="5" t="s">
        <v>21</v>
      </c>
      <c r="B30" s="48" t="s">
        <v>37</v>
      </c>
      <c r="C30" s="20">
        <f t="shared" si="0"/>
        <v>1</v>
      </c>
      <c r="D30" s="20">
        <f t="shared" si="1"/>
        <v>1</v>
      </c>
      <c r="E30" s="20">
        <f t="shared" si="2"/>
        <v>-1</v>
      </c>
    </row>
    <row r="31" spans="1:5" ht="15.75">
      <c r="A31" s="5" t="s">
        <v>22</v>
      </c>
      <c r="B31" s="19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.75">
      <c r="A32" s="5" t="s">
        <v>23</v>
      </c>
      <c r="B32" s="48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.7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.75">
      <c r="A34" s="5" t="s">
        <v>25</v>
      </c>
      <c r="B34" s="48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.7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.75">
      <c r="A36" s="5" t="s">
        <v>27</v>
      </c>
      <c r="B36" s="19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.75">
      <c r="A37" s="5" t="s">
        <v>28</v>
      </c>
      <c r="B37" s="48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.75">
      <c r="A38" s="5" t="s">
        <v>29</v>
      </c>
      <c r="B38" s="48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.7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.75">
      <c r="A40" s="5" t="s">
        <v>31</v>
      </c>
      <c r="B40" s="1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.75">
      <c r="A41" s="5" t="s">
        <v>32</v>
      </c>
      <c r="B41" s="1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.75">
      <c r="A42" s="5" t="s">
        <v>33</v>
      </c>
      <c r="B42" s="48" t="s">
        <v>37</v>
      </c>
      <c r="C42" s="20">
        <f t="shared" si="0"/>
        <v>1</v>
      </c>
      <c r="D42" s="20">
        <f t="shared" si="1"/>
        <v>1</v>
      </c>
      <c r="E42" s="20">
        <f t="shared" si="2"/>
        <v>-1</v>
      </c>
    </row>
    <row r="43" spans="1:5" ht="15.75">
      <c r="A43" s="5" t="s">
        <v>34</v>
      </c>
      <c r="B43" s="48" t="s">
        <v>37</v>
      </c>
      <c r="C43" s="20">
        <f t="shared" si="0"/>
        <v>1</v>
      </c>
      <c r="D43" s="20">
        <f t="shared" si="1"/>
        <v>1</v>
      </c>
      <c r="E43" s="20">
        <f t="shared" si="2"/>
        <v>-1</v>
      </c>
    </row>
    <row r="44" spans="1:5" ht="15.75">
      <c r="A44" s="5" t="s">
        <v>35</v>
      </c>
      <c r="B44" s="1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.75">
      <c r="A45" s="5" t="s">
        <v>36</v>
      </c>
      <c r="B45" s="48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.75">
      <c r="A46" s="6"/>
    </row>
  </sheetData>
  <sheetProtection/>
  <mergeCells count="1">
    <mergeCell ref="A1:E1"/>
  </mergeCells>
  <printOptions/>
  <pageMargins left="0.82" right="0.24" top="0.17" bottom="0.22" header="0.17" footer="0.2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8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49" sqref="I49"/>
    </sheetView>
  </sheetViews>
  <sheetFormatPr defaultColWidth="9.140625" defaultRowHeight="15"/>
  <cols>
    <col min="1" max="1" width="24.7109375" style="1" customWidth="1"/>
    <col min="2" max="2" width="18.421875" style="1" bestFit="1" customWidth="1"/>
    <col min="3" max="3" width="17.28125" style="1" customWidth="1"/>
    <col min="4" max="4" width="17.421875" style="1" bestFit="1" customWidth="1"/>
    <col min="5" max="5" width="10.140625" style="1" customWidth="1"/>
    <col min="6" max="6" width="7.140625" style="1" customWidth="1"/>
    <col min="7" max="7" width="15.421875" style="1" customWidth="1"/>
    <col min="8" max="8" width="17.28125" style="1" customWidth="1"/>
    <col min="9" max="9" width="17.8515625" style="1" bestFit="1" customWidth="1"/>
    <col min="10" max="16384" width="9.140625" style="1" customWidth="1"/>
  </cols>
  <sheetData>
    <row r="1" spans="1:8" ht="32.25" customHeight="1">
      <c r="A1" s="77" t="s">
        <v>303</v>
      </c>
      <c r="B1" s="77"/>
      <c r="C1" s="77"/>
      <c r="D1" s="77"/>
      <c r="E1" s="77"/>
      <c r="F1" s="77"/>
      <c r="G1" s="77"/>
      <c r="H1" s="77"/>
    </row>
    <row r="3" spans="1:8" ht="15.75">
      <c r="A3" s="11" t="s">
        <v>129</v>
      </c>
      <c r="B3" s="33">
        <f>MAX($E$10:$E$46)</f>
        <v>11.624498418809292</v>
      </c>
      <c r="C3" s="39"/>
      <c r="H3" s="39"/>
    </row>
    <row r="4" spans="1:8" ht="15.75">
      <c r="A4" s="12" t="s">
        <v>130</v>
      </c>
      <c r="B4" s="34">
        <f>MIN($E$10:$E$46)</f>
        <v>0.19156008255243018</v>
      </c>
      <c r="C4" s="56"/>
      <c r="H4" s="56"/>
    </row>
    <row r="5" spans="1:8" ht="15.75">
      <c r="A5" s="13" t="s">
        <v>131</v>
      </c>
      <c r="B5" s="14" t="s">
        <v>126</v>
      </c>
      <c r="C5" s="28"/>
      <c r="H5" s="28"/>
    </row>
    <row r="7" spans="1:9" s="8" customFormat="1" ht="21.75" customHeight="1">
      <c r="A7" s="81" t="s">
        <v>38</v>
      </c>
      <c r="B7" s="81" t="s">
        <v>265</v>
      </c>
      <c r="C7" s="81"/>
      <c r="D7" s="81"/>
      <c r="E7" s="75" t="s">
        <v>132</v>
      </c>
      <c r="F7" s="75" t="s">
        <v>133</v>
      </c>
      <c r="G7" s="75" t="s">
        <v>134</v>
      </c>
      <c r="H7" s="83" t="s">
        <v>270</v>
      </c>
      <c r="I7" s="80" t="s">
        <v>271</v>
      </c>
    </row>
    <row r="8" spans="1:9" s="8" customFormat="1" ht="36.75" customHeight="1">
      <c r="A8" s="82"/>
      <c r="B8" s="64" t="s">
        <v>266</v>
      </c>
      <c r="C8" s="64" t="s">
        <v>267</v>
      </c>
      <c r="D8" s="64" t="s">
        <v>268</v>
      </c>
      <c r="E8" s="75"/>
      <c r="F8" s="75"/>
      <c r="G8" s="75"/>
      <c r="H8" s="84"/>
      <c r="I8" s="80"/>
    </row>
    <row r="9" spans="1:9" s="7" customFormat="1" ht="15.75">
      <c r="A9" s="57">
        <v>1</v>
      </c>
      <c r="B9" s="57">
        <v>2</v>
      </c>
      <c r="C9" s="57">
        <v>3</v>
      </c>
      <c r="D9" s="57">
        <v>4</v>
      </c>
      <c r="E9" s="57" t="s">
        <v>269</v>
      </c>
      <c r="F9" s="57">
        <v>6</v>
      </c>
      <c r="G9" s="57">
        <v>7</v>
      </c>
      <c r="H9" s="58">
        <v>8</v>
      </c>
      <c r="I9" s="80"/>
    </row>
    <row r="10" spans="1:9" ht="15.75">
      <c r="A10" s="5" t="s">
        <v>0</v>
      </c>
      <c r="B10" s="43">
        <v>11467632000</v>
      </c>
      <c r="C10" s="43">
        <v>31244000</v>
      </c>
      <c r="D10" s="43">
        <v>2252751224.39</v>
      </c>
      <c r="E10" s="43">
        <f>($B10+$C10)/$D10</f>
        <v>5.104370103322735</v>
      </c>
      <c r="F10" s="43">
        <f>($E10-$B$4)/($B$3-$B$4)</f>
        <v>0.42970668399308065</v>
      </c>
      <c r="G10" s="43">
        <f>$F10*$B$5</f>
        <v>0.42970668399308065</v>
      </c>
      <c r="H10" s="61">
        <v>1225803840.11</v>
      </c>
      <c r="I10" s="59">
        <f>$D10-$H10</f>
        <v>1026947384.28</v>
      </c>
    </row>
    <row r="11" spans="1:9" ht="15.75">
      <c r="A11" s="5" t="s">
        <v>1</v>
      </c>
      <c r="B11" s="43">
        <v>5323871000</v>
      </c>
      <c r="C11" s="43">
        <v>496389000</v>
      </c>
      <c r="D11" s="43">
        <v>500689130</v>
      </c>
      <c r="E11" s="43">
        <f aca="true" t="shared" si="0" ref="E11:E47">($B11+$C11)/$D11</f>
        <v>11.624498418809292</v>
      </c>
      <c r="F11" s="23">
        <f aca="true" t="shared" si="1" ref="F11:F46">($E11-$B$4)/($B$3-$B$4)</f>
        <v>1</v>
      </c>
      <c r="G11" s="23">
        <f aca="true" t="shared" si="2" ref="G11:G46">$F11*$B$5</f>
        <v>1</v>
      </c>
      <c r="H11" s="61">
        <v>193619753.38</v>
      </c>
      <c r="I11" s="59">
        <f aca="true" t="shared" si="3" ref="I11:I47">$D11-$H11</f>
        <v>307069376.62</v>
      </c>
    </row>
    <row r="12" spans="1:9" ht="15.75">
      <c r="A12" s="5" t="s">
        <v>2</v>
      </c>
      <c r="B12" s="43">
        <v>878989000</v>
      </c>
      <c r="C12" s="43">
        <v>189573000</v>
      </c>
      <c r="D12" s="43">
        <v>441271167.35</v>
      </c>
      <c r="E12" s="43">
        <f t="shared" si="0"/>
        <v>2.4215540897836547</v>
      </c>
      <c r="F12" s="43">
        <f t="shared" si="1"/>
        <v>0.195049946185691</v>
      </c>
      <c r="G12" s="43">
        <f t="shared" si="2"/>
        <v>0.195049946185691</v>
      </c>
      <c r="H12" s="61">
        <v>176190122.43</v>
      </c>
      <c r="I12" s="59">
        <f t="shared" si="3"/>
        <v>265081044.92000002</v>
      </c>
    </row>
    <row r="13" spans="1:9" ht="15.75">
      <c r="A13" s="5" t="s">
        <v>3</v>
      </c>
      <c r="B13" s="43">
        <v>743385000</v>
      </c>
      <c r="C13" s="43">
        <v>4992000</v>
      </c>
      <c r="D13" s="43">
        <v>208286000</v>
      </c>
      <c r="E13" s="43">
        <f t="shared" si="0"/>
        <v>3.593025935492544</v>
      </c>
      <c r="F13" s="43">
        <f t="shared" si="1"/>
        <v>0.2975145804953018</v>
      </c>
      <c r="G13" s="43">
        <f t="shared" si="2"/>
        <v>0.2975145804953018</v>
      </c>
      <c r="H13" s="61">
        <v>135436705.02</v>
      </c>
      <c r="I13" s="59">
        <f t="shared" si="3"/>
        <v>72849294.97999999</v>
      </c>
    </row>
    <row r="14" spans="1:9" ht="15.75">
      <c r="A14" s="5" t="s">
        <v>4</v>
      </c>
      <c r="B14" s="43">
        <v>187933400</v>
      </c>
      <c r="C14" s="43">
        <v>138813000</v>
      </c>
      <c r="D14" s="43">
        <v>390715400</v>
      </c>
      <c r="E14" s="43">
        <f t="shared" si="0"/>
        <v>0.836277249373841</v>
      </c>
      <c r="F14" s="43">
        <f t="shared" si="1"/>
        <v>0.056391204768142814</v>
      </c>
      <c r="G14" s="43">
        <f t="shared" si="2"/>
        <v>0.056391204768142814</v>
      </c>
      <c r="H14" s="61">
        <v>198087514.7</v>
      </c>
      <c r="I14" s="59">
        <f t="shared" si="3"/>
        <v>192627885.3</v>
      </c>
    </row>
    <row r="15" spans="1:9" ht="15.75">
      <c r="A15" s="5" t="s">
        <v>5</v>
      </c>
      <c r="B15" s="43">
        <v>266544000</v>
      </c>
      <c r="C15" s="43">
        <v>8938946.35</v>
      </c>
      <c r="D15" s="43">
        <v>254157369</v>
      </c>
      <c r="E15" s="43">
        <f t="shared" si="0"/>
        <v>1.0839069802851162</v>
      </c>
      <c r="F15" s="43">
        <f t="shared" si="1"/>
        <v>0.07805053009888269</v>
      </c>
      <c r="G15" s="43">
        <f t="shared" si="2"/>
        <v>0.07805053009888269</v>
      </c>
      <c r="H15" s="61">
        <v>135028724.06</v>
      </c>
      <c r="I15" s="59">
        <f t="shared" si="3"/>
        <v>119128644.94</v>
      </c>
    </row>
    <row r="16" spans="1:9" ht="15.75">
      <c r="A16" s="5" t="s">
        <v>6</v>
      </c>
      <c r="B16" s="43">
        <v>221439000</v>
      </c>
      <c r="C16" s="43">
        <v>123063000</v>
      </c>
      <c r="D16" s="43">
        <v>531441398</v>
      </c>
      <c r="E16" s="43">
        <f t="shared" si="0"/>
        <v>0.6482408056588772</v>
      </c>
      <c r="F16" s="43">
        <f t="shared" si="1"/>
        <v>0.039944300377987</v>
      </c>
      <c r="G16" s="43">
        <f t="shared" si="2"/>
        <v>0.039944300377987</v>
      </c>
      <c r="H16" s="61">
        <v>361762496.24</v>
      </c>
      <c r="I16" s="59">
        <f t="shared" si="3"/>
        <v>169678901.76</v>
      </c>
    </row>
    <row r="17" spans="1:9" ht="15.75">
      <c r="A17" s="5" t="s">
        <v>7</v>
      </c>
      <c r="B17" s="43">
        <v>99510370</v>
      </c>
      <c r="C17" s="43">
        <v>62791900</v>
      </c>
      <c r="D17" s="43">
        <v>148030859</v>
      </c>
      <c r="E17" s="43">
        <f t="shared" si="0"/>
        <v>1.0964083509101301</v>
      </c>
      <c r="F17" s="43">
        <f t="shared" si="1"/>
        <v>0.07914398221568181</v>
      </c>
      <c r="G17" s="43">
        <f t="shared" si="2"/>
        <v>0.07914398221568181</v>
      </c>
      <c r="H17" s="61">
        <v>56682794.35</v>
      </c>
      <c r="I17" s="59">
        <f t="shared" si="3"/>
        <v>91348064.65</v>
      </c>
    </row>
    <row r="18" spans="1:9" ht="15.75">
      <c r="A18" s="5" t="s">
        <v>8</v>
      </c>
      <c r="B18" s="43">
        <v>248002000</v>
      </c>
      <c r="C18" s="43">
        <v>50324000</v>
      </c>
      <c r="D18" s="43">
        <v>222914319</v>
      </c>
      <c r="E18" s="43">
        <f t="shared" si="0"/>
        <v>1.3382989542273416</v>
      </c>
      <c r="F18" s="43">
        <f t="shared" si="1"/>
        <v>0.1003013256914279</v>
      </c>
      <c r="G18" s="43">
        <f t="shared" si="2"/>
        <v>0.1003013256914279</v>
      </c>
      <c r="H18" s="61">
        <v>157320017.26</v>
      </c>
      <c r="I18" s="59">
        <f t="shared" si="3"/>
        <v>65594301.74000001</v>
      </c>
    </row>
    <row r="19" spans="1:9" ht="15.75">
      <c r="A19" s="5" t="s">
        <v>9</v>
      </c>
      <c r="B19" s="43">
        <v>128100000</v>
      </c>
      <c r="C19" s="43">
        <v>31983000</v>
      </c>
      <c r="D19" s="43">
        <v>167238000</v>
      </c>
      <c r="E19" s="43">
        <f t="shared" si="0"/>
        <v>0.9572166612851146</v>
      </c>
      <c r="F19" s="43">
        <f t="shared" si="1"/>
        <v>0.06696936134996771</v>
      </c>
      <c r="G19" s="43">
        <f t="shared" si="2"/>
        <v>0.06696936134996771</v>
      </c>
      <c r="H19" s="61">
        <v>69900805.72</v>
      </c>
      <c r="I19" s="59">
        <f t="shared" si="3"/>
        <v>97337194.28</v>
      </c>
    </row>
    <row r="20" spans="1:9" ht="15.75">
      <c r="A20" s="5" t="s">
        <v>10</v>
      </c>
      <c r="B20" s="43">
        <v>23486300</v>
      </c>
      <c r="C20" s="43">
        <v>37646000</v>
      </c>
      <c r="D20" s="43">
        <v>112625693</v>
      </c>
      <c r="E20" s="43">
        <f t="shared" si="0"/>
        <v>0.5427917766508216</v>
      </c>
      <c r="F20" s="43">
        <f t="shared" si="1"/>
        <v>0.03072103459042922</v>
      </c>
      <c r="G20" s="43">
        <f t="shared" si="2"/>
        <v>0.03072103459042922</v>
      </c>
      <c r="H20" s="61">
        <v>62224270.64</v>
      </c>
      <c r="I20" s="59">
        <f t="shared" si="3"/>
        <v>50401422.36</v>
      </c>
    </row>
    <row r="21" spans="1:9" ht="15.75">
      <c r="A21" s="5" t="s">
        <v>11</v>
      </c>
      <c r="B21" s="43">
        <v>126209988.71</v>
      </c>
      <c r="C21" s="43">
        <v>104871837.7</v>
      </c>
      <c r="D21" s="43">
        <v>203933007</v>
      </c>
      <c r="E21" s="43">
        <f t="shared" si="0"/>
        <v>1.1331261663297103</v>
      </c>
      <c r="F21" s="43">
        <f t="shared" si="1"/>
        <v>0.08235556390532832</v>
      </c>
      <c r="G21" s="43">
        <f t="shared" si="2"/>
        <v>0.08235556390532832</v>
      </c>
      <c r="H21" s="61">
        <v>132353809.91</v>
      </c>
      <c r="I21" s="59">
        <f t="shared" si="3"/>
        <v>71579197.09</v>
      </c>
    </row>
    <row r="22" spans="1:9" ht="15.75">
      <c r="A22" s="5" t="s">
        <v>12</v>
      </c>
      <c r="B22" s="43">
        <v>38709963</v>
      </c>
      <c r="C22" s="43">
        <v>37261000</v>
      </c>
      <c r="D22" s="43">
        <v>98012275</v>
      </c>
      <c r="E22" s="43">
        <f t="shared" si="0"/>
        <v>0.7751168208267791</v>
      </c>
      <c r="F22" s="43">
        <f t="shared" si="1"/>
        <v>0.05104171133537357</v>
      </c>
      <c r="G22" s="43">
        <f t="shared" si="2"/>
        <v>0.05104171133537357</v>
      </c>
      <c r="H22" s="61">
        <v>66732658.6</v>
      </c>
      <c r="I22" s="59">
        <f t="shared" si="3"/>
        <v>31279616.4</v>
      </c>
    </row>
    <row r="23" spans="1:9" ht="15.75">
      <c r="A23" s="5" t="s">
        <v>13</v>
      </c>
      <c r="B23" s="43">
        <v>61855930</v>
      </c>
      <c r="C23" s="43">
        <v>44895000</v>
      </c>
      <c r="D23" s="43">
        <v>192620919</v>
      </c>
      <c r="E23" s="43">
        <f t="shared" si="0"/>
        <v>0.5542021632655589</v>
      </c>
      <c r="F23" s="43">
        <f t="shared" si="1"/>
        <v>0.03171906206850562</v>
      </c>
      <c r="G23" s="43">
        <f t="shared" si="2"/>
        <v>0.03171906206850562</v>
      </c>
      <c r="H23" s="61">
        <v>87589767.71</v>
      </c>
      <c r="I23" s="59">
        <f t="shared" si="3"/>
        <v>105031151.29</v>
      </c>
    </row>
    <row r="24" spans="1:9" ht="15.75">
      <c r="A24" s="5" t="s">
        <v>14</v>
      </c>
      <c r="B24" s="43">
        <v>55534007</v>
      </c>
      <c r="C24" s="43">
        <v>56091641.61</v>
      </c>
      <c r="D24" s="43">
        <v>189052841</v>
      </c>
      <c r="E24" s="43">
        <f t="shared" si="0"/>
        <v>0.5904468190985821</v>
      </c>
      <c r="F24" s="43">
        <f t="shared" si="1"/>
        <v>0.03488925810796835</v>
      </c>
      <c r="G24" s="43">
        <f t="shared" si="2"/>
        <v>0.03488925810796835</v>
      </c>
      <c r="H24" s="61">
        <v>127538535.49</v>
      </c>
      <c r="I24" s="59">
        <f t="shared" si="3"/>
        <v>61514305.510000005</v>
      </c>
    </row>
    <row r="25" spans="1:9" ht="15.75">
      <c r="A25" s="5" t="s">
        <v>15</v>
      </c>
      <c r="B25" s="43">
        <v>40333592</v>
      </c>
      <c r="C25" s="43">
        <v>63649000</v>
      </c>
      <c r="D25" s="43">
        <v>105136127.93</v>
      </c>
      <c r="E25" s="43">
        <f t="shared" si="0"/>
        <v>0.9890281680264272</v>
      </c>
      <c r="F25" s="43">
        <f t="shared" si="1"/>
        <v>0.06975180500580638</v>
      </c>
      <c r="G25" s="43">
        <f t="shared" si="2"/>
        <v>0.06975180500580638</v>
      </c>
      <c r="H25" s="61">
        <v>65369276.05</v>
      </c>
      <c r="I25" s="59">
        <f t="shared" si="3"/>
        <v>39766851.88000001</v>
      </c>
    </row>
    <row r="26" spans="1:9" ht="15.75">
      <c r="A26" s="5" t="s">
        <v>16</v>
      </c>
      <c r="B26" s="43">
        <v>376867561.76</v>
      </c>
      <c r="C26" s="43">
        <v>125571000</v>
      </c>
      <c r="D26" s="43">
        <v>158008899.91</v>
      </c>
      <c r="E26" s="43">
        <f t="shared" si="0"/>
        <v>3.179811783046291</v>
      </c>
      <c r="F26" s="43">
        <f t="shared" si="1"/>
        <v>0.26137215233789257</v>
      </c>
      <c r="G26" s="43">
        <f t="shared" si="2"/>
        <v>0.26137215233789257</v>
      </c>
      <c r="H26" s="61">
        <v>124690428.68</v>
      </c>
      <c r="I26" s="59">
        <f t="shared" si="3"/>
        <v>33318471.22999999</v>
      </c>
    </row>
    <row r="27" spans="1:9" ht="15.75">
      <c r="A27" s="5" t="s">
        <v>17</v>
      </c>
      <c r="B27" s="43">
        <v>21375800</v>
      </c>
      <c r="C27" s="43">
        <v>31852000</v>
      </c>
      <c r="D27" s="43">
        <v>76308278</v>
      </c>
      <c r="E27" s="43">
        <f t="shared" si="0"/>
        <v>0.6975363799979866</v>
      </c>
      <c r="F27" s="43">
        <f t="shared" si="1"/>
        <v>0.04425601560720153</v>
      </c>
      <c r="G27" s="43">
        <f t="shared" si="2"/>
        <v>0.04425601560720153</v>
      </c>
      <c r="H27" s="61">
        <v>47426759.97</v>
      </c>
      <c r="I27" s="59">
        <f t="shared" si="3"/>
        <v>28881518.03</v>
      </c>
    </row>
    <row r="28" spans="1:9" ht="15.75">
      <c r="A28" s="5" t="s">
        <v>18</v>
      </c>
      <c r="B28" s="43">
        <v>47372335</v>
      </c>
      <c r="C28" s="43">
        <v>31953000</v>
      </c>
      <c r="D28" s="43">
        <v>96196972</v>
      </c>
      <c r="E28" s="43">
        <f t="shared" si="0"/>
        <v>0.8246136375269691</v>
      </c>
      <c r="F28" s="43">
        <f t="shared" si="1"/>
        <v>0.05537102854538795</v>
      </c>
      <c r="G28" s="43">
        <f t="shared" si="2"/>
        <v>0.05537102854538795</v>
      </c>
      <c r="H28" s="61">
        <v>68565183.87</v>
      </c>
      <c r="I28" s="59">
        <f t="shared" si="3"/>
        <v>27631788.129999995</v>
      </c>
    </row>
    <row r="29" spans="1:9" ht="15.75">
      <c r="A29" s="5" t="s">
        <v>19</v>
      </c>
      <c r="B29" s="43">
        <v>93428313</v>
      </c>
      <c r="C29" s="43">
        <v>65505000</v>
      </c>
      <c r="D29" s="43">
        <v>199335946</v>
      </c>
      <c r="E29" s="43">
        <f t="shared" si="0"/>
        <v>0.7973138622975707</v>
      </c>
      <c r="F29" s="43">
        <f t="shared" si="1"/>
        <v>0.0529832106086093</v>
      </c>
      <c r="G29" s="43">
        <f t="shared" si="2"/>
        <v>0.0529832106086093</v>
      </c>
      <c r="H29" s="61">
        <v>108785532.31</v>
      </c>
      <c r="I29" s="59">
        <f t="shared" si="3"/>
        <v>90550413.69</v>
      </c>
    </row>
    <row r="30" spans="1:9" ht="15.75">
      <c r="A30" s="5" t="s">
        <v>20</v>
      </c>
      <c r="B30" s="43">
        <v>129901659.68</v>
      </c>
      <c r="C30" s="43">
        <v>111240000</v>
      </c>
      <c r="D30" s="43">
        <v>295523100.74</v>
      </c>
      <c r="E30" s="43">
        <f t="shared" si="0"/>
        <v>0.8159824361485549</v>
      </c>
      <c r="F30" s="43">
        <f t="shared" si="1"/>
        <v>0.054616086891321435</v>
      </c>
      <c r="G30" s="43">
        <f t="shared" si="2"/>
        <v>0.054616086891321435</v>
      </c>
      <c r="H30" s="61">
        <v>142978394.23</v>
      </c>
      <c r="I30" s="59">
        <f t="shared" si="3"/>
        <v>152544706.51000002</v>
      </c>
    </row>
    <row r="31" spans="1:9" ht="15.75">
      <c r="A31" s="5" t="s">
        <v>21</v>
      </c>
      <c r="B31" s="43">
        <v>39234528</v>
      </c>
      <c r="C31" s="43">
        <v>39342566.57</v>
      </c>
      <c r="D31" s="43">
        <v>410195556</v>
      </c>
      <c r="E31" s="43">
        <f t="shared" si="0"/>
        <v>0.19156008255243018</v>
      </c>
      <c r="F31" s="23">
        <f t="shared" si="1"/>
        <v>0</v>
      </c>
      <c r="G31" s="23">
        <f t="shared" si="2"/>
        <v>0</v>
      </c>
      <c r="H31" s="61">
        <v>221417574.03</v>
      </c>
      <c r="I31" s="59">
        <f t="shared" si="3"/>
        <v>188777981.97</v>
      </c>
    </row>
    <row r="32" spans="1:9" ht="15.75">
      <c r="A32" s="5" t="s">
        <v>22</v>
      </c>
      <c r="B32" s="43">
        <v>62225000</v>
      </c>
      <c r="C32" s="43">
        <v>54465000</v>
      </c>
      <c r="D32" s="43">
        <v>106308825</v>
      </c>
      <c r="E32" s="43">
        <f t="shared" si="0"/>
        <v>1.097651112219517</v>
      </c>
      <c r="F32" s="43">
        <f t="shared" si="1"/>
        <v>0.07925268229547194</v>
      </c>
      <c r="G32" s="43">
        <f t="shared" si="2"/>
        <v>0.07925268229547194</v>
      </c>
      <c r="H32" s="61">
        <v>66941471.85</v>
      </c>
      <c r="I32" s="59">
        <f t="shared" si="3"/>
        <v>39367353.15</v>
      </c>
    </row>
    <row r="33" spans="1:9" ht="15.75">
      <c r="A33" s="5" t="s">
        <v>23</v>
      </c>
      <c r="B33" s="43">
        <v>46118268</v>
      </c>
      <c r="C33" s="43">
        <v>53184000</v>
      </c>
      <c r="D33" s="43">
        <v>200282219</v>
      </c>
      <c r="E33" s="43">
        <f t="shared" si="0"/>
        <v>0.4958117025855401</v>
      </c>
      <c r="F33" s="43">
        <f t="shared" si="1"/>
        <v>0.026611848247991312</v>
      </c>
      <c r="G33" s="43">
        <f t="shared" si="2"/>
        <v>0.026611848247991312</v>
      </c>
      <c r="H33" s="61">
        <v>150985065.84</v>
      </c>
      <c r="I33" s="59">
        <f t="shared" si="3"/>
        <v>49297153.16</v>
      </c>
    </row>
    <row r="34" spans="1:9" ht="15.75">
      <c r="A34" s="5" t="s">
        <v>24</v>
      </c>
      <c r="B34" s="43">
        <v>205908020</v>
      </c>
      <c r="C34" s="43">
        <v>107350000</v>
      </c>
      <c r="D34" s="43">
        <v>186384623</v>
      </c>
      <c r="E34" s="43">
        <f t="shared" si="0"/>
        <v>1.6807074261700226</v>
      </c>
      <c r="F34" s="43">
        <f t="shared" si="1"/>
        <v>0.13025062322737396</v>
      </c>
      <c r="G34" s="43">
        <f t="shared" si="2"/>
        <v>0.13025062322737396</v>
      </c>
      <c r="H34" s="61">
        <v>116003984.69</v>
      </c>
      <c r="I34" s="59">
        <f t="shared" si="3"/>
        <v>70380638.31</v>
      </c>
    </row>
    <row r="35" spans="1:9" ht="15.75">
      <c r="A35" s="5" t="s">
        <v>25</v>
      </c>
      <c r="B35" s="43">
        <v>19722088</v>
      </c>
      <c r="C35" s="43">
        <v>31714000</v>
      </c>
      <c r="D35" s="43">
        <v>66078373</v>
      </c>
      <c r="E35" s="43">
        <f t="shared" si="0"/>
        <v>0.7784103279903699</v>
      </c>
      <c r="F35" s="43">
        <f t="shared" si="1"/>
        <v>0.05132978313867773</v>
      </c>
      <c r="G35" s="43">
        <f t="shared" si="2"/>
        <v>0.05132978313867773</v>
      </c>
      <c r="H35" s="61">
        <v>38253773.46</v>
      </c>
      <c r="I35" s="59">
        <f t="shared" si="3"/>
        <v>27824599.54</v>
      </c>
    </row>
    <row r="36" spans="1:9" ht="15.75">
      <c r="A36" s="5" t="s">
        <v>26</v>
      </c>
      <c r="B36" s="43">
        <v>144406433.86</v>
      </c>
      <c r="C36" s="43">
        <v>39695000</v>
      </c>
      <c r="D36" s="43">
        <v>154759566.63</v>
      </c>
      <c r="E36" s="43">
        <f t="shared" si="0"/>
        <v>1.1895964680500217</v>
      </c>
      <c r="F36" s="43">
        <f t="shared" si="1"/>
        <v>0.08729482799120458</v>
      </c>
      <c r="G36" s="43">
        <f t="shared" si="2"/>
        <v>0.08729482799120458</v>
      </c>
      <c r="H36" s="61">
        <v>54774124.1</v>
      </c>
      <c r="I36" s="59">
        <f t="shared" si="3"/>
        <v>99985442.53</v>
      </c>
    </row>
    <row r="37" spans="1:9" ht="15.75">
      <c r="A37" s="5" t="s">
        <v>27</v>
      </c>
      <c r="B37" s="43">
        <v>38270500</v>
      </c>
      <c r="C37" s="43">
        <v>41300000</v>
      </c>
      <c r="D37" s="43">
        <v>85392296</v>
      </c>
      <c r="E37" s="43">
        <f t="shared" si="0"/>
        <v>0.9318229363454521</v>
      </c>
      <c r="F37" s="43">
        <f t="shared" si="1"/>
        <v>0.06474825911073562</v>
      </c>
      <c r="G37" s="43">
        <f t="shared" si="2"/>
        <v>0.06474825911073562</v>
      </c>
      <c r="H37" s="61">
        <v>67462353.45</v>
      </c>
      <c r="I37" s="59">
        <f t="shared" si="3"/>
        <v>17929942.549999997</v>
      </c>
    </row>
    <row r="38" spans="1:9" ht="15.75">
      <c r="A38" s="5" t="s">
        <v>28</v>
      </c>
      <c r="B38" s="43">
        <v>39529000</v>
      </c>
      <c r="C38" s="43">
        <v>89796000</v>
      </c>
      <c r="D38" s="43">
        <v>151251805</v>
      </c>
      <c r="E38" s="43">
        <f t="shared" si="0"/>
        <v>0.855031118471611</v>
      </c>
      <c r="F38" s="43">
        <f t="shared" si="1"/>
        <v>0.058031541534265006</v>
      </c>
      <c r="G38" s="43">
        <f t="shared" si="2"/>
        <v>0.058031541534265006</v>
      </c>
      <c r="H38" s="61">
        <v>74341255.8</v>
      </c>
      <c r="I38" s="59">
        <f t="shared" si="3"/>
        <v>76910549.2</v>
      </c>
    </row>
    <row r="39" spans="1:9" ht="15.75">
      <c r="A39" s="5" t="s">
        <v>29</v>
      </c>
      <c r="B39" s="43">
        <v>109691020</v>
      </c>
      <c r="C39" s="43">
        <v>78597000</v>
      </c>
      <c r="D39" s="43">
        <v>178498497</v>
      </c>
      <c r="E39" s="43">
        <f t="shared" si="0"/>
        <v>1.054843727899849</v>
      </c>
      <c r="F39" s="43">
        <f t="shared" si="1"/>
        <v>0.07550846684878189</v>
      </c>
      <c r="G39" s="43">
        <f t="shared" si="2"/>
        <v>0.07550846684878189</v>
      </c>
      <c r="H39" s="61">
        <v>100449346.27</v>
      </c>
      <c r="I39" s="59">
        <f t="shared" si="3"/>
        <v>78049150.73</v>
      </c>
    </row>
    <row r="40" spans="1:9" ht="15.75">
      <c r="A40" s="5" t="s">
        <v>30</v>
      </c>
      <c r="B40" s="43">
        <v>187904363</v>
      </c>
      <c r="C40" s="43">
        <v>69157562.28</v>
      </c>
      <c r="D40" s="43">
        <v>446903859.2</v>
      </c>
      <c r="E40" s="43">
        <f t="shared" si="0"/>
        <v>0.575206322317657</v>
      </c>
      <c r="F40" s="43">
        <f t="shared" si="1"/>
        <v>0.03355622399786619</v>
      </c>
      <c r="G40" s="43">
        <f t="shared" si="2"/>
        <v>0.03355622399786619</v>
      </c>
      <c r="H40" s="61">
        <v>179269434.1</v>
      </c>
      <c r="I40" s="59">
        <f t="shared" si="3"/>
        <v>267634425.1</v>
      </c>
    </row>
    <row r="41" spans="1:9" ht="15.75">
      <c r="A41" s="5" t="s">
        <v>31</v>
      </c>
      <c r="B41" s="43">
        <v>300214088.63</v>
      </c>
      <c r="C41" s="43">
        <v>83925000</v>
      </c>
      <c r="D41" s="43">
        <v>55793529</v>
      </c>
      <c r="E41" s="43">
        <f t="shared" si="0"/>
        <v>6.885011497121826</v>
      </c>
      <c r="F41" s="43">
        <f t="shared" si="1"/>
        <v>0.5854532944818478</v>
      </c>
      <c r="G41" s="43">
        <f t="shared" si="2"/>
        <v>0.5854532944818478</v>
      </c>
      <c r="H41" s="61">
        <v>48567679.37</v>
      </c>
      <c r="I41" s="59">
        <f t="shared" si="3"/>
        <v>7225849.630000003</v>
      </c>
    </row>
    <row r="42" spans="1:9" ht="15.75">
      <c r="A42" s="5" t="s">
        <v>32</v>
      </c>
      <c r="B42" s="43">
        <v>75600302.66</v>
      </c>
      <c r="C42" s="43">
        <v>61628000</v>
      </c>
      <c r="D42" s="43">
        <v>164710729.4</v>
      </c>
      <c r="E42" s="43">
        <f t="shared" si="0"/>
        <v>0.8331473193026853</v>
      </c>
      <c r="F42" s="43">
        <f t="shared" si="1"/>
        <v>0.056117440493456766</v>
      </c>
      <c r="G42" s="43">
        <f t="shared" si="2"/>
        <v>0.056117440493456766</v>
      </c>
      <c r="H42" s="61">
        <v>52412111.54</v>
      </c>
      <c r="I42" s="59">
        <f t="shared" si="3"/>
        <v>112298617.86000001</v>
      </c>
    </row>
    <row r="43" spans="1:9" ht="15.75">
      <c r="A43" s="5" t="s">
        <v>33</v>
      </c>
      <c r="B43" s="43">
        <v>31872000</v>
      </c>
      <c r="C43" s="43">
        <v>49219000</v>
      </c>
      <c r="D43" s="43">
        <v>115003444</v>
      </c>
      <c r="E43" s="43">
        <f t="shared" si="0"/>
        <v>0.7051180136831381</v>
      </c>
      <c r="F43" s="43">
        <f t="shared" si="1"/>
        <v>0.04491915516609411</v>
      </c>
      <c r="G43" s="43">
        <f t="shared" si="2"/>
        <v>0.04491915516609411</v>
      </c>
      <c r="H43" s="61">
        <v>55743956.04</v>
      </c>
      <c r="I43" s="59">
        <f t="shared" si="3"/>
        <v>59259487.96</v>
      </c>
    </row>
    <row r="44" spans="1:9" ht="15.75">
      <c r="A44" s="5" t="s">
        <v>34</v>
      </c>
      <c r="B44" s="43">
        <v>40157400</v>
      </c>
      <c r="C44" s="43">
        <v>53804000</v>
      </c>
      <c r="D44" s="43">
        <v>105301155</v>
      </c>
      <c r="E44" s="43">
        <f t="shared" si="0"/>
        <v>0.8923112001952875</v>
      </c>
      <c r="F44" s="43">
        <f t="shared" si="1"/>
        <v>0.06129230273381173</v>
      </c>
      <c r="G44" s="43">
        <f t="shared" si="2"/>
        <v>0.06129230273381173</v>
      </c>
      <c r="H44" s="61">
        <v>66234491.96</v>
      </c>
      <c r="I44" s="59">
        <f t="shared" si="3"/>
        <v>39066663.04</v>
      </c>
    </row>
    <row r="45" spans="1:9" ht="15.75">
      <c r="A45" s="5" t="s">
        <v>35</v>
      </c>
      <c r="B45" s="43">
        <v>35370253.84</v>
      </c>
      <c r="C45" s="43">
        <v>44035632</v>
      </c>
      <c r="D45" s="43">
        <v>118308835.47</v>
      </c>
      <c r="E45" s="43">
        <f t="shared" si="0"/>
        <v>0.6711746043695548</v>
      </c>
      <c r="F45" s="43">
        <f t="shared" si="1"/>
        <v>0.041950241286279</v>
      </c>
      <c r="G45" s="43">
        <f t="shared" si="2"/>
        <v>0.041950241286279</v>
      </c>
      <c r="H45" s="61">
        <v>66630712.84</v>
      </c>
      <c r="I45" s="59">
        <f t="shared" si="3"/>
        <v>51678122.629999995</v>
      </c>
    </row>
    <row r="46" spans="1:9" ht="15.75">
      <c r="A46" s="5" t="s">
        <v>36</v>
      </c>
      <c r="B46" s="43">
        <v>65148336</v>
      </c>
      <c r="C46" s="43">
        <v>58169000</v>
      </c>
      <c r="D46" s="43">
        <v>166728684</v>
      </c>
      <c r="E46" s="43">
        <f t="shared" si="0"/>
        <v>0.7396287971660593</v>
      </c>
      <c r="F46" s="43">
        <f t="shared" si="1"/>
        <v>0.04793769532330624</v>
      </c>
      <c r="G46" s="43">
        <f t="shared" si="2"/>
        <v>0.04793769532330624</v>
      </c>
      <c r="H46" s="61">
        <v>87311181.33</v>
      </c>
      <c r="I46" s="59">
        <f t="shared" si="3"/>
        <v>79417502.67</v>
      </c>
    </row>
    <row r="47" spans="1:9" s="18" customFormat="1" ht="15.75">
      <c r="A47" s="15" t="s">
        <v>72</v>
      </c>
      <c r="B47" s="16">
        <f>SUM(B$10:B$46)</f>
        <v>22021852822.14</v>
      </c>
      <c r="C47" s="16">
        <f>SUM(C$10:C$46)</f>
        <v>2804029086.5099998</v>
      </c>
      <c r="D47" s="16">
        <f>SUM(D$10:D$46)</f>
        <v>9556150923.019999</v>
      </c>
      <c r="E47" s="16">
        <f t="shared" si="0"/>
        <v>2.5978955448313865</v>
      </c>
      <c r="F47" s="16"/>
      <c r="G47" s="16"/>
      <c r="H47" s="62">
        <f>SUM(H$10:H$46)</f>
        <v>5190885907.4</v>
      </c>
      <c r="I47" s="60">
        <f t="shared" si="3"/>
        <v>4365265015.619999</v>
      </c>
    </row>
    <row r="48" spans="1:9" ht="15.75">
      <c r="A48" s="6" t="s">
        <v>39</v>
      </c>
      <c r="I48" s="21">
        <f>SUM($I$10:$I$46)-$I$47</f>
        <v>0</v>
      </c>
    </row>
  </sheetData>
  <sheetProtection/>
  <mergeCells count="8">
    <mergeCell ref="I7:I9"/>
    <mergeCell ref="A1:H1"/>
    <mergeCell ref="A7:A8"/>
    <mergeCell ref="B7:D7"/>
    <mergeCell ref="E7:E8"/>
    <mergeCell ref="F7:F8"/>
    <mergeCell ref="G7:G8"/>
    <mergeCell ref="H7:H8"/>
  </mergeCells>
  <printOptions/>
  <pageMargins left="0.2" right="0.15748031496062992" top="0.51" bottom="0.15748031496062992" header="0.15748031496062992" footer="0.15748031496062992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H49" sqref="H49"/>
    </sheetView>
  </sheetViews>
  <sheetFormatPr defaultColWidth="9.140625" defaultRowHeight="15"/>
  <cols>
    <col min="1" max="1" width="24.57421875" style="1" customWidth="1"/>
    <col min="2" max="2" width="19.00390625" style="1" bestFit="1" customWidth="1"/>
    <col min="3" max="3" width="18.140625" style="1" customWidth="1"/>
    <col min="4" max="4" width="13.57421875" style="1" customWidth="1"/>
    <col min="5" max="5" width="7.57421875" style="1" customWidth="1"/>
    <col min="6" max="6" width="7.28125" style="1" customWidth="1"/>
    <col min="7" max="7" width="15.421875" style="1" customWidth="1"/>
    <col min="8" max="16384" width="9.140625" style="1" customWidth="1"/>
  </cols>
  <sheetData>
    <row r="1" spans="1:7" ht="18" customHeight="1">
      <c r="A1" s="85" t="s">
        <v>272</v>
      </c>
      <c r="B1" s="85"/>
      <c r="C1" s="85"/>
      <c r="D1" s="85"/>
      <c r="E1" s="85"/>
      <c r="F1" s="85"/>
      <c r="G1" s="85"/>
    </row>
    <row r="3" spans="1:2" ht="15.75">
      <c r="A3" s="11" t="s">
        <v>304</v>
      </c>
      <c r="B3" s="41">
        <f>MAX($E$10:$E$46)</f>
        <v>100</v>
      </c>
    </row>
    <row r="4" spans="1:2" ht="15.75">
      <c r="A4" s="12" t="s">
        <v>305</v>
      </c>
      <c r="B4" s="34">
        <f>MIN($E$10:$E$46)</f>
        <v>0.5894641654142625</v>
      </c>
    </row>
    <row r="5" spans="1:2" ht="15.75">
      <c r="A5" s="13" t="s">
        <v>306</v>
      </c>
      <c r="B5" s="14" t="s">
        <v>126</v>
      </c>
    </row>
    <row r="6" spans="1:2" ht="15.75">
      <c r="A6" s="32"/>
      <c r="B6" s="28"/>
    </row>
    <row r="7" spans="1:7" s="7" customFormat="1" ht="22.5" customHeight="1">
      <c r="A7" s="74" t="s">
        <v>38</v>
      </c>
      <c r="B7" s="74" t="s">
        <v>273</v>
      </c>
      <c r="C7" s="74"/>
      <c r="D7" s="74" t="s">
        <v>307</v>
      </c>
      <c r="E7" s="75" t="s">
        <v>274</v>
      </c>
      <c r="F7" s="75" t="s">
        <v>275</v>
      </c>
      <c r="G7" s="75" t="s">
        <v>276</v>
      </c>
    </row>
    <row r="8" spans="1:7" s="8" customFormat="1" ht="50.25" customHeight="1">
      <c r="A8" s="78"/>
      <c r="B8" s="3" t="s">
        <v>240</v>
      </c>
      <c r="C8" s="3" t="s">
        <v>264</v>
      </c>
      <c r="D8" s="74"/>
      <c r="E8" s="76"/>
      <c r="F8" s="76"/>
      <c r="G8" s="76"/>
    </row>
    <row r="9" spans="1:7" s="7" customFormat="1" ht="15.75">
      <c r="A9" s="9">
        <v>1</v>
      </c>
      <c r="B9" s="9">
        <v>2</v>
      </c>
      <c r="C9" s="9">
        <v>3</v>
      </c>
      <c r="D9" s="9" t="s">
        <v>97</v>
      </c>
      <c r="E9" s="9">
        <v>5</v>
      </c>
      <c r="F9" s="9">
        <v>6</v>
      </c>
      <c r="G9" s="9">
        <v>7</v>
      </c>
    </row>
    <row r="10" spans="1:7" ht="15.75">
      <c r="A10" s="5" t="s">
        <v>0</v>
      </c>
      <c r="B10" s="43">
        <v>225000000</v>
      </c>
      <c r="C10" s="43">
        <v>201100091.05</v>
      </c>
      <c r="D10" s="43">
        <f aca="true" t="shared" si="0" ref="D10:D15">$C10/$B10*100</f>
        <v>89.37781824444446</v>
      </c>
      <c r="E10" s="43">
        <f>IF($D10&gt;100,100,$C10/$B10*100)</f>
        <v>89.37781824444446</v>
      </c>
      <c r="F10" s="43">
        <f>($E10-$B$4)/($B$3-$B$4)</f>
        <v>0.8931483301404759</v>
      </c>
      <c r="G10" s="43">
        <f>$F10*$B$5</f>
        <v>0.8931483301404759</v>
      </c>
    </row>
    <row r="11" spans="1:7" ht="15.75">
      <c r="A11" s="5" t="s">
        <v>1</v>
      </c>
      <c r="B11" s="43">
        <v>217239000</v>
      </c>
      <c r="C11" s="43">
        <v>158308719.13</v>
      </c>
      <c r="D11" s="43">
        <f t="shared" si="0"/>
        <v>72.87306566960812</v>
      </c>
      <c r="E11" s="43">
        <f aca="true" t="shared" si="1" ref="E11:E46">IF($D11&gt;100,100,$C11/$B11*100)</f>
        <v>72.87306566960812</v>
      </c>
      <c r="F11" s="43">
        <f aca="true" t="shared" si="2" ref="F11:F46">($E11-$B$4)/($B$3-$B$4)</f>
        <v>0.7271221394930436</v>
      </c>
      <c r="G11" s="43">
        <f aca="true" t="shared" si="3" ref="G11:G46">$F11*$B$5</f>
        <v>0.7271221394930436</v>
      </c>
    </row>
    <row r="12" spans="1:7" ht="15.75">
      <c r="A12" s="5" t="s">
        <v>2</v>
      </c>
      <c r="B12" s="43">
        <v>32000000</v>
      </c>
      <c r="C12" s="43">
        <v>23799237.81</v>
      </c>
      <c r="D12" s="43">
        <f t="shared" si="0"/>
        <v>74.37261815625</v>
      </c>
      <c r="E12" s="43">
        <f t="shared" si="1"/>
        <v>74.37261815625</v>
      </c>
      <c r="F12" s="43">
        <f t="shared" si="2"/>
        <v>0.7422065817410671</v>
      </c>
      <c r="G12" s="43">
        <f t="shared" si="3"/>
        <v>0.7422065817410671</v>
      </c>
    </row>
    <row r="13" spans="1:7" ht="15.75">
      <c r="A13" s="5" t="s">
        <v>3</v>
      </c>
      <c r="B13" s="43">
        <v>43158000</v>
      </c>
      <c r="C13" s="43">
        <v>33957228.13</v>
      </c>
      <c r="D13" s="43">
        <f t="shared" si="0"/>
        <v>78.68119034709672</v>
      </c>
      <c r="E13" s="43">
        <f t="shared" si="1"/>
        <v>78.68119034709672</v>
      </c>
      <c r="F13" s="43">
        <f t="shared" si="2"/>
        <v>0.7855477845087091</v>
      </c>
      <c r="G13" s="43">
        <f t="shared" si="3"/>
        <v>0.7855477845087091</v>
      </c>
    </row>
    <row r="14" spans="1:7" ht="15.75">
      <c r="A14" s="5" t="s">
        <v>4</v>
      </c>
      <c r="B14" s="43">
        <v>5380000</v>
      </c>
      <c r="C14" s="43">
        <v>5743506.34</v>
      </c>
      <c r="D14" s="43">
        <f t="shared" si="0"/>
        <v>106.75662342007435</v>
      </c>
      <c r="E14" s="23">
        <f t="shared" si="1"/>
        <v>100</v>
      </c>
      <c r="F14" s="23">
        <f t="shared" si="2"/>
        <v>1</v>
      </c>
      <c r="G14" s="23">
        <f t="shared" si="3"/>
        <v>1</v>
      </c>
    </row>
    <row r="15" spans="1:7" ht="15.75">
      <c r="A15" s="5" t="s">
        <v>5</v>
      </c>
      <c r="B15" s="43">
        <v>23988400</v>
      </c>
      <c r="C15" s="43">
        <v>16380903.91</v>
      </c>
      <c r="D15" s="43">
        <f t="shared" si="0"/>
        <v>68.28677156458956</v>
      </c>
      <c r="E15" s="43">
        <f t="shared" si="1"/>
        <v>68.28677156458956</v>
      </c>
      <c r="F15" s="43">
        <f t="shared" si="2"/>
        <v>0.6809872498003663</v>
      </c>
      <c r="G15" s="43">
        <f t="shared" si="3"/>
        <v>0.6809872498003663</v>
      </c>
    </row>
    <row r="16" spans="1:7" ht="15.75">
      <c r="A16" s="5" t="s">
        <v>6</v>
      </c>
      <c r="B16" s="43">
        <v>36273300.43</v>
      </c>
      <c r="C16" s="43">
        <v>12740112.01</v>
      </c>
      <c r="D16" s="43">
        <f>$C16/$B16*100</f>
        <v>35.1225608339274</v>
      </c>
      <c r="E16" s="43">
        <f t="shared" si="1"/>
        <v>35.1225608339274</v>
      </c>
      <c r="F16" s="43">
        <f t="shared" si="2"/>
        <v>0.34737863928200247</v>
      </c>
      <c r="G16" s="43">
        <f t="shared" si="3"/>
        <v>0.34737863928200247</v>
      </c>
    </row>
    <row r="17" spans="1:7" ht="15.75">
      <c r="A17" s="5" t="s">
        <v>7</v>
      </c>
      <c r="B17" s="43">
        <v>5500000</v>
      </c>
      <c r="C17" s="43">
        <v>2967339.32</v>
      </c>
      <c r="D17" s="43">
        <f aca="true" t="shared" si="4" ref="D17:D47">$C17/$B17*100</f>
        <v>53.951623999999995</v>
      </c>
      <c r="E17" s="43">
        <f t="shared" si="1"/>
        <v>53.951623999999995</v>
      </c>
      <c r="F17" s="43">
        <f t="shared" si="2"/>
        <v>0.5367857580345181</v>
      </c>
      <c r="G17" s="43">
        <f t="shared" si="3"/>
        <v>0.5367857580345181</v>
      </c>
    </row>
    <row r="18" spans="1:7" ht="15.75">
      <c r="A18" s="5" t="s">
        <v>8</v>
      </c>
      <c r="B18" s="43">
        <v>42195000</v>
      </c>
      <c r="C18" s="43">
        <v>12337975.42</v>
      </c>
      <c r="D18" s="43">
        <f t="shared" si="4"/>
        <v>29.240373077378834</v>
      </c>
      <c r="E18" s="43">
        <f t="shared" si="1"/>
        <v>29.240373077378834</v>
      </c>
      <c r="F18" s="43">
        <f t="shared" si="2"/>
        <v>0.2882079718354831</v>
      </c>
      <c r="G18" s="43">
        <f t="shared" si="3"/>
        <v>0.2882079718354831</v>
      </c>
    </row>
    <row r="19" spans="1:7" ht="15.75">
      <c r="A19" s="5" t="s">
        <v>9</v>
      </c>
      <c r="B19" s="43">
        <v>14252000</v>
      </c>
      <c r="C19" s="43">
        <v>2946923.34</v>
      </c>
      <c r="D19" s="43">
        <f t="shared" si="4"/>
        <v>20.67726171765366</v>
      </c>
      <c r="E19" s="43">
        <f t="shared" si="1"/>
        <v>20.67726171765366</v>
      </c>
      <c r="F19" s="43">
        <f t="shared" si="2"/>
        <v>0.20206910045897455</v>
      </c>
      <c r="G19" s="43">
        <f t="shared" si="3"/>
        <v>0.20206910045897455</v>
      </c>
    </row>
    <row r="20" spans="1:7" ht="15.75">
      <c r="A20" s="5" t="s">
        <v>10</v>
      </c>
      <c r="B20" s="43">
        <v>10255609</v>
      </c>
      <c r="C20" s="43">
        <v>60453.14</v>
      </c>
      <c r="D20" s="43">
        <f t="shared" si="4"/>
        <v>0.5894641654142625</v>
      </c>
      <c r="E20" s="43">
        <f t="shared" si="1"/>
        <v>0.5894641654142625</v>
      </c>
      <c r="F20" s="23">
        <f t="shared" si="2"/>
        <v>0</v>
      </c>
      <c r="G20" s="23">
        <f t="shared" si="3"/>
        <v>0</v>
      </c>
    </row>
    <row r="21" spans="1:7" ht="15.75">
      <c r="A21" s="5" t="s">
        <v>11</v>
      </c>
      <c r="B21" s="43">
        <v>37752904</v>
      </c>
      <c r="C21" s="43">
        <v>10220113.26</v>
      </c>
      <c r="D21" s="43">
        <f t="shared" si="4"/>
        <v>27.071065208652556</v>
      </c>
      <c r="E21" s="43">
        <f t="shared" si="1"/>
        <v>27.071065208652556</v>
      </c>
      <c r="F21" s="43">
        <f t="shared" si="2"/>
        <v>0.26638626198839105</v>
      </c>
      <c r="G21" s="43">
        <f t="shared" si="3"/>
        <v>0.26638626198839105</v>
      </c>
    </row>
    <row r="22" spans="1:7" ht="15.75">
      <c r="A22" s="5" t="s">
        <v>12</v>
      </c>
      <c r="B22" s="43">
        <v>4854411.73</v>
      </c>
      <c r="C22" s="43">
        <v>6897795.77</v>
      </c>
      <c r="D22" s="43">
        <f t="shared" si="4"/>
        <v>142.09334011311807</v>
      </c>
      <c r="E22" s="23">
        <f t="shared" si="1"/>
        <v>100</v>
      </c>
      <c r="F22" s="23">
        <f t="shared" si="2"/>
        <v>1</v>
      </c>
      <c r="G22" s="23">
        <f t="shared" si="3"/>
        <v>1</v>
      </c>
    </row>
    <row r="23" spans="1:7" ht="15.75">
      <c r="A23" s="5" t="s">
        <v>13</v>
      </c>
      <c r="B23" s="43">
        <v>21441900</v>
      </c>
      <c r="C23" s="43">
        <v>14267931.92</v>
      </c>
      <c r="D23" s="43">
        <f t="shared" si="4"/>
        <v>66.54229298709537</v>
      </c>
      <c r="E23" s="43">
        <f t="shared" si="1"/>
        <v>66.54229298709537</v>
      </c>
      <c r="F23" s="43">
        <f t="shared" si="2"/>
        <v>0.6634390235198347</v>
      </c>
      <c r="G23" s="43">
        <f t="shared" si="3"/>
        <v>0.6634390235198347</v>
      </c>
    </row>
    <row r="24" spans="1:7" ht="15.75">
      <c r="A24" s="5" t="s">
        <v>14</v>
      </c>
      <c r="B24" s="43">
        <v>17168715.39</v>
      </c>
      <c r="C24" s="43">
        <v>1051179.23</v>
      </c>
      <c r="D24" s="43">
        <f t="shared" si="4"/>
        <v>6.122643460047478</v>
      </c>
      <c r="E24" s="43">
        <f t="shared" si="1"/>
        <v>6.122643460047478</v>
      </c>
      <c r="F24" s="43">
        <f t="shared" si="2"/>
        <v>0.055659888040842626</v>
      </c>
      <c r="G24" s="43">
        <f t="shared" si="3"/>
        <v>0.055659888040842626</v>
      </c>
    </row>
    <row r="25" spans="1:7" ht="15.75">
      <c r="A25" s="5" t="s">
        <v>15</v>
      </c>
      <c r="B25" s="43">
        <v>2291000</v>
      </c>
      <c r="C25" s="43">
        <v>2338767.43</v>
      </c>
      <c r="D25" s="43">
        <f t="shared" si="4"/>
        <v>102.08500349192494</v>
      </c>
      <c r="E25" s="23">
        <f t="shared" si="1"/>
        <v>100</v>
      </c>
      <c r="F25" s="23">
        <f t="shared" si="2"/>
        <v>1</v>
      </c>
      <c r="G25" s="23">
        <f t="shared" si="3"/>
        <v>1</v>
      </c>
    </row>
    <row r="26" spans="1:7" ht="15.75">
      <c r="A26" s="5" t="s">
        <v>16</v>
      </c>
      <c r="B26" s="43">
        <v>99260378.36</v>
      </c>
      <c r="C26" s="43">
        <v>20744430.7</v>
      </c>
      <c r="D26" s="43">
        <f t="shared" si="4"/>
        <v>20.899004258036964</v>
      </c>
      <c r="E26" s="43">
        <f t="shared" si="1"/>
        <v>20.899004258036964</v>
      </c>
      <c r="F26" s="43">
        <f t="shared" si="2"/>
        <v>0.2042996742962615</v>
      </c>
      <c r="G26" s="43">
        <f t="shared" si="3"/>
        <v>0.2042996742962615</v>
      </c>
    </row>
    <row r="27" spans="1:7" ht="15.75">
      <c r="A27" s="5" t="s">
        <v>17</v>
      </c>
      <c r="B27" s="43">
        <v>4732000</v>
      </c>
      <c r="C27" s="43">
        <v>307222.37</v>
      </c>
      <c r="D27" s="43">
        <f t="shared" si="4"/>
        <v>6.492442307692308</v>
      </c>
      <c r="E27" s="43">
        <f t="shared" si="1"/>
        <v>6.492442307692308</v>
      </c>
      <c r="F27" s="43">
        <f t="shared" si="2"/>
        <v>0.05937980408938054</v>
      </c>
      <c r="G27" s="43">
        <f t="shared" si="3"/>
        <v>0.05937980408938054</v>
      </c>
    </row>
    <row r="28" spans="1:7" ht="15.75">
      <c r="A28" s="5" t="s">
        <v>18</v>
      </c>
      <c r="B28" s="43">
        <v>3709000</v>
      </c>
      <c r="C28" s="43">
        <v>1178426.66</v>
      </c>
      <c r="D28" s="43">
        <f t="shared" si="4"/>
        <v>31.77208573739552</v>
      </c>
      <c r="E28" s="43">
        <f t="shared" si="1"/>
        <v>31.77208573739552</v>
      </c>
      <c r="F28" s="43">
        <f t="shared" si="2"/>
        <v>0.3136752187300108</v>
      </c>
      <c r="G28" s="43">
        <f t="shared" si="3"/>
        <v>0.3136752187300108</v>
      </c>
    </row>
    <row r="29" spans="1:7" ht="15.75">
      <c r="A29" s="5" t="s">
        <v>19</v>
      </c>
      <c r="B29" s="43">
        <v>41399919</v>
      </c>
      <c r="C29" s="43">
        <v>21369953.98</v>
      </c>
      <c r="D29" s="43">
        <f t="shared" si="4"/>
        <v>51.61834732092109</v>
      </c>
      <c r="E29" s="43">
        <f t="shared" si="1"/>
        <v>51.61834732092109</v>
      </c>
      <c r="F29" s="43">
        <f t="shared" si="2"/>
        <v>0.5133146373983577</v>
      </c>
      <c r="G29" s="43">
        <f t="shared" si="3"/>
        <v>0.5133146373983577</v>
      </c>
    </row>
    <row r="30" spans="1:7" ht="15.75">
      <c r="A30" s="5" t="s">
        <v>20</v>
      </c>
      <c r="B30" s="43">
        <v>5856262.62</v>
      </c>
      <c r="C30" s="43">
        <v>5335991.7</v>
      </c>
      <c r="D30" s="43">
        <f t="shared" si="4"/>
        <v>91.1159906281662</v>
      </c>
      <c r="E30" s="43">
        <f t="shared" si="1"/>
        <v>91.1159906281662</v>
      </c>
      <c r="F30" s="43">
        <f t="shared" si="2"/>
        <v>0.9106331205515645</v>
      </c>
      <c r="G30" s="43">
        <f t="shared" si="3"/>
        <v>0.9106331205515645</v>
      </c>
    </row>
    <row r="31" spans="1:7" ht="15.75">
      <c r="A31" s="5" t="s">
        <v>21</v>
      </c>
      <c r="B31" s="43">
        <v>17729000</v>
      </c>
      <c r="C31" s="43">
        <v>2814839.51</v>
      </c>
      <c r="D31" s="43">
        <f t="shared" si="4"/>
        <v>15.877034858142025</v>
      </c>
      <c r="E31" s="43">
        <f t="shared" si="1"/>
        <v>15.877034858142025</v>
      </c>
      <c r="F31" s="43">
        <f t="shared" si="2"/>
        <v>0.1537821978765463</v>
      </c>
      <c r="G31" s="43">
        <f t="shared" si="3"/>
        <v>0.1537821978765463</v>
      </c>
    </row>
    <row r="32" spans="1:7" ht="15.75">
      <c r="A32" s="5" t="s">
        <v>22</v>
      </c>
      <c r="B32" s="43">
        <v>7100000</v>
      </c>
      <c r="C32" s="43">
        <v>1176650.48</v>
      </c>
      <c r="D32" s="43">
        <f t="shared" si="4"/>
        <v>16.572541971830987</v>
      </c>
      <c r="E32" s="43">
        <f t="shared" si="1"/>
        <v>16.572541971830987</v>
      </c>
      <c r="F32" s="43">
        <f t="shared" si="2"/>
        <v>0.16077850976491848</v>
      </c>
      <c r="G32" s="43">
        <f t="shared" si="3"/>
        <v>0.16077850976491848</v>
      </c>
    </row>
    <row r="33" spans="1:7" ht="15.75">
      <c r="A33" s="5" t="s">
        <v>23</v>
      </c>
      <c r="B33" s="43">
        <v>51946270</v>
      </c>
      <c r="C33" s="43">
        <v>4542451.56</v>
      </c>
      <c r="D33" s="43">
        <f t="shared" si="4"/>
        <v>8.744519211870266</v>
      </c>
      <c r="E33" s="43">
        <f t="shared" si="1"/>
        <v>8.744519211870266</v>
      </c>
      <c r="F33" s="43">
        <f t="shared" si="2"/>
        <v>0.08203411215915397</v>
      </c>
      <c r="G33" s="43">
        <f t="shared" si="3"/>
        <v>0.08203411215915397</v>
      </c>
    </row>
    <row r="34" spans="1:7" ht="15.75">
      <c r="A34" s="5" t="s">
        <v>24</v>
      </c>
      <c r="B34" s="43">
        <v>15350000</v>
      </c>
      <c r="C34" s="43">
        <v>12797439.14</v>
      </c>
      <c r="D34" s="43">
        <f t="shared" si="4"/>
        <v>83.37093902280131</v>
      </c>
      <c r="E34" s="43">
        <f t="shared" si="1"/>
        <v>83.37093902280131</v>
      </c>
      <c r="F34" s="43">
        <f t="shared" si="2"/>
        <v>0.8327233543447685</v>
      </c>
      <c r="G34" s="43">
        <f t="shared" si="3"/>
        <v>0.8327233543447685</v>
      </c>
    </row>
    <row r="35" spans="1:7" ht="15.75">
      <c r="A35" s="5" t="s">
        <v>25</v>
      </c>
      <c r="B35" s="43">
        <v>2931000</v>
      </c>
      <c r="C35" s="43">
        <v>2978559.16</v>
      </c>
      <c r="D35" s="43">
        <f t="shared" si="4"/>
        <v>101.62262572500853</v>
      </c>
      <c r="E35" s="23">
        <f t="shared" si="1"/>
        <v>100</v>
      </c>
      <c r="F35" s="23">
        <f t="shared" si="2"/>
        <v>1</v>
      </c>
      <c r="G35" s="23">
        <f t="shared" si="3"/>
        <v>1</v>
      </c>
    </row>
    <row r="36" spans="1:7" ht="15.75">
      <c r="A36" s="5" t="s">
        <v>26</v>
      </c>
      <c r="B36" s="43">
        <v>9943934</v>
      </c>
      <c r="C36" s="43">
        <v>1707997.01</v>
      </c>
      <c r="D36" s="43">
        <f t="shared" si="4"/>
        <v>17.176270578626127</v>
      </c>
      <c r="E36" s="43">
        <f t="shared" si="1"/>
        <v>17.176270578626127</v>
      </c>
      <c r="F36" s="43">
        <f t="shared" si="2"/>
        <v>0.1668515944910658</v>
      </c>
      <c r="G36" s="43">
        <f t="shared" si="3"/>
        <v>0.1668515944910658</v>
      </c>
    </row>
    <row r="37" spans="1:7" ht="15.75">
      <c r="A37" s="5" t="s">
        <v>27</v>
      </c>
      <c r="B37" s="43">
        <v>1676600</v>
      </c>
      <c r="C37" s="43">
        <v>1730248.89</v>
      </c>
      <c r="D37" s="43">
        <f t="shared" si="4"/>
        <v>103.19986222116187</v>
      </c>
      <c r="E37" s="23">
        <f t="shared" si="1"/>
        <v>100</v>
      </c>
      <c r="F37" s="23">
        <f t="shared" si="2"/>
        <v>1</v>
      </c>
      <c r="G37" s="23">
        <f t="shared" si="3"/>
        <v>1</v>
      </c>
    </row>
    <row r="38" spans="1:7" ht="15.75">
      <c r="A38" s="5" t="s">
        <v>28</v>
      </c>
      <c r="B38" s="43">
        <v>2034000</v>
      </c>
      <c r="C38" s="43">
        <v>1765702.2</v>
      </c>
      <c r="D38" s="43">
        <f t="shared" si="4"/>
        <v>86.80935103244838</v>
      </c>
      <c r="E38" s="43">
        <f t="shared" si="1"/>
        <v>86.80935103244838</v>
      </c>
      <c r="F38" s="43">
        <f t="shared" si="2"/>
        <v>0.8673113583302657</v>
      </c>
      <c r="G38" s="43">
        <f t="shared" si="3"/>
        <v>0.8673113583302657</v>
      </c>
    </row>
    <row r="39" spans="1:7" ht="15.75">
      <c r="A39" s="5" t="s">
        <v>29</v>
      </c>
      <c r="B39" s="43">
        <v>3135000</v>
      </c>
      <c r="C39" s="43">
        <v>3385606</v>
      </c>
      <c r="D39" s="43">
        <f t="shared" si="4"/>
        <v>107.99381180223287</v>
      </c>
      <c r="E39" s="23">
        <f t="shared" si="1"/>
        <v>100</v>
      </c>
      <c r="F39" s="23">
        <f t="shared" si="2"/>
        <v>1</v>
      </c>
      <c r="G39" s="23">
        <f t="shared" si="3"/>
        <v>1</v>
      </c>
    </row>
    <row r="40" spans="1:7" ht="15.75">
      <c r="A40" s="5" t="s">
        <v>30</v>
      </c>
      <c r="B40" s="43">
        <v>50933000</v>
      </c>
      <c r="C40" s="43">
        <v>23997861.74</v>
      </c>
      <c r="D40" s="43">
        <f t="shared" si="4"/>
        <v>47.116529047964974</v>
      </c>
      <c r="E40" s="43">
        <f t="shared" si="1"/>
        <v>47.116529047964974</v>
      </c>
      <c r="F40" s="43">
        <f t="shared" si="2"/>
        <v>0.46802951510058716</v>
      </c>
      <c r="G40" s="43">
        <f t="shared" si="3"/>
        <v>0.46802951510058716</v>
      </c>
    </row>
    <row r="41" spans="1:7" ht="15.75">
      <c r="A41" s="5" t="s">
        <v>31</v>
      </c>
      <c r="B41" s="43">
        <v>5052000</v>
      </c>
      <c r="C41" s="43">
        <v>5205779.73</v>
      </c>
      <c r="D41" s="43">
        <f t="shared" si="4"/>
        <v>103.04393764845608</v>
      </c>
      <c r="E41" s="23">
        <f t="shared" si="1"/>
        <v>100</v>
      </c>
      <c r="F41" s="23">
        <f t="shared" si="2"/>
        <v>1</v>
      </c>
      <c r="G41" s="23">
        <f t="shared" si="3"/>
        <v>1</v>
      </c>
    </row>
    <row r="42" spans="1:7" ht="15.75">
      <c r="A42" s="5" t="s">
        <v>32</v>
      </c>
      <c r="B42" s="43">
        <v>23797231</v>
      </c>
      <c r="C42" s="43">
        <v>10294968.81</v>
      </c>
      <c r="D42" s="43">
        <f t="shared" si="4"/>
        <v>43.26120467545153</v>
      </c>
      <c r="E42" s="43">
        <f t="shared" si="1"/>
        <v>43.26120467545153</v>
      </c>
      <c r="F42" s="43">
        <f t="shared" si="2"/>
        <v>0.4292476662739345</v>
      </c>
      <c r="G42" s="43">
        <f t="shared" si="3"/>
        <v>0.4292476662739345</v>
      </c>
    </row>
    <row r="43" spans="1:7" ht="15.75">
      <c r="A43" s="5" t="s">
        <v>33</v>
      </c>
      <c r="B43" s="43">
        <v>1583000</v>
      </c>
      <c r="C43" s="43">
        <v>1508495.52</v>
      </c>
      <c r="D43" s="43">
        <f t="shared" si="4"/>
        <v>95.29346304485155</v>
      </c>
      <c r="E43" s="43">
        <f t="shared" si="1"/>
        <v>95.29346304485155</v>
      </c>
      <c r="F43" s="43">
        <f t="shared" si="2"/>
        <v>0.9526555518926093</v>
      </c>
      <c r="G43" s="43">
        <f t="shared" si="3"/>
        <v>0.9526555518926093</v>
      </c>
    </row>
    <row r="44" spans="1:7" ht="15.75">
      <c r="A44" s="5" t="s">
        <v>34</v>
      </c>
      <c r="B44" s="43">
        <v>2260100</v>
      </c>
      <c r="C44" s="43">
        <v>92450.95</v>
      </c>
      <c r="D44" s="43">
        <f t="shared" si="4"/>
        <v>4.0905690013716205</v>
      </c>
      <c r="E44" s="43">
        <f t="shared" si="1"/>
        <v>4.0905690013716205</v>
      </c>
      <c r="F44" s="43">
        <f t="shared" si="2"/>
        <v>0.035218649678973916</v>
      </c>
      <c r="G44" s="43">
        <f t="shared" si="3"/>
        <v>0.035218649678973916</v>
      </c>
    </row>
    <row r="45" spans="1:7" ht="15.75">
      <c r="A45" s="5" t="s">
        <v>35</v>
      </c>
      <c r="B45" s="43">
        <v>6802360</v>
      </c>
      <c r="C45" s="43">
        <v>5252066.15</v>
      </c>
      <c r="D45" s="43">
        <f t="shared" si="4"/>
        <v>77.2094706837039</v>
      </c>
      <c r="E45" s="43">
        <f t="shared" si="1"/>
        <v>77.2094706837039</v>
      </c>
      <c r="F45" s="43">
        <f t="shared" si="2"/>
        <v>0.7707433208667296</v>
      </c>
      <c r="G45" s="43">
        <f t="shared" si="3"/>
        <v>0.7707433208667296</v>
      </c>
    </row>
    <row r="46" spans="1:7" ht="15.75">
      <c r="A46" s="5" t="s">
        <v>36</v>
      </c>
      <c r="B46" s="43">
        <v>18980940.19</v>
      </c>
      <c r="C46" s="43">
        <v>6935898.59</v>
      </c>
      <c r="D46" s="43">
        <f t="shared" si="4"/>
        <v>36.5413858353241</v>
      </c>
      <c r="E46" s="43">
        <f t="shared" si="1"/>
        <v>36.5413858353241</v>
      </c>
      <c r="F46" s="43">
        <f t="shared" si="2"/>
        <v>0.3616510198650581</v>
      </c>
      <c r="G46" s="43">
        <f t="shared" si="3"/>
        <v>0.3616510198650581</v>
      </c>
    </row>
    <row r="47" spans="1:7" ht="15.75">
      <c r="A47" s="15" t="s">
        <v>112</v>
      </c>
      <c r="B47" s="51">
        <f>AVERAGE(B$10:B$46)</f>
        <v>30134114.47891892</v>
      </c>
      <c r="C47" s="51">
        <f>AVERAGE(C$10:C$46)</f>
        <v>17303819.407027025</v>
      </c>
      <c r="D47" s="16">
        <f t="shared" si="4"/>
        <v>57.422690881234786</v>
      </c>
      <c r="E47" s="16"/>
      <c r="F47" s="24"/>
      <c r="G47" s="24"/>
    </row>
    <row r="48" ht="15.75">
      <c r="A48" s="6" t="s">
        <v>39</v>
      </c>
    </row>
    <row r="49" ht="15.75">
      <c r="E49" s="21"/>
    </row>
    <row r="50" spans="2:4" ht="15.75">
      <c r="B50" s="21">
        <f>SUM(B$10:B$46)</f>
        <v>1114962235.72</v>
      </c>
      <c r="C50" s="21">
        <f>SUM(C$10:C$46)</f>
        <v>640241318.06</v>
      </c>
      <c r="D50" s="21">
        <f>$C$50/$B$50*100</f>
        <v>57.422690881234786</v>
      </c>
    </row>
  </sheetData>
  <sheetProtection/>
  <mergeCells count="7">
    <mergeCell ref="A1:G1"/>
    <mergeCell ref="A7:A8"/>
    <mergeCell ref="E7:E8"/>
    <mergeCell ref="F7:F8"/>
    <mergeCell ref="G7:G8"/>
    <mergeCell ref="B7:C7"/>
    <mergeCell ref="D7:D8"/>
  </mergeCells>
  <printOptions/>
  <pageMargins left="0.21" right="0.15748031496062992" top="0.58" bottom="0.31496062992125984" header="0.31496062992125984" footer="0.31496062992125984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G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H46" sqref="H46"/>
    </sheetView>
  </sheetViews>
  <sheetFormatPr defaultColWidth="9.140625" defaultRowHeight="15"/>
  <cols>
    <col min="1" max="1" width="24.7109375" style="1" customWidth="1"/>
    <col min="2" max="2" width="23.8515625" style="1" customWidth="1"/>
    <col min="3" max="3" width="17.28125" style="1" customWidth="1"/>
    <col min="4" max="4" width="18.57421875" style="1" customWidth="1"/>
    <col min="5" max="6" width="8.421875" style="2" customWidth="1"/>
    <col min="7" max="7" width="17.28125" style="2" customWidth="1"/>
    <col min="8" max="16384" width="9.140625" style="1" customWidth="1"/>
  </cols>
  <sheetData>
    <row r="1" spans="1:7" ht="17.25" customHeight="1">
      <c r="A1" s="77" t="s">
        <v>136</v>
      </c>
      <c r="B1" s="77"/>
      <c r="C1" s="77"/>
      <c r="D1" s="79"/>
      <c r="E1" s="79"/>
      <c r="F1" s="79"/>
      <c r="G1" s="79"/>
    </row>
    <row r="3" spans="1:7" ht="15.75">
      <c r="A3" s="11" t="s">
        <v>58</v>
      </c>
      <c r="B3" s="11">
        <v>1</v>
      </c>
      <c r="C3" s="2"/>
      <c r="D3" s="2"/>
      <c r="F3" s="1"/>
      <c r="G3" s="1"/>
    </row>
    <row r="4" spans="1:7" ht="15.75">
      <c r="A4" s="12" t="s">
        <v>59</v>
      </c>
      <c r="B4" s="12">
        <v>0</v>
      </c>
      <c r="C4" s="2"/>
      <c r="D4" s="2"/>
      <c r="F4" s="1"/>
      <c r="G4" s="1"/>
    </row>
    <row r="5" spans="1:7" ht="15.75">
      <c r="A5" s="13" t="s">
        <v>60</v>
      </c>
      <c r="B5" s="14" t="s">
        <v>44</v>
      </c>
      <c r="C5" s="2"/>
      <c r="D5" s="2"/>
      <c r="F5" s="1"/>
      <c r="G5" s="1"/>
    </row>
    <row r="7" spans="1:7" s="8" customFormat="1" ht="102.75" customHeight="1">
      <c r="A7" s="3" t="s">
        <v>38</v>
      </c>
      <c r="B7" s="3" t="s">
        <v>241</v>
      </c>
      <c r="C7" s="3" t="s">
        <v>277</v>
      </c>
      <c r="D7" s="3" t="s">
        <v>135</v>
      </c>
      <c r="E7" s="9" t="s">
        <v>88</v>
      </c>
      <c r="F7" s="9" t="s">
        <v>89</v>
      </c>
      <c r="G7" s="9" t="s">
        <v>90</v>
      </c>
    </row>
    <row r="8" spans="1:7" s="7" customFormat="1" ht="15.75">
      <c r="A8" s="9">
        <v>1</v>
      </c>
      <c r="B8" s="9">
        <v>2</v>
      </c>
      <c r="C8" s="9">
        <v>3</v>
      </c>
      <c r="D8" s="9" t="s">
        <v>137</v>
      </c>
      <c r="E8" s="9">
        <v>5</v>
      </c>
      <c r="F8" s="9">
        <v>6</v>
      </c>
      <c r="G8" s="9">
        <v>7</v>
      </c>
    </row>
    <row r="9" spans="1:7" ht="15.75">
      <c r="A9" s="5" t="s">
        <v>0</v>
      </c>
      <c r="B9" s="86" t="s">
        <v>242</v>
      </c>
      <c r="C9" s="87"/>
      <c r="D9" s="52">
        <v>0</v>
      </c>
      <c r="E9" s="20">
        <f>IF($D9&lt;0,1,0)</f>
        <v>0</v>
      </c>
      <c r="F9" s="20">
        <f>($E9-$B$4)/($B$3-$B$4)</f>
        <v>0</v>
      </c>
      <c r="G9" s="20">
        <f>$F9*$B$5</f>
        <v>0</v>
      </c>
    </row>
    <row r="10" spans="1:7" ht="15.75">
      <c r="A10" s="5" t="s">
        <v>1</v>
      </c>
      <c r="B10" s="52">
        <v>1209754905.6</v>
      </c>
      <c r="C10" s="52">
        <v>871949454.93</v>
      </c>
      <c r="D10" s="52">
        <f>$B10-$C10</f>
        <v>337805450.66999996</v>
      </c>
      <c r="E10" s="20">
        <f aca="true" t="shared" si="0" ref="E10:E45">IF($D10&lt;0,1,0)</f>
        <v>0</v>
      </c>
      <c r="F10" s="20">
        <f aca="true" t="shared" si="1" ref="F10:F45">($E10-$B$4)/($B$3-$B$4)</f>
        <v>0</v>
      </c>
      <c r="G10" s="20">
        <f aca="true" t="shared" si="2" ref="G10:G45">$F10*$B$5</f>
        <v>0</v>
      </c>
    </row>
    <row r="11" spans="1:7" ht="15.75">
      <c r="A11" s="5" t="s">
        <v>2</v>
      </c>
      <c r="B11" s="52">
        <v>368610462</v>
      </c>
      <c r="C11" s="52">
        <v>327237662</v>
      </c>
      <c r="D11" s="52">
        <f aca="true" t="shared" si="3" ref="D11:D45">$B11-$C11</f>
        <v>41372800</v>
      </c>
      <c r="E11" s="20">
        <f t="shared" si="0"/>
        <v>0</v>
      </c>
      <c r="F11" s="20">
        <f t="shared" si="1"/>
        <v>0</v>
      </c>
      <c r="G11" s="20">
        <f t="shared" si="2"/>
        <v>0</v>
      </c>
    </row>
    <row r="12" spans="1:7" ht="15.75">
      <c r="A12" s="5" t="s">
        <v>3</v>
      </c>
      <c r="B12" s="52">
        <v>260813973.6</v>
      </c>
      <c r="C12" s="52">
        <v>225644000</v>
      </c>
      <c r="D12" s="52">
        <f t="shared" si="3"/>
        <v>35169973.599999994</v>
      </c>
      <c r="E12" s="20">
        <f t="shared" si="0"/>
        <v>0</v>
      </c>
      <c r="F12" s="20">
        <f t="shared" si="1"/>
        <v>0</v>
      </c>
      <c r="G12" s="20">
        <f t="shared" si="2"/>
        <v>0</v>
      </c>
    </row>
    <row r="13" spans="1:7" ht="15.75">
      <c r="A13" s="5" t="s">
        <v>4</v>
      </c>
      <c r="B13" s="52">
        <v>137037567.42</v>
      </c>
      <c r="C13" s="52">
        <v>106754126</v>
      </c>
      <c r="D13" s="52">
        <f t="shared" si="3"/>
        <v>30283441.419999987</v>
      </c>
      <c r="E13" s="20">
        <f t="shared" si="0"/>
        <v>0</v>
      </c>
      <c r="F13" s="20">
        <f t="shared" si="1"/>
        <v>0</v>
      </c>
      <c r="G13" s="20">
        <f t="shared" si="2"/>
        <v>0</v>
      </c>
    </row>
    <row r="14" spans="1:7" ht="15.75">
      <c r="A14" s="5" t="s">
        <v>5</v>
      </c>
      <c r="B14" s="52">
        <v>88060030.7</v>
      </c>
      <c r="C14" s="52">
        <v>74918266</v>
      </c>
      <c r="D14" s="52">
        <f t="shared" si="3"/>
        <v>13141764.700000003</v>
      </c>
      <c r="E14" s="20">
        <f t="shared" si="0"/>
        <v>0</v>
      </c>
      <c r="F14" s="20">
        <f t="shared" si="1"/>
        <v>0</v>
      </c>
      <c r="G14" s="20">
        <f t="shared" si="2"/>
        <v>0</v>
      </c>
    </row>
    <row r="15" spans="1:7" ht="15.75">
      <c r="A15" s="5" t="s">
        <v>6</v>
      </c>
      <c r="B15" s="52">
        <v>134586812.94</v>
      </c>
      <c r="C15" s="52">
        <v>105850906</v>
      </c>
      <c r="D15" s="52">
        <f t="shared" si="3"/>
        <v>28735906.939999998</v>
      </c>
      <c r="E15" s="20">
        <f t="shared" si="0"/>
        <v>0</v>
      </c>
      <c r="F15" s="20">
        <f t="shared" si="1"/>
        <v>0</v>
      </c>
      <c r="G15" s="20">
        <f t="shared" si="2"/>
        <v>0</v>
      </c>
    </row>
    <row r="16" spans="1:7" ht="15.75">
      <c r="A16" s="5" t="s">
        <v>7</v>
      </c>
      <c r="B16" s="52">
        <v>69391725.92</v>
      </c>
      <c r="C16" s="52">
        <v>59933075.67</v>
      </c>
      <c r="D16" s="52">
        <f t="shared" si="3"/>
        <v>9458650.25</v>
      </c>
      <c r="E16" s="20">
        <f t="shared" si="0"/>
        <v>0</v>
      </c>
      <c r="F16" s="20">
        <f t="shared" si="1"/>
        <v>0</v>
      </c>
      <c r="G16" s="20">
        <f t="shared" si="2"/>
        <v>0</v>
      </c>
    </row>
    <row r="17" spans="1:7" ht="15.75">
      <c r="A17" s="5" t="s">
        <v>8</v>
      </c>
      <c r="B17" s="52">
        <v>120081657.3</v>
      </c>
      <c r="C17" s="52">
        <v>85192684.73</v>
      </c>
      <c r="D17" s="52">
        <f t="shared" si="3"/>
        <v>34888972.56999999</v>
      </c>
      <c r="E17" s="20">
        <f t="shared" si="0"/>
        <v>0</v>
      </c>
      <c r="F17" s="20">
        <f t="shared" si="1"/>
        <v>0</v>
      </c>
      <c r="G17" s="20">
        <f t="shared" si="2"/>
        <v>0</v>
      </c>
    </row>
    <row r="18" spans="1:7" ht="15.75">
      <c r="A18" s="5" t="s">
        <v>9</v>
      </c>
      <c r="B18" s="52">
        <v>66351699.4</v>
      </c>
      <c r="C18" s="52">
        <v>46672160</v>
      </c>
      <c r="D18" s="52">
        <f t="shared" si="3"/>
        <v>19679539.4</v>
      </c>
      <c r="E18" s="20">
        <f t="shared" si="0"/>
        <v>0</v>
      </c>
      <c r="F18" s="20">
        <f t="shared" si="1"/>
        <v>0</v>
      </c>
      <c r="G18" s="20">
        <f t="shared" si="2"/>
        <v>0</v>
      </c>
    </row>
    <row r="19" spans="1:7" ht="15.75">
      <c r="A19" s="5" t="s">
        <v>10</v>
      </c>
      <c r="B19" s="52">
        <v>29428385.34</v>
      </c>
      <c r="C19" s="52">
        <v>27158365.07</v>
      </c>
      <c r="D19" s="52">
        <f t="shared" si="3"/>
        <v>2270020.2699999996</v>
      </c>
      <c r="E19" s="20">
        <f t="shared" si="0"/>
        <v>0</v>
      </c>
      <c r="F19" s="20">
        <f t="shared" si="1"/>
        <v>0</v>
      </c>
      <c r="G19" s="20">
        <f t="shared" si="2"/>
        <v>0</v>
      </c>
    </row>
    <row r="20" spans="1:7" ht="15.75">
      <c r="A20" s="5" t="s">
        <v>11</v>
      </c>
      <c r="B20" s="52">
        <v>64663755.49</v>
      </c>
      <c r="C20" s="52">
        <v>54421640</v>
      </c>
      <c r="D20" s="52">
        <f t="shared" si="3"/>
        <v>10242115.490000002</v>
      </c>
      <c r="E20" s="20">
        <f t="shared" si="0"/>
        <v>0</v>
      </c>
      <c r="F20" s="20">
        <f t="shared" si="1"/>
        <v>0</v>
      </c>
      <c r="G20" s="20">
        <f t="shared" si="2"/>
        <v>0</v>
      </c>
    </row>
    <row r="21" spans="1:7" ht="15.75">
      <c r="A21" s="5" t="s">
        <v>12</v>
      </c>
      <c r="B21" s="52">
        <v>28093972.8</v>
      </c>
      <c r="C21" s="52">
        <v>28032611</v>
      </c>
      <c r="D21" s="52">
        <f t="shared" si="3"/>
        <v>61361.800000000745</v>
      </c>
      <c r="E21" s="20">
        <f t="shared" si="0"/>
        <v>0</v>
      </c>
      <c r="F21" s="20">
        <f t="shared" si="1"/>
        <v>0</v>
      </c>
      <c r="G21" s="20">
        <f t="shared" si="2"/>
        <v>0</v>
      </c>
    </row>
    <row r="22" spans="1:7" ht="15.75">
      <c r="A22" s="5" t="s">
        <v>13</v>
      </c>
      <c r="B22" s="52">
        <v>52516304.2</v>
      </c>
      <c r="C22" s="52">
        <v>40395150.08</v>
      </c>
      <c r="D22" s="52">
        <f t="shared" si="3"/>
        <v>12121154.120000005</v>
      </c>
      <c r="E22" s="20">
        <f t="shared" si="0"/>
        <v>0</v>
      </c>
      <c r="F22" s="20">
        <f t="shared" si="1"/>
        <v>0</v>
      </c>
      <c r="G22" s="20">
        <f t="shared" si="2"/>
        <v>0</v>
      </c>
    </row>
    <row r="23" spans="1:7" ht="15.75">
      <c r="A23" s="5" t="s">
        <v>14</v>
      </c>
      <c r="B23" s="52">
        <v>40509203.3</v>
      </c>
      <c r="C23" s="52">
        <v>38875249.13</v>
      </c>
      <c r="D23" s="52">
        <f t="shared" si="3"/>
        <v>1633954.1699999943</v>
      </c>
      <c r="E23" s="20">
        <f t="shared" si="0"/>
        <v>0</v>
      </c>
      <c r="F23" s="20">
        <f t="shared" si="1"/>
        <v>0</v>
      </c>
      <c r="G23" s="20">
        <f t="shared" si="2"/>
        <v>0</v>
      </c>
    </row>
    <row r="24" spans="1:7" ht="15.75">
      <c r="A24" s="5" t="s">
        <v>15</v>
      </c>
      <c r="B24" s="52">
        <v>40134650.43</v>
      </c>
      <c r="C24" s="52">
        <v>29074779</v>
      </c>
      <c r="D24" s="52">
        <f t="shared" si="3"/>
        <v>11059871.43</v>
      </c>
      <c r="E24" s="20">
        <f t="shared" si="0"/>
        <v>0</v>
      </c>
      <c r="F24" s="20">
        <f t="shared" si="1"/>
        <v>0</v>
      </c>
      <c r="G24" s="20">
        <f t="shared" si="2"/>
        <v>0</v>
      </c>
    </row>
    <row r="25" spans="1:7" ht="15.75">
      <c r="A25" s="5" t="s">
        <v>16</v>
      </c>
      <c r="B25" s="52">
        <v>90373370.88</v>
      </c>
      <c r="C25" s="52">
        <v>90121780.44</v>
      </c>
      <c r="D25" s="52">
        <f t="shared" si="3"/>
        <v>251590.43999999762</v>
      </c>
      <c r="E25" s="20">
        <f t="shared" si="0"/>
        <v>0</v>
      </c>
      <c r="F25" s="20">
        <f t="shared" si="1"/>
        <v>0</v>
      </c>
      <c r="G25" s="20">
        <f t="shared" si="2"/>
        <v>0</v>
      </c>
    </row>
    <row r="26" spans="1:7" ht="15.75">
      <c r="A26" s="5" t="s">
        <v>17</v>
      </c>
      <c r="B26" s="52">
        <v>23607582.78</v>
      </c>
      <c r="C26" s="52">
        <v>22303800.59</v>
      </c>
      <c r="D26" s="52">
        <f t="shared" si="3"/>
        <v>1303782.1900000013</v>
      </c>
      <c r="E26" s="20">
        <f t="shared" si="0"/>
        <v>0</v>
      </c>
      <c r="F26" s="20">
        <f t="shared" si="1"/>
        <v>0</v>
      </c>
      <c r="G26" s="20">
        <f t="shared" si="2"/>
        <v>0</v>
      </c>
    </row>
    <row r="27" spans="1:7" ht="15.75">
      <c r="A27" s="5" t="s">
        <v>18</v>
      </c>
      <c r="B27" s="52">
        <v>31623159.28</v>
      </c>
      <c r="C27" s="52">
        <v>24087015</v>
      </c>
      <c r="D27" s="52">
        <f t="shared" si="3"/>
        <v>7536144.280000001</v>
      </c>
      <c r="E27" s="20">
        <f t="shared" si="0"/>
        <v>0</v>
      </c>
      <c r="F27" s="20">
        <f t="shared" si="1"/>
        <v>0</v>
      </c>
      <c r="G27" s="20">
        <f t="shared" si="2"/>
        <v>0</v>
      </c>
    </row>
    <row r="28" spans="1:7" ht="15.75">
      <c r="A28" s="5" t="s">
        <v>19</v>
      </c>
      <c r="B28" s="52">
        <v>68443805.02</v>
      </c>
      <c r="C28" s="52">
        <v>56225724.34</v>
      </c>
      <c r="D28" s="52">
        <f t="shared" si="3"/>
        <v>12218080.679999992</v>
      </c>
      <c r="E28" s="20">
        <f t="shared" si="0"/>
        <v>0</v>
      </c>
      <c r="F28" s="20">
        <f t="shared" si="1"/>
        <v>0</v>
      </c>
      <c r="G28" s="20">
        <f t="shared" si="2"/>
        <v>0</v>
      </c>
    </row>
    <row r="29" spans="1:7" ht="15.75">
      <c r="A29" s="5" t="s">
        <v>20</v>
      </c>
      <c r="B29" s="52">
        <v>64651471.79</v>
      </c>
      <c r="C29" s="52">
        <v>64648960.9</v>
      </c>
      <c r="D29" s="52">
        <f t="shared" si="3"/>
        <v>2510.890000000596</v>
      </c>
      <c r="E29" s="20">
        <f t="shared" si="0"/>
        <v>0</v>
      </c>
      <c r="F29" s="20">
        <f t="shared" si="1"/>
        <v>0</v>
      </c>
      <c r="G29" s="20">
        <f t="shared" si="2"/>
        <v>0</v>
      </c>
    </row>
    <row r="30" spans="1:7" ht="15.75">
      <c r="A30" s="5" t="s">
        <v>21</v>
      </c>
      <c r="B30" s="52">
        <v>33827622.78</v>
      </c>
      <c r="C30" s="52">
        <v>25453455.6</v>
      </c>
      <c r="D30" s="52">
        <f t="shared" si="3"/>
        <v>8374167.18</v>
      </c>
      <c r="E30" s="20">
        <f t="shared" si="0"/>
        <v>0</v>
      </c>
      <c r="F30" s="20">
        <f t="shared" si="1"/>
        <v>0</v>
      </c>
      <c r="G30" s="20">
        <f t="shared" si="2"/>
        <v>0</v>
      </c>
    </row>
    <row r="31" spans="1:7" ht="15.75">
      <c r="A31" s="5" t="s">
        <v>22</v>
      </c>
      <c r="B31" s="52">
        <v>48122063</v>
      </c>
      <c r="C31" s="52">
        <v>40836133.08</v>
      </c>
      <c r="D31" s="52">
        <f t="shared" si="3"/>
        <v>7285929.920000002</v>
      </c>
      <c r="E31" s="20">
        <f t="shared" si="0"/>
        <v>0</v>
      </c>
      <c r="F31" s="20">
        <f t="shared" si="1"/>
        <v>0</v>
      </c>
      <c r="G31" s="20">
        <f t="shared" si="2"/>
        <v>0</v>
      </c>
    </row>
    <row r="32" spans="1:7" ht="15.75">
      <c r="A32" s="5" t="s">
        <v>23</v>
      </c>
      <c r="B32" s="52">
        <v>51192354.65</v>
      </c>
      <c r="C32" s="52">
        <v>31626104</v>
      </c>
      <c r="D32" s="52">
        <f t="shared" si="3"/>
        <v>19566250.65</v>
      </c>
      <c r="E32" s="20">
        <f t="shared" si="0"/>
        <v>0</v>
      </c>
      <c r="F32" s="20">
        <f t="shared" si="1"/>
        <v>0</v>
      </c>
      <c r="G32" s="20">
        <f t="shared" si="2"/>
        <v>0</v>
      </c>
    </row>
    <row r="33" spans="1:7" ht="15.75">
      <c r="A33" s="5" t="s">
        <v>24</v>
      </c>
      <c r="B33" s="52">
        <v>79771125.7</v>
      </c>
      <c r="C33" s="52">
        <v>69252175</v>
      </c>
      <c r="D33" s="52">
        <f t="shared" si="3"/>
        <v>10518950.700000003</v>
      </c>
      <c r="E33" s="20">
        <f t="shared" si="0"/>
        <v>0</v>
      </c>
      <c r="F33" s="20">
        <f t="shared" si="1"/>
        <v>0</v>
      </c>
      <c r="G33" s="20">
        <f t="shared" si="2"/>
        <v>0</v>
      </c>
    </row>
    <row r="34" spans="1:7" ht="15.75">
      <c r="A34" s="5" t="s">
        <v>25</v>
      </c>
      <c r="B34" s="52">
        <v>26181441</v>
      </c>
      <c r="C34" s="52">
        <v>23984389</v>
      </c>
      <c r="D34" s="52">
        <f t="shared" si="3"/>
        <v>2197052</v>
      </c>
      <c r="E34" s="20">
        <f t="shared" si="0"/>
        <v>0</v>
      </c>
      <c r="F34" s="20">
        <f t="shared" si="1"/>
        <v>0</v>
      </c>
      <c r="G34" s="20">
        <f t="shared" si="2"/>
        <v>0</v>
      </c>
    </row>
    <row r="35" spans="1:7" ht="15.75">
      <c r="A35" s="5" t="s">
        <v>26</v>
      </c>
      <c r="B35" s="52">
        <v>66519676.95</v>
      </c>
      <c r="C35" s="52">
        <v>55422229.27</v>
      </c>
      <c r="D35" s="52">
        <f t="shared" si="3"/>
        <v>11097447.68</v>
      </c>
      <c r="E35" s="20">
        <f t="shared" si="0"/>
        <v>0</v>
      </c>
      <c r="F35" s="20">
        <f t="shared" si="1"/>
        <v>0</v>
      </c>
      <c r="G35" s="20">
        <f t="shared" si="2"/>
        <v>0</v>
      </c>
    </row>
    <row r="36" spans="1:7" ht="15.75">
      <c r="A36" s="5" t="s">
        <v>27</v>
      </c>
      <c r="B36" s="52">
        <v>38023329.15</v>
      </c>
      <c r="C36" s="52">
        <v>34460947.99</v>
      </c>
      <c r="D36" s="52">
        <f t="shared" si="3"/>
        <v>3562381.1599999964</v>
      </c>
      <c r="E36" s="20">
        <f t="shared" si="0"/>
        <v>0</v>
      </c>
      <c r="F36" s="20">
        <f t="shared" si="1"/>
        <v>0</v>
      </c>
      <c r="G36" s="20">
        <f t="shared" si="2"/>
        <v>0</v>
      </c>
    </row>
    <row r="37" spans="1:7" ht="15.75">
      <c r="A37" s="5" t="s">
        <v>28</v>
      </c>
      <c r="B37" s="52">
        <v>47085043.8</v>
      </c>
      <c r="C37" s="52">
        <v>46752787</v>
      </c>
      <c r="D37" s="52">
        <f t="shared" si="3"/>
        <v>332256.799999997</v>
      </c>
      <c r="E37" s="20">
        <f t="shared" si="0"/>
        <v>0</v>
      </c>
      <c r="F37" s="20">
        <f t="shared" si="1"/>
        <v>0</v>
      </c>
      <c r="G37" s="20">
        <f t="shared" si="2"/>
        <v>0</v>
      </c>
    </row>
    <row r="38" spans="1:7" ht="15.75">
      <c r="A38" s="5" t="s">
        <v>29</v>
      </c>
      <c r="B38" s="52">
        <v>55700940.4</v>
      </c>
      <c r="C38" s="52">
        <v>37401180.81</v>
      </c>
      <c r="D38" s="52">
        <f t="shared" si="3"/>
        <v>18299759.589999996</v>
      </c>
      <c r="E38" s="20">
        <f t="shared" si="0"/>
        <v>0</v>
      </c>
      <c r="F38" s="20">
        <f t="shared" si="1"/>
        <v>0</v>
      </c>
      <c r="G38" s="20">
        <f t="shared" si="2"/>
        <v>0</v>
      </c>
    </row>
    <row r="39" spans="1:7" ht="15.75">
      <c r="A39" s="5" t="s">
        <v>30</v>
      </c>
      <c r="B39" s="52">
        <v>77923903.25</v>
      </c>
      <c r="C39" s="52">
        <v>71584380.57</v>
      </c>
      <c r="D39" s="52">
        <f t="shared" si="3"/>
        <v>6339522.680000007</v>
      </c>
      <c r="E39" s="20">
        <f t="shared" si="0"/>
        <v>0</v>
      </c>
      <c r="F39" s="20">
        <f t="shared" si="1"/>
        <v>0</v>
      </c>
      <c r="G39" s="20">
        <f t="shared" si="2"/>
        <v>0</v>
      </c>
    </row>
    <row r="40" spans="1:7" ht="15.75">
      <c r="A40" s="5" t="s">
        <v>31</v>
      </c>
      <c r="B40" s="52">
        <v>78272574.75</v>
      </c>
      <c r="C40" s="52">
        <v>67624455</v>
      </c>
      <c r="D40" s="52">
        <f t="shared" si="3"/>
        <v>10648119.75</v>
      </c>
      <c r="E40" s="20">
        <f t="shared" si="0"/>
        <v>0</v>
      </c>
      <c r="F40" s="20">
        <f t="shared" si="1"/>
        <v>0</v>
      </c>
      <c r="G40" s="20">
        <f t="shared" si="2"/>
        <v>0</v>
      </c>
    </row>
    <row r="41" spans="1:7" ht="15.75">
      <c r="A41" s="5" t="s">
        <v>32</v>
      </c>
      <c r="B41" s="52">
        <v>51472937.17</v>
      </c>
      <c r="C41" s="52">
        <v>50700231</v>
      </c>
      <c r="D41" s="52">
        <f t="shared" si="3"/>
        <v>772706.1700000018</v>
      </c>
      <c r="E41" s="20">
        <f t="shared" si="0"/>
        <v>0</v>
      </c>
      <c r="F41" s="20">
        <f t="shared" si="1"/>
        <v>0</v>
      </c>
      <c r="G41" s="20">
        <f t="shared" si="2"/>
        <v>0</v>
      </c>
    </row>
    <row r="42" spans="1:7" ht="15.75">
      <c r="A42" s="5" t="s">
        <v>33</v>
      </c>
      <c r="B42" s="52">
        <v>23150206.8</v>
      </c>
      <c r="C42" s="52">
        <v>22863185.02</v>
      </c>
      <c r="D42" s="52">
        <f t="shared" si="3"/>
        <v>287021.7800000012</v>
      </c>
      <c r="E42" s="20">
        <f t="shared" si="0"/>
        <v>0</v>
      </c>
      <c r="F42" s="20">
        <f t="shared" si="1"/>
        <v>0</v>
      </c>
      <c r="G42" s="20">
        <f t="shared" si="2"/>
        <v>0</v>
      </c>
    </row>
    <row r="43" spans="1:7" ht="15.75">
      <c r="A43" s="5" t="s">
        <v>34</v>
      </c>
      <c r="B43" s="52">
        <v>28574248.5</v>
      </c>
      <c r="C43" s="52">
        <v>28219145</v>
      </c>
      <c r="D43" s="52">
        <f t="shared" si="3"/>
        <v>355103.5</v>
      </c>
      <c r="E43" s="20">
        <f t="shared" si="0"/>
        <v>0</v>
      </c>
      <c r="F43" s="20">
        <f t="shared" si="1"/>
        <v>0</v>
      </c>
      <c r="G43" s="20">
        <f t="shared" si="2"/>
        <v>0</v>
      </c>
    </row>
    <row r="44" spans="1:7" ht="15.75">
      <c r="A44" s="5" t="s">
        <v>35</v>
      </c>
      <c r="B44" s="52">
        <v>34296897.58</v>
      </c>
      <c r="C44" s="52">
        <v>31795087</v>
      </c>
      <c r="D44" s="52">
        <f t="shared" si="3"/>
        <v>2501810.579999998</v>
      </c>
      <c r="E44" s="20">
        <f t="shared" si="0"/>
        <v>0</v>
      </c>
      <c r="F44" s="20">
        <f t="shared" si="1"/>
        <v>0</v>
      </c>
      <c r="G44" s="20">
        <f t="shared" si="2"/>
        <v>0</v>
      </c>
    </row>
    <row r="45" spans="1:7" ht="15.75">
      <c r="A45" s="5" t="s">
        <v>36</v>
      </c>
      <c r="B45" s="52">
        <v>41349087.64</v>
      </c>
      <c r="C45" s="52">
        <v>34855769.69</v>
      </c>
      <c r="D45" s="52">
        <f t="shared" si="3"/>
        <v>6493317.950000003</v>
      </c>
      <c r="E45" s="20">
        <f t="shared" si="0"/>
        <v>0</v>
      </c>
      <c r="F45" s="20">
        <f t="shared" si="1"/>
        <v>0</v>
      </c>
      <c r="G45" s="20">
        <f t="shared" si="2"/>
        <v>0</v>
      </c>
    </row>
    <row r="46" spans="1:3" ht="15.75">
      <c r="A46" s="6"/>
      <c r="B46" s="6"/>
      <c r="C46" s="6"/>
    </row>
  </sheetData>
  <sheetProtection/>
  <mergeCells count="2">
    <mergeCell ref="A1:G1"/>
    <mergeCell ref="B9:C9"/>
  </mergeCells>
  <printOptions/>
  <pageMargins left="0.24" right="0.1968503937007874" top="0.61" bottom="0.31496062992125984" header="0.31496062992125984" footer="0.31496062992125984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G48" sqref="G48"/>
    </sheetView>
  </sheetViews>
  <sheetFormatPr defaultColWidth="9.140625" defaultRowHeight="15"/>
  <cols>
    <col min="1" max="1" width="24.421875" style="1" customWidth="1"/>
    <col min="2" max="2" width="18.421875" style="1" customWidth="1"/>
    <col min="3" max="3" width="17.140625" style="1" customWidth="1"/>
    <col min="4" max="5" width="8.140625" style="1" customWidth="1"/>
    <col min="6" max="6" width="17.140625" style="1" customWidth="1"/>
    <col min="7" max="16384" width="9.140625" style="1" customWidth="1"/>
  </cols>
  <sheetData>
    <row r="1" spans="1:6" ht="33.75" customHeight="1">
      <c r="A1" s="77" t="s">
        <v>223</v>
      </c>
      <c r="B1" s="77"/>
      <c r="C1" s="77"/>
      <c r="D1" s="77"/>
      <c r="E1" s="77"/>
      <c r="F1" s="77"/>
    </row>
    <row r="3" spans="1:2" ht="15.75">
      <c r="A3" s="11" t="s">
        <v>138</v>
      </c>
      <c r="B3" s="33">
        <f>MAX($D$9:$D$45)</f>
        <v>0.07424000794087689</v>
      </c>
    </row>
    <row r="4" spans="1:2" ht="15.75">
      <c r="A4" s="12" t="s">
        <v>139</v>
      </c>
      <c r="B4" s="42">
        <f>MIN($D$9:$D$45)</f>
        <v>0</v>
      </c>
    </row>
    <row r="5" spans="1:2" ht="15.75">
      <c r="A5" s="13" t="s">
        <v>140</v>
      </c>
      <c r="B5" s="14" t="s">
        <v>42</v>
      </c>
    </row>
    <row r="7" spans="1:6" s="8" customFormat="1" ht="161.25">
      <c r="A7" s="3" t="s">
        <v>38</v>
      </c>
      <c r="B7" s="10" t="s">
        <v>243</v>
      </c>
      <c r="C7" s="10" t="s">
        <v>278</v>
      </c>
      <c r="D7" s="9" t="s">
        <v>141</v>
      </c>
      <c r="E7" s="9" t="s">
        <v>142</v>
      </c>
      <c r="F7" s="9" t="s">
        <v>143</v>
      </c>
    </row>
    <row r="8" spans="1:6" s="7" customFormat="1" ht="15.75">
      <c r="A8" s="9">
        <v>1</v>
      </c>
      <c r="B8" s="9">
        <v>2</v>
      </c>
      <c r="C8" s="9">
        <v>3</v>
      </c>
      <c r="D8" s="9" t="s">
        <v>113</v>
      </c>
      <c r="E8" s="9">
        <v>5</v>
      </c>
      <c r="F8" s="9">
        <v>6</v>
      </c>
    </row>
    <row r="9" spans="1:6" ht="15.75">
      <c r="A9" s="5" t="s">
        <v>0</v>
      </c>
      <c r="B9" s="49">
        <v>19503572991.31</v>
      </c>
      <c r="C9" s="49">
        <v>281581717.5869205</v>
      </c>
      <c r="D9" s="43">
        <f>$C9/$B9</f>
        <v>0.01443744270408206</v>
      </c>
      <c r="E9" s="43">
        <f>($D9-$B$4)/($B$3-$B$4)</f>
        <v>0.19446984320879548</v>
      </c>
      <c r="F9" s="43">
        <f>$E9*$B$5</f>
        <v>-0.19446984320879548</v>
      </c>
    </row>
    <row r="10" spans="1:6" ht="15.75">
      <c r="A10" s="5" t="s">
        <v>1</v>
      </c>
      <c r="B10" s="49">
        <v>9505338655.14</v>
      </c>
      <c r="C10" s="49">
        <v>237066216.1754887</v>
      </c>
      <c r="D10" s="43">
        <f aca="true" t="shared" si="0" ref="D10:D46">$C10/$B10</f>
        <v>0.024940322988628656</v>
      </c>
      <c r="E10" s="43">
        <f aca="true" t="shared" si="1" ref="E10:E45">($D10-$B$4)/($B$3-$B$4)</f>
        <v>0.33594181466805045</v>
      </c>
      <c r="F10" s="43">
        <f aca="true" t="shared" si="2" ref="F10:F45">$E10*$B$5</f>
        <v>-0.33594181466805045</v>
      </c>
    </row>
    <row r="11" spans="1:6" ht="15.75">
      <c r="A11" s="5" t="s">
        <v>2</v>
      </c>
      <c r="B11" s="49">
        <v>2243819601.31</v>
      </c>
      <c r="C11" s="49">
        <v>166581185.0191496</v>
      </c>
      <c r="D11" s="43">
        <f t="shared" si="0"/>
        <v>0.07424000794087689</v>
      </c>
      <c r="E11" s="23">
        <f t="shared" si="1"/>
        <v>1</v>
      </c>
      <c r="F11" s="23">
        <f t="shared" si="2"/>
        <v>-1</v>
      </c>
    </row>
    <row r="12" spans="1:6" ht="15.75">
      <c r="A12" s="5" t="s">
        <v>3</v>
      </c>
      <c r="B12" s="49">
        <v>1653693000</v>
      </c>
      <c r="C12" s="49">
        <v>100642230.86095943</v>
      </c>
      <c r="D12" s="43">
        <f t="shared" si="0"/>
        <v>0.060859077749594044</v>
      </c>
      <c r="E12" s="43">
        <f t="shared" si="1"/>
        <v>0.8197611966590962</v>
      </c>
      <c r="F12" s="43">
        <f t="shared" si="2"/>
        <v>-0.8197611966590962</v>
      </c>
    </row>
    <row r="13" spans="1:6" ht="15.75">
      <c r="A13" s="5" t="s">
        <v>4</v>
      </c>
      <c r="B13" s="49">
        <v>960115404.6</v>
      </c>
      <c r="C13" s="49">
        <v>28956319.883379534</v>
      </c>
      <c r="D13" s="43">
        <f t="shared" si="0"/>
        <v>0.030159207679251034</v>
      </c>
      <c r="E13" s="43">
        <f t="shared" si="1"/>
        <v>0.40623928412385363</v>
      </c>
      <c r="F13" s="43">
        <f t="shared" si="2"/>
        <v>-0.40623928412385363</v>
      </c>
    </row>
    <row r="14" spans="1:6" ht="15.75">
      <c r="A14" s="5" t="s">
        <v>5</v>
      </c>
      <c r="B14" s="49">
        <v>715002653.74</v>
      </c>
      <c r="C14" s="49">
        <v>11280975.483265325</v>
      </c>
      <c r="D14" s="43">
        <f t="shared" si="0"/>
        <v>0.01577752952979596</v>
      </c>
      <c r="E14" s="43">
        <f t="shared" si="1"/>
        <v>0.21252057977096173</v>
      </c>
      <c r="F14" s="43">
        <f t="shared" si="2"/>
        <v>-0.21252057977096173</v>
      </c>
    </row>
    <row r="15" spans="1:6" ht="15.75">
      <c r="A15" s="5" t="s">
        <v>6</v>
      </c>
      <c r="B15" s="49">
        <v>1152631472.58</v>
      </c>
      <c r="C15" s="49">
        <v>8726669.697529733</v>
      </c>
      <c r="D15" s="43">
        <f t="shared" si="0"/>
        <v>0.007571083997902935</v>
      </c>
      <c r="E15" s="43">
        <f t="shared" si="1"/>
        <v>0.10198118518430628</v>
      </c>
      <c r="F15" s="43">
        <f t="shared" si="2"/>
        <v>-0.10198118518430628</v>
      </c>
    </row>
    <row r="16" spans="1:6" ht="15.75">
      <c r="A16" s="5" t="s">
        <v>7</v>
      </c>
      <c r="B16" s="49">
        <v>461306539.83</v>
      </c>
      <c r="C16" s="49">
        <v>10381467.267438255</v>
      </c>
      <c r="D16" s="43">
        <f t="shared" si="0"/>
        <v>0.022504487517701392</v>
      </c>
      <c r="E16" s="43">
        <f t="shared" si="1"/>
        <v>0.3031315343557543</v>
      </c>
      <c r="F16" s="43">
        <f t="shared" si="2"/>
        <v>-0.3031315343557543</v>
      </c>
    </row>
    <row r="17" spans="1:6" ht="15.75">
      <c r="A17" s="5" t="s">
        <v>8</v>
      </c>
      <c r="B17" s="49">
        <v>669326193</v>
      </c>
      <c r="C17" s="49">
        <v>27504621.902501464</v>
      </c>
      <c r="D17" s="43">
        <f t="shared" si="0"/>
        <v>0.04109300097643342</v>
      </c>
      <c r="E17" s="43">
        <f t="shared" si="1"/>
        <v>0.5535155789471222</v>
      </c>
      <c r="F17" s="43">
        <f t="shared" si="2"/>
        <v>-0.5535155789471222</v>
      </c>
    </row>
    <row r="18" spans="1:6" ht="15.75">
      <c r="A18" s="5" t="s">
        <v>9</v>
      </c>
      <c r="B18" s="49">
        <v>462538270.08</v>
      </c>
      <c r="C18" s="49"/>
      <c r="D18" s="23">
        <f t="shared" si="0"/>
        <v>0</v>
      </c>
      <c r="E18" s="23">
        <f t="shared" si="1"/>
        <v>0</v>
      </c>
      <c r="F18" s="23">
        <f t="shared" si="2"/>
        <v>0</v>
      </c>
    </row>
    <row r="19" spans="1:6" ht="15.75">
      <c r="A19" s="5" t="s">
        <v>10</v>
      </c>
      <c r="B19" s="49">
        <v>270868687.08</v>
      </c>
      <c r="C19" s="49">
        <v>8241771.4784135</v>
      </c>
      <c r="D19" s="43">
        <f t="shared" si="0"/>
        <v>0.030427184357338898</v>
      </c>
      <c r="E19" s="43">
        <f t="shared" si="1"/>
        <v>0.40984888338873077</v>
      </c>
      <c r="F19" s="43">
        <f t="shared" si="2"/>
        <v>-0.40984888338873077</v>
      </c>
    </row>
    <row r="20" spans="1:6" ht="15.75">
      <c r="A20" s="5" t="s">
        <v>11</v>
      </c>
      <c r="B20" s="49">
        <v>653909254.21</v>
      </c>
      <c r="C20" s="49">
        <v>16963964.86678879</v>
      </c>
      <c r="D20" s="43">
        <f t="shared" si="0"/>
        <v>0.025942383836245402</v>
      </c>
      <c r="E20" s="43">
        <f t="shared" si="1"/>
        <v>0.3494394000726043</v>
      </c>
      <c r="F20" s="43">
        <f t="shared" si="2"/>
        <v>-0.3494394000726043</v>
      </c>
    </row>
    <row r="21" spans="1:6" ht="15.75">
      <c r="A21" s="5" t="s">
        <v>12</v>
      </c>
      <c r="B21" s="49">
        <v>287002409.02</v>
      </c>
      <c r="C21" s="49">
        <v>12196012.073599458</v>
      </c>
      <c r="D21" s="43">
        <f t="shared" si="0"/>
        <v>0.0424944588975543</v>
      </c>
      <c r="E21" s="43">
        <f t="shared" si="1"/>
        <v>0.5723929734947759</v>
      </c>
      <c r="F21" s="43">
        <f t="shared" si="2"/>
        <v>-0.5723929734947759</v>
      </c>
    </row>
    <row r="22" spans="1:6" ht="15.75">
      <c r="A22" s="5" t="s">
        <v>13</v>
      </c>
      <c r="B22" s="49">
        <v>515165767.9</v>
      </c>
      <c r="C22" s="49">
        <v>8909288.731057867</v>
      </c>
      <c r="D22" s="43">
        <f t="shared" si="0"/>
        <v>0.017294023178937756</v>
      </c>
      <c r="E22" s="43">
        <f t="shared" si="1"/>
        <v>0.23294748557557182</v>
      </c>
      <c r="F22" s="43">
        <f t="shared" si="2"/>
        <v>-0.23294748557557182</v>
      </c>
    </row>
    <row r="23" spans="1:6" ht="15.75">
      <c r="A23" s="5" t="s">
        <v>14</v>
      </c>
      <c r="B23" s="49">
        <v>480071138</v>
      </c>
      <c r="C23" s="49">
        <v>10257539.081021555</v>
      </c>
      <c r="D23" s="43">
        <f t="shared" si="0"/>
        <v>0.02136670645053766</v>
      </c>
      <c r="E23" s="43">
        <f t="shared" si="1"/>
        <v>0.28780582118948095</v>
      </c>
      <c r="F23" s="43">
        <f t="shared" si="2"/>
        <v>-0.28780582118948095</v>
      </c>
    </row>
    <row r="24" spans="1:6" ht="15.75">
      <c r="A24" s="5" t="s">
        <v>15</v>
      </c>
      <c r="B24" s="49">
        <v>348603963.81</v>
      </c>
      <c r="C24" s="49">
        <v>12347770.504459113</v>
      </c>
      <c r="D24" s="43">
        <f t="shared" si="0"/>
        <v>0.035420625656422636</v>
      </c>
      <c r="E24" s="43">
        <f t="shared" si="1"/>
        <v>0.47710966955486916</v>
      </c>
      <c r="F24" s="43">
        <f t="shared" si="2"/>
        <v>-0.47710966955486916</v>
      </c>
    </row>
    <row r="25" spans="1:6" ht="15.75">
      <c r="A25" s="5" t="s">
        <v>16</v>
      </c>
      <c r="B25" s="49">
        <v>1166007946.56</v>
      </c>
      <c r="C25" s="49">
        <v>70214012.8662275</v>
      </c>
      <c r="D25" s="43">
        <f t="shared" si="0"/>
        <v>0.06021743940371546</v>
      </c>
      <c r="E25" s="43">
        <f t="shared" si="1"/>
        <v>0.8111184396918614</v>
      </c>
      <c r="F25" s="43">
        <f t="shared" si="2"/>
        <v>-0.8111184396918614</v>
      </c>
    </row>
    <row r="26" spans="1:6" ht="15.75">
      <c r="A26" s="5" t="s">
        <v>17</v>
      </c>
      <c r="B26" s="49">
        <v>204700602.61</v>
      </c>
      <c r="C26" s="49">
        <v>9207903.779550195</v>
      </c>
      <c r="D26" s="43">
        <f t="shared" si="0"/>
        <v>0.044982299329588644</v>
      </c>
      <c r="E26" s="43">
        <f t="shared" si="1"/>
        <v>0.605903751591885</v>
      </c>
      <c r="F26" s="43">
        <f t="shared" si="2"/>
        <v>-0.605903751591885</v>
      </c>
    </row>
    <row r="27" spans="1:6" ht="15.75">
      <c r="A27" s="5" t="s">
        <v>18</v>
      </c>
      <c r="B27" s="49">
        <v>303388356</v>
      </c>
      <c r="C27" s="49">
        <v>6870223.730597571</v>
      </c>
      <c r="D27" s="43">
        <f t="shared" si="0"/>
        <v>0.02264498157140075</v>
      </c>
      <c r="E27" s="43">
        <f t="shared" si="1"/>
        <v>0.3050239648335533</v>
      </c>
      <c r="F27" s="43">
        <f t="shared" si="2"/>
        <v>-0.3050239648335533</v>
      </c>
    </row>
    <row r="28" spans="1:6" ht="15.75">
      <c r="A28" s="5" t="s">
        <v>19</v>
      </c>
      <c r="B28" s="49">
        <v>645322451.37</v>
      </c>
      <c r="C28" s="49">
        <v>30094064.83047425</v>
      </c>
      <c r="D28" s="43">
        <f t="shared" si="0"/>
        <v>0.04663415129379966</v>
      </c>
      <c r="E28" s="43">
        <f t="shared" si="1"/>
        <v>0.6281539103678178</v>
      </c>
      <c r="F28" s="43">
        <f t="shared" si="2"/>
        <v>-0.6281539103678178</v>
      </c>
    </row>
    <row r="29" spans="1:6" ht="15.75">
      <c r="A29" s="5" t="s">
        <v>20</v>
      </c>
      <c r="B29" s="49">
        <v>758137081.31</v>
      </c>
      <c r="C29" s="49">
        <v>19140988.9757227</v>
      </c>
      <c r="D29" s="43">
        <f t="shared" si="0"/>
        <v>0.025247398455499115</v>
      </c>
      <c r="E29" s="43">
        <f t="shared" si="1"/>
        <v>0.34007806782032657</v>
      </c>
      <c r="F29" s="43">
        <f t="shared" si="2"/>
        <v>-0.34007806782032657</v>
      </c>
    </row>
    <row r="30" spans="1:6" ht="15.75">
      <c r="A30" s="5" t="s">
        <v>21</v>
      </c>
      <c r="B30" s="49">
        <v>611068290.52</v>
      </c>
      <c r="C30" s="49"/>
      <c r="D30" s="23">
        <f t="shared" si="0"/>
        <v>0</v>
      </c>
      <c r="E30" s="23">
        <f t="shared" si="1"/>
        <v>0</v>
      </c>
      <c r="F30" s="23">
        <f t="shared" si="2"/>
        <v>0</v>
      </c>
    </row>
    <row r="31" spans="1:6" ht="15.75">
      <c r="A31" s="5" t="s">
        <v>22</v>
      </c>
      <c r="B31" s="49">
        <v>400248459.56</v>
      </c>
      <c r="C31" s="49">
        <v>20677441.016252227</v>
      </c>
      <c r="D31" s="43">
        <f t="shared" si="0"/>
        <v>0.05166151304862808</v>
      </c>
      <c r="E31" s="43">
        <f t="shared" si="1"/>
        <v>0.6958715991756113</v>
      </c>
      <c r="F31" s="43">
        <f t="shared" si="2"/>
        <v>-0.6958715991756113</v>
      </c>
    </row>
    <row r="32" spans="1:6" ht="15.75">
      <c r="A32" s="5" t="s">
        <v>23</v>
      </c>
      <c r="B32" s="49">
        <v>472961393</v>
      </c>
      <c r="C32" s="49"/>
      <c r="D32" s="23">
        <f t="shared" si="0"/>
        <v>0</v>
      </c>
      <c r="E32" s="23">
        <f t="shared" si="1"/>
        <v>0</v>
      </c>
      <c r="F32" s="23">
        <f t="shared" si="2"/>
        <v>0</v>
      </c>
    </row>
    <row r="33" spans="1:6" ht="15.75">
      <c r="A33" s="5" t="s">
        <v>24</v>
      </c>
      <c r="B33" s="49">
        <v>752919696.78</v>
      </c>
      <c r="C33" s="49">
        <v>34601469.879441485</v>
      </c>
      <c r="D33" s="43">
        <f t="shared" si="0"/>
        <v>0.04595638821433555</v>
      </c>
      <c r="E33" s="43">
        <f t="shared" si="1"/>
        <v>0.6190245595196354</v>
      </c>
      <c r="F33" s="43">
        <f t="shared" si="2"/>
        <v>-0.6190245595196354</v>
      </c>
    </row>
    <row r="34" spans="1:6" ht="15.75">
      <c r="A34" s="5" t="s">
        <v>25</v>
      </c>
      <c r="B34" s="49">
        <v>221958898.31</v>
      </c>
      <c r="C34" s="49">
        <v>11312023.2305887</v>
      </c>
      <c r="D34" s="43">
        <f t="shared" si="0"/>
        <v>0.05096449530394455</v>
      </c>
      <c r="E34" s="43">
        <f t="shared" si="1"/>
        <v>0.6864828913344346</v>
      </c>
      <c r="F34" s="43">
        <f t="shared" si="2"/>
        <v>-0.6864828913344346</v>
      </c>
    </row>
    <row r="35" spans="1:6" ht="15.75">
      <c r="A35" s="5" t="s">
        <v>26</v>
      </c>
      <c r="B35" s="49">
        <v>590064423.92</v>
      </c>
      <c r="C35" s="49">
        <v>29689112.83845357</v>
      </c>
      <c r="D35" s="43">
        <f t="shared" si="0"/>
        <v>0.050315036180657406</v>
      </c>
      <c r="E35" s="43">
        <f t="shared" si="1"/>
        <v>0.6777347898551842</v>
      </c>
      <c r="F35" s="43">
        <f t="shared" si="2"/>
        <v>-0.6777347898551842</v>
      </c>
    </row>
    <row r="36" spans="1:6" ht="15.75">
      <c r="A36" s="5" t="s">
        <v>27</v>
      </c>
      <c r="B36" s="49">
        <v>357634887.3</v>
      </c>
      <c r="C36" s="49">
        <v>13224677.514881134</v>
      </c>
      <c r="D36" s="43">
        <f t="shared" si="0"/>
        <v>0.03697815281591275</v>
      </c>
      <c r="E36" s="43">
        <f t="shared" si="1"/>
        <v>0.49808928961000837</v>
      </c>
      <c r="F36" s="43">
        <f t="shared" si="2"/>
        <v>-0.49808928961000837</v>
      </c>
    </row>
    <row r="37" spans="1:6" ht="15.75">
      <c r="A37" s="5" t="s">
        <v>28</v>
      </c>
      <c r="B37" s="49">
        <v>463609820.34</v>
      </c>
      <c r="C37" s="49">
        <v>24399283.533038914</v>
      </c>
      <c r="D37" s="43">
        <f t="shared" si="0"/>
        <v>0.05262891867809246</v>
      </c>
      <c r="E37" s="43">
        <f t="shared" si="1"/>
        <v>0.7089023848166204</v>
      </c>
      <c r="F37" s="43">
        <f t="shared" si="2"/>
        <v>-0.7089023848166204</v>
      </c>
    </row>
    <row r="38" spans="1:6" ht="15.75">
      <c r="A38" s="5" t="s">
        <v>29</v>
      </c>
      <c r="B38" s="49">
        <v>497196060.66</v>
      </c>
      <c r="C38" s="49">
        <v>123136.07002618164</v>
      </c>
      <c r="D38" s="43">
        <f t="shared" si="0"/>
        <v>0.0002476609928540572</v>
      </c>
      <c r="E38" s="43">
        <f t="shared" si="1"/>
        <v>0.0033359505167522203</v>
      </c>
      <c r="F38" s="43">
        <f t="shared" si="2"/>
        <v>-0.0033359505167522203</v>
      </c>
    </row>
    <row r="39" spans="1:6" ht="15.75">
      <c r="A39" s="5" t="s">
        <v>30</v>
      </c>
      <c r="B39" s="49">
        <v>1017452121.22</v>
      </c>
      <c r="C39" s="49">
        <v>2839133.897383392</v>
      </c>
      <c r="D39" s="43">
        <f t="shared" si="0"/>
        <v>0.00279043488943643</v>
      </c>
      <c r="E39" s="43">
        <f t="shared" si="1"/>
        <v>0.0375866728308902</v>
      </c>
      <c r="F39" s="43">
        <f t="shared" si="2"/>
        <v>-0.0375866728308902</v>
      </c>
    </row>
    <row r="40" spans="1:6" ht="15.75">
      <c r="A40" s="5" t="s">
        <v>31</v>
      </c>
      <c r="B40" s="49">
        <v>758400856.65</v>
      </c>
      <c r="C40" s="49">
        <v>44779115.41745211</v>
      </c>
      <c r="D40" s="43">
        <f t="shared" si="0"/>
        <v>0.059044125576611206</v>
      </c>
      <c r="E40" s="43">
        <f t="shared" si="1"/>
        <v>0.7953141064267214</v>
      </c>
      <c r="F40" s="43">
        <f t="shared" si="2"/>
        <v>-0.7953141064267214</v>
      </c>
    </row>
    <row r="41" spans="1:6" ht="15.75">
      <c r="A41" s="5" t="s">
        <v>32</v>
      </c>
      <c r="B41" s="49">
        <v>487339783</v>
      </c>
      <c r="C41" s="49">
        <v>33083367.344761573</v>
      </c>
      <c r="D41" s="43">
        <f t="shared" si="0"/>
        <v>0.06788562825941417</v>
      </c>
      <c r="E41" s="43">
        <f t="shared" si="1"/>
        <v>0.9144076104285549</v>
      </c>
      <c r="F41" s="43">
        <f t="shared" si="2"/>
        <v>-0.9144076104285549</v>
      </c>
    </row>
    <row r="42" spans="1:6" ht="15.75">
      <c r="A42" s="5" t="s">
        <v>33</v>
      </c>
      <c r="B42" s="49">
        <v>349184508.36</v>
      </c>
      <c r="C42" s="49">
        <v>1661875.2621676847</v>
      </c>
      <c r="D42" s="43">
        <f t="shared" si="0"/>
        <v>0.004759304099637591</v>
      </c>
      <c r="E42" s="43">
        <f t="shared" si="1"/>
        <v>0.06410699879541765</v>
      </c>
      <c r="F42" s="43">
        <f t="shared" si="2"/>
        <v>-0.06410699879541765</v>
      </c>
    </row>
    <row r="43" spans="1:6" ht="15.75">
      <c r="A43" s="5" t="s">
        <v>34</v>
      </c>
      <c r="B43" s="49">
        <v>333938245.5</v>
      </c>
      <c r="C43" s="49">
        <v>11008552.540740214</v>
      </c>
      <c r="D43" s="43">
        <f t="shared" si="0"/>
        <v>0.032965833321239674</v>
      </c>
      <c r="E43" s="43">
        <f t="shared" si="1"/>
        <v>0.444044043576786</v>
      </c>
      <c r="F43" s="43">
        <f t="shared" si="2"/>
        <v>-0.444044043576786</v>
      </c>
    </row>
    <row r="44" spans="1:6" ht="15.75">
      <c r="A44" s="5" t="s">
        <v>35</v>
      </c>
      <c r="B44" s="49">
        <v>335871009.65</v>
      </c>
      <c r="C44" s="49">
        <v>16541205.3831269</v>
      </c>
      <c r="D44" s="43">
        <f t="shared" si="0"/>
        <v>0.049248684488619424</v>
      </c>
      <c r="E44" s="43">
        <f t="shared" si="1"/>
        <v>0.6633712179535325</v>
      </c>
      <c r="F44" s="43">
        <f t="shared" si="2"/>
        <v>-0.6633712179535325</v>
      </c>
    </row>
    <row r="45" spans="1:6" ht="15.75">
      <c r="A45" s="5" t="s">
        <v>36</v>
      </c>
      <c r="B45" s="49">
        <v>408199095.56</v>
      </c>
      <c r="C45" s="49">
        <v>14237821.465204254</v>
      </c>
      <c r="D45" s="43">
        <f t="shared" si="0"/>
        <v>0.03487960071462598</v>
      </c>
      <c r="E45" s="43">
        <f t="shared" si="1"/>
        <v>0.4698221576485192</v>
      </c>
      <c r="F45" s="43">
        <f t="shared" si="2"/>
        <v>-0.4698221576485192</v>
      </c>
    </row>
    <row r="46" spans="1:6" s="18" customFormat="1" ht="15.75">
      <c r="A46" s="15" t="s">
        <v>72</v>
      </c>
      <c r="B46" s="16">
        <f>SUM(B$9:B$45)</f>
        <v>51018569989.78999</v>
      </c>
      <c r="C46" s="16">
        <f>SUM(C$9:C$45)</f>
        <v>1335343160.1880634</v>
      </c>
      <c r="D46" s="16">
        <f t="shared" si="0"/>
        <v>0.02617366892986802</v>
      </c>
      <c r="E46" s="17"/>
      <c r="F46" s="17"/>
    </row>
    <row r="47" ht="15.75">
      <c r="A47" s="6" t="s">
        <v>39</v>
      </c>
    </row>
  </sheetData>
  <sheetProtection/>
  <mergeCells count="1">
    <mergeCell ref="A1:F1"/>
  </mergeCells>
  <printOptions/>
  <pageMargins left="0.71" right="0.21" top="0.17" bottom="0.22" header="0.17" footer="0.2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G48" sqref="G48"/>
    </sheetView>
  </sheetViews>
  <sheetFormatPr defaultColWidth="9.140625" defaultRowHeight="15"/>
  <cols>
    <col min="1" max="1" width="24.57421875" style="1" customWidth="1"/>
    <col min="2" max="2" width="16.7109375" style="1" customWidth="1"/>
    <col min="3" max="3" width="14.28125" style="1" customWidth="1"/>
    <col min="4" max="4" width="8.8515625" style="1" customWidth="1"/>
    <col min="5" max="5" width="8.140625" style="1" customWidth="1"/>
    <col min="6" max="6" width="17.140625" style="1" customWidth="1"/>
    <col min="7" max="16384" width="9.140625" style="1" customWidth="1"/>
  </cols>
  <sheetData>
    <row r="1" spans="1:6" ht="33.75" customHeight="1">
      <c r="A1" s="77" t="s">
        <v>235</v>
      </c>
      <c r="B1" s="77"/>
      <c r="C1" s="77"/>
      <c r="D1" s="77"/>
      <c r="E1" s="77"/>
      <c r="F1" s="77"/>
    </row>
    <row r="3" spans="1:2" ht="15.75">
      <c r="A3" s="11" t="s">
        <v>144</v>
      </c>
      <c r="B3" s="26">
        <f>MAX($D$9:$D$45)</f>
        <v>3175.0078763985885</v>
      </c>
    </row>
    <row r="4" spans="1:2" ht="15.75">
      <c r="A4" s="12" t="s">
        <v>145</v>
      </c>
      <c r="B4" s="53">
        <f>MIN($D$9:$D$45)</f>
        <v>22.709275077578454</v>
      </c>
    </row>
    <row r="5" spans="1:2" ht="15.75">
      <c r="A5" s="13" t="s">
        <v>146</v>
      </c>
      <c r="B5" s="14" t="s">
        <v>42</v>
      </c>
    </row>
    <row r="7" spans="1:6" s="8" customFormat="1" ht="79.5" customHeight="1">
      <c r="A7" s="3" t="s">
        <v>38</v>
      </c>
      <c r="B7" s="3" t="s">
        <v>279</v>
      </c>
      <c r="C7" s="3" t="s">
        <v>244</v>
      </c>
      <c r="D7" s="9" t="s">
        <v>147</v>
      </c>
      <c r="E7" s="9" t="s">
        <v>148</v>
      </c>
      <c r="F7" s="9" t="s">
        <v>149</v>
      </c>
    </row>
    <row r="8" spans="1:6" s="7" customFormat="1" ht="15.75">
      <c r="A8" s="9">
        <v>1</v>
      </c>
      <c r="B8" s="9">
        <v>2</v>
      </c>
      <c r="C8" s="9">
        <v>3</v>
      </c>
      <c r="D8" s="9" t="s">
        <v>114</v>
      </c>
      <c r="E8" s="9">
        <v>5</v>
      </c>
      <c r="F8" s="9">
        <v>6</v>
      </c>
    </row>
    <row r="9" spans="1:6" ht="15.75">
      <c r="A9" s="5" t="s">
        <v>0</v>
      </c>
      <c r="B9" s="43">
        <v>963650167.43</v>
      </c>
      <c r="C9" s="23">
        <v>1166823</v>
      </c>
      <c r="D9" s="43">
        <f>$B9/$C9</f>
        <v>825.8751905216129</v>
      </c>
      <c r="E9" s="43">
        <f>($D9-$B$4)/($B$3-$B$4)</f>
        <v>0.2547873843891114</v>
      </c>
      <c r="F9" s="43">
        <f>$E9*$B$5</f>
        <v>-0.2547873843891114</v>
      </c>
    </row>
    <row r="10" spans="1:6" ht="15.75">
      <c r="A10" s="5" t="s">
        <v>1</v>
      </c>
      <c r="B10" s="43">
        <v>511839977.13</v>
      </c>
      <c r="C10" s="23">
        <v>719484</v>
      </c>
      <c r="D10" s="43">
        <f aca="true" t="shared" si="0" ref="D10:D46">$B10/$C10</f>
        <v>711.3986928548793</v>
      </c>
      <c r="E10" s="43">
        <f aca="true" t="shared" si="1" ref="E10:E45">($D10-$B$4)/($B$3-$B$4)</f>
        <v>0.2184721388667612</v>
      </c>
      <c r="F10" s="43">
        <f aca="true" t="shared" si="2" ref="F10:F45">$E10*$B$5</f>
        <v>-0.2184721388667612</v>
      </c>
    </row>
    <row r="11" spans="1:6" ht="15.75">
      <c r="A11" s="5" t="s">
        <v>2</v>
      </c>
      <c r="B11" s="43">
        <v>180209812.22</v>
      </c>
      <c r="C11" s="23">
        <v>179493</v>
      </c>
      <c r="D11" s="43">
        <f t="shared" si="0"/>
        <v>1003.9935385781062</v>
      </c>
      <c r="E11" s="43">
        <f t="shared" si="1"/>
        <v>0.3112916597080328</v>
      </c>
      <c r="F11" s="43">
        <f t="shared" si="2"/>
        <v>-0.3112916597080328</v>
      </c>
    </row>
    <row r="12" spans="1:6" ht="15.75">
      <c r="A12" s="5" t="s">
        <v>3</v>
      </c>
      <c r="B12" s="43">
        <v>110901495.81</v>
      </c>
      <c r="C12" s="23">
        <v>110599</v>
      </c>
      <c r="D12" s="43">
        <f t="shared" si="0"/>
        <v>1002.7350682194234</v>
      </c>
      <c r="E12" s="43">
        <f t="shared" si="1"/>
        <v>0.3108924366274035</v>
      </c>
      <c r="F12" s="43">
        <f t="shared" si="2"/>
        <v>-0.3108924366274035</v>
      </c>
    </row>
    <row r="13" spans="1:6" ht="15.75">
      <c r="A13" s="5" t="s">
        <v>4</v>
      </c>
      <c r="B13" s="43">
        <v>39105468.43</v>
      </c>
      <c r="C13" s="23">
        <v>72603</v>
      </c>
      <c r="D13" s="43">
        <f t="shared" si="0"/>
        <v>538.6205587923364</v>
      </c>
      <c r="E13" s="43">
        <f t="shared" si="1"/>
        <v>0.16366193338999002</v>
      </c>
      <c r="F13" s="43">
        <f t="shared" si="2"/>
        <v>-0.16366193338999002</v>
      </c>
    </row>
    <row r="14" spans="1:6" ht="15.75">
      <c r="A14" s="5" t="s">
        <v>5</v>
      </c>
      <c r="B14" s="43">
        <v>26467749.8</v>
      </c>
      <c r="C14" s="23">
        <v>48289</v>
      </c>
      <c r="D14" s="43">
        <f t="shared" si="0"/>
        <v>548.1113669779867</v>
      </c>
      <c r="E14" s="43">
        <f t="shared" si="1"/>
        <v>0.1666726913751863</v>
      </c>
      <c r="F14" s="43">
        <f t="shared" si="2"/>
        <v>-0.1666726913751863</v>
      </c>
    </row>
    <row r="15" spans="1:6" ht="15.75">
      <c r="A15" s="5" t="s">
        <v>6</v>
      </c>
      <c r="B15" s="43">
        <v>12916642.36</v>
      </c>
      <c r="C15" s="23">
        <v>60292</v>
      </c>
      <c r="D15" s="43">
        <f t="shared" si="0"/>
        <v>214.23476348437603</v>
      </c>
      <c r="E15" s="43">
        <f t="shared" si="1"/>
        <v>0.06075740677819558</v>
      </c>
      <c r="F15" s="43">
        <f t="shared" si="2"/>
        <v>-0.06075740677819558</v>
      </c>
    </row>
    <row r="16" spans="1:6" ht="15.75">
      <c r="A16" s="5" t="s">
        <v>7</v>
      </c>
      <c r="B16" s="43">
        <v>4616469.83</v>
      </c>
      <c r="C16" s="23">
        <v>27230</v>
      </c>
      <c r="D16" s="43">
        <f t="shared" si="0"/>
        <v>169.53616709511567</v>
      </c>
      <c r="E16" s="43">
        <f t="shared" si="1"/>
        <v>0.04657772330197639</v>
      </c>
      <c r="F16" s="43">
        <f t="shared" si="2"/>
        <v>-0.04657772330197639</v>
      </c>
    </row>
    <row r="17" spans="1:6" ht="15.75">
      <c r="A17" s="5" t="s">
        <v>8</v>
      </c>
      <c r="B17" s="43">
        <v>46453830.29</v>
      </c>
      <c r="C17" s="23">
        <v>54763</v>
      </c>
      <c r="D17" s="43">
        <f t="shared" si="0"/>
        <v>848.2703703230283</v>
      </c>
      <c r="E17" s="43">
        <f t="shared" si="1"/>
        <v>0.26189178109570205</v>
      </c>
      <c r="F17" s="43">
        <f t="shared" si="2"/>
        <v>-0.26189178109570205</v>
      </c>
    </row>
    <row r="18" spans="1:6" ht="15.75">
      <c r="A18" s="5" t="s">
        <v>9</v>
      </c>
      <c r="B18" s="43">
        <v>1196656.04</v>
      </c>
      <c r="C18" s="23">
        <v>29298</v>
      </c>
      <c r="D18" s="43">
        <f t="shared" si="0"/>
        <v>40.844291077889274</v>
      </c>
      <c r="E18" s="43">
        <f t="shared" si="1"/>
        <v>0.0057529499244491356</v>
      </c>
      <c r="F18" s="43">
        <f t="shared" si="2"/>
        <v>-0.0057529499244491356</v>
      </c>
    </row>
    <row r="19" spans="1:6" ht="15.75">
      <c r="A19" s="5" t="s">
        <v>10</v>
      </c>
      <c r="B19" s="43">
        <v>7606362.71</v>
      </c>
      <c r="C19" s="23">
        <v>12202</v>
      </c>
      <c r="D19" s="43">
        <f t="shared" si="0"/>
        <v>623.3701614489428</v>
      </c>
      <c r="E19" s="43">
        <f t="shared" si="1"/>
        <v>0.19054695076146969</v>
      </c>
      <c r="F19" s="43">
        <f t="shared" si="2"/>
        <v>-0.19054695076146969</v>
      </c>
    </row>
    <row r="20" spans="1:6" ht="15.75">
      <c r="A20" s="5" t="s">
        <v>11</v>
      </c>
      <c r="B20" s="43">
        <v>33199938.91</v>
      </c>
      <c r="C20" s="23">
        <v>41994</v>
      </c>
      <c r="D20" s="43">
        <f t="shared" si="0"/>
        <v>790.5876770491022</v>
      </c>
      <c r="E20" s="43">
        <f t="shared" si="1"/>
        <v>0.24359316774424056</v>
      </c>
      <c r="F20" s="43">
        <f t="shared" si="2"/>
        <v>-0.24359316774424056</v>
      </c>
    </row>
    <row r="21" spans="1:6" ht="15.75">
      <c r="A21" s="5" t="s">
        <v>12</v>
      </c>
      <c r="B21" s="43">
        <v>2611351.05</v>
      </c>
      <c r="C21" s="23">
        <v>14090</v>
      </c>
      <c r="D21" s="43">
        <f t="shared" si="0"/>
        <v>185.3336444286728</v>
      </c>
      <c r="E21" s="43">
        <f t="shared" si="1"/>
        <v>0.05158913856794676</v>
      </c>
      <c r="F21" s="43">
        <f t="shared" si="2"/>
        <v>-0.05158913856794676</v>
      </c>
    </row>
    <row r="22" spans="1:6" ht="15.75">
      <c r="A22" s="5" t="s">
        <v>13</v>
      </c>
      <c r="B22" s="43">
        <v>5742217.29</v>
      </c>
      <c r="C22" s="23">
        <v>20399</v>
      </c>
      <c r="D22" s="43">
        <f t="shared" si="0"/>
        <v>281.4950384822785</v>
      </c>
      <c r="E22" s="43">
        <f t="shared" si="1"/>
        <v>0.08209430518297113</v>
      </c>
      <c r="F22" s="43">
        <f t="shared" si="2"/>
        <v>-0.08209430518297113</v>
      </c>
    </row>
    <row r="23" spans="1:6" ht="15.75">
      <c r="A23" s="5" t="s">
        <v>14</v>
      </c>
      <c r="B23" s="43">
        <v>13632904.79</v>
      </c>
      <c r="C23" s="23">
        <v>19017</v>
      </c>
      <c r="D23" s="43">
        <f t="shared" si="0"/>
        <v>716.8798858915707</v>
      </c>
      <c r="E23" s="43">
        <f t="shared" si="1"/>
        <v>0.22021093132582406</v>
      </c>
      <c r="F23" s="43">
        <f t="shared" si="2"/>
        <v>-0.22021093132582406</v>
      </c>
    </row>
    <row r="24" spans="1:6" ht="15.75">
      <c r="A24" s="5" t="s">
        <v>15</v>
      </c>
      <c r="B24" s="43">
        <v>4479388.67</v>
      </c>
      <c r="C24" s="23">
        <v>24359</v>
      </c>
      <c r="D24" s="43">
        <f t="shared" si="0"/>
        <v>183.89049919947453</v>
      </c>
      <c r="E24" s="43">
        <f t="shared" si="1"/>
        <v>0.051131331294044</v>
      </c>
      <c r="F24" s="43">
        <f t="shared" si="2"/>
        <v>-0.051131331294044</v>
      </c>
    </row>
    <row r="25" spans="1:6" ht="15.75">
      <c r="A25" s="5" t="s">
        <v>16</v>
      </c>
      <c r="B25" s="43">
        <v>61780247.45</v>
      </c>
      <c r="C25" s="23">
        <v>83416</v>
      </c>
      <c r="D25" s="43">
        <f t="shared" si="0"/>
        <v>740.6282661599694</v>
      </c>
      <c r="E25" s="43">
        <f t="shared" si="1"/>
        <v>0.2277446022345529</v>
      </c>
      <c r="F25" s="43">
        <f t="shared" si="2"/>
        <v>-0.2277446022345529</v>
      </c>
    </row>
    <row r="26" spans="1:6" ht="15.75">
      <c r="A26" s="5" t="s">
        <v>17</v>
      </c>
      <c r="B26" s="43">
        <v>21492203.8</v>
      </c>
      <c r="C26" s="23">
        <v>9995</v>
      </c>
      <c r="D26" s="43">
        <f t="shared" si="0"/>
        <v>2150.295527763882</v>
      </c>
      <c r="E26" s="43">
        <f t="shared" si="1"/>
        <v>0.6749316996158651</v>
      </c>
      <c r="F26" s="43">
        <f t="shared" si="2"/>
        <v>-0.6749316996158651</v>
      </c>
    </row>
    <row r="27" spans="1:6" ht="15.75">
      <c r="A27" s="5" t="s">
        <v>18</v>
      </c>
      <c r="B27" s="43">
        <v>42281579.89</v>
      </c>
      <c r="C27" s="23">
        <v>13317</v>
      </c>
      <c r="D27" s="43">
        <f t="shared" si="0"/>
        <v>3175.0078763985885</v>
      </c>
      <c r="E27" s="23">
        <f t="shared" si="1"/>
        <v>1</v>
      </c>
      <c r="F27" s="23">
        <f t="shared" si="2"/>
        <v>-1</v>
      </c>
    </row>
    <row r="28" spans="1:6" ht="15.75">
      <c r="A28" s="5" t="s">
        <v>19</v>
      </c>
      <c r="B28" s="43">
        <v>21137418.8</v>
      </c>
      <c r="C28" s="23">
        <v>33099</v>
      </c>
      <c r="D28" s="43">
        <f t="shared" si="0"/>
        <v>638.6120064050274</v>
      </c>
      <c r="E28" s="43">
        <f t="shared" si="1"/>
        <v>0.1953821034179145</v>
      </c>
      <c r="F28" s="43">
        <f t="shared" si="2"/>
        <v>-0.1953821034179145</v>
      </c>
    </row>
    <row r="29" spans="1:6" ht="15.75">
      <c r="A29" s="5" t="s">
        <v>20</v>
      </c>
      <c r="B29" s="43">
        <v>15688827.93</v>
      </c>
      <c r="C29" s="23">
        <v>47247</v>
      </c>
      <c r="D29" s="43">
        <f t="shared" si="0"/>
        <v>332.05976950917517</v>
      </c>
      <c r="E29" s="43">
        <f t="shared" si="1"/>
        <v>0.09813489569229245</v>
      </c>
      <c r="F29" s="43">
        <f t="shared" si="2"/>
        <v>-0.09813489569229245</v>
      </c>
    </row>
    <row r="30" spans="1:6" ht="15.75">
      <c r="A30" s="5" t="s">
        <v>21</v>
      </c>
      <c r="B30" s="43">
        <v>6689418.67</v>
      </c>
      <c r="C30" s="23">
        <v>15909</v>
      </c>
      <c r="D30" s="43">
        <f t="shared" si="0"/>
        <v>420.4801477151298</v>
      </c>
      <c r="E30" s="43">
        <f t="shared" si="1"/>
        <v>0.12618438889985248</v>
      </c>
      <c r="F30" s="43">
        <f t="shared" si="2"/>
        <v>-0.12618438889985248</v>
      </c>
    </row>
    <row r="31" spans="1:6" ht="15.75">
      <c r="A31" s="5" t="s">
        <v>22</v>
      </c>
      <c r="B31" s="43">
        <v>4796189.05</v>
      </c>
      <c r="C31" s="23">
        <v>24115</v>
      </c>
      <c r="D31" s="43">
        <f t="shared" si="0"/>
        <v>198.88820443707235</v>
      </c>
      <c r="E31" s="43">
        <f t="shared" si="1"/>
        <v>0.05588903579301273</v>
      </c>
      <c r="F31" s="43">
        <f t="shared" si="2"/>
        <v>-0.05588903579301273</v>
      </c>
    </row>
    <row r="32" spans="1:6" ht="15.75">
      <c r="A32" s="5" t="s">
        <v>23</v>
      </c>
      <c r="B32" s="43">
        <v>7386599.92</v>
      </c>
      <c r="C32" s="23">
        <v>17971</v>
      </c>
      <c r="D32" s="43">
        <f t="shared" si="0"/>
        <v>411.02887541038336</v>
      </c>
      <c r="E32" s="43">
        <f t="shared" si="1"/>
        <v>0.12318617283593461</v>
      </c>
      <c r="F32" s="43">
        <f t="shared" si="2"/>
        <v>-0.12318617283593461</v>
      </c>
    </row>
    <row r="33" spans="1:6" ht="15.75">
      <c r="A33" s="5" t="s">
        <v>24</v>
      </c>
      <c r="B33" s="43">
        <v>1236769.83</v>
      </c>
      <c r="C33" s="23">
        <v>54461</v>
      </c>
      <c r="D33" s="43">
        <f t="shared" si="0"/>
        <v>22.709275077578454</v>
      </c>
      <c r="E33" s="23">
        <f t="shared" si="1"/>
        <v>0</v>
      </c>
      <c r="F33" s="23">
        <f t="shared" si="2"/>
        <v>0</v>
      </c>
    </row>
    <row r="34" spans="1:6" ht="15.75">
      <c r="A34" s="5" t="s">
        <v>25</v>
      </c>
      <c r="B34" s="43">
        <v>8122997.88</v>
      </c>
      <c r="C34" s="23">
        <v>11412</v>
      </c>
      <c r="D34" s="43">
        <f t="shared" si="0"/>
        <v>711.7944164037855</v>
      </c>
      <c r="E34" s="43">
        <f t="shared" si="1"/>
        <v>0.21859767378554723</v>
      </c>
      <c r="F34" s="43">
        <f t="shared" si="2"/>
        <v>-0.21859767378554723</v>
      </c>
    </row>
    <row r="35" spans="1:6" ht="15.75">
      <c r="A35" s="5" t="s">
        <v>26</v>
      </c>
      <c r="B35" s="43">
        <v>31576577.59</v>
      </c>
      <c r="C35" s="23">
        <v>34392</v>
      </c>
      <c r="D35" s="43">
        <f t="shared" si="0"/>
        <v>918.1372874505699</v>
      </c>
      <c r="E35" s="43">
        <f t="shared" si="1"/>
        <v>0.2840555815358834</v>
      </c>
      <c r="F35" s="43">
        <f t="shared" si="2"/>
        <v>-0.2840555815358834</v>
      </c>
    </row>
    <row r="36" spans="1:6" ht="15.75">
      <c r="A36" s="5" t="s">
        <v>27</v>
      </c>
      <c r="B36" s="43">
        <v>723803.12</v>
      </c>
      <c r="C36" s="23">
        <v>17806</v>
      </c>
      <c r="D36" s="43">
        <f t="shared" si="0"/>
        <v>40.64939458609457</v>
      </c>
      <c r="E36" s="43">
        <f t="shared" si="1"/>
        <v>0.005691123138207176</v>
      </c>
      <c r="F36" s="43">
        <f t="shared" si="2"/>
        <v>-0.005691123138207176</v>
      </c>
    </row>
    <row r="37" spans="1:6" ht="15.75">
      <c r="A37" s="5" t="s">
        <v>28</v>
      </c>
      <c r="B37" s="43">
        <v>5615939.88</v>
      </c>
      <c r="C37" s="23">
        <v>28923</v>
      </c>
      <c r="D37" s="43">
        <f t="shared" si="0"/>
        <v>194.1686505549217</v>
      </c>
      <c r="E37" s="43">
        <f t="shared" si="1"/>
        <v>0.054391857232525834</v>
      </c>
      <c r="F37" s="43">
        <f t="shared" si="2"/>
        <v>-0.054391857232525834</v>
      </c>
    </row>
    <row r="38" spans="1:6" ht="15.75">
      <c r="A38" s="5" t="s">
        <v>29</v>
      </c>
      <c r="B38" s="43">
        <v>46765639.67</v>
      </c>
      <c r="C38" s="23">
        <v>23945</v>
      </c>
      <c r="D38" s="43">
        <f t="shared" si="0"/>
        <v>1953.0440455209857</v>
      </c>
      <c r="E38" s="43">
        <f t="shared" si="1"/>
        <v>0.6123578425072029</v>
      </c>
      <c r="F38" s="43">
        <f t="shared" si="2"/>
        <v>-0.6123578425072029</v>
      </c>
    </row>
    <row r="39" spans="1:6" ht="15.75">
      <c r="A39" s="5" t="s">
        <v>30</v>
      </c>
      <c r="B39" s="43">
        <v>36968472.52</v>
      </c>
      <c r="C39" s="23">
        <v>47356</v>
      </c>
      <c r="D39" s="43">
        <f t="shared" si="0"/>
        <v>780.6502348171299</v>
      </c>
      <c r="E39" s="43">
        <f t="shared" si="1"/>
        <v>0.2404407245626816</v>
      </c>
      <c r="F39" s="43">
        <f t="shared" si="2"/>
        <v>-0.2404407245626816</v>
      </c>
    </row>
    <row r="40" spans="1:6" ht="15.75">
      <c r="A40" s="5" t="s">
        <v>31</v>
      </c>
      <c r="B40" s="43">
        <v>5271056.3</v>
      </c>
      <c r="C40" s="23">
        <v>54533</v>
      </c>
      <c r="D40" s="43">
        <f t="shared" si="0"/>
        <v>96.65810243338895</v>
      </c>
      <c r="E40" s="43">
        <f t="shared" si="1"/>
        <v>0.023458700049805343</v>
      </c>
      <c r="F40" s="43">
        <f t="shared" si="2"/>
        <v>-0.023458700049805343</v>
      </c>
    </row>
    <row r="41" spans="1:6" ht="15.75">
      <c r="A41" s="5" t="s">
        <v>32</v>
      </c>
      <c r="B41" s="43">
        <v>9354816.03</v>
      </c>
      <c r="C41" s="23">
        <v>25995</v>
      </c>
      <c r="D41" s="43">
        <f t="shared" si="0"/>
        <v>359.8698222735141</v>
      </c>
      <c r="E41" s="43">
        <f t="shared" si="1"/>
        <v>0.10695704621847825</v>
      </c>
      <c r="F41" s="43">
        <f t="shared" si="2"/>
        <v>-0.10695704621847825</v>
      </c>
    </row>
    <row r="42" spans="1:6" ht="15.75">
      <c r="A42" s="5" t="s">
        <v>33</v>
      </c>
      <c r="B42" s="43">
        <v>22938451.07</v>
      </c>
      <c r="C42" s="23">
        <v>16250</v>
      </c>
      <c r="D42" s="43">
        <f t="shared" si="0"/>
        <v>1411.5969889230769</v>
      </c>
      <c r="E42" s="43">
        <f t="shared" si="1"/>
        <v>0.44059522573891563</v>
      </c>
      <c r="F42" s="43">
        <f t="shared" si="2"/>
        <v>-0.44059522573891563</v>
      </c>
    </row>
    <row r="43" spans="1:6" ht="15.75">
      <c r="A43" s="5" t="s">
        <v>34</v>
      </c>
      <c r="B43" s="43">
        <v>28416550.05</v>
      </c>
      <c r="C43" s="23">
        <v>16827</v>
      </c>
      <c r="D43" s="43">
        <f t="shared" si="0"/>
        <v>1688.7472544125512</v>
      </c>
      <c r="E43" s="43">
        <f t="shared" si="1"/>
        <v>0.5285152804486221</v>
      </c>
      <c r="F43" s="43">
        <f t="shared" si="2"/>
        <v>-0.5285152804486221</v>
      </c>
    </row>
    <row r="44" spans="1:6" ht="15.75">
      <c r="A44" s="5" t="s">
        <v>35</v>
      </c>
      <c r="B44" s="43">
        <v>13798549.44</v>
      </c>
      <c r="C44" s="23">
        <v>16586</v>
      </c>
      <c r="D44" s="43">
        <f t="shared" si="0"/>
        <v>831.9395538405884</v>
      </c>
      <c r="E44" s="43">
        <f t="shared" si="1"/>
        <v>0.25671117527504905</v>
      </c>
      <c r="F44" s="43">
        <f t="shared" si="2"/>
        <v>-0.25671117527504905</v>
      </c>
    </row>
    <row r="45" spans="1:6" ht="15.75">
      <c r="A45" s="5" t="s">
        <v>36</v>
      </c>
      <c r="B45" s="43">
        <v>8144736.49</v>
      </c>
      <c r="C45" s="23">
        <v>20950</v>
      </c>
      <c r="D45" s="43">
        <f t="shared" si="0"/>
        <v>388.77023818615754</v>
      </c>
      <c r="E45" s="43">
        <f t="shared" si="1"/>
        <v>0.11612509137147624</v>
      </c>
      <c r="F45" s="43">
        <f t="shared" si="2"/>
        <v>-0.11612509137147624</v>
      </c>
    </row>
    <row r="46" spans="1:6" s="18" customFormat="1" ht="15.75">
      <c r="A46" s="15" t="s">
        <v>72</v>
      </c>
      <c r="B46" s="16">
        <f>SUM(B$9:B$45)</f>
        <v>2364817278.140001</v>
      </c>
      <c r="C46" s="24">
        <f>SUM(C$9:C$45)</f>
        <v>3215440</v>
      </c>
      <c r="D46" s="16">
        <f t="shared" si="0"/>
        <v>735.456820260991</v>
      </c>
      <c r="E46" s="16"/>
      <c r="F46" s="16"/>
    </row>
    <row r="47" ht="15.75">
      <c r="A47" s="6" t="s">
        <v>39</v>
      </c>
    </row>
  </sheetData>
  <sheetProtection/>
  <mergeCells count="1">
    <mergeCell ref="A1:F1"/>
  </mergeCells>
  <printOptions/>
  <pageMargins left="0.62" right="0.1968503937007874" top="0.37" bottom="0.2362204724409449" header="0.1574803149606299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2010-08-08T11:08:55Z</cp:lastPrinted>
  <dcterms:created xsi:type="dcterms:W3CDTF">2006-09-28T05:33:49Z</dcterms:created>
  <dcterms:modified xsi:type="dcterms:W3CDTF">2011-11-10T10:36:12Z</dcterms:modified>
  <cp:category/>
  <cp:version/>
  <cp:contentType/>
  <cp:contentStatus/>
</cp:coreProperties>
</file>