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20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5)" sheetId="10" r:id="rId10"/>
    <sheet name="II (6)" sheetId="11" r:id="rId11"/>
    <sheet name="III (1)" sheetId="12" r:id="rId12"/>
    <sheet name="III (2)" sheetId="13" r:id="rId13"/>
    <sheet name="III (3)" sheetId="14" r:id="rId14"/>
    <sheet name="III (4)" sheetId="15" r:id="rId15"/>
    <sheet name="III (5)" sheetId="16" r:id="rId16"/>
    <sheet name="III (6)" sheetId="17" r:id="rId17"/>
    <sheet name="III (7)" sheetId="18" r:id="rId18"/>
    <sheet name="IV (1)" sheetId="19" r:id="rId19"/>
    <sheet name="IV (2)" sheetId="20" r:id="rId20"/>
    <sheet name="рейтинг" sheetId="21" r:id="rId21"/>
    <sheet name="ранг" sheetId="22" r:id="rId22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6">'II (2)'!$A$1:$F$47</definedName>
    <definedName name="_xlnm.Print_Area" localSheetId="9">'II (5)'!$A$1:$G$48</definedName>
    <definedName name="_xlnm.Print_Area" localSheetId="10">'II (6)'!$A$1:$F$47</definedName>
    <definedName name="_xlnm.Print_Area" localSheetId="11">'III (1)'!$A$1:$M$47</definedName>
    <definedName name="_xlnm.Print_Area" localSheetId="12">'III (2)'!$A$1:$K$47</definedName>
    <definedName name="_xlnm.Print_Area" localSheetId="13">'III (3)'!$A$1:$I$46</definedName>
    <definedName name="_xlnm.Print_Area" localSheetId="15">'III (5)'!$A$1:$H$47</definedName>
    <definedName name="_xlnm.Print_Area" localSheetId="17">'III (7)'!$A$1:$J$48</definedName>
    <definedName name="_xlnm.Print_Area" localSheetId="19">'IV (2)'!$A$1:$E$46</definedName>
    <definedName name="_xlnm.Print_Area" localSheetId="21">'ранг'!$A$1:$V$41</definedName>
    <definedName name="_xlnm.Print_Area" localSheetId="20">'рейтинг'!$A$1:$V$41</definedName>
  </definedNames>
  <calcPr fullCalcOnLoad="1"/>
</workbook>
</file>

<file path=xl/sharedStrings.xml><?xml version="1.0" encoding="utf-8"?>
<sst xmlns="http://schemas.openxmlformats.org/spreadsheetml/2006/main" count="1174" uniqueCount="307">
  <si>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</si>
  <si>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</si>
  <si>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</si>
  <si>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</si>
  <si>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</si>
  <si>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</si>
  <si>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</si>
  <si>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</si>
  <si>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</si>
  <si>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</si>
  <si>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</si>
  <si>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</si>
  <si>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</si>
  <si>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</si>
  <si>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</si>
  <si>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</si>
  <si>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</si>
  <si>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</si>
  <si>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</si>
  <si>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</si>
  <si>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</si>
  <si>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</si>
  <si>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</si>
  <si>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</si>
  <si>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</si>
  <si>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</si>
  <si>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</si>
  <si>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</si>
  <si>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</si>
  <si>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</si>
  <si>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</si>
  <si>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</si>
  <si>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</si>
  <si>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</si>
  <si>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</si>
  <si>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</si>
  <si>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</si>
  <si>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</si>
  <si>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</si>
  <si>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</si>
  <si>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</si>
  <si>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</si>
  <si>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</si>
  <si>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</si>
  <si>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</si>
  <si>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</si>
  <si>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</si>
  <si>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</si>
  <si>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</si>
  <si>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</si>
  <si>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</si>
  <si>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</si>
  <si>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</si>
  <si>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</si>
  <si>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</si>
  <si>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</si>
  <si>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</si>
  <si>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</si>
  <si>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</si>
  <si>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</si>
  <si>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</si>
  <si>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</si>
  <si>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</si>
  <si>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</si>
  <si>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</si>
  <si>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</si>
  <si>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</si>
  <si>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</si>
  <si>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</si>
  <si>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</si>
  <si>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</si>
  <si>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</si>
  <si>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</si>
  <si>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</si>
  <si>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</si>
  <si>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</si>
  <si>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</si>
  <si>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</si>
  <si>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</si>
  <si>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</si>
  <si>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</si>
  <si>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</si>
  <si>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</si>
  <si>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</si>
  <si>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</si>
  <si>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</si>
  <si>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</si>
  <si>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</si>
  <si>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</si>
  <si>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</si>
  <si>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</si>
  <si>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</si>
  <si>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</si>
  <si>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</si>
  <si>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</si>
  <si>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</si>
  <si>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</si>
  <si>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</si>
  <si>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</si>
  <si>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</si>
  <si>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</si>
  <si>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</si>
  <si>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</si>
  <si>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</si>
  <si>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</si>
  <si>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</si>
  <si>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</si>
  <si>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</si>
  <si>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</si>
  <si>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</si>
  <si>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</si>
  <si>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</si>
  <si>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</si>
  <si>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</si>
  <si>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</si>
  <si>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</si>
  <si>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</si>
  <si>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</si>
  <si>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</si>
  <si>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</si>
  <si>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</si>
  <si>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</si>
  <si>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</si>
  <si>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</si>
  <si>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</si>
  <si>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</si>
  <si>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</si>
  <si>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</si>
  <si>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</si>
  <si>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</si>
  <si>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</si>
  <si>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</si>
  <si>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</si>
  <si>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</si>
  <si>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</si>
  <si>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</si>
  <si>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</si>
  <si>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</si>
  <si>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</si>
  <si>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</si>
  <si>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</si>
  <si>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</si>
  <si>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</si>
  <si>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</si>
  <si>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</si>
  <si>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</si>
  <si>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</si>
  <si>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</si>
  <si>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</si>
  <si>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</si>
  <si>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</si>
  <si>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</si>
  <si>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</si>
  <si>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(5) макс</t>
  </si>
  <si>
    <t>П II (5) мин</t>
  </si>
  <si>
    <t>В II (5)</t>
  </si>
  <si>
    <t>среднемесячное значение расходов</t>
  </si>
  <si>
    <t>П II (5)</t>
  </si>
  <si>
    <t>О II (5)</t>
  </si>
  <si>
    <t>О II (5) х В II (5)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</si>
  <si>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</si>
  <si>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</si>
  <si>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</si>
  <si>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</si>
  <si>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</si>
  <si>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</si>
  <si>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</si>
  <si>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</si>
  <si>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</si>
  <si>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</si>
  <si>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</si>
  <si>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</si>
  <si>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</si>
  <si>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</si>
  <si>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</si>
  <si>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</si>
  <si>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</si>
  <si>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</si>
  <si>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</si>
  <si>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</si>
  <si>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</si>
  <si>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</si>
  <si>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</si>
  <si>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</si>
  <si>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</si>
  <si>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</si>
  <si>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</si>
  <si>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</si>
  <si>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</si>
  <si>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</si>
  <si>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</si>
  <si>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</si>
  <si>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</si>
  <si>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</si>
  <si>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</si>
  <si>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</si>
  <si>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</si>
  <si>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</si>
  <si>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</si>
  <si>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</si>
  <si>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</si>
  <si>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</si>
  <si>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</si>
  <si>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</si>
  <si>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</si>
  <si>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</si>
  <si>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II (5) Отношение объема кредиторской задолженности бюджета по оплате коммунальных услуг 
к среднемесячному объему расходов бюджета на оплату коммунальных услуг*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</si>
  <si>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</si>
  <si>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</si>
  <si>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</si>
  <si>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</si>
  <si>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норматив не установлен</t>
  </si>
  <si>
    <t>Расходы бюджета на оплату коммунальных услуг 
(КОСГУ 223)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</si>
  <si>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</si>
  <si>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</si>
  <si>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</si>
  <si>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</si>
  <si>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</si>
  <si>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</si>
  <si>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</si>
  <si>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</si>
  <si>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</si>
  <si>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</si>
  <si>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</si>
  <si>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6=2/5*100</t>
  </si>
  <si>
    <t>8=4/7*100</t>
  </si>
  <si>
    <t>Налоговые  доходы (исполнено)</t>
  </si>
  <si>
    <t>Неналоговые  доходы 
(исполнено без учета доходов от продажи активов и прочих неналоговых доходов)</t>
  </si>
  <si>
    <t>Утверждено 
на 2013 год</t>
  </si>
  <si>
    <t>I (5) Степень исполнения плана по доходам от продажи имущества*</t>
  </si>
  <si>
    <t>Нормативное 
значение расходов 
на содержание ОМСУ (постановление Правительства СО 
от 16.11.2012 № 678)</t>
  </si>
  <si>
    <t>Общий объем расходов бюджета муниципального образования 
(утверждено на 2013 год)</t>
  </si>
  <si>
    <t>Численность населения на 01.01.2013</t>
  </si>
  <si>
    <t>Расходы бюджета на 2013 год</t>
  </si>
  <si>
    <t>II (6) Доля расходов местного бюджета, осуществляемых в рамках муниципальных программ</t>
  </si>
  <si>
    <t>Дефицит бюджета (утверждено на 2013 год)</t>
  </si>
  <si>
    <t>Доходы бюджета (утверждено на 2013 год)</t>
  </si>
  <si>
    <t>Расходы бюджета на обслуживание муниципального долга 
(утверждено 
на 2013 год)</t>
  </si>
  <si>
    <t>Общий объем расходов бюджета муниципального образования (утверждено 
на 2013 год)</t>
  </si>
  <si>
    <t>Субвенции бюджетам муниципальных образований (код 000 2 02 03000 00 0000 151) (утверждено на 2013 год)</t>
  </si>
  <si>
    <t>Общий объем расходов бюджета муниципального образования без учёта субвенций на исполнение переданных полномочий (утверждено на 2013 год)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</si>
  <si>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</si>
  <si>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</si>
  <si>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</si>
  <si>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</si>
  <si>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</si>
  <si>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</si>
  <si>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Доходы бюджета, не имеющие целевого назначения 
(утверждено на 2013 год)</t>
  </si>
  <si>
    <t>Бюджет муниципального образования принят на 2013 год и на плановый период 2014 и 2015 годов</t>
  </si>
  <si>
    <t>в т.ч. в рамках муниципальных программ</t>
  </si>
  <si>
    <t>всего</t>
  </si>
  <si>
    <t>в том числе по бюджетным кредитам инвестиционного характера</t>
  </si>
  <si>
    <t>6=(2-3)/(4-5)*100</t>
  </si>
  <si>
    <t>1.Похвистнево</t>
  </si>
  <si>
    <t>2.Борский</t>
  </si>
  <si>
    <t>3.Безенчукский</t>
  </si>
  <si>
    <t>17.Самара</t>
  </si>
  <si>
    <t>22.Шенталинский</t>
  </si>
  <si>
    <t>28.Богатовский</t>
  </si>
  <si>
    <t>за 9 месяцев 2012 года</t>
  </si>
  <si>
    <t>за 9 месяцев 2013 года</t>
  </si>
  <si>
    <t>Исполнено
 за 9 месяцев 
2013 года</t>
  </si>
  <si>
    <t>За 9 месяцев 2013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</si>
  <si>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Утверждено расходов на содержание ОМСУ 
(на 01.10.2012)</t>
  </si>
  <si>
    <t>Неэффективные расходы 
на управление на 01.10.2013</t>
  </si>
  <si>
    <t>Кредиторская задолженность по бюджетной деятельности 
на 01.10.2013</t>
  </si>
  <si>
    <t>Кредиторская задолженность бюджета по оплате коммунальных услуг на 01.10.2013</t>
  </si>
  <si>
    <t>4=3/3мес.</t>
  </si>
  <si>
    <t>за 3 квартал 
2013 года</t>
  </si>
  <si>
    <t>Муниципальный долг (на 01.10.2013)</t>
  </si>
  <si>
    <t>Муниципальный долг на 01.10.2013</t>
  </si>
  <si>
    <t>За 9 месяцев 2013 года не соблюдены сроки возврата бюджетного кредита, предоставленного из областного бюджета</t>
  </si>
  <si>
    <t>на 01.08.2013</t>
  </si>
  <si>
    <t>на 01.09.2013</t>
  </si>
  <si>
    <t>на 01.10.2013</t>
  </si>
  <si>
    <t xml:space="preserve">В 3 квартале 2013 года принят приказ 
МУФ СО 
о приостановлении (сокращении) МБТ бюджету МО </t>
  </si>
  <si>
    <t>Расчет рейтинга муниципальных образований Самарской области по итогам 3 квартала 2013 года</t>
  </si>
  <si>
    <t>4.Отрадный</t>
  </si>
  <si>
    <t>5.Кинель-Черкасский</t>
  </si>
  <si>
    <t xml:space="preserve">6.Чапаевск </t>
  </si>
  <si>
    <t>8.Кинельский</t>
  </si>
  <si>
    <t>9.Красноярский</t>
  </si>
  <si>
    <t>10.Кинель</t>
  </si>
  <si>
    <t>11.Новокуйбышевск</t>
  </si>
  <si>
    <t>12.Сызрань</t>
  </si>
  <si>
    <t>13.Алексеевский</t>
  </si>
  <si>
    <t>14.Кошкинский</t>
  </si>
  <si>
    <t>15.Похвистневский</t>
  </si>
  <si>
    <t>16.Хворостянский</t>
  </si>
  <si>
    <t>18.Сызранский</t>
  </si>
  <si>
    <t>19.Клявлинский</t>
  </si>
  <si>
    <t>20.Большеглушицкий</t>
  </si>
  <si>
    <t>21.Нефтегорский</t>
  </si>
  <si>
    <t>23.Красноармейский</t>
  </si>
  <si>
    <t>24.Шигонский</t>
  </si>
  <si>
    <t>25.Ставропольский</t>
  </si>
  <si>
    <t>26.Октябрьск</t>
  </si>
  <si>
    <t>27.Приволжский</t>
  </si>
  <si>
    <t>29.Челно-Вершинский</t>
  </si>
  <si>
    <t>30.Большечерниговский</t>
  </si>
  <si>
    <t>31.Пестравский</t>
  </si>
  <si>
    <t>32.Тольятти</t>
  </si>
  <si>
    <t>33.Сергиевский</t>
  </si>
  <si>
    <t>34.Елховский</t>
  </si>
  <si>
    <t>35.Волжский</t>
  </si>
  <si>
    <t>36.Камышлинский</t>
  </si>
  <si>
    <t>37.Исаклинский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</si>
</sst>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_ ;\-#,##0\ "/>
    <numFmt numFmtId="168" formatCode="#,##0.0_ ;\-#,##0.0\ "/>
    <numFmt numFmtId="169" formatCode="#,##0.00_ ;\-#,##0.00\ "/>
    <numFmt numFmtId="170" formatCode="#,##0.0000"/>
    <numFmt numFmtId="171" formatCode="#,##0.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_ ;[Red]\-#,##0\ "/>
    <numFmt numFmtId="186" formatCode="#,##0.00_ ;[Red]\-#,##0.00\ "/>
    <numFmt numFmtId="187" formatCode="#,##0.0_ ;[Red]\-#,##0.0\ "/>
    <numFmt numFmtId="188" formatCode="#,##0.0000000000000"/>
    <numFmt numFmtId="189" formatCode="#,##0.00000000000000"/>
    <numFmt numFmtId="190" formatCode="#,##0.000000000000000"/>
    <numFmt numFmtId="191" formatCode="mmm/yyyy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10419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166" fontId="51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18.00390625" style="1" customWidth="1"/>
    <col min="3" max="3" width="18.14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59" t="s">
        <v>122</v>
      </c>
      <c r="B1" s="59"/>
      <c r="C1" s="59"/>
      <c r="D1" s="59"/>
      <c r="E1" s="59"/>
      <c r="F1" s="59"/>
    </row>
    <row r="3" spans="1:2" ht="15">
      <c r="A3" s="11" t="s">
        <v>48</v>
      </c>
      <c r="B3" s="29">
        <f>MAX($D$10:$D$46)</f>
        <v>1.8711498754006544</v>
      </c>
    </row>
    <row r="4" spans="1:2" ht="15">
      <c r="A4" s="12" t="s">
        <v>49</v>
      </c>
      <c r="B4" s="30">
        <f>MIN($D$10:$D$46)</f>
        <v>0.9843274658461809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60" t="s">
        <v>38</v>
      </c>
      <c r="B7" s="62" t="s">
        <v>226</v>
      </c>
      <c r="C7" s="63"/>
      <c r="D7" s="64" t="s">
        <v>78</v>
      </c>
      <c r="E7" s="64" t="s">
        <v>79</v>
      </c>
      <c r="F7" s="64" t="s">
        <v>80</v>
      </c>
    </row>
    <row r="8" spans="1:6" s="8" customFormat="1" ht="36.75" customHeight="1">
      <c r="A8" s="61"/>
      <c r="B8" s="3" t="s">
        <v>259</v>
      </c>
      <c r="C8" s="3" t="s">
        <v>260</v>
      </c>
      <c r="D8" s="65"/>
      <c r="E8" s="65"/>
      <c r="F8" s="65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8020693417.16</v>
      </c>
      <c r="C10" s="43">
        <v>8818612448.140001</v>
      </c>
      <c r="D10" s="38">
        <f>$C10/$B10</f>
        <v>1.099482549635033</v>
      </c>
      <c r="E10" s="38">
        <f>($D10-$B$4)/($B$3-$B$4)</f>
        <v>0.12985134627653827</v>
      </c>
      <c r="F10" s="38">
        <f>$E10*$B$5</f>
        <v>0.25970269255307654</v>
      </c>
    </row>
    <row r="11" spans="1:6" ht="15">
      <c r="A11" s="5" t="s">
        <v>1</v>
      </c>
      <c r="B11" s="43">
        <v>4032837782.7</v>
      </c>
      <c r="C11" s="43">
        <v>4335369610.56</v>
      </c>
      <c r="D11" s="38">
        <f aca="true" t="shared" si="0" ref="D11:D46">$C11/$B11</f>
        <v>1.075017108091428</v>
      </c>
      <c r="E11" s="38">
        <f aca="true" t="shared" si="1" ref="E11:E46">($D11-$B$4)/($B$3-$B$4)</f>
        <v>0.10226358881797783</v>
      </c>
      <c r="F11" s="38">
        <f aca="true" t="shared" si="2" ref="F11:F46">$E11*$B$5</f>
        <v>0.20452717763595565</v>
      </c>
    </row>
    <row r="12" spans="1:6" ht="15">
      <c r="A12" s="5" t="s">
        <v>2</v>
      </c>
      <c r="B12" s="43">
        <v>743953655.1100001</v>
      </c>
      <c r="C12" s="43">
        <v>815022448.1</v>
      </c>
      <c r="D12" s="38">
        <f t="shared" si="0"/>
        <v>1.0955285218398338</v>
      </c>
      <c r="E12" s="38">
        <f t="shared" si="1"/>
        <v>0.1253926995930546</v>
      </c>
      <c r="F12" s="38">
        <f t="shared" si="2"/>
        <v>0.2507853991861092</v>
      </c>
    </row>
    <row r="13" spans="1:6" ht="15">
      <c r="A13" s="5" t="s">
        <v>3</v>
      </c>
      <c r="B13" s="43">
        <v>581555319.8</v>
      </c>
      <c r="C13" s="43">
        <v>662418974.48</v>
      </c>
      <c r="D13" s="38">
        <f t="shared" si="0"/>
        <v>1.1390472271972503</v>
      </c>
      <c r="E13" s="38">
        <f t="shared" si="1"/>
        <v>0.1744653266360266</v>
      </c>
      <c r="F13" s="38">
        <f t="shared" si="2"/>
        <v>0.3489306532720532</v>
      </c>
    </row>
    <row r="14" spans="1:6" ht="15">
      <c r="A14" s="5" t="s">
        <v>4</v>
      </c>
      <c r="B14" s="43">
        <v>150306210.57</v>
      </c>
      <c r="C14" s="43">
        <v>281245447.18</v>
      </c>
      <c r="D14" s="38">
        <f t="shared" si="0"/>
        <v>1.8711498754006544</v>
      </c>
      <c r="E14" s="38">
        <f t="shared" si="1"/>
        <v>1</v>
      </c>
      <c r="F14" s="38">
        <f t="shared" si="2"/>
        <v>2</v>
      </c>
    </row>
    <row r="15" spans="1:6" ht="15">
      <c r="A15" s="5" t="s">
        <v>5</v>
      </c>
      <c r="B15" s="43">
        <v>201045244.69000003</v>
      </c>
      <c r="C15" s="43">
        <v>216640540.74</v>
      </c>
      <c r="D15" s="38">
        <f t="shared" si="0"/>
        <v>1.0775710764711048</v>
      </c>
      <c r="E15" s="38">
        <f t="shared" si="1"/>
        <v>0.10514349842802026</v>
      </c>
      <c r="F15" s="38">
        <f t="shared" si="2"/>
        <v>0.21028699685604052</v>
      </c>
    </row>
    <row r="16" spans="1:6" ht="15">
      <c r="A16" s="5" t="s">
        <v>6</v>
      </c>
      <c r="B16" s="43">
        <v>185789145.6</v>
      </c>
      <c r="C16" s="43">
        <v>196173794.14000002</v>
      </c>
      <c r="D16" s="38">
        <f t="shared" si="0"/>
        <v>1.0558948075597374</v>
      </c>
      <c r="E16" s="38">
        <f t="shared" si="1"/>
        <v>0.08070087194741829</v>
      </c>
      <c r="F16" s="38">
        <f t="shared" si="2"/>
        <v>0.16140174389483658</v>
      </c>
    </row>
    <row r="17" spans="1:6" ht="15">
      <c r="A17" s="5" t="s">
        <v>7</v>
      </c>
      <c r="B17" s="43">
        <v>75918982.08</v>
      </c>
      <c r="C17" s="43">
        <v>78374471.04999998</v>
      </c>
      <c r="D17" s="38">
        <f t="shared" si="0"/>
        <v>1.0323435444301994</v>
      </c>
      <c r="E17" s="38">
        <f t="shared" si="1"/>
        <v>0.05414396170721603</v>
      </c>
      <c r="F17" s="38">
        <f t="shared" si="2"/>
        <v>0.10828792341443207</v>
      </c>
    </row>
    <row r="18" spans="1:6" ht="15">
      <c r="A18" s="5" t="s">
        <v>8</v>
      </c>
      <c r="B18" s="43">
        <v>185531543.07</v>
      </c>
      <c r="C18" s="43">
        <v>195639816.34</v>
      </c>
      <c r="D18" s="38">
        <f t="shared" si="0"/>
        <v>1.0544827747494463</v>
      </c>
      <c r="E18" s="38">
        <f t="shared" si="1"/>
        <v>0.07910863341681947</v>
      </c>
      <c r="F18" s="38">
        <f t="shared" si="2"/>
        <v>0.15821726683363893</v>
      </c>
    </row>
    <row r="19" spans="1:6" ht="15">
      <c r="A19" s="5" t="s">
        <v>9</v>
      </c>
      <c r="B19" s="43">
        <v>93165071.40999998</v>
      </c>
      <c r="C19" s="43">
        <v>106920375.25</v>
      </c>
      <c r="D19" s="38">
        <f t="shared" si="0"/>
        <v>1.1476444297398303</v>
      </c>
      <c r="E19" s="38">
        <f t="shared" si="1"/>
        <v>0.18415971691073685</v>
      </c>
      <c r="F19" s="38">
        <f t="shared" si="2"/>
        <v>0.3683194338214737</v>
      </c>
    </row>
    <row r="20" spans="1:6" ht="15">
      <c r="A20" s="5" t="s">
        <v>10</v>
      </c>
      <c r="B20" s="43">
        <v>18483790.42</v>
      </c>
      <c r="C20" s="43">
        <v>20668492.46</v>
      </c>
      <c r="D20" s="38">
        <f t="shared" si="0"/>
        <v>1.1181955643489707</v>
      </c>
      <c r="E20" s="38">
        <f t="shared" si="1"/>
        <v>0.15095254366659855</v>
      </c>
      <c r="F20" s="38">
        <f t="shared" si="2"/>
        <v>0.3019050873331971</v>
      </c>
    </row>
    <row r="21" spans="1:6" ht="15">
      <c r="A21" s="5" t="s">
        <v>11</v>
      </c>
      <c r="B21" s="43">
        <v>105027708.57000001</v>
      </c>
      <c r="C21" s="43">
        <v>113379088.33999999</v>
      </c>
      <c r="D21" s="38">
        <f t="shared" si="0"/>
        <v>1.0795159666311662</v>
      </c>
      <c r="E21" s="38">
        <f t="shared" si="1"/>
        <v>0.10733659835322228</v>
      </c>
      <c r="F21" s="38">
        <f t="shared" si="2"/>
        <v>0.21467319670644455</v>
      </c>
    </row>
    <row r="22" spans="1:6" ht="15">
      <c r="A22" s="5" t="s">
        <v>12</v>
      </c>
      <c r="B22" s="43">
        <v>27112397.389999997</v>
      </c>
      <c r="C22" s="43">
        <v>35143931.33</v>
      </c>
      <c r="D22" s="38">
        <f t="shared" si="0"/>
        <v>1.2962310497470915</v>
      </c>
      <c r="E22" s="38">
        <f t="shared" si="1"/>
        <v>0.3517091816134939</v>
      </c>
      <c r="F22" s="38">
        <f t="shared" si="2"/>
        <v>0.7034183632269878</v>
      </c>
    </row>
    <row r="23" spans="1:6" ht="15">
      <c r="A23" s="5" t="s">
        <v>13</v>
      </c>
      <c r="B23" s="43">
        <v>41626568.64</v>
      </c>
      <c r="C23" s="43">
        <v>47914301.82999999</v>
      </c>
      <c r="D23" s="38">
        <f t="shared" si="0"/>
        <v>1.1510509608509492</v>
      </c>
      <c r="E23" s="38">
        <f t="shared" si="1"/>
        <v>0.1880009945717629</v>
      </c>
      <c r="F23" s="38">
        <f t="shared" si="2"/>
        <v>0.3760019891435258</v>
      </c>
    </row>
    <row r="24" spans="1:6" ht="15">
      <c r="A24" s="5" t="s">
        <v>14</v>
      </c>
      <c r="B24" s="43">
        <v>44881032.68000001</v>
      </c>
      <c r="C24" s="43">
        <v>50586041.64</v>
      </c>
      <c r="D24" s="38">
        <f t="shared" si="0"/>
        <v>1.127114030567801</v>
      </c>
      <c r="E24" s="38">
        <f t="shared" si="1"/>
        <v>0.16100919776413167</v>
      </c>
      <c r="F24" s="38">
        <f t="shared" si="2"/>
        <v>0.32201839552826333</v>
      </c>
    </row>
    <row r="25" spans="1:6" ht="15">
      <c r="A25" s="5" t="s">
        <v>15</v>
      </c>
      <c r="B25" s="43">
        <v>32330140.989999995</v>
      </c>
      <c r="C25" s="43">
        <v>40413199.129999995</v>
      </c>
      <c r="D25" s="38">
        <f t="shared" si="0"/>
        <v>1.250016173529839</v>
      </c>
      <c r="E25" s="38">
        <f t="shared" si="1"/>
        <v>0.2995962943890154</v>
      </c>
      <c r="F25" s="38">
        <f t="shared" si="2"/>
        <v>0.5991925887780308</v>
      </c>
    </row>
    <row r="26" spans="1:6" ht="15">
      <c r="A26" s="5" t="s">
        <v>16</v>
      </c>
      <c r="B26" s="43">
        <v>305013329.85</v>
      </c>
      <c r="C26" s="43">
        <v>336998629.8500001</v>
      </c>
      <c r="D26" s="38">
        <f t="shared" si="0"/>
        <v>1.1048652529898606</v>
      </c>
      <c r="E26" s="38">
        <f t="shared" si="1"/>
        <v>0.13592099821229833</v>
      </c>
      <c r="F26" s="38">
        <f t="shared" si="2"/>
        <v>0.27184199642459667</v>
      </c>
    </row>
    <row r="27" spans="1:6" ht="15">
      <c r="A27" s="5" t="s">
        <v>17</v>
      </c>
      <c r="B27" s="43">
        <v>16694057.219999999</v>
      </c>
      <c r="C27" s="43">
        <v>17995889.86</v>
      </c>
      <c r="D27" s="38">
        <f t="shared" si="0"/>
        <v>1.0779818005200297</v>
      </c>
      <c r="E27" s="38">
        <f t="shared" si="1"/>
        <v>0.10560663968888577</v>
      </c>
      <c r="F27" s="38">
        <f t="shared" si="2"/>
        <v>0.21121327937777154</v>
      </c>
    </row>
    <row r="28" spans="1:6" ht="15">
      <c r="A28" s="5" t="s">
        <v>18</v>
      </c>
      <c r="B28" s="43">
        <v>26386972.709999997</v>
      </c>
      <c r="C28" s="43">
        <v>29601967.479999997</v>
      </c>
      <c r="D28" s="38">
        <f t="shared" si="0"/>
        <v>1.12184022795391</v>
      </c>
      <c r="E28" s="38">
        <f t="shared" si="1"/>
        <v>0.1550623446432904</v>
      </c>
      <c r="F28" s="38">
        <f t="shared" si="2"/>
        <v>0.3101246892865808</v>
      </c>
    </row>
    <row r="29" spans="1:6" ht="15">
      <c r="A29" s="5" t="s">
        <v>19</v>
      </c>
      <c r="B29" s="43">
        <v>82235511.57000001</v>
      </c>
      <c r="C29" s="43">
        <v>99948343.99000001</v>
      </c>
      <c r="D29" s="38">
        <f t="shared" si="0"/>
        <v>1.21539152711323</v>
      </c>
      <c r="E29" s="38">
        <f t="shared" si="1"/>
        <v>0.2605527992725537</v>
      </c>
      <c r="F29" s="38">
        <f t="shared" si="2"/>
        <v>0.5211055985451074</v>
      </c>
    </row>
    <row r="30" spans="1:6" ht="15">
      <c r="A30" s="5" t="s">
        <v>20</v>
      </c>
      <c r="B30" s="43">
        <v>101341530.9</v>
      </c>
      <c r="C30" s="43">
        <v>106865033.20000002</v>
      </c>
      <c r="D30" s="38">
        <f t="shared" si="0"/>
        <v>1.054503837182511</v>
      </c>
      <c r="E30" s="38">
        <f t="shared" si="1"/>
        <v>0.07913238386881284</v>
      </c>
      <c r="F30" s="38">
        <f t="shared" si="2"/>
        <v>0.15826476773762568</v>
      </c>
    </row>
    <row r="31" spans="1:6" ht="15">
      <c r="A31" s="5" t="s">
        <v>21</v>
      </c>
      <c r="B31" s="43">
        <v>30334316.25</v>
      </c>
      <c r="C31" s="43">
        <v>31177996.42</v>
      </c>
      <c r="D31" s="38">
        <f t="shared" si="0"/>
        <v>1.027812730738574</v>
      </c>
      <c r="E31" s="38">
        <f t="shared" si="1"/>
        <v>0.04903491885623355</v>
      </c>
      <c r="F31" s="38">
        <f t="shared" si="2"/>
        <v>0.0980698377124671</v>
      </c>
    </row>
    <row r="32" spans="1:6" ht="15">
      <c r="A32" s="5" t="s">
        <v>22</v>
      </c>
      <c r="B32" s="43">
        <v>46993118.36</v>
      </c>
      <c r="C32" s="43">
        <v>57119846.02</v>
      </c>
      <c r="D32" s="38">
        <f t="shared" si="0"/>
        <v>1.2154938427882616</v>
      </c>
      <c r="E32" s="38">
        <f t="shared" si="1"/>
        <v>0.2606681726256954</v>
      </c>
      <c r="F32" s="38">
        <f t="shared" si="2"/>
        <v>0.5213363452513908</v>
      </c>
    </row>
    <row r="33" spans="1:6" ht="15">
      <c r="A33" s="5" t="s">
        <v>23</v>
      </c>
      <c r="B33" s="43">
        <v>34395493.989999995</v>
      </c>
      <c r="C33" s="43">
        <v>39184569.7</v>
      </c>
      <c r="D33" s="38">
        <f t="shared" si="0"/>
        <v>1.139235555430382</v>
      </c>
      <c r="E33" s="38">
        <f t="shared" si="1"/>
        <v>0.17467768959742971</v>
      </c>
      <c r="F33" s="38">
        <f t="shared" si="2"/>
        <v>0.34935537919485943</v>
      </c>
    </row>
    <row r="34" spans="1:6" ht="15">
      <c r="A34" s="5" t="s">
        <v>24</v>
      </c>
      <c r="B34" s="43">
        <v>172004333.28</v>
      </c>
      <c r="C34" s="43">
        <v>206945466.54000002</v>
      </c>
      <c r="D34" s="38">
        <f t="shared" si="0"/>
        <v>1.2031410057740843</v>
      </c>
      <c r="E34" s="38">
        <f t="shared" si="1"/>
        <v>0.24673884824114012</v>
      </c>
      <c r="F34" s="38">
        <f t="shared" si="2"/>
        <v>0.49347769648228024</v>
      </c>
    </row>
    <row r="35" spans="1:6" ht="15">
      <c r="A35" s="5" t="s">
        <v>25</v>
      </c>
      <c r="B35" s="43">
        <v>15148995.78</v>
      </c>
      <c r="C35" s="43">
        <v>17614231.64</v>
      </c>
      <c r="D35" s="38">
        <f t="shared" si="0"/>
        <v>1.1627326257001571</v>
      </c>
      <c r="E35" s="38">
        <f t="shared" si="1"/>
        <v>0.20117349080477606</v>
      </c>
      <c r="F35" s="38">
        <f t="shared" si="2"/>
        <v>0.4023469816095521</v>
      </c>
    </row>
    <row r="36" spans="1:6" ht="15">
      <c r="A36" s="5" t="s">
        <v>26</v>
      </c>
      <c r="B36" s="43">
        <v>101126021.02</v>
      </c>
      <c r="C36" s="43">
        <v>113115220.13</v>
      </c>
      <c r="D36" s="38">
        <f t="shared" si="0"/>
        <v>1.11855701419943</v>
      </c>
      <c r="E36" s="38">
        <f t="shared" si="1"/>
        <v>0.15136012228275122</v>
      </c>
      <c r="F36" s="38">
        <f t="shared" si="2"/>
        <v>0.30272024456550245</v>
      </c>
    </row>
    <row r="37" spans="1:6" ht="15">
      <c r="A37" s="5" t="s">
        <v>27</v>
      </c>
      <c r="B37" s="43">
        <v>33028411.099999998</v>
      </c>
      <c r="C37" s="43">
        <v>40802418.010000005</v>
      </c>
      <c r="D37" s="38">
        <f t="shared" si="0"/>
        <v>1.2353733240894536</v>
      </c>
      <c r="E37" s="38">
        <f t="shared" si="1"/>
        <v>0.2830847027979304</v>
      </c>
      <c r="F37" s="38">
        <f t="shared" si="2"/>
        <v>0.5661694055958608</v>
      </c>
    </row>
    <row r="38" spans="1:6" ht="15">
      <c r="A38" s="5" t="s">
        <v>28</v>
      </c>
      <c r="B38" s="43">
        <v>33433210.68</v>
      </c>
      <c r="C38" s="43">
        <v>36614725.169999994</v>
      </c>
      <c r="D38" s="38">
        <f t="shared" si="0"/>
        <v>1.0951603039400342</v>
      </c>
      <c r="E38" s="38">
        <f t="shared" si="1"/>
        <v>0.12497748917907255</v>
      </c>
      <c r="F38" s="38">
        <f t="shared" si="2"/>
        <v>0.2499549783581451</v>
      </c>
    </row>
    <row r="39" spans="1:6" ht="15">
      <c r="A39" s="5" t="s">
        <v>29</v>
      </c>
      <c r="B39" s="43">
        <v>34466609.14</v>
      </c>
      <c r="C39" s="43">
        <v>41243292.25000001</v>
      </c>
      <c r="D39" s="38">
        <f t="shared" si="0"/>
        <v>1.1966158922821153</v>
      </c>
      <c r="E39" s="38">
        <f t="shared" si="1"/>
        <v>0.23938099009314048</v>
      </c>
      <c r="F39" s="38">
        <f t="shared" si="2"/>
        <v>0.47876198018628097</v>
      </c>
    </row>
    <row r="40" spans="1:6" ht="15">
      <c r="A40" s="5" t="s">
        <v>30</v>
      </c>
      <c r="B40" s="43">
        <v>132710345.3</v>
      </c>
      <c r="C40" s="43">
        <v>149840703.84</v>
      </c>
      <c r="D40" s="38">
        <f t="shared" si="0"/>
        <v>1.12908080753822</v>
      </c>
      <c r="E40" s="38">
        <f t="shared" si="1"/>
        <v>0.16322697772687203</v>
      </c>
      <c r="F40" s="38">
        <f t="shared" si="2"/>
        <v>0.32645395545374406</v>
      </c>
    </row>
    <row r="41" spans="1:6" ht="15">
      <c r="A41" s="5" t="s">
        <v>31</v>
      </c>
      <c r="B41" s="43">
        <v>230990296.42999998</v>
      </c>
      <c r="C41" s="43">
        <v>227370093.12</v>
      </c>
      <c r="D41" s="38">
        <f t="shared" si="0"/>
        <v>0.9843274658461809</v>
      </c>
      <c r="E41" s="38">
        <f t="shared" si="1"/>
        <v>0</v>
      </c>
      <c r="F41" s="38">
        <f t="shared" si="2"/>
        <v>0</v>
      </c>
    </row>
    <row r="42" spans="1:6" ht="15">
      <c r="A42" s="5" t="s">
        <v>32</v>
      </c>
      <c r="B42" s="43">
        <v>57821488.78</v>
      </c>
      <c r="C42" s="43">
        <v>64557091.93</v>
      </c>
      <c r="D42" s="38">
        <f t="shared" si="0"/>
        <v>1.1164896181699457</v>
      </c>
      <c r="E42" s="38">
        <f t="shared" si="1"/>
        <v>0.14902888210747983</v>
      </c>
      <c r="F42" s="38">
        <f t="shared" si="2"/>
        <v>0.29805776421495966</v>
      </c>
    </row>
    <row r="43" spans="1:6" ht="15">
      <c r="A43" s="5" t="s">
        <v>33</v>
      </c>
      <c r="B43" s="43">
        <v>25239451.99</v>
      </c>
      <c r="C43" s="43">
        <v>30807937.439999998</v>
      </c>
      <c r="D43" s="38">
        <f t="shared" si="0"/>
        <v>1.2206262422895022</v>
      </c>
      <c r="E43" s="38">
        <f t="shared" si="1"/>
        <v>0.2664555765590479</v>
      </c>
      <c r="F43" s="38">
        <f t="shared" si="2"/>
        <v>0.5329111531180958</v>
      </c>
    </row>
    <row r="44" spans="1:6" ht="15">
      <c r="A44" s="5" t="s">
        <v>34</v>
      </c>
      <c r="B44" s="43">
        <v>28515453.27</v>
      </c>
      <c r="C44" s="43">
        <v>31545126.55</v>
      </c>
      <c r="D44" s="38">
        <f t="shared" si="0"/>
        <v>1.1062467165194039</v>
      </c>
      <c r="E44" s="38">
        <f t="shared" si="1"/>
        <v>0.13747876616522736</v>
      </c>
      <c r="F44" s="38">
        <f t="shared" si="2"/>
        <v>0.2749575323304547</v>
      </c>
    </row>
    <row r="45" spans="1:6" ht="15">
      <c r="A45" s="5" t="s">
        <v>35</v>
      </c>
      <c r="B45" s="43">
        <v>25528471.24</v>
      </c>
      <c r="C45" s="43">
        <v>27799363.249999996</v>
      </c>
      <c r="D45" s="38">
        <f t="shared" si="0"/>
        <v>1.0889552683609893</v>
      </c>
      <c r="E45" s="38">
        <f t="shared" si="1"/>
        <v>0.11798055776169648</v>
      </c>
      <c r="F45" s="38">
        <f t="shared" si="2"/>
        <v>0.23596111552339297</v>
      </c>
    </row>
    <row r="46" spans="1:6" ht="15">
      <c r="A46" s="5" t="s">
        <v>36</v>
      </c>
      <c r="B46" s="43">
        <v>44578375.4</v>
      </c>
      <c r="C46" s="43">
        <v>55363853.33999999</v>
      </c>
      <c r="D46" s="38">
        <f t="shared" si="0"/>
        <v>1.2419441678442142</v>
      </c>
      <c r="E46" s="38">
        <f t="shared" si="1"/>
        <v>0.2904941273726452</v>
      </c>
      <c r="F46" s="38">
        <f t="shared" si="2"/>
        <v>0.5809882547452904</v>
      </c>
    </row>
    <row r="47" spans="1:6" s="18" customFormat="1" ht="15">
      <c r="A47" s="15" t="s">
        <v>71</v>
      </c>
      <c r="B47" s="16">
        <f>SUM(B$10:B$46)</f>
        <v>16118243805.14</v>
      </c>
      <c r="C47" s="16">
        <f>SUM(C$10:C$46)</f>
        <v>17777034780.44</v>
      </c>
      <c r="D47" s="16">
        <f>$C47/$B47</f>
        <v>1.1029138779232897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 verticalCentered="1"/>
  <pageMargins left="0.15748031496062992" right="0.15748031496062992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20.7109375" style="1" customWidth="1"/>
    <col min="3" max="3" width="17.00390625" style="1" customWidth="1"/>
    <col min="4" max="4" width="17.57421875" style="1" customWidth="1"/>
    <col min="5" max="5" width="8.140625" style="1" customWidth="1"/>
    <col min="6" max="6" width="9.57421875" style="1" bestFit="1" customWidth="1"/>
    <col min="7" max="7" width="17.8515625" style="1" customWidth="1"/>
    <col min="8" max="16384" width="8.7109375" style="1" customWidth="1"/>
  </cols>
  <sheetData>
    <row r="1" spans="1:7" ht="32.25" customHeight="1">
      <c r="A1" s="70" t="s">
        <v>206</v>
      </c>
      <c r="B1" s="70"/>
      <c r="C1" s="70"/>
      <c r="D1" s="70"/>
      <c r="E1" s="70"/>
      <c r="F1" s="70"/>
      <c r="G1" s="70"/>
    </row>
    <row r="3" spans="1:3" ht="15">
      <c r="A3" s="11" t="s">
        <v>153</v>
      </c>
      <c r="B3" s="29">
        <f>MAX($E$10:$E$46)</f>
        <v>4.39720764782386</v>
      </c>
      <c r="C3" s="34"/>
    </row>
    <row r="4" spans="1:3" ht="15">
      <c r="A4" s="12" t="s">
        <v>154</v>
      </c>
      <c r="B4" s="30">
        <f>MIN($E$10:$E$46)</f>
        <v>0</v>
      </c>
      <c r="C4" s="35"/>
    </row>
    <row r="5" spans="1:3" ht="15">
      <c r="A5" s="13" t="s">
        <v>155</v>
      </c>
      <c r="B5" s="14" t="s">
        <v>41</v>
      </c>
      <c r="C5" s="27"/>
    </row>
    <row r="7" spans="1:7" s="8" customFormat="1" ht="48.75" customHeight="1">
      <c r="A7" s="71" t="s">
        <v>38</v>
      </c>
      <c r="B7" s="71" t="s">
        <v>266</v>
      </c>
      <c r="C7" s="71" t="s">
        <v>212</v>
      </c>
      <c r="D7" s="71"/>
      <c r="E7" s="68" t="s">
        <v>157</v>
      </c>
      <c r="F7" s="68" t="s">
        <v>158</v>
      </c>
      <c r="G7" s="68" t="s">
        <v>159</v>
      </c>
    </row>
    <row r="8" spans="1:7" s="8" customFormat="1" ht="48.75" customHeight="1">
      <c r="A8" s="71"/>
      <c r="B8" s="71"/>
      <c r="C8" s="3" t="s">
        <v>268</v>
      </c>
      <c r="D8" s="3" t="s">
        <v>156</v>
      </c>
      <c r="E8" s="68"/>
      <c r="F8" s="68"/>
      <c r="G8" s="68"/>
    </row>
    <row r="9" spans="1:7" s="7" customFormat="1" ht="15">
      <c r="A9" s="9">
        <v>1</v>
      </c>
      <c r="B9" s="9">
        <v>2</v>
      </c>
      <c r="C9" s="9">
        <v>3</v>
      </c>
      <c r="D9" s="9" t="s">
        <v>267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3">
        <v>228539.41</v>
      </c>
      <c r="C10" s="33">
        <v>4380710.940000001</v>
      </c>
      <c r="D10" s="33">
        <f>$C10/3</f>
        <v>1460236.9800000004</v>
      </c>
      <c r="E10" s="38">
        <f>$B10/$D10</f>
        <v>0.15650843878779178</v>
      </c>
      <c r="F10" s="38">
        <f>($E10-$B$4)/($B$3-$B$4)</f>
        <v>0.0355926877515658</v>
      </c>
      <c r="G10" s="38">
        <f>$F10*$B$5</f>
        <v>-0.0355926877515658</v>
      </c>
    </row>
    <row r="11" spans="1:7" ht="15">
      <c r="A11" s="5" t="s">
        <v>1</v>
      </c>
      <c r="B11" s="33">
        <v>446276.68</v>
      </c>
      <c r="C11" s="33">
        <v>30599436.550000004</v>
      </c>
      <c r="D11" s="33">
        <f aca="true" t="shared" si="0" ref="D11:D46">$C11/3</f>
        <v>10199812.183333335</v>
      </c>
      <c r="E11" s="38">
        <f aca="true" t="shared" si="1" ref="E11:E46">$B11/$D11</f>
        <v>0.043753421335465725</v>
      </c>
      <c r="F11" s="38">
        <f aca="true" t="shared" si="2" ref="F11:F46">($E11-$B$4)/($B$3-$B$4)</f>
        <v>0.009950274092040868</v>
      </c>
      <c r="G11" s="38">
        <f aca="true" t="shared" si="3" ref="G11:G46">$F11*$B$5</f>
        <v>-0.009950274092040868</v>
      </c>
    </row>
    <row r="12" spans="1:7" ht="15">
      <c r="A12" s="5" t="s">
        <v>2</v>
      </c>
      <c r="B12" s="33">
        <v>54231.95</v>
      </c>
      <c r="C12" s="33">
        <v>88148.01000000001</v>
      </c>
      <c r="D12" s="33">
        <f t="shared" si="0"/>
        <v>29382.670000000002</v>
      </c>
      <c r="E12" s="38">
        <f t="shared" si="1"/>
        <v>1.8457121153387352</v>
      </c>
      <c r="F12" s="38">
        <f t="shared" si="2"/>
        <v>0.4197464079851135</v>
      </c>
      <c r="G12" s="38">
        <f t="shared" si="3"/>
        <v>-0.4197464079851135</v>
      </c>
    </row>
    <row r="13" spans="1:7" ht="15">
      <c r="A13" s="5" t="s">
        <v>3</v>
      </c>
      <c r="B13" s="33">
        <v>42129.67</v>
      </c>
      <c r="C13" s="33">
        <v>3669267.24</v>
      </c>
      <c r="D13" s="33">
        <f t="shared" si="0"/>
        <v>1223089.08</v>
      </c>
      <c r="E13" s="38">
        <f t="shared" si="1"/>
        <v>0.034445299765083336</v>
      </c>
      <c r="F13" s="38">
        <f t="shared" si="2"/>
        <v>0.00783344852548185</v>
      </c>
      <c r="G13" s="38">
        <f t="shared" si="3"/>
        <v>-0.00783344852548185</v>
      </c>
    </row>
    <row r="14" spans="1:7" ht="15">
      <c r="A14" s="5" t="s">
        <v>4</v>
      </c>
      <c r="B14" s="33">
        <v>360.44</v>
      </c>
      <c r="C14" s="33">
        <v>271215.14</v>
      </c>
      <c r="D14" s="33">
        <f t="shared" si="0"/>
        <v>90405.04666666668</v>
      </c>
      <c r="E14" s="38">
        <f t="shared" si="1"/>
        <v>0.003986945566534375</v>
      </c>
      <c r="F14" s="38">
        <f t="shared" si="2"/>
        <v>0.0009066994069537471</v>
      </c>
      <c r="G14" s="38">
        <f t="shared" si="3"/>
        <v>-0.0009066994069537471</v>
      </c>
    </row>
    <row r="15" spans="1:7" ht="15">
      <c r="A15" s="5" t="s">
        <v>5</v>
      </c>
      <c r="B15" s="33">
        <v>678.19</v>
      </c>
      <c r="C15" s="33">
        <v>2387903.5600000005</v>
      </c>
      <c r="D15" s="33">
        <f t="shared" si="0"/>
        <v>795967.8533333335</v>
      </c>
      <c r="E15" s="38">
        <f t="shared" si="1"/>
        <v>0.0008520318969665591</v>
      </c>
      <c r="F15" s="38">
        <f t="shared" si="2"/>
        <v>0.00019376658215998108</v>
      </c>
      <c r="G15" s="38">
        <f t="shared" si="3"/>
        <v>-0.00019376658215998108</v>
      </c>
    </row>
    <row r="16" spans="1:7" ht="15">
      <c r="A16" s="5" t="s">
        <v>6</v>
      </c>
      <c r="B16" s="33">
        <v>36800</v>
      </c>
      <c r="C16" s="33">
        <v>5331189.839999996</v>
      </c>
      <c r="D16" s="33">
        <f t="shared" si="0"/>
        <v>1777063.2799999986</v>
      </c>
      <c r="E16" s="38">
        <f t="shared" si="1"/>
        <v>0.020708322778466296</v>
      </c>
      <c r="F16" s="38">
        <f t="shared" si="2"/>
        <v>0.004709425716730631</v>
      </c>
      <c r="G16" s="38">
        <f t="shared" si="3"/>
        <v>-0.004709425716730631</v>
      </c>
    </row>
    <row r="17" spans="1:7" ht="15">
      <c r="A17" s="5" t="s">
        <v>7</v>
      </c>
      <c r="B17" s="33">
        <v>27061.03</v>
      </c>
      <c r="C17" s="33">
        <v>1904229.8800000001</v>
      </c>
      <c r="D17" s="33">
        <f t="shared" si="0"/>
        <v>634743.2933333333</v>
      </c>
      <c r="E17" s="38">
        <f t="shared" si="1"/>
        <v>0.04263303020956692</v>
      </c>
      <c r="F17" s="38">
        <f t="shared" si="2"/>
        <v>0.00969547804517843</v>
      </c>
      <c r="G17" s="38">
        <f t="shared" si="3"/>
        <v>-0.00969547804517843</v>
      </c>
    </row>
    <row r="18" spans="1:7" ht="15">
      <c r="A18" s="5" t="s">
        <v>8</v>
      </c>
      <c r="B18" s="33"/>
      <c r="C18" s="33">
        <v>4171459.1400000043</v>
      </c>
      <c r="D18" s="33">
        <f t="shared" si="0"/>
        <v>1390486.3800000015</v>
      </c>
      <c r="E18" s="38">
        <f t="shared" si="1"/>
        <v>0</v>
      </c>
      <c r="F18" s="38">
        <f t="shared" si="2"/>
        <v>0</v>
      </c>
      <c r="G18" s="38">
        <f t="shared" si="3"/>
        <v>0</v>
      </c>
    </row>
    <row r="19" spans="1:7" ht="15">
      <c r="A19" s="5" t="s">
        <v>9</v>
      </c>
      <c r="B19" s="33">
        <v>51406.89</v>
      </c>
      <c r="C19" s="33">
        <v>1396854.0999999978</v>
      </c>
      <c r="D19" s="33">
        <f t="shared" si="0"/>
        <v>465618.03333333257</v>
      </c>
      <c r="E19" s="38">
        <f t="shared" si="1"/>
        <v>0.11040571094719216</v>
      </c>
      <c r="F19" s="38">
        <f t="shared" si="2"/>
        <v>0.02510814130004322</v>
      </c>
      <c r="G19" s="38">
        <f t="shared" si="3"/>
        <v>-0.02510814130004322</v>
      </c>
    </row>
    <row r="20" spans="1:7" ht="15">
      <c r="A20" s="5" t="s">
        <v>10</v>
      </c>
      <c r="B20" s="33">
        <v>43226.14</v>
      </c>
      <c r="C20" s="33">
        <v>638814.3700000006</v>
      </c>
      <c r="D20" s="33">
        <f t="shared" si="0"/>
        <v>212938.12333333353</v>
      </c>
      <c r="E20" s="38">
        <f t="shared" si="1"/>
        <v>0.2029985956640266</v>
      </c>
      <c r="F20" s="38">
        <f t="shared" si="2"/>
        <v>0.04616534217220532</v>
      </c>
      <c r="G20" s="38">
        <f t="shared" si="3"/>
        <v>-0.04616534217220532</v>
      </c>
    </row>
    <row r="21" spans="1:7" ht="15">
      <c r="A21" s="5" t="s">
        <v>11</v>
      </c>
      <c r="B21" s="33">
        <v>12442.54</v>
      </c>
      <c r="C21" s="33">
        <v>1777719.8200000012</v>
      </c>
      <c r="D21" s="33">
        <f t="shared" si="0"/>
        <v>592573.2733333338</v>
      </c>
      <c r="E21" s="38">
        <f t="shared" si="1"/>
        <v>0.0209974707937947</v>
      </c>
      <c r="F21" s="38">
        <f t="shared" si="2"/>
        <v>0.004775182905948544</v>
      </c>
      <c r="G21" s="38">
        <f t="shared" si="3"/>
        <v>-0.004775182905948544</v>
      </c>
    </row>
    <row r="22" spans="1:7" ht="15">
      <c r="A22" s="5" t="s">
        <v>12</v>
      </c>
      <c r="B22" s="33">
        <v>76610.81</v>
      </c>
      <c r="C22" s="33">
        <v>335738.8700000001</v>
      </c>
      <c r="D22" s="33">
        <f t="shared" si="0"/>
        <v>111912.95666666671</v>
      </c>
      <c r="E22" s="38">
        <f t="shared" si="1"/>
        <v>0.6845571083264798</v>
      </c>
      <c r="F22" s="38">
        <f t="shared" si="2"/>
        <v>0.15567995945455546</v>
      </c>
      <c r="G22" s="38">
        <f t="shared" si="3"/>
        <v>-0.15567995945455546</v>
      </c>
    </row>
    <row r="23" spans="1:7" ht="15">
      <c r="A23" s="5" t="s">
        <v>13</v>
      </c>
      <c r="B23" s="33">
        <v>12121.46</v>
      </c>
      <c r="C23" s="33">
        <v>243334.65000000037</v>
      </c>
      <c r="D23" s="33">
        <f t="shared" si="0"/>
        <v>81111.55000000012</v>
      </c>
      <c r="E23" s="38">
        <f t="shared" si="1"/>
        <v>0.14944184891054332</v>
      </c>
      <c r="F23" s="38">
        <f t="shared" si="2"/>
        <v>0.03398562471447097</v>
      </c>
      <c r="G23" s="38">
        <f t="shared" si="3"/>
        <v>-0.03398562471447097</v>
      </c>
    </row>
    <row r="24" spans="1:7" ht="15">
      <c r="A24" s="5" t="s">
        <v>14</v>
      </c>
      <c r="B24" s="33">
        <v>2617963.76</v>
      </c>
      <c r="C24" s="33">
        <v>3180955.97</v>
      </c>
      <c r="D24" s="33">
        <f t="shared" si="0"/>
        <v>1060318.6566666667</v>
      </c>
      <c r="E24" s="38">
        <f t="shared" si="1"/>
        <v>2.4690348920485055</v>
      </c>
      <c r="F24" s="38">
        <f t="shared" si="2"/>
        <v>0.5615006362663836</v>
      </c>
      <c r="G24" s="38">
        <f t="shared" si="3"/>
        <v>-0.5615006362663836</v>
      </c>
    </row>
    <row r="25" spans="1:7" ht="15">
      <c r="A25" s="5" t="s">
        <v>15</v>
      </c>
      <c r="B25" s="33"/>
      <c r="C25" s="33">
        <v>1043431.71</v>
      </c>
      <c r="D25" s="33">
        <f t="shared" si="0"/>
        <v>347810.57</v>
      </c>
      <c r="E25" s="38">
        <f t="shared" si="1"/>
        <v>0</v>
      </c>
      <c r="F25" s="38">
        <f t="shared" si="2"/>
        <v>0</v>
      </c>
      <c r="G25" s="38">
        <f t="shared" si="3"/>
        <v>0</v>
      </c>
    </row>
    <row r="26" spans="1:7" ht="15">
      <c r="A26" s="5" t="s">
        <v>16</v>
      </c>
      <c r="B26" s="33">
        <v>2271624.03</v>
      </c>
      <c r="C26" s="33">
        <v>1549818.1200000006</v>
      </c>
      <c r="D26" s="33">
        <f t="shared" si="0"/>
        <v>516606.0400000002</v>
      </c>
      <c r="E26" s="38">
        <f t="shared" si="1"/>
        <v>4.39720764782386</v>
      </c>
      <c r="F26" s="38">
        <f t="shared" si="2"/>
        <v>1</v>
      </c>
      <c r="G26" s="38">
        <f t="shared" si="3"/>
        <v>-1</v>
      </c>
    </row>
    <row r="27" spans="1:7" ht="15">
      <c r="A27" s="5" t="s">
        <v>17</v>
      </c>
      <c r="B27" s="33">
        <v>66246.93</v>
      </c>
      <c r="C27" s="33">
        <v>890849.1499999999</v>
      </c>
      <c r="D27" s="33">
        <f t="shared" si="0"/>
        <v>296949.7166666666</v>
      </c>
      <c r="E27" s="38">
        <f t="shared" si="1"/>
        <v>0.22309140666520252</v>
      </c>
      <c r="F27" s="38">
        <f t="shared" si="2"/>
        <v>0.05073479001511528</v>
      </c>
      <c r="G27" s="38">
        <f t="shared" si="3"/>
        <v>-0.05073479001511528</v>
      </c>
    </row>
    <row r="28" spans="1:7" ht="15">
      <c r="A28" s="5" t="s">
        <v>18</v>
      </c>
      <c r="B28" s="33">
        <v>167669.76</v>
      </c>
      <c r="C28" s="33">
        <v>3831123.960000001</v>
      </c>
      <c r="D28" s="33">
        <f t="shared" si="0"/>
        <v>1277041.3200000003</v>
      </c>
      <c r="E28" s="38">
        <f t="shared" si="1"/>
        <v>0.13129548541154484</v>
      </c>
      <c r="F28" s="38">
        <f t="shared" si="2"/>
        <v>0.029858832224246182</v>
      </c>
      <c r="G28" s="38">
        <f t="shared" si="3"/>
        <v>-0.029858832224246182</v>
      </c>
    </row>
    <row r="29" spans="1:7" ht="15">
      <c r="A29" s="5" t="s">
        <v>19</v>
      </c>
      <c r="B29" s="33">
        <v>2825.73</v>
      </c>
      <c r="C29" s="33">
        <v>2001011.7200000016</v>
      </c>
      <c r="D29" s="33">
        <f t="shared" si="0"/>
        <v>667003.9066666672</v>
      </c>
      <c r="E29" s="38">
        <f t="shared" si="1"/>
        <v>0.00423645194841737</v>
      </c>
      <c r="F29" s="38">
        <f t="shared" si="2"/>
        <v>0.0009634414127597439</v>
      </c>
      <c r="G29" s="38">
        <f t="shared" si="3"/>
        <v>-0.0009634414127597439</v>
      </c>
    </row>
    <row r="30" spans="1:7" ht="15">
      <c r="A30" s="5" t="s">
        <v>20</v>
      </c>
      <c r="B30" s="33">
        <v>75566.27</v>
      </c>
      <c r="C30" s="33">
        <v>6563562.1999999955</v>
      </c>
      <c r="D30" s="33">
        <f t="shared" si="0"/>
        <v>2187854.066666665</v>
      </c>
      <c r="E30" s="38">
        <f t="shared" si="1"/>
        <v>0.034538990123381505</v>
      </c>
      <c r="F30" s="38">
        <f t="shared" si="2"/>
        <v>0.007854755310560454</v>
      </c>
      <c r="G30" s="38">
        <f t="shared" si="3"/>
        <v>-0.007854755310560454</v>
      </c>
    </row>
    <row r="31" spans="1:7" ht="15">
      <c r="A31" s="5" t="s">
        <v>21</v>
      </c>
      <c r="B31" s="33"/>
      <c r="C31" s="33">
        <v>1349812.6399999997</v>
      </c>
      <c r="D31" s="33">
        <f t="shared" si="0"/>
        <v>449937.5466666666</v>
      </c>
      <c r="E31" s="38">
        <f t="shared" si="1"/>
        <v>0</v>
      </c>
      <c r="F31" s="38">
        <f t="shared" si="2"/>
        <v>0</v>
      </c>
      <c r="G31" s="38">
        <f t="shared" si="3"/>
        <v>0</v>
      </c>
    </row>
    <row r="32" spans="1:7" ht="15">
      <c r="A32" s="5" t="s">
        <v>22</v>
      </c>
      <c r="B32" s="33">
        <v>4281.34</v>
      </c>
      <c r="C32" s="33">
        <v>891506.1999999993</v>
      </c>
      <c r="D32" s="33">
        <f t="shared" si="0"/>
        <v>297168.7333333331</v>
      </c>
      <c r="E32" s="38">
        <f t="shared" si="1"/>
        <v>0.014407101150838895</v>
      </c>
      <c r="F32" s="38">
        <f t="shared" si="2"/>
        <v>0.003276420470606805</v>
      </c>
      <c r="G32" s="38">
        <f t="shared" si="3"/>
        <v>-0.003276420470606805</v>
      </c>
    </row>
    <row r="33" spans="1:7" ht="15">
      <c r="A33" s="5" t="s">
        <v>23</v>
      </c>
      <c r="B33" s="33">
        <v>13357.92</v>
      </c>
      <c r="C33" s="33">
        <v>161478.62</v>
      </c>
      <c r="D33" s="33">
        <f t="shared" si="0"/>
        <v>53826.206666666665</v>
      </c>
      <c r="E33" s="38">
        <f t="shared" si="1"/>
        <v>0.24816759023578477</v>
      </c>
      <c r="F33" s="38">
        <f t="shared" si="2"/>
        <v>0.05643754175643735</v>
      </c>
      <c r="G33" s="38">
        <f t="shared" si="3"/>
        <v>-0.05643754175643735</v>
      </c>
    </row>
    <row r="34" spans="1:7" ht="15">
      <c r="A34" s="5" t="s">
        <v>24</v>
      </c>
      <c r="B34" s="33">
        <v>367925.92</v>
      </c>
      <c r="C34" s="33">
        <v>3164927.3800000064</v>
      </c>
      <c r="D34" s="33">
        <f t="shared" si="0"/>
        <v>1054975.7933333355</v>
      </c>
      <c r="E34" s="38">
        <f t="shared" si="1"/>
        <v>0.3487529499018071</v>
      </c>
      <c r="F34" s="38">
        <f t="shared" si="2"/>
        <v>0.0793123677191824</v>
      </c>
      <c r="G34" s="38">
        <f t="shared" si="3"/>
        <v>-0.0793123677191824</v>
      </c>
    </row>
    <row r="35" spans="1:7" ht="15">
      <c r="A35" s="5" t="s">
        <v>25</v>
      </c>
      <c r="B35" s="33">
        <v>112605.29</v>
      </c>
      <c r="C35" s="33">
        <v>160897.90999999992</v>
      </c>
      <c r="D35" s="33">
        <f t="shared" si="0"/>
        <v>53632.636666666636</v>
      </c>
      <c r="E35" s="38">
        <f t="shared" si="1"/>
        <v>2.0995665512373662</v>
      </c>
      <c r="F35" s="38">
        <f t="shared" si="2"/>
        <v>0.4774772354169864</v>
      </c>
      <c r="G35" s="38">
        <f t="shared" si="3"/>
        <v>-0.4774772354169864</v>
      </c>
    </row>
    <row r="36" spans="1:7" ht="15">
      <c r="A36" s="5" t="s">
        <v>26</v>
      </c>
      <c r="B36" s="33"/>
      <c r="C36" s="33">
        <v>408407.3299999996</v>
      </c>
      <c r="D36" s="33">
        <f t="shared" si="0"/>
        <v>136135.77666666653</v>
      </c>
      <c r="E36" s="38">
        <f t="shared" si="1"/>
        <v>0</v>
      </c>
      <c r="F36" s="38">
        <f t="shared" si="2"/>
        <v>0</v>
      </c>
      <c r="G36" s="38">
        <f t="shared" si="3"/>
        <v>0</v>
      </c>
    </row>
    <row r="37" spans="1:7" ht="15">
      <c r="A37" s="5" t="s">
        <v>27</v>
      </c>
      <c r="B37" s="33">
        <v>54093.99</v>
      </c>
      <c r="C37" s="33">
        <v>333411.0900000002</v>
      </c>
      <c r="D37" s="33">
        <f t="shared" si="0"/>
        <v>111137.03000000007</v>
      </c>
      <c r="E37" s="38">
        <f t="shared" si="1"/>
        <v>0.48673236994006375</v>
      </c>
      <c r="F37" s="38">
        <f t="shared" si="2"/>
        <v>0.11069124065154015</v>
      </c>
      <c r="G37" s="38">
        <f t="shared" si="3"/>
        <v>-0.11069124065154015</v>
      </c>
    </row>
    <row r="38" spans="1:7" ht="15">
      <c r="A38" s="5" t="s">
        <v>28</v>
      </c>
      <c r="B38" s="33"/>
      <c r="C38" s="33">
        <v>100996.15999999992</v>
      </c>
      <c r="D38" s="33">
        <f t="shared" si="0"/>
        <v>33665.386666666636</v>
      </c>
      <c r="E38" s="38">
        <f t="shared" si="1"/>
        <v>0</v>
      </c>
      <c r="F38" s="38">
        <f t="shared" si="2"/>
        <v>0</v>
      </c>
      <c r="G38" s="38">
        <f t="shared" si="3"/>
        <v>0</v>
      </c>
    </row>
    <row r="39" spans="1:7" ht="15">
      <c r="A39" s="5" t="s">
        <v>29</v>
      </c>
      <c r="B39" s="33">
        <v>320108.65</v>
      </c>
      <c r="C39" s="33">
        <v>1240037.38</v>
      </c>
      <c r="D39" s="33">
        <f t="shared" si="0"/>
        <v>413345.7933333333</v>
      </c>
      <c r="E39" s="38">
        <f t="shared" si="1"/>
        <v>0.7744330658806432</v>
      </c>
      <c r="F39" s="38">
        <f t="shared" si="2"/>
        <v>0.17611928476106953</v>
      </c>
      <c r="G39" s="38">
        <f t="shared" si="3"/>
        <v>-0.17611928476106953</v>
      </c>
    </row>
    <row r="40" spans="1:7" ht="15">
      <c r="A40" s="5" t="s">
        <v>30</v>
      </c>
      <c r="B40" s="33">
        <v>851.15</v>
      </c>
      <c r="C40" s="33">
        <v>2420890.95</v>
      </c>
      <c r="D40" s="33">
        <f t="shared" si="0"/>
        <v>806963.65</v>
      </c>
      <c r="E40" s="38">
        <f t="shared" si="1"/>
        <v>0.001054756307796516</v>
      </c>
      <c r="F40" s="38">
        <f t="shared" si="2"/>
        <v>0.00023986957002553784</v>
      </c>
      <c r="G40" s="38">
        <f t="shared" si="3"/>
        <v>-0.00023986957002553784</v>
      </c>
    </row>
    <row r="41" spans="1:7" ht="15">
      <c r="A41" s="5" t="s">
        <v>31</v>
      </c>
      <c r="B41" s="33"/>
      <c r="C41" s="33">
        <v>27345468.620000005</v>
      </c>
      <c r="D41" s="33">
        <f t="shared" si="0"/>
        <v>9115156.206666669</v>
      </c>
      <c r="E41" s="38">
        <f t="shared" si="1"/>
        <v>0</v>
      </c>
      <c r="F41" s="38">
        <f t="shared" si="2"/>
        <v>0</v>
      </c>
      <c r="G41" s="38">
        <f t="shared" si="3"/>
        <v>0</v>
      </c>
    </row>
    <row r="42" spans="1:7" ht="15">
      <c r="A42" s="5" t="s">
        <v>32</v>
      </c>
      <c r="B42" s="33">
        <v>4455.69</v>
      </c>
      <c r="C42" s="33">
        <v>3790779.2799999975</v>
      </c>
      <c r="D42" s="33">
        <f t="shared" si="0"/>
        <v>1263593.0933333326</v>
      </c>
      <c r="E42" s="38">
        <f t="shared" si="1"/>
        <v>0.003526206358287367</v>
      </c>
      <c r="F42" s="38">
        <f t="shared" si="2"/>
        <v>0.0008019194545048278</v>
      </c>
      <c r="G42" s="38">
        <f t="shared" si="3"/>
        <v>-0.0008019194545048278</v>
      </c>
    </row>
    <row r="43" spans="1:7" ht="15">
      <c r="A43" s="5" t="s">
        <v>33</v>
      </c>
      <c r="B43" s="33">
        <v>13842.44</v>
      </c>
      <c r="C43" s="33">
        <v>284509.42000000016</v>
      </c>
      <c r="D43" s="33">
        <f t="shared" si="0"/>
        <v>94836.47333333339</v>
      </c>
      <c r="E43" s="38">
        <f t="shared" si="1"/>
        <v>0.14596114251682765</v>
      </c>
      <c r="F43" s="38">
        <f t="shared" si="2"/>
        <v>0.03319405272777203</v>
      </c>
      <c r="G43" s="38">
        <f t="shared" si="3"/>
        <v>-0.03319405272777203</v>
      </c>
    </row>
    <row r="44" spans="1:7" ht="15">
      <c r="A44" s="5" t="s">
        <v>34</v>
      </c>
      <c r="B44" s="33">
        <v>82121.74</v>
      </c>
      <c r="C44" s="33">
        <v>58302.86999999988</v>
      </c>
      <c r="D44" s="33">
        <f t="shared" si="0"/>
        <v>19434.28999999996</v>
      </c>
      <c r="E44" s="38">
        <f t="shared" si="1"/>
        <v>4.225610505966524</v>
      </c>
      <c r="F44" s="38">
        <f t="shared" si="2"/>
        <v>0.9609758838788844</v>
      </c>
      <c r="G44" s="38">
        <f t="shared" si="3"/>
        <v>-0.9609758838788844</v>
      </c>
    </row>
    <row r="45" spans="1:7" ht="15">
      <c r="A45" s="5" t="s">
        <v>35</v>
      </c>
      <c r="B45" s="33"/>
      <c r="C45" s="33">
        <v>1454261.9399999995</v>
      </c>
      <c r="D45" s="33">
        <f t="shared" si="0"/>
        <v>484753.9799999998</v>
      </c>
      <c r="E45" s="38">
        <f t="shared" si="1"/>
        <v>0</v>
      </c>
      <c r="F45" s="38">
        <f t="shared" si="2"/>
        <v>0</v>
      </c>
      <c r="G45" s="38">
        <f t="shared" si="3"/>
        <v>0</v>
      </c>
    </row>
    <row r="46" spans="1:7" ht="15">
      <c r="A46" s="5" t="s">
        <v>36</v>
      </c>
      <c r="B46" s="33">
        <v>38754.22</v>
      </c>
      <c r="C46" s="33">
        <v>595513.9299999997</v>
      </c>
      <c r="D46" s="33">
        <f t="shared" si="0"/>
        <v>198504.64333333322</v>
      </c>
      <c r="E46" s="38">
        <f t="shared" si="1"/>
        <v>0.19523079837947716</v>
      </c>
      <c r="F46" s="38">
        <f t="shared" si="2"/>
        <v>0.04439881261374936</v>
      </c>
      <c r="G46" s="38">
        <f t="shared" si="3"/>
        <v>-0.04439881261374936</v>
      </c>
    </row>
    <row r="47" spans="1:7" s="18" customFormat="1" ht="15">
      <c r="A47" s="15" t="s">
        <v>71</v>
      </c>
      <c r="B47" s="16">
        <f>SUM(B$10:B$46)</f>
        <v>7246180.040000001</v>
      </c>
      <c r="C47" s="16">
        <f>SUM(C$10:C$46)</f>
        <v>120017976.66000003</v>
      </c>
      <c r="D47" s="16">
        <f>SUM(D$10:D$46)</f>
        <v>40005992.220000006</v>
      </c>
      <c r="E47" s="16">
        <f>$B47/$D47</f>
        <v>0.18112736712420427</v>
      </c>
      <c r="F47" s="17"/>
      <c r="G47" s="17"/>
    </row>
    <row r="48" ht="15">
      <c r="A48" s="6" t="s">
        <v>39</v>
      </c>
    </row>
    <row r="50" ht="15">
      <c r="D50" s="40">
        <f>$C$47/3-$D$47</f>
        <v>0</v>
      </c>
    </row>
  </sheetData>
  <sheetProtection/>
  <mergeCells count="7">
    <mergeCell ref="A1:G1"/>
    <mergeCell ref="A7:A8"/>
    <mergeCell ref="B7:B8"/>
    <mergeCell ref="C7:D7"/>
    <mergeCell ref="E7:E8"/>
    <mergeCell ref="F7:F8"/>
    <mergeCell ref="G7:G8"/>
  </mergeCells>
  <printOptions horizontalCentered="1" vertic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4" t="s">
        <v>234</v>
      </c>
      <c r="B1" s="74"/>
      <c r="C1" s="74"/>
      <c r="D1" s="74"/>
      <c r="E1" s="74"/>
      <c r="F1" s="74"/>
    </row>
    <row r="3" spans="1:2" ht="15">
      <c r="A3" s="11" t="s">
        <v>160</v>
      </c>
      <c r="B3" s="29">
        <f>MAX($D$10:$D$46)</f>
        <v>0.8123170725142946</v>
      </c>
    </row>
    <row r="4" spans="1:2" ht="15">
      <c r="A4" s="12" t="s">
        <v>161</v>
      </c>
      <c r="B4" s="30">
        <f>MIN($D$10:$D$46)</f>
        <v>0</v>
      </c>
    </row>
    <row r="5" spans="1:2" ht="15">
      <c r="A5" s="13" t="s">
        <v>162</v>
      </c>
      <c r="B5" s="14" t="s">
        <v>40</v>
      </c>
    </row>
    <row r="7" spans="1:6" s="8" customFormat="1" ht="18.75" customHeight="1">
      <c r="A7" s="60" t="s">
        <v>38</v>
      </c>
      <c r="B7" s="79" t="s">
        <v>233</v>
      </c>
      <c r="C7" s="79"/>
      <c r="D7" s="64" t="s">
        <v>163</v>
      </c>
      <c r="E7" s="64" t="s">
        <v>164</v>
      </c>
      <c r="F7" s="64" t="s">
        <v>165</v>
      </c>
    </row>
    <row r="8" spans="1:6" s="8" customFormat="1" ht="49.5" customHeight="1">
      <c r="A8" s="61"/>
      <c r="B8" s="50" t="s">
        <v>71</v>
      </c>
      <c r="C8" s="50" t="s">
        <v>249</v>
      </c>
      <c r="D8" s="65"/>
      <c r="E8" s="65"/>
      <c r="F8" s="65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38">
        <v>23589835090.35</v>
      </c>
      <c r="C10" s="38">
        <v>7977807212.94</v>
      </c>
      <c r="D10" s="38">
        <f>$C10/$B10</f>
        <v>0.3381883418169175</v>
      </c>
      <c r="E10" s="38">
        <f>($D10-$B$4)/($B$3-$B$4)</f>
        <v>0.4163255374778132</v>
      </c>
      <c r="F10" s="38">
        <f>$E10*$B$5</f>
        <v>0.8326510749556264</v>
      </c>
    </row>
    <row r="11" spans="1:6" ht="15">
      <c r="A11" s="5" t="s">
        <v>1</v>
      </c>
      <c r="B11" s="38">
        <v>13764894232.25</v>
      </c>
      <c r="C11" s="38">
        <v>4497166137.96</v>
      </c>
      <c r="D11" s="38">
        <f aca="true" t="shared" si="0" ref="D11:D46">$C11/$B11</f>
        <v>0.3267127274704018</v>
      </c>
      <c r="E11" s="38">
        <f aca="true" t="shared" si="1" ref="E11:E46">($D11-$B$4)/($B$3-$B$4)</f>
        <v>0.4021985238586162</v>
      </c>
      <c r="F11" s="38">
        <f aca="true" t="shared" si="2" ref="F11:F46">$E11*$B$5</f>
        <v>0.8043970477172324</v>
      </c>
    </row>
    <row r="12" spans="1:6" ht="15">
      <c r="A12" s="5" t="s">
        <v>2</v>
      </c>
      <c r="B12" s="38">
        <v>3177509032</v>
      </c>
      <c r="C12" s="38">
        <v>1349803269.92</v>
      </c>
      <c r="D12" s="38">
        <f t="shared" si="0"/>
        <v>0.4247991921742553</v>
      </c>
      <c r="E12" s="38">
        <f t="shared" si="1"/>
        <v>0.5229475121819257</v>
      </c>
      <c r="F12" s="38">
        <f t="shared" si="2"/>
        <v>1.0458950243638514</v>
      </c>
    </row>
    <row r="13" spans="1:6" ht="15">
      <c r="A13" s="5" t="s">
        <v>3</v>
      </c>
      <c r="B13" s="38">
        <v>2115302000</v>
      </c>
      <c r="C13" s="38">
        <v>693633000</v>
      </c>
      <c r="D13" s="38">
        <f t="shared" si="0"/>
        <v>0.32791204281941777</v>
      </c>
      <c r="E13" s="38">
        <f t="shared" si="1"/>
        <v>0.4036749366900046</v>
      </c>
      <c r="F13" s="38">
        <f t="shared" si="2"/>
        <v>0.8073498733800092</v>
      </c>
    </row>
    <row r="14" spans="1:6" ht="15">
      <c r="A14" s="5" t="s">
        <v>4</v>
      </c>
      <c r="B14" s="38">
        <v>1292449562.43</v>
      </c>
      <c r="C14" s="38">
        <v>785332309.14</v>
      </c>
      <c r="D14" s="38">
        <f t="shared" si="0"/>
        <v>0.6076309141715803</v>
      </c>
      <c r="E14" s="38">
        <f t="shared" si="1"/>
        <v>0.7480218436020716</v>
      </c>
      <c r="F14" s="38">
        <f t="shared" si="2"/>
        <v>1.4960436872041432</v>
      </c>
    </row>
    <row r="15" spans="1:6" ht="15">
      <c r="A15" s="5" t="s">
        <v>5</v>
      </c>
      <c r="B15" s="38">
        <v>1029169299.81</v>
      </c>
      <c r="C15" s="38">
        <v>683993197.46</v>
      </c>
      <c r="D15" s="38">
        <f t="shared" si="0"/>
        <v>0.6646070744495346</v>
      </c>
      <c r="E15" s="38">
        <f t="shared" si="1"/>
        <v>0.8181621400525707</v>
      </c>
      <c r="F15" s="38">
        <f t="shared" si="2"/>
        <v>1.6363242801051414</v>
      </c>
    </row>
    <row r="16" spans="1:6" ht="15">
      <c r="A16" s="5" t="s">
        <v>6</v>
      </c>
      <c r="B16" s="38">
        <v>1341695361.61</v>
      </c>
      <c r="C16" s="38">
        <v>725725339.41</v>
      </c>
      <c r="D16" s="38">
        <f t="shared" si="0"/>
        <v>0.540901727899803</v>
      </c>
      <c r="E16" s="38">
        <f t="shared" si="1"/>
        <v>0.6658751197061471</v>
      </c>
      <c r="F16" s="38">
        <f t="shared" si="2"/>
        <v>1.3317502394122942</v>
      </c>
    </row>
    <row r="17" spans="1:6" ht="15">
      <c r="A17" s="5" t="s">
        <v>7</v>
      </c>
      <c r="B17" s="38">
        <v>347915817.8</v>
      </c>
      <c r="C17" s="38">
        <v>178919016.63</v>
      </c>
      <c r="D17" s="38">
        <f t="shared" si="0"/>
        <v>0.5142595061109061</v>
      </c>
      <c r="E17" s="38">
        <f t="shared" si="1"/>
        <v>0.6330773087400012</v>
      </c>
      <c r="F17" s="38">
        <f t="shared" si="2"/>
        <v>1.2661546174800025</v>
      </c>
    </row>
    <row r="18" spans="1:6" ht="15">
      <c r="A18" s="5" t="s">
        <v>8</v>
      </c>
      <c r="B18" s="38">
        <v>965850116.4</v>
      </c>
      <c r="C18" s="38">
        <v>271206167</v>
      </c>
      <c r="D18" s="38">
        <f t="shared" si="0"/>
        <v>0.2807952935915803</v>
      </c>
      <c r="E18" s="38">
        <f t="shared" si="1"/>
        <v>0.34567203262447627</v>
      </c>
      <c r="F18" s="38">
        <f t="shared" si="2"/>
        <v>0.6913440652489525</v>
      </c>
    </row>
    <row r="19" spans="1:6" ht="15">
      <c r="A19" s="5" t="s">
        <v>9</v>
      </c>
      <c r="B19" s="38">
        <v>763348428.54</v>
      </c>
      <c r="C19" s="38">
        <v>620080960.78</v>
      </c>
      <c r="D19" s="38">
        <f t="shared" si="0"/>
        <v>0.8123170725142946</v>
      </c>
      <c r="E19" s="38">
        <f t="shared" si="1"/>
        <v>1</v>
      </c>
      <c r="F19" s="38">
        <f t="shared" si="2"/>
        <v>2</v>
      </c>
    </row>
    <row r="20" spans="1:6" ht="15">
      <c r="A20" s="5" t="s">
        <v>10</v>
      </c>
      <c r="B20" s="38">
        <v>260319338.1</v>
      </c>
      <c r="C20" s="38">
        <v>80648887.35</v>
      </c>
      <c r="D20" s="38">
        <f t="shared" si="0"/>
        <v>0.30980751541024293</v>
      </c>
      <c r="E20" s="38">
        <f t="shared" si="1"/>
        <v>0.3813874235725744</v>
      </c>
      <c r="F20" s="38">
        <f t="shared" si="2"/>
        <v>0.7627748471451488</v>
      </c>
    </row>
    <row r="21" spans="1:6" ht="15">
      <c r="A21" s="5" t="s">
        <v>11</v>
      </c>
      <c r="B21" s="38">
        <v>710496342.73</v>
      </c>
      <c r="C21" s="38">
        <v>440642760.31</v>
      </c>
      <c r="D21" s="38">
        <f t="shared" si="0"/>
        <v>0.6201900471674227</v>
      </c>
      <c r="E21" s="38">
        <f t="shared" si="1"/>
        <v>0.7634827189434812</v>
      </c>
      <c r="F21" s="38">
        <f t="shared" si="2"/>
        <v>1.5269654378869624</v>
      </c>
    </row>
    <row r="22" spans="1:6" ht="15">
      <c r="A22" s="5" t="s">
        <v>12</v>
      </c>
      <c r="B22" s="38">
        <v>400197742.51</v>
      </c>
      <c r="C22" s="38"/>
      <c r="D22" s="38">
        <f t="shared" si="0"/>
        <v>0</v>
      </c>
      <c r="E22" s="38">
        <f t="shared" si="1"/>
        <v>0</v>
      </c>
      <c r="F22" s="38">
        <f t="shared" si="2"/>
        <v>0</v>
      </c>
    </row>
    <row r="23" spans="1:6" ht="15">
      <c r="A23" s="5" t="s">
        <v>13</v>
      </c>
      <c r="B23" s="38">
        <v>458197310.59</v>
      </c>
      <c r="C23" s="38">
        <v>15595606</v>
      </c>
      <c r="D23" s="38">
        <f t="shared" si="0"/>
        <v>0.034036878086251186</v>
      </c>
      <c r="E23" s="38">
        <f t="shared" si="1"/>
        <v>0.04190097590944357</v>
      </c>
      <c r="F23" s="38">
        <f t="shared" si="2"/>
        <v>0.08380195181888714</v>
      </c>
    </row>
    <row r="24" spans="1:6" ht="15">
      <c r="A24" s="5" t="s">
        <v>14</v>
      </c>
      <c r="B24" s="38">
        <v>550401326.8</v>
      </c>
      <c r="C24" s="38"/>
      <c r="D24" s="38">
        <f t="shared" si="0"/>
        <v>0</v>
      </c>
      <c r="E24" s="38">
        <f t="shared" si="1"/>
        <v>0</v>
      </c>
      <c r="F24" s="38">
        <f t="shared" si="2"/>
        <v>0</v>
      </c>
    </row>
    <row r="25" spans="1:6" ht="15">
      <c r="A25" s="5" t="s">
        <v>15</v>
      </c>
      <c r="B25" s="38">
        <v>456543047.84</v>
      </c>
      <c r="C25" s="38">
        <v>212461449.17</v>
      </c>
      <c r="D25" s="38">
        <f t="shared" si="0"/>
        <v>0.4653700240868835</v>
      </c>
      <c r="E25" s="38">
        <f t="shared" si="1"/>
        <v>0.5728920883645398</v>
      </c>
      <c r="F25" s="38">
        <f t="shared" si="2"/>
        <v>1.1457841767290795</v>
      </c>
    </row>
    <row r="26" spans="1:6" ht="15">
      <c r="A26" s="5" t="s">
        <v>16</v>
      </c>
      <c r="B26" s="38">
        <v>832764991.2</v>
      </c>
      <c r="C26" s="38">
        <v>202971160.65</v>
      </c>
      <c r="D26" s="38">
        <f t="shared" si="0"/>
        <v>0.24373162031886336</v>
      </c>
      <c r="E26" s="38">
        <f t="shared" si="1"/>
        <v>0.3000449314261757</v>
      </c>
      <c r="F26" s="38">
        <f t="shared" si="2"/>
        <v>0.6000898628523514</v>
      </c>
    </row>
    <row r="27" spans="1:6" ht="15">
      <c r="A27" s="5" t="s">
        <v>17</v>
      </c>
      <c r="B27" s="38">
        <v>153033398.45</v>
      </c>
      <c r="C27" s="38"/>
      <c r="D27" s="38">
        <f t="shared" si="0"/>
        <v>0</v>
      </c>
      <c r="E27" s="38">
        <f t="shared" si="1"/>
        <v>0</v>
      </c>
      <c r="F27" s="38">
        <f t="shared" si="2"/>
        <v>0</v>
      </c>
    </row>
    <row r="28" spans="1:6" ht="15">
      <c r="A28" s="5" t="s">
        <v>18</v>
      </c>
      <c r="B28" s="38">
        <v>386897364.02</v>
      </c>
      <c r="C28" s="38"/>
      <c r="D28" s="38">
        <f t="shared" si="0"/>
        <v>0</v>
      </c>
      <c r="E28" s="38">
        <f t="shared" si="1"/>
        <v>0</v>
      </c>
      <c r="F28" s="38">
        <f t="shared" si="2"/>
        <v>0</v>
      </c>
    </row>
    <row r="29" spans="1:6" ht="15">
      <c r="A29" s="5" t="s">
        <v>19</v>
      </c>
      <c r="B29" s="38">
        <v>586585671</v>
      </c>
      <c r="C29" s="38">
        <v>66516546.61</v>
      </c>
      <c r="D29" s="38">
        <f t="shared" si="0"/>
        <v>0.11339613273642342</v>
      </c>
      <c r="E29" s="38">
        <f t="shared" si="1"/>
        <v>0.1395958998934224</v>
      </c>
      <c r="F29" s="38">
        <f t="shared" si="2"/>
        <v>0.2791917997868448</v>
      </c>
    </row>
    <row r="30" spans="1:6" ht="15">
      <c r="A30" s="5" t="s">
        <v>20</v>
      </c>
      <c r="B30" s="38">
        <v>831821737.11</v>
      </c>
      <c r="C30" s="38">
        <v>364291168.69</v>
      </c>
      <c r="D30" s="38">
        <f t="shared" si="0"/>
        <v>0.43794379545268625</v>
      </c>
      <c r="E30" s="38">
        <f t="shared" si="1"/>
        <v>0.5391291286014176</v>
      </c>
      <c r="F30" s="38">
        <f t="shared" si="2"/>
        <v>1.0782582572028352</v>
      </c>
    </row>
    <row r="31" spans="1:6" ht="15">
      <c r="A31" s="5" t="s">
        <v>21</v>
      </c>
      <c r="B31" s="38">
        <v>310395886.45</v>
      </c>
      <c r="C31" s="38">
        <v>138328103.68</v>
      </c>
      <c r="D31" s="38">
        <f t="shared" si="0"/>
        <v>0.44565056986437396</v>
      </c>
      <c r="E31" s="38">
        <f t="shared" si="1"/>
        <v>0.548616525422752</v>
      </c>
      <c r="F31" s="38">
        <f t="shared" si="2"/>
        <v>1.097233050845504</v>
      </c>
    </row>
    <row r="32" spans="1:6" ht="15">
      <c r="A32" s="5" t="s">
        <v>22</v>
      </c>
      <c r="B32" s="38">
        <v>403232012.19</v>
      </c>
      <c r="C32" s="38">
        <v>137306746.46</v>
      </c>
      <c r="D32" s="38">
        <f t="shared" si="0"/>
        <v>0.34051549060867237</v>
      </c>
      <c r="E32" s="38">
        <f t="shared" si="1"/>
        <v>0.4191903655978869</v>
      </c>
      <c r="F32" s="38">
        <f t="shared" si="2"/>
        <v>0.8383807311957738</v>
      </c>
    </row>
    <row r="33" spans="1:6" ht="15">
      <c r="A33" s="5" t="s">
        <v>23</v>
      </c>
      <c r="B33" s="38">
        <v>445766274.7</v>
      </c>
      <c r="C33" s="38">
        <v>199689193.77</v>
      </c>
      <c r="D33" s="38">
        <f t="shared" si="0"/>
        <v>0.44796837514096494</v>
      </c>
      <c r="E33" s="38">
        <f t="shared" si="1"/>
        <v>0.5514698512422093</v>
      </c>
      <c r="F33" s="38">
        <f t="shared" si="2"/>
        <v>1.1029397024844185</v>
      </c>
    </row>
    <row r="34" spans="1:6" ht="15">
      <c r="A34" s="5" t="s">
        <v>24</v>
      </c>
      <c r="B34" s="38">
        <v>665105333.23</v>
      </c>
      <c r="C34" s="38">
        <v>154128885.69</v>
      </c>
      <c r="D34" s="38">
        <f t="shared" si="0"/>
        <v>0.2317360544103481</v>
      </c>
      <c r="E34" s="38">
        <f t="shared" si="1"/>
        <v>0.2852778333133829</v>
      </c>
      <c r="F34" s="38">
        <f t="shared" si="2"/>
        <v>0.5705556666267658</v>
      </c>
    </row>
    <row r="35" spans="1:6" ht="15">
      <c r="A35" s="5" t="s">
        <v>25</v>
      </c>
      <c r="B35" s="38">
        <v>201420212.23</v>
      </c>
      <c r="C35" s="38"/>
      <c r="D35" s="38">
        <f t="shared" si="0"/>
        <v>0</v>
      </c>
      <c r="E35" s="38">
        <f t="shared" si="1"/>
        <v>0</v>
      </c>
      <c r="F35" s="38">
        <f t="shared" si="2"/>
        <v>0</v>
      </c>
    </row>
    <row r="36" spans="1:6" ht="15">
      <c r="A36" s="5" t="s">
        <v>26</v>
      </c>
      <c r="B36" s="38">
        <v>489901735.77</v>
      </c>
      <c r="C36" s="38">
        <v>104270390.31</v>
      </c>
      <c r="D36" s="38">
        <f t="shared" si="0"/>
        <v>0.21283939757044068</v>
      </c>
      <c r="E36" s="38">
        <f t="shared" si="1"/>
        <v>0.26201517211949926</v>
      </c>
      <c r="F36" s="38">
        <f t="shared" si="2"/>
        <v>0.5240303442389985</v>
      </c>
    </row>
    <row r="37" spans="1:6" ht="15">
      <c r="A37" s="5" t="s">
        <v>27</v>
      </c>
      <c r="B37" s="38">
        <v>361815826.57</v>
      </c>
      <c r="C37" s="38"/>
      <c r="D37" s="38">
        <f t="shared" si="0"/>
        <v>0</v>
      </c>
      <c r="E37" s="38">
        <f t="shared" si="1"/>
        <v>0</v>
      </c>
      <c r="F37" s="38">
        <f t="shared" si="2"/>
        <v>0</v>
      </c>
    </row>
    <row r="38" spans="1:6" ht="15">
      <c r="A38" s="5" t="s">
        <v>28</v>
      </c>
      <c r="B38" s="38">
        <v>440533399.12</v>
      </c>
      <c r="C38" s="38">
        <v>123140998.02</v>
      </c>
      <c r="D38" s="38">
        <f t="shared" si="0"/>
        <v>0.2795270421402413</v>
      </c>
      <c r="E38" s="38">
        <f t="shared" si="1"/>
        <v>0.34411075625315307</v>
      </c>
      <c r="F38" s="38">
        <f t="shared" si="2"/>
        <v>0.6882215125063061</v>
      </c>
    </row>
    <row r="39" spans="1:6" ht="15">
      <c r="A39" s="5" t="s">
        <v>29</v>
      </c>
      <c r="B39" s="38">
        <v>377465675.31</v>
      </c>
      <c r="C39" s="38">
        <v>103929227.09</v>
      </c>
      <c r="D39" s="38">
        <f t="shared" si="0"/>
        <v>0.2753342459672562</v>
      </c>
      <c r="E39" s="38">
        <f t="shared" si="1"/>
        <v>0.3389492296586085</v>
      </c>
      <c r="F39" s="38">
        <f t="shared" si="2"/>
        <v>0.677898459317217</v>
      </c>
    </row>
    <row r="40" spans="1:6" ht="15">
      <c r="A40" s="5" t="s">
        <v>30</v>
      </c>
      <c r="B40" s="38">
        <v>1171823412.47</v>
      </c>
      <c r="C40" s="38">
        <v>102153869.05</v>
      </c>
      <c r="D40" s="38">
        <f t="shared" si="0"/>
        <v>0.08717513915742424</v>
      </c>
      <c r="E40" s="38">
        <f t="shared" si="1"/>
        <v>0.10731664039461658</v>
      </c>
      <c r="F40" s="38">
        <f t="shared" si="2"/>
        <v>0.21463328078923316</v>
      </c>
    </row>
    <row r="41" spans="1:6" ht="15">
      <c r="A41" s="5" t="s">
        <v>31</v>
      </c>
      <c r="B41" s="38">
        <v>678153304.27</v>
      </c>
      <c r="C41" s="38">
        <v>42617498.66</v>
      </c>
      <c r="D41" s="38">
        <f t="shared" si="0"/>
        <v>0.0628434579491959</v>
      </c>
      <c r="E41" s="38">
        <f t="shared" si="1"/>
        <v>0.07736321207023507</v>
      </c>
      <c r="F41" s="38">
        <f t="shared" si="2"/>
        <v>0.15472642414047014</v>
      </c>
    </row>
    <row r="42" spans="1:6" ht="15">
      <c r="A42" s="5" t="s">
        <v>32</v>
      </c>
      <c r="B42" s="38">
        <v>495002380.69</v>
      </c>
      <c r="C42" s="38">
        <v>94019279.26</v>
      </c>
      <c r="D42" s="38">
        <f t="shared" si="0"/>
        <v>0.18993702440166743</v>
      </c>
      <c r="E42" s="38">
        <f t="shared" si="1"/>
        <v>0.23382128829789559</v>
      </c>
      <c r="F42" s="38">
        <f t="shared" si="2"/>
        <v>0.46764257659579117</v>
      </c>
    </row>
    <row r="43" spans="1:6" ht="15">
      <c r="A43" s="5" t="s">
        <v>33</v>
      </c>
      <c r="B43" s="38">
        <v>405489012.8</v>
      </c>
      <c r="C43" s="38">
        <v>207945297.42</v>
      </c>
      <c r="D43" s="38">
        <f t="shared" si="0"/>
        <v>0.5128259727287979</v>
      </c>
      <c r="E43" s="38">
        <f t="shared" si="1"/>
        <v>0.631312562644402</v>
      </c>
      <c r="F43" s="38">
        <f t="shared" si="2"/>
        <v>1.262625125288804</v>
      </c>
    </row>
    <row r="44" spans="1:6" ht="15">
      <c r="A44" s="5" t="s">
        <v>34</v>
      </c>
      <c r="B44" s="38">
        <v>353432516.56</v>
      </c>
      <c r="C44" s="38">
        <v>127730793.79</v>
      </c>
      <c r="D44" s="38">
        <f t="shared" si="0"/>
        <v>0.3614007987528107</v>
      </c>
      <c r="E44" s="38">
        <f t="shared" si="1"/>
        <v>0.4449011488016596</v>
      </c>
      <c r="F44" s="38">
        <f t="shared" si="2"/>
        <v>0.8898022976033192</v>
      </c>
    </row>
    <row r="45" spans="1:6" ht="15">
      <c r="A45" s="5" t="s">
        <v>35</v>
      </c>
      <c r="B45" s="38">
        <v>253085786.94</v>
      </c>
      <c r="C45" s="38">
        <v>44481318.25</v>
      </c>
      <c r="D45" s="38">
        <f t="shared" si="0"/>
        <v>0.1757558920546785</v>
      </c>
      <c r="E45" s="38">
        <f t="shared" si="1"/>
        <v>0.21636365650998388</v>
      </c>
      <c r="F45" s="38">
        <f t="shared" si="2"/>
        <v>0.43272731301996775</v>
      </c>
    </row>
    <row r="46" spans="1:6" ht="15">
      <c r="A46" s="5" t="s">
        <v>36</v>
      </c>
      <c r="B46" s="38">
        <v>362301035.89</v>
      </c>
      <c r="C46" s="38">
        <v>162137624.03</v>
      </c>
      <c r="D46" s="38">
        <f t="shared" si="0"/>
        <v>0.4475218339680028</v>
      </c>
      <c r="E46" s="38">
        <f t="shared" si="1"/>
        <v>0.5509201383430576</v>
      </c>
      <c r="F46" s="38">
        <f t="shared" si="2"/>
        <v>1.1018402766861153</v>
      </c>
    </row>
    <row r="47" spans="1:6" s="18" customFormat="1" ht="15">
      <c r="A47" s="15" t="s">
        <v>71</v>
      </c>
      <c r="B47" s="16">
        <f>SUM(B$10:B$46)</f>
        <v>61430151016.729996</v>
      </c>
      <c r="C47" s="16">
        <f>SUM(C$10:C$46)</f>
        <v>20908673415.499992</v>
      </c>
      <c r="D47" s="16">
        <f>$C47/$B47</f>
        <v>0.34036500105307715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 verticalCentered="1"/>
  <pageMargins left="0.1968503937007874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SheetLayoutView="100" zoomScalePageLayoutView="0" workbookViewId="0" topLeftCell="A1">
      <selection activeCell="A6" sqref="A6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00390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8.7109375" style="1" customWidth="1"/>
  </cols>
  <sheetData>
    <row r="1" spans="1:13" ht="18.75" customHeight="1">
      <c r="A1" s="70" t="s">
        <v>193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3" spans="1:8" ht="15">
      <c r="A3" s="11" t="s">
        <v>60</v>
      </c>
      <c r="B3" s="36">
        <v>1</v>
      </c>
      <c r="C3" s="34"/>
      <c r="D3" s="34"/>
      <c r="E3" s="34"/>
      <c r="F3" s="34"/>
      <c r="G3" s="34"/>
      <c r="H3" s="34"/>
    </row>
    <row r="4" spans="1:8" ht="15">
      <c r="A4" s="12" t="s">
        <v>61</v>
      </c>
      <c r="B4" s="37">
        <v>0</v>
      </c>
      <c r="C4" s="35"/>
      <c r="D4" s="35"/>
      <c r="E4" s="35"/>
      <c r="F4" s="35"/>
      <c r="G4" s="35"/>
      <c r="H4" s="35"/>
    </row>
    <row r="5" spans="1:8" ht="15">
      <c r="A5" s="13" t="s">
        <v>62</v>
      </c>
      <c r="B5" s="14" t="s">
        <v>43</v>
      </c>
      <c r="C5" s="27"/>
      <c r="D5" s="27"/>
      <c r="E5" s="27"/>
      <c r="F5" s="27"/>
      <c r="G5" s="27"/>
      <c r="H5" s="27"/>
    </row>
    <row r="7" spans="1:13" s="8" customFormat="1" ht="24.75" customHeight="1">
      <c r="A7" s="71" t="s">
        <v>38</v>
      </c>
      <c r="B7" s="71" t="s">
        <v>235</v>
      </c>
      <c r="C7" s="71"/>
      <c r="D7" s="71"/>
      <c r="E7" s="71"/>
      <c r="F7" s="71"/>
      <c r="G7" s="71" t="s">
        <v>236</v>
      </c>
      <c r="H7" s="71"/>
      <c r="I7" s="71"/>
      <c r="J7" s="80" t="s">
        <v>121</v>
      </c>
      <c r="K7" s="68" t="s">
        <v>90</v>
      </c>
      <c r="L7" s="68" t="s">
        <v>91</v>
      </c>
      <c r="M7" s="68" t="s">
        <v>92</v>
      </c>
    </row>
    <row r="8" spans="1:13" s="8" customFormat="1" ht="193.5" customHeight="1">
      <c r="A8" s="71"/>
      <c r="B8" s="10" t="s">
        <v>114</v>
      </c>
      <c r="C8" s="10" t="s">
        <v>112</v>
      </c>
      <c r="D8" s="10" t="s">
        <v>119</v>
      </c>
      <c r="E8" s="10" t="s">
        <v>116</v>
      </c>
      <c r="F8" s="10" t="s">
        <v>209</v>
      </c>
      <c r="G8" s="10" t="s">
        <v>113</v>
      </c>
      <c r="H8" s="10" t="s">
        <v>120</v>
      </c>
      <c r="I8" s="10" t="s">
        <v>115</v>
      </c>
      <c r="J8" s="80"/>
      <c r="K8" s="68"/>
      <c r="L8" s="68"/>
      <c r="M8" s="68"/>
    </row>
    <row r="9" spans="1:13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223</v>
      </c>
      <c r="K9" s="9">
        <v>11</v>
      </c>
      <c r="L9" s="9">
        <v>12</v>
      </c>
      <c r="M9" s="9">
        <v>13</v>
      </c>
    </row>
    <row r="10" spans="1:13" ht="15">
      <c r="A10" s="5" t="s">
        <v>0</v>
      </c>
      <c r="B10" s="43">
        <v>-2421935673.5</v>
      </c>
      <c r="C10" s="43">
        <v>1081770971.38</v>
      </c>
      <c r="D10" s="43"/>
      <c r="E10" s="43">
        <v>700000000</v>
      </c>
      <c r="F10" s="43">
        <f>SUM($B10:$E10)</f>
        <v>-640164702.1199999</v>
      </c>
      <c r="G10" s="33">
        <v>21167899416.85</v>
      </c>
      <c r="H10" s="33">
        <v>6761285842.4</v>
      </c>
      <c r="I10" s="33">
        <f>$G10-$H10</f>
        <v>14406613574.449999</v>
      </c>
      <c r="J10" s="33">
        <f>-$F10/$I10*100</f>
        <v>4.443547394478091</v>
      </c>
      <c r="K10" s="32">
        <f>IF($J10&gt;10,1,0)</f>
        <v>0</v>
      </c>
      <c r="L10" s="32">
        <f>($K10-$B$4)/($B$3-$B$4)</f>
        <v>0</v>
      </c>
      <c r="M10" s="32">
        <f>$L10*$B$5</f>
        <v>0</v>
      </c>
    </row>
    <row r="11" spans="1:13" ht="15">
      <c r="A11" s="5" t="s">
        <v>1</v>
      </c>
      <c r="B11" s="43">
        <v>-1877609411.77</v>
      </c>
      <c r="C11" s="43">
        <v>1166431411.77</v>
      </c>
      <c r="D11" s="43">
        <v>18415000</v>
      </c>
      <c r="E11" s="43"/>
      <c r="F11" s="43">
        <f>SUM($B11:$E11)</f>
        <v>-692763000</v>
      </c>
      <c r="G11" s="33">
        <v>11887284820.48</v>
      </c>
      <c r="H11" s="33">
        <v>4754682820.48</v>
      </c>
      <c r="I11" s="33">
        <f aca="true" t="shared" si="0" ref="I11:I46">$G11-$H11</f>
        <v>7132602000</v>
      </c>
      <c r="J11" s="33">
        <f aca="true" t="shared" si="1" ref="J11:J46">-$F11/$I11*100</f>
        <v>9.71262661227978</v>
      </c>
      <c r="K11" s="32">
        <f aca="true" t="shared" si="2" ref="K11:K42">IF($J11&gt;10,1,0)</f>
        <v>0</v>
      </c>
      <c r="L11" s="32">
        <f aca="true" t="shared" si="3" ref="L11:L46">($K11-$B$4)/($B$3-$B$4)</f>
        <v>0</v>
      </c>
      <c r="M11" s="32">
        <f aca="true" t="shared" si="4" ref="M11:M46">$L11*$B$5</f>
        <v>0</v>
      </c>
    </row>
    <row r="12" spans="1:13" ht="15">
      <c r="A12" s="5" t="s">
        <v>2</v>
      </c>
      <c r="B12" s="43">
        <v>-234145626.8</v>
      </c>
      <c r="C12" s="43">
        <v>181736626.8</v>
      </c>
      <c r="D12" s="43"/>
      <c r="E12" s="43"/>
      <c r="F12" s="43">
        <f>SUM($B12:$E12)</f>
        <v>-52409000</v>
      </c>
      <c r="G12" s="33">
        <v>2943363405.2</v>
      </c>
      <c r="H12" s="33">
        <v>1608797005.2</v>
      </c>
      <c r="I12" s="33">
        <f t="shared" si="0"/>
        <v>1334566399.9999998</v>
      </c>
      <c r="J12" s="33">
        <f t="shared" si="1"/>
        <v>3.9270432703835496</v>
      </c>
      <c r="K12" s="32">
        <f t="shared" si="2"/>
        <v>0</v>
      </c>
      <c r="L12" s="32">
        <f t="shared" si="3"/>
        <v>0</v>
      </c>
      <c r="M12" s="32">
        <f t="shared" si="4"/>
        <v>0</v>
      </c>
    </row>
    <row r="13" spans="1:13" ht="15">
      <c r="A13" s="5" t="s">
        <v>3</v>
      </c>
      <c r="B13" s="43">
        <v>-20710000</v>
      </c>
      <c r="C13" s="43">
        <v>25485000</v>
      </c>
      <c r="D13" s="43"/>
      <c r="E13" s="43">
        <v>50000000</v>
      </c>
      <c r="F13" s="43"/>
      <c r="G13" s="33">
        <v>2094592000</v>
      </c>
      <c r="H13" s="33">
        <v>897281000</v>
      </c>
      <c r="I13" s="33">
        <f t="shared" si="0"/>
        <v>1197311000</v>
      </c>
      <c r="J13" s="33"/>
      <c r="K13" s="32">
        <f t="shared" si="2"/>
        <v>0</v>
      </c>
      <c r="L13" s="32">
        <f t="shared" si="3"/>
        <v>0</v>
      </c>
      <c r="M13" s="32">
        <f t="shared" si="4"/>
        <v>0</v>
      </c>
    </row>
    <row r="14" spans="1:13" ht="15">
      <c r="A14" s="5" t="s">
        <v>4</v>
      </c>
      <c r="B14" s="43">
        <v>-41925962.43</v>
      </c>
      <c r="C14" s="43">
        <v>29725962.43</v>
      </c>
      <c r="D14" s="43"/>
      <c r="E14" s="43"/>
      <c r="F14" s="43">
        <f>SUM($B14:$E14)</f>
        <v>-12200000</v>
      </c>
      <c r="G14" s="33">
        <v>1250523600</v>
      </c>
      <c r="H14" s="33">
        <v>881824600</v>
      </c>
      <c r="I14" s="33">
        <f t="shared" si="0"/>
        <v>368699000</v>
      </c>
      <c r="J14" s="33">
        <f t="shared" si="1"/>
        <v>3.3089322184220733</v>
      </c>
      <c r="K14" s="32">
        <f t="shared" si="2"/>
        <v>0</v>
      </c>
      <c r="L14" s="32">
        <f t="shared" si="3"/>
        <v>0</v>
      </c>
      <c r="M14" s="32">
        <f t="shared" si="4"/>
        <v>0</v>
      </c>
    </row>
    <row r="15" spans="1:13" ht="15">
      <c r="A15" s="5" t="s">
        <v>5</v>
      </c>
      <c r="B15" s="43">
        <v>-56077631.89</v>
      </c>
      <c r="C15" s="43">
        <v>73640631.89</v>
      </c>
      <c r="D15" s="43"/>
      <c r="E15" s="43"/>
      <c r="F15" s="43"/>
      <c r="G15" s="33">
        <v>973091667.92</v>
      </c>
      <c r="H15" s="33">
        <v>602872667.92</v>
      </c>
      <c r="I15" s="33">
        <f t="shared" si="0"/>
        <v>370219000</v>
      </c>
      <c r="J15" s="33"/>
      <c r="K15" s="32">
        <f t="shared" si="2"/>
        <v>0</v>
      </c>
      <c r="L15" s="32">
        <f t="shared" si="3"/>
        <v>0</v>
      </c>
      <c r="M15" s="32">
        <f t="shared" si="4"/>
        <v>0</v>
      </c>
    </row>
    <row r="16" spans="1:13" ht="15">
      <c r="A16" s="5" t="s">
        <v>6</v>
      </c>
      <c r="B16" s="43">
        <v>-88313356.81</v>
      </c>
      <c r="C16" s="43">
        <v>112317356.81</v>
      </c>
      <c r="D16" s="43"/>
      <c r="E16" s="43"/>
      <c r="F16" s="43"/>
      <c r="G16" s="33">
        <v>1253382004.8</v>
      </c>
      <c r="H16" s="33">
        <v>909164613.49</v>
      </c>
      <c r="I16" s="33">
        <f t="shared" si="0"/>
        <v>344217391.30999994</v>
      </c>
      <c r="J16" s="33"/>
      <c r="K16" s="32">
        <f t="shared" si="2"/>
        <v>0</v>
      </c>
      <c r="L16" s="32">
        <f t="shared" si="3"/>
        <v>0</v>
      </c>
      <c r="M16" s="32">
        <f t="shared" si="4"/>
        <v>0</v>
      </c>
    </row>
    <row r="17" spans="1:13" ht="15">
      <c r="A17" s="5" t="s">
        <v>7</v>
      </c>
      <c r="B17" s="43">
        <v>-5154481.02</v>
      </c>
      <c r="C17" s="43">
        <v>20157081.02</v>
      </c>
      <c r="D17" s="43"/>
      <c r="E17" s="43"/>
      <c r="F17" s="43"/>
      <c r="G17" s="33">
        <v>342761336.78</v>
      </c>
      <c r="H17" s="33">
        <v>214079936.78</v>
      </c>
      <c r="I17" s="33">
        <f t="shared" si="0"/>
        <v>128681399.99999997</v>
      </c>
      <c r="J17" s="33"/>
      <c r="K17" s="32">
        <f t="shared" si="2"/>
        <v>0</v>
      </c>
      <c r="L17" s="32">
        <f t="shared" si="3"/>
        <v>0</v>
      </c>
      <c r="M17" s="32">
        <f t="shared" si="4"/>
        <v>0</v>
      </c>
    </row>
    <row r="18" spans="1:13" ht="15">
      <c r="A18" s="5" t="s">
        <v>8</v>
      </c>
      <c r="B18" s="43">
        <v>-4847308.2</v>
      </c>
      <c r="C18" s="43">
        <v>20794308.2</v>
      </c>
      <c r="D18" s="43"/>
      <c r="E18" s="43"/>
      <c r="F18" s="43"/>
      <c r="G18" s="33">
        <v>961002808.2</v>
      </c>
      <c r="H18" s="33">
        <v>635973808.2</v>
      </c>
      <c r="I18" s="33">
        <f t="shared" si="0"/>
        <v>325029000</v>
      </c>
      <c r="J18" s="33"/>
      <c r="K18" s="32">
        <f t="shared" si="2"/>
        <v>0</v>
      </c>
      <c r="L18" s="32">
        <f t="shared" si="3"/>
        <v>0</v>
      </c>
      <c r="M18" s="32">
        <f t="shared" si="4"/>
        <v>0</v>
      </c>
    </row>
    <row r="19" spans="1:13" ht="15">
      <c r="A19" s="5" t="s">
        <v>9</v>
      </c>
      <c r="B19" s="43">
        <v>-25066428.54</v>
      </c>
      <c r="C19" s="43">
        <v>37280428.54</v>
      </c>
      <c r="D19" s="43"/>
      <c r="E19" s="43"/>
      <c r="F19" s="43"/>
      <c r="G19" s="33">
        <v>738282000</v>
      </c>
      <c r="H19" s="33">
        <v>568803000</v>
      </c>
      <c r="I19" s="33">
        <f t="shared" si="0"/>
        <v>169479000</v>
      </c>
      <c r="J19" s="33"/>
      <c r="K19" s="32">
        <f t="shared" si="2"/>
        <v>0</v>
      </c>
      <c r="L19" s="32">
        <f t="shared" si="3"/>
        <v>0</v>
      </c>
      <c r="M19" s="32">
        <f t="shared" si="4"/>
        <v>0</v>
      </c>
    </row>
    <row r="20" spans="1:13" ht="15">
      <c r="A20" s="46" t="s">
        <v>10</v>
      </c>
      <c r="B20" s="43">
        <v>-12793188</v>
      </c>
      <c r="C20" s="43">
        <v>9793188</v>
      </c>
      <c r="D20" s="43"/>
      <c r="E20" s="43">
        <v>3000000</v>
      </c>
      <c r="F20" s="43"/>
      <c r="G20" s="33">
        <v>247526150.1</v>
      </c>
      <c r="H20" s="33">
        <v>214952150.1</v>
      </c>
      <c r="I20" s="33">
        <f t="shared" si="0"/>
        <v>32574000</v>
      </c>
      <c r="J20" s="33"/>
      <c r="K20" s="32">
        <f>IF($J20&gt;5,1,0)</f>
        <v>0</v>
      </c>
      <c r="L20" s="32">
        <f t="shared" si="3"/>
        <v>0</v>
      </c>
      <c r="M20" s="32">
        <f t="shared" si="4"/>
        <v>0</v>
      </c>
    </row>
    <row r="21" spans="1:13" ht="15">
      <c r="A21" s="46" t="s">
        <v>11</v>
      </c>
      <c r="B21" s="43">
        <v>-8302850.48</v>
      </c>
      <c r="C21" s="43">
        <v>16978618.48</v>
      </c>
      <c r="D21" s="43"/>
      <c r="E21" s="43"/>
      <c r="F21" s="43"/>
      <c r="G21" s="33">
        <v>702193492.25</v>
      </c>
      <c r="H21" s="33">
        <v>561296735</v>
      </c>
      <c r="I21" s="33">
        <f t="shared" si="0"/>
        <v>140896757.25</v>
      </c>
      <c r="J21" s="33"/>
      <c r="K21" s="32">
        <f>IF($J21&gt;5,1,0)</f>
        <v>0</v>
      </c>
      <c r="L21" s="32">
        <f t="shared" si="3"/>
        <v>0</v>
      </c>
      <c r="M21" s="32">
        <f t="shared" si="4"/>
        <v>0</v>
      </c>
    </row>
    <row r="22" spans="1:13" ht="15">
      <c r="A22" s="46" t="s">
        <v>12</v>
      </c>
      <c r="B22" s="43">
        <v>-21727233.58</v>
      </c>
      <c r="C22" s="43">
        <v>47083533.58</v>
      </c>
      <c r="D22" s="43"/>
      <c r="E22" s="43"/>
      <c r="F22" s="43"/>
      <c r="G22" s="33">
        <v>378470508.93</v>
      </c>
      <c r="H22" s="33">
        <v>334817508.93</v>
      </c>
      <c r="I22" s="33">
        <f t="shared" si="0"/>
        <v>43653000</v>
      </c>
      <c r="J22" s="33"/>
      <c r="K22" s="32">
        <f>IF($J22&gt;5,1,0)</f>
        <v>0</v>
      </c>
      <c r="L22" s="32">
        <f t="shared" si="3"/>
        <v>0</v>
      </c>
      <c r="M22" s="32">
        <f t="shared" si="4"/>
        <v>0</v>
      </c>
    </row>
    <row r="23" spans="1:13" ht="15">
      <c r="A23" s="5" t="s">
        <v>13</v>
      </c>
      <c r="B23" s="43">
        <v>-4877071.72</v>
      </c>
      <c r="C23" s="43">
        <v>4877071.72</v>
      </c>
      <c r="D23" s="43"/>
      <c r="E23" s="43"/>
      <c r="F23" s="43"/>
      <c r="G23" s="33">
        <v>453320238.87</v>
      </c>
      <c r="H23" s="33">
        <v>377455938.87</v>
      </c>
      <c r="I23" s="33">
        <f t="shared" si="0"/>
        <v>75864300</v>
      </c>
      <c r="J23" s="33"/>
      <c r="K23" s="32">
        <f t="shared" si="2"/>
        <v>0</v>
      </c>
      <c r="L23" s="32">
        <f t="shared" si="3"/>
        <v>0</v>
      </c>
      <c r="M23" s="32">
        <f t="shared" si="4"/>
        <v>0</v>
      </c>
    </row>
    <row r="24" spans="1:13" ht="15">
      <c r="A24" s="5" t="s">
        <v>14</v>
      </c>
      <c r="B24" s="43">
        <v>-12672019.12</v>
      </c>
      <c r="C24" s="43">
        <v>16582619.12</v>
      </c>
      <c r="D24" s="43"/>
      <c r="E24" s="43"/>
      <c r="F24" s="43"/>
      <c r="G24" s="33">
        <v>537729307.68</v>
      </c>
      <c r="H24" s="33">
        <v>457463099.32</v>
      </c>
      <c r="I24" s="33">
        <f t="shared" si="0"/>
        <v>80266208.35999995</v>
      </c>
      <c r="J24" s="33"/>
      <c r="K24" s="32">
        <f t="shared" si="2"/>
        <v>0</v>
      </c>
      <c r="L24" s="32">
        <f t="shared" si="3"/>
        <v>0</v>
      </c>
      <c r="M24" s="32">
        <f t="shared" si="4"/>
        <v>0</v>
      </c>
    </row>
    <row r="25" spans="1:13" ht="15">
      <c r="A25" s="46" t="s">
        <v>15</v>
      </c>
      <c r="B25" s="43">
        <v>-6278758.76</v>
      </c>
      <c r="C25" s="43">
        <v>11278758.76</v>
      </c>
      <c r="D25" s="43"/>
      <c r="E25" s="43"/>
      <c r="F25" s="43"/>
      <c r="G25" s="33">
        <v>450264289.08</v>
      </c>
      <c r="H25" s="33">
        <v>392901989.08</v>
      </c>
      <c r="I25" s="33">
        <f t="shared" si="0"/>
        <v>57362300</v>
      </c>
      <c r="J25" s="33"/>
      <c r="K25" s="32">
        <f>IF($J25&gt;5,1,0)</f>
        <v>0</v>
      </c>
      <c r="L25" s="32">
        <f t="shared" si="3"/>
        <v>0</v>
      </c>
      <c r="M25" s="32">
        <f t="shared" si="4"/>
        <v>0</v>
      </c>
    </row>
    <row r="26" spans="1:13" ht="15">
      <c r="A26" s="5" t="s">
        <v>16</v>
      </c>
      <c r="B26" s="43">
        <v>-1050000</v>
      </c>
      <c r="C26" s="43">
        <v>30050000</v>
      </c>
      <c r="D26" s="43"/>
      <c r="E26" s="43"/>
      <c r="F26" s="43"/>
      <c r="G26" s="33">
        <v>831714991.2</v>
      </c>
      <c r="H26" s="33">
        <v>412197063.2</v>
      </c>
      <c r="I26" s="33">
        <f t="shared" si="0"/>
        <v>419517928.00000006</v>
      </c>
      <c r="J26" s="33"/>
      <c r="K26" s="32">
        <f t="shared" si="2"/>
        <v>0</v>
      </c>
      <c r="L26" s="32">
        <f t="shared" si="3"/>
        <v>0</v>
      </c>
      <c r="M26" s="32">
        <f t="shared" si="4"/>
        <v>0</v>
      </c>
    </row>
    <row r="27" spans="1:13" ht="15">
      <c r="A27" s="46" t="s">
        <v>17</v>
      </c>
      <c r="B27" s="43">
        <v>-3778006.23</v>
      </c>
      <c r="C27" s="43">
        <v>2441485.23</v>
      </c>
      <c r="D27" s="43"/>
      <c r="E27" s="43">
        <v>1336521</v>
      </c>
      <c r="F27" s="43"/>
      <c r="G27" s="33">
        <v>149255392.22</v>
      </c>
      <c r="H27" s="33">
        <v>123532774.22</v>
      </c>
      <c r="I27" s="33">
        <f t="shared" si="0"/>
        <v>25722618</v>
      </c>
      <c r="J27" s="33"/>
      <c r="K27" s="32">
        <f>IF($J27&gt;5,1,0)</f>
        <v>0</v>
      </c>
      <c r="L27" s="32">
        <f t="shared" si="3"/>
        <v>0</v>
      </c>
      <c r="M27" s="32">
        <f t="shared" si="4"/>
        <v>0</v>
      </c>
    </row>
    <row r="28" spans="1:13" ht="15">
      <c r="A28" s="46" t="s">
        <v>18</v>
      </c>
      <c r="B28" s="43">
        <v>-4655737.36</v>
      </c>
      <c r="C28" s="43">
        <v>5655737.36</v>
      </c>
      <c r="D28" s="43"/>
      <c r="E28" s="43"/>
      <c r="F28" s="43"/>
      <c r="G28" s="33">
        <v>382241626.66</v>
      </c>
      <c r="H28" s="33">
        <v>339908626.66</v>
      </c>
      <c r="I28" s="33">
        <f t="shared" si="0"/>
        <v>42333000</v>
      </c>
      <c r="J28" s="33"/>
      <c r="K28" s="32">
        <f>IF($J28&gt;5,1,0)</f>
        <v>0</v>
      </c>
      <c r="L28" s="32">
        <f t="shared" si="3"/>
        <v>0</v>
      </c>
      <c r="M28" s="32">
        <f t="shared" si="4"/>
        <v>0</v>
      </c>
    </row>
    <row r="29" spans="1:13" ht="15">
      <c r="A29" s="5" t="s">
        <v>19</v>
      </c>
      <c r="B29" s="43">
        <v>-35780532.05</v>
      </c>
      <c r="C29" s="43">
        <v>35780532.05</v>
      </c>
      <c r="D29" s="43"/>
      <c r="E29" s="43"/>
      <c r="F29" s="43"/>
      <c r="G29" s="33">
        <v>550805138.95</v>
      </c>
      <c r="H29" s="33">
        <v>410014638.95</v>
      </c>
      <c r="I29" s="33">
        <f t="shared" si="0"/>
        <v>140790500.00000006</v>
      </c>
      <c r="J29" s="33"/>
      <c r="K29" s="32">
        <f t="shared" si="2"/>
        <v>0</v>
      </c>
      <c r="L29" s="32">
        <f t="shared" si="3"/>
        <v>0</v>
      </c>
      <c r="M29" s="32">
        <f t="shared" si="4"/>
        <v>0</v>
      </c>
    </row>
    <row r="30" spans="1:13" ht="15">
      <c r="A30" s="46" t="s">
        <v>20</v>
      </c>
      <c r="B30" s="43">
        <v>-22699693.55</v>
      </c>
      <c r="C30" s="43">
        <v>22242693.55</v>
      </c>
      <c r="D30" s="43"/>
      <c r="E30" s="43"/>
      <c r="F30" s="43">
        <f>SUM($B30:$E30)</f>
        <v>-457000</v>
      </c>
      <c r="G30" s="33">
        <v>809122043.56</v>
      </c>
      <c r="H30" s="33">
        <v>661675043.56</v>
      </c>
      <c r="I30" s="33">
        <f t="shared" si="0"/>
        <v>147447000</v>
      </c>
      <c r="J30" s="33">
        <f t="shared" si="1"/>
        <v>0.3099418774203612</v>
      </c>
      <c r="K30" s="32">
        <f>IF($J30&gt;5,1,0)</f>
        <v>0</v>
      </c>
      <c r="L30" s="32">
        <f t="shared" si="3"/>
        <v>0</v>
      </c>
      <c r="M30" s="32">
        <f t="shared" si="4"/>
        <v>0</v>
      </c>
    </row>
    <row r="31" spans="1:13" ht="15">
      <c r="A31" s="46" t="s">
        <v>21</v>
      </c>
      <c r="B31" s="43">
        <v>-2456983.44</v>
      </c>
      <c r="C31" s="43">
        <v>1821503.44</v>
      </c>
      <c r="D31" s="43"/>
      <c r="E31" s="43">
        <v>635480</v>
      </c>
      <c r="F31" s="43"/>
      <c r="G31" s="33">
        <v>307938903.01</v>
      </c>
      <c r="H31" s="33">
        <v>254833903.01</v>
      </c>
      <c r="I31" s="33">
        <f t="shared" si="0"/>
        <v>53105000</v>
      </c>
      <c r="J31" s="33"/>
      <c r="K31" s="32">
        <f>IF($J31&gt;5,1,0)</f>
        <v>0</v>
      </c>
      <c r="L31" s="32">
        <f t="shared" si="3"/>
        <v>0</v>
      </c>
      <c r="M31" s="32">
        <f t="shared" si="4"/>
        <v>0</v>
      </c>
    </row>
    <row r="32" spans="1:13" ht="15">
      <c r="A32" s="5" t="s">
        <v>22</v>
      </c>
      <c r="B32" s="43">
        <v>-9211411.49</v>
      </c>
      <c r="C32" s="43">
        <v>9211411.49</v>
      </c>
      <c r="D32" s="43"/>
      <c r="E32" s="43"/>
      <c r="F32" s="43"/>
      <c r="G32" s="33">
        <v>394020600.7</v>
      </c>
      <c r="H32" s="33">
        <v>327815603.7</v>
      </c>
      <c r="I32" s="33">
        <f t="shared" si="0"/>
        <v>66204997</v>
      </c>
      <c r="J32" s="33"/>
      <c r="K32" s="32">
        <f t="shared" si="2"/>
        <v>0</v>
      </c>
      <c r="L32" s="32">
        <f t="shared" si="3"/>
        <v>0</v>
      </c>
      <c r="M32" s="32">
        <f t="shared" si="4"/>
        <v>0</v>
      </c>
    </row>
    <row r="33" spans="1:13" ht="15">
      <c r="A33" s="46" t="s">
        <v>23</v>
      </c>
      <c r="B33" s="43">
        <v>-5402394.75</v>
      </c>
      <c r="C33" s="43">
        <v>5402394.75</v>
      </c>
      <c r="D33" s="43"/>
      <c r="E33" s="43"/>
      <c r="F33" s="43"/>
      <c r="G33" s="33">
        <v>440363879.95</v>
      </c>
      <c r="H33" s="33">
        <v>356126879.95</v>
      </c>
      <c r="I33" s="33">
        <f t="shared" si="0"/>
        <v>84237000</v>
      </c>
      <c r="J33" s="33"/>
      <c r="K33" s="32">
        <f>IF($J33&gt;5,1,0)</f>
        <v>0</v>
      </c>
      <c r="L33" s="32">
        <f t="shared" si="3"/>
        <v>0</v>
      </c>
      <c r="M33" s="32">
        <f t="shared" si="4"/>
        <v>0</v>
      </c>
    </row>
    <row r="34" spans="1:13" ht="15">
      <c r="A34" s="5" t="s">
        <v>24</v>
      </c>
      <c r="B34" s="43">
        <v>-43820284.29</v>
      </c>
      <c r="C34" s="43">
        <v>43179610.45</v>
      </c>
      <c r="D34" s="43">
        <v>640673.84</v>
      </c>
      <c r="E34" s="43"/>
      <c r="F34" s="43"/>
      <c r="G34" s="33">
        <v>621285048.94</v>
      </c>
      <c r="H34" s="33">
        <v>439035048.94</v>
      </c>
      <c r="I34" s="33">
        <f t="shared" si="0"/>
        <v>182250000.00000006</v>
      </c>
      <c r="J34" s="33"/>
      <c r="K34" s="32">
        <f t="shared" si="2"/>
        <v>0</v>
      </c>
      <c r="L34" s="32">
        <f t="shared" si="3"/>
        <v>0</v>
      </c>
      <c r="M34" s="32">
        <f t="shared" si="4"/>
        <v>0</v>
      </c>
    </row>
    <row r="35" spans="1:13" ht="15">
      <c r="A35" s="46" t="s">
        <v>25</v>
      </c>
      <c r="B35" s="43">
        <v>-19941608.03</v>
      </c>
      <c r="C35" s="43">
        <v>21686608.03</v>
      </c>
      <c r="D35" s="43"/>
      <c r="E35" s="43"/>
      <c r="F35" s="43"/>
      <c r="G35" s="33">
        <v>181478604.2</v>
      </c>
      <c r="H35" s="33">
        <v>152791722.2</v>
      </c>
      <c r="I35" s="33">
        <f t="shared" si="0"/>
        <v>28686882</v>
      </c>
      <c r="J35" s="33"/>
      <c r="K35" s="32">
        <f>IF($J35&gt;5,1,0)</f>
        <v>0</v>
      </c>
      <c r="L35" s="32">
        <f t="shared" si="3"/>
        <v>0</v>
      </c>
      <c r="M35" s="32">
        <f t="shared" si="4"/>
        <v>0</v>
      </c>
    </row>
    <row r="36" spans="1:13" ht="15">
      <c r="A36" s="5" t="s">
        <v>26</v>
      </c>
      <c r="B36" s="43">
        <v>-20696351.76</v>
      </c>
      <c r="C36" s="43">
        <v>21541351.76</v>
      </c>
      <c r="D36" s="43"/>
      <c r="E36" s="43"/>
      <c r="F36" s="43"/>
      <c r="G36" s="33">
        <v>469205384.01</v>
      </c>
      <c r="H36" s="33">
        <v>315439352.55</v>
      </c>
      <c r="I36" s="33">
        <f t="shared" si="0"/>
        <v>153766031.45999998</v>
      </c>
      <c r="J36" s="33"/>
      <c r="K36" s="32">
        <f t="shared" si="2"/>
        <v>0</v>
      </c>
      <c r="L36" s="32">
        <f t="shared" si="3"/>
        <v>0</v>
      </c>
      <c r="M36" s="32">
        <f t="shared" si="4"/>
        <v>0</v>
      </c>
    </row>
    <row r="37" spans="1:13" ht="15">
      <c r="A37" s="5" t="s">
        <v>27</v>
      </c>
      <c r="B37" s="43">
        <v>-9908001.57</v>
      </c>
      <c r="C37" s="43">
        <v>8285001.57</v>
      </c>
      <c r="D37" s="43"/>
      <c r="E37" s="43">
        <v>1623000</v>
      </c>
      <c r="F37" s="43"/>
      <c r="G37" s="33">
        <v>351907825</v>
      </c>
      <c r="H37" s="33">
        <v>279600350</v>
      </c>
      <c r="I37" s="33">
        <f t="shared" si="0"/>
        <v>72307475</v>
      </c>
      <c r="J37" s="33"/>
      <c r="K37" s="32">
        <f t="shared" si="2"/>
        <v>0</v>
      </c>
      <c r="L37" s="32">
        <f t="shared" si="3"/>
        <v>0</v>
      </c>
      <c r="M37" s="32">
        <f t="shared" si="4"/>
        <v>0</v>
      </c>
    </row>
    <row r="38" spans="1:13" ht="15">
      <c r="A38" s="46" t="s">
        <v>28</v>
      </c>
      <c r="B38" s="43">
        <v>-6838107.22</v>
      </c>
      <c r="C38" s="43">
        <v>6230007.22</v>
      </c>
      <c r="D38" s="43"/>
      <c r="E38" s="43">
        <v>5920500</v>
      </c>
      <c r="F38" s="43"/>
      <c r="G38" s="33">
        <v>433695291.9</v>
      </c>
      <c r="H38" s="33">
        <v>384349291.9</v>
      </c>
      <c r="I38" s="33">
        <f t="shared" si="0"/>
        <v>49346000</v>
      </c>
      <c r="J38" s="33"/>
      <c r="K38" s="32">
        <f>IF($J38&gt;5,1,0)</f>
        <v>0</v>
      </c>
      <c r="L38" s="32">
        <f t="shared" si="3"/>
        <v>0</v>
      </c>
      <c r="M38" s="32">
        <f t="shared" si="4"/>
        <v>0</v>
      </c>
    </row>
    <row r="39" spans="1:13" ht="15">
      <c r="A39" s="46" t="s">
        <v>29</v>
      </c>
      <c r="B39" s="43">
        <v>-14326059.28</v>
      </c>
      <c r="C39" s="43">
        <v>14326059.28</v>
      </c>
      <c r="D39" s="43"/>
      <c r="E39" s="43"/>
      <c r="F39" s="43"/>
      <c r="G39" s="33">
        <v>363139616.03</v>
      </c>
      <c r="H39" s="33">
        <v>316395616.03</v>
      </c>
      <c r="I39" s="33">
        <f t="shared" si="0"/>
        <v>46744000</v>
      </c>
      <c r="J39" s="33"/>
      <c r="K39" s="32">
        <f>IF($J39&gt;5,1,0)</f>
        <v>0</v>
      </c>
      <c r="L39" s="32">
        <f t="shared" si="3"/>
        <v>0</v>
      </c>
      <c r="M39" s="32">
        <f t="shared" si="4"/>
        <v>0</v>
      </c>
    </row>
    <row r="40" spans="1:13" ht="15">
      <c r="A40" s="5" t="s">
        <v>30</v>
      </c>
      <c r="B40" s="43">
        <v>-90829562.88</v>
      </c>
      <c r="C40" s="43">
        <v>67833912.88</v>
      </c>
      <c r="D40" s="43"/>
      <c r="E40" s="43">
        <v>17879550</v>
      </c>
      <c r="F40" s="43">
        <f>SUM($B40:$E40)</f>
        <v>-5116100</v>
      </c>
      <c r="G40" s="33">
        <v>1080993849.59</v>
      </c>
      <c r="H40" s="33">
        <v>836024509.67</v>
      </c>
      <c r="I40" s="33">
        <f t="shared" si="0"/>
        <v>244969339.91999996</v>
      </c>
      <c r="J40" s="33">
        <f t="shared" si="1"/>
        <v>2.088465438846663</v>
      </c>
      <c r="K40" s="32">
        <f t="shared" si="2"/>
        <v>0</v>
      </c>
      <c r="L40" s="32">
        <f t="shared" si="3"/>
        <v>0</v>
      </c>
      <c r="M40" s="32">
        <f t="shared" si="4"/>
        <v>0</v>
      </c>
    </row>
    <row r="41" spans="1:13" ht="15">
      <c r="A41" s="5" t="s">
        <v>31</v>
      </c>
      <c r="B41" s="43">
        <v>-63925725.47</v>
      </c>
      <c r="C41" s="43">
        <v>63625725.47</v>
      </c>
      <c r="D41" s="43"/>
      <c r="E41" s="43"/>
      <c r="F41" s="43">
        <f>SUM($B41:$E41)</f>
        <v>-300000</v>
      </c>
      <c r="G41" s="33">
        <v>614227578.8</v>
      </c>
      <c r="H41" s="33">
        <v>420068726.31</v>
      </c>
      <c r="I41" s="33">
        <f t="shared" si="0"/>
        <v>194158852.48999995</v>
      </c>
      <c r="J41" s="33">
        <f t="shared" si="1"/>
        <v>0.15451265608167486</v>
      </c>
      <c r="K41" s="32">
        <f t="shared" si="2"/>
        <v>0</v>
      </c>
      <c r="L41" s="32">
        <f t="shared" si="3"/>
        <v>0</v>
      </c>
      <c r="M41" s="32">
        <f t="shared" si="4"/>
        <v>0</v>
      </c>
    </row>
    <row r="42" spans="1:13" ht="15">
      <c r="A42" s="5" t="s">
        <v>32</v>
      </c>
      <c r="B42" s="43">
        <v>-40905090.54</v>
      </c>
      <c r="C42" s="43">
        <v>40905090.54</v>
      </c>
      <c r="D42" s="43"/>
      <c r="E42" s="43"/>
      <c r="F42" s="43"/>
      <c r="G42" s="33">
        <v>454097290.15</v>
      </c>
      <c r="H42" s="33">
        <v>359920058.15</v>
      </c>
      <c r="I42" s="33">
        <f t="shared" si="0"/>
        <v>94177232</v>
      </c>
      <c r="J42" s="33"/>
      <c r="K42" s="32">
        <f t="shared" si="2"/>
        <v>0</v>
      </c>
      <c r="L42" s="32">
        <f t="shared" si="3"/>
        <v>0</v>
      </c>
      <c r="M42" s="32">
        <f t="shared" si="4"/>
        <v>0</v>
      </c>
    </row>
    <row r="43" spans="1:13" ht="15">
      <c r="A43" s="46" t="s">
        <v>33</v>
      </c>
      <c r="B43" s="43">
        <v>-3453934.62</v>
      </c>
      <c r="C43" s="43">
        <v>3453934.62</v>
      </c>
      <c r="D43" s="43"/>
      <c r="E43" s="43"/>
      <c r="F43" s="43"/>
      <c r="G43" s="33">
        <v>402035078.18</v>
      </c>
      <c r="H43" s="33">
        <v>354629278.18</v>
      </c>
      <c r="I43" s="33">
        <f t="shared" si="0"/>
        <v>47405800</v>
      </c>
      <c r="J43" s="33"/>
      <c r="K43" s="32">
        <f>IF($J43&gt;5,1,0)</f>
        <v>0</v>
      </c>
      <c r="L43" s="32">
        <f t="shared" si="3"/>
        <v>0</v>
      </c>
      <c r="M43" s="32">
        <f t="shared" si="4"/>
        <v>0</v>
      </c>
    </row>
    <row r="44" spans="1:13" ht="15">
      <c r="A44" s="46" t="s">
        <v>34</v>
      </c>
      <c r="B44" s="43">
        <v>-12845010.41</v>
      </c>
      <c r="C44" s="43">
        <v>16823918.41</v>
      </c>
      <c r="D44" s="43"/>
      <c r="E44" s="43"/>
      <c r="F44" s="43"/>
      <c r="G44" s="33">
        <v>340587506.15</v>
      </c>
      <c r="H44" s="33">
        <v>297661058.15</v>
      </c>
      <c r="I44" s="33">
        <f t="shared" si="0"/>
        <v>42926448</v>
      </c>
      <c r="J44" s="33"/>
      <c r="K44" s="32">
        <f>IF($J44&gt;5,1,0)</f>
        <v>0</v>
      </c>
      <c r="L44" s="32">
        <f t="shared" si="3"/>
        <v>0</v>
      </c>
      <c r="M44" s="32">
        <f t="shared" si="4"/>
        <v>0</v>
      </c>
    </row>
    <row r="45" spans="1:13" ht="15">
      <c r="A45" s="46" t="s">
        <v>35</v>
      </c>
      <c r="B45" s="43">
        <v>-2835574.32</v>
      </c>
      <c r="C45" s="43">
        <v>2035574.32</v>
      </c>
      <c r="D45" s="43"/>
      <c r="E45" s="43"/>
      <c r="F45" s="43">
        <f>SUM($B45:$E45)</f>
        <v>-799999.9999999998</v>
      </c>
      <c r="G45" s="33">
        <v>250250212.62</v>
      </c>
      <c r="H45" s="33">
        <v>203960335.01</v>
      </c>
      <c r="I45" s="33">
        <f t="shared" si="0"/>
        <v>46289877.610000014</v>
      </c>
      <c r="J45" s="33">
        <f t="shared" si="1"/>
        <v>1.728239609402587</v>
      </c>
      <c r="K45" s="32">
        <f>IF($J45&gt;5,1,0)</f>
        <v>0</v>
      </c>
      <c r="L45" s="32">
        <f t="shared" si="3"/>
        <v>0</v>
      </c>
      <c r="M45" s="32">
        <f t="shared" si="4"/>
        <v>0</v>
      </c>
    </row>
    <row r="46" spans="1:13" ht="15">
      <c r="A46" s="46" t="s">
        <v>36</v>
      </c>
      <c r="B46" s="43">
        <v>-5674592.11</v>
      </c>
      <c r="C46" s="43">
        <v>6974592.11</v>
      </c>
      <c r="D46" s="43"/>
      <c r="E46" s="43"/>
      <c r="F46" s="43"/>
      <c r="G46" s="33">
        <v>356626443.78</v>
      </c>
      <c r="H46" s="33">
        <v>304183628.78</v>
      </c>
      <c r="I46" s="33">
        <f t="shared" si="0"/>
        <v>52442815</v>
      </c>
      <c r="J46" s="33"/>
      <c r="K46" s="32">
        <f>IF($J46&gt;5,1,0)</f>
        <v>0</v>
      </c>
      <c r="L46" s="32">
        <f t="shared" si="3"/>
        <v>0</v>
      </c>
      <c r="M46" s="32">
        <f t="shared" si="4"/>
        <v>0</v>
      </c>
    </row>
    <row r="47" spans="1:13" s="18" customFormat="1" ht="15">
      <c r="A47" s="15" t="s">
        <v>71</v>
      </c>
      <c r="B47" s="44">
        <f>SUM(B$10:B$46)</f>
        <v>-5263471663.99</v>
      </c>
      <c r="C47" s="44">
        <f>SUM(C$10:C$46)</f>
        <v>3285440713.03</v>
      </c>
      <c r="D47" s="44">
        <f>SUM(D$10:D$46)</f>
        <v>19055673.84</v>
      </c>
      <c r="E47" s="44">
        <f>SUM(E$10:E$46)</f>
        <v>780395051</v>
      </c>
      <c r="F47" s="44">
        <f>SUM($F$10:$F$46)</f>
        <v>-1404209802.12</v>
      </c>
      <c r="G47" s="44">
        <f>SUM(G$10:G$46)</f>
        <v>56166679352.74</v>
      </c>
      <c r="H47" s="44">
        <f>SUM(H$10:H$46)</f>
        <v>27723816224.890003</v>
      </c>
      <c r="I47" s="44">
        <f>SUM(I$10:I$46)</f>
        <v>28442863127.85</v>
      </c>
      <c r="J47" s="16"/>
      <c r="K47" s="16"/>
      <c r="L47" s="17"/>
      <c r="M47" s="17"/>
    </row>
    <row r="49" spans="6:9" ht="1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  <colBreaks count="1" manualBreakCount="1">
    <brk id="4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1">
      <selection activeCell="A6" sqref="A6"/>
    </sheetView>
  </sheetViews>
  <sheetFormatPr defaultColWidth="8.7109375" defaultRowHeight="15"/>
  <cols>
    <col min="1" max="1" width="24.421875" style="1" customWidth="1"/>
    <col min="2" max="2" width="17.28125" style="1" customWidth="1"/>
    <col min="3" max="3" width="17.28125" style="1" bestFit="1" customWidth="1"/>
    <col min="4" max="4" width="17.57421875" style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70" t="s">
        <v>194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6" ht="15">
      <c r="A3" s="11" t="s">
        <v>97</v>
      </c>
      <c r="B3" s="36">
        <v>1</v>
      </c>
      <c r="C3" s="34"/>
      <c r="D3" s="34"/>
      <c r="E3" s="34"/>
      <c r="F3" s="34"/>
    </row>
    <row r="4" spans="1:6" ht="15">
      <c r="A4" s="12" t="s">
        <v>98</v>
      </c>
      <c r="B4" s="37">
        <v>0</v>
      </c>
      <c r="C4" s="35"/>
      <c r="D4" s="35"/>
      <c r="E4" s="35"/>
      <c r="F4" s="35"/>
    </row>
    <row r="5" spans="1:6" ht="15">
      <c r="A5" s="13" t="s">
        <v>99</v>
      </c>
      <c r="B5" s="14" t="s">
        <v>43</v>
      </c>
      <c r="C5" s="27"/>
      <c r="D5" s="27"/>
      <c r="E5" s="27"/>
      <c r="F5" s="27"/>
    </row>
    <row r="7" spans="1:11" s="8" customFormat="1" ht="24.75" customHeight="1">
      <c r="A7" s="71" t="s">
        <v>38</v>
      </c>
      <c r="B7" s="71" t="s">
        <v>269</v>
      </c>
      <c r="C7" s="71"/>
      <c r="D7" s="71"/>
      <c r="E7" s="71" t="s">
        <v>236</v>
      </c>
      <c r="F7" s="71"/>
      <c r="G7" s="71"/>
      <c r="H7" s="80" t="s">
        <v>189</v>
      </c>
      <c r="I7" s="68" t="s">
        <v>100</v>
      </c>
      <c r="J7" s="68" t="s">
        <v>101</v>
      </c>
      <c r="K7" s="68" t="s">
        <v>102</v>
      </c>
    </row>
    <row r="8" spans="1:11" s="8" customFormat="1" ht="193.5" customHeight="1">
      <c r="A8" s="71"/>
      <c r="B8" s="10" t="s">
        <v>185</v>
      </c>
      <c r="C8" s="10" t="s">
        <v>186</v>
      </c>
      <c r="D8" s="10" t="s">
        <v>187</v>
      </c>
      <c r="E8" s="10" t="s">
        <v>113</v>
      </c>
      <c r="F8" s="10" t="s">
        <v>120</v>
      </c>
      <c r="G8" s="10" t="s">
        <v>115</v>
      </c>
      <c r="H8" s="80"/>
      <c r="I8" s="68"/>
      <c r="J8" s="68"/>
      <c r="K8" s="68"/>
    </row>
    <row r="9" spans="1:11" s="7" customFormat="1" ht="15">
      <c r="A9" s="9">
        <v>1</v>
      </c>
      <c r="B9" s="9">
        <v>2</v>
      </c>
      <c r="C9" s="9">
        <v>3</v>
      </c>
      <c r="D9" s="9" t="s">
        <v>134</v>
      </c>
      <c r="E9" s="9">
        <v>5</v>
      </c>
      <c r="F9" s="9">
        <v>6</v>
      </c>
      <c r="G9" s="9" t="s">
        <v>188</v>
      </c>
      <c r="H9" s="9" t="s">
        <v>225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8">
        <v>4096451600</v>
      </c>
      <c r="C10" s="38">
        <v>1316300000</v>
      </c>
      <c r="D10" s="38">
        <f>$B10-$C10</f>
        <v>2780151600</v>
      </c>
      <c r="E10" s="33">
        <v>21167899416.85</v>
      </c>
      <c r="F10" s="33">
        <v>6761285842.4</v>
      </c>
      <c r="G10" s="33">
        <f>$E10-$F10</f>
        <v>14406613574.449999</v>
      </c>
      <c r="H10" s="33">
        <f>$D10/$G10*100</f>
        <v>19.297745341976647</v>
      </c>
      <c r="I10" s="32">
        <f>IF($H10&gt;100,1,0)</f>
        <v>0</v>
      </c>
      <c r="J10" s="32">
        <f>($I10-$B$4)/($B$3-$B$4)</f>
        <v>0</v>
      </c>
      <c r="K10" s="32">
        <f>$J10*$B$5</f>
        <v>0</v>
      </c>
    </row>
    <row r="11" spans="1:11" ht="15">
      <c r="A11" s="5" t="s">
        <v>1</v>
      </c>
      <c r="B11" s="38">
        <v>3095937290.17</v>
      </c>
      <c r="C11" s="38">
        <v>633991000</v>
      </c>
      <c r="D11" s="38">
        <f aca="true" t="shared" si="0" ref="D11:D46">$B11-$C11</f>
        <v>2461946290.17</v>
      </c>
      <c r="E11" s="33">
        <v>11887284820.48</v>
      </c>
      <c r="F11" s="33">
        <v>4754682820.48</v>
      </c>
      <c r="G11" s="33">
        <f aca="true" t="shared" si="1" ref="G11:G46">$E11-$F11</f>
        <v>7132602000</v>
      </c>
      <c r="H11" s="33">
        <f aca="true" t="shared" si="2" ref="H11:H46">$D11/$G11*100</f>
        <v>34.51680452897835</v>
      </c>
      <c r="I11" s="32">
        <f aca="true" t="shared" si="3" ref="I11:I42">IF($H11&gt;100,1,0)</f>
        <v>0</v>
      </c>
      <c r="J11" s="32">
        <f aca="true" t="shared" si="4" ref="J11:J46">($I11-$B$4)/($B$3-$B$4)</f>
        <v>0</v>
      </c>
      <c r="K11" s="32">
        <f aca="true" t="shared" si="5" ref="K11:K46">$J11*$B$5</f>
        <v>0</v>
      </c>
    </row>
    <row r="12" spans="1:11" ht="15">
      <c r="A12" s="5" t="s">
        <v>2</v>
      </c>
      <c r="B12" s="38">
        <v>42242734.86</v>
      </c>
      <c r="C12" s="38">
        <v>17242734.86</v>
      </c>
      <c r="D12" s="38">
        <f t="shared" si="0"/>
        <v>25000000</v>
      </c>
      <c r="E12" s="33">
        <v>2943363405.2</v>
      </c>
      <c r="F12" s="33">
        <v>1608797005.2</v>
      </c>
      <c r="G12" s="33">
        <f t="shared" si="1"/>
        <v>1334566399.9999998</v>
      </c>
      <c r="H12" s="33">
        <f t="shared" si="2"/>
        <v>1.8732676021215582</v>
      </c>
      <c r="I12" s="32">
        <f t="shared" si="3"/>
        <v>0</v>
      </c>
      <c r="J12" s="32">
        <f t="shared" si="4"/>
        <v>0</v>
      </c>
      <c r="K12" s="32">
        <f t="shared" si="5"/>
        <v>0</v>
      </c>
    </row>
    <row r="13" spans="1:11" ht="15">
      <c r="A13" s="5" t="s">
        <v>3</v>
      </c>
      <c r="B13" s="38">
        <v>40000000</v>
      </c>
      <c r="C13" s="38"/>
      <c r="D13" s="38">
        <f t="shared" si="0"/>
        <v>40000000</v>
      </c>
      <c r="E13" s="33">
        <v>2094592000</v>
      </c>
      <c r="F13" s="33">
        <v>897281000</v>
      </c>
      <c r="G13" s="33">
        <f t="shared" si="1"/>
        <v>1197311000</v>
      </c>
      <c r="H13" s="33">
        <f t="shared" si="2"/>
        <v>3.340819553148681</v>
      </c>
      <c r="I13" s="32">
        <f t="shared" si="3"/>
        <v>0</v>
      </c>
      <c r="J13" s="32">
        <f t="shared" si="4"/>
        <v>0</v>
      </c>
      <c r="K13" s="32">
        <f t="shared" si="5"/>
        <v>0</v>
      </c>
    </row>
    <row r="14" spans="1:11" ht="15">
      <c r="A14" s="5" t="s">
        <v>4</v>
      </c>
      <c r="B14" s="38">
        <v>53035000</v>
      </c>
      <c r="C14" s="38"/>
      <c r="D14" s="38">
        <f t="shared" si="0"/>
        <v>53035000</v>
      </c>
      <c r="E14" s="33">
        <v>1250523600</v>
      </c>
      <c r="F14" s="33">
        <v>881824600</v>
      </c>
      <c r="G14" s="33">
        <f t="shared" si="1"/>
        <v>368699000</v>
      </c>
      <c r="H14" s="33">
        <f t="shared" si="2"/>
        <v>14.38436231180448</v>
      </c>
      <c r="I14" s="32">
        <f t="shared" si="3"/>
        <v>0</v>
      </c>
      <c r="J14" s="32">
        <f t="shared" si="4"/>
        <v>0</v>
      </c>
      <c r="K14" s="32">
        <f t="shared" si="5"/>
        <v>0</v>
      </c>
    </row>
    <row r="15" spans="1:11" ht="15">
      <c r="A15" s="5" t="s">
        <v>5</v>
      </c>
      <c r="B15" s="38">
        <v>20181000</v>
      </c>
      <c r="C15" s="38">
        <v>20181000</v>
      </c>
      <c r="D15" s="38">
        <f t="shared" si="0"/>
        <v>0</v>
      </c>
      <c r="E15" s="33">
        <v>973091667.92</v>
      </c>
      <c r="F15" s="33">
        <v>602872667.92</v>
      </c>
      <c r="G15" s="33">
        <f t="shared" si="1"/>
        <v>370219000</v>
      </c>
      <c r="H15" s="33">
        <f t="shared" si="2"/>
        <v>0</v>
      </c>
      <c r="I15" s="32">
        <f t="shared" si="3"/>
        <v>0</v>
      </c>
      <c r="J15" s="32">
        <f t="shared" si="4"/>
        <v>0</v>
      </c>
      <c r="K15" s="32">
        <f t="shared" si="5"/>
        <v>0</v>
      </c>
    </row>
    <row r="16" spans="1:11" ht="15">
      <c r="A16" s="5" t="s">
        <v>6</v>
      </c>
      <c r="B16" s="38">
        <v>74484000</v>
      </c>
      <c r="C16" s="38">
        <v>74484000</v>
      </c>
      <c r="D16" s="38">
        <f t="shared" si="0"/>
        <v>0</v>
      </c>
      <c r="E16" s="33">
        <v>1253382004.8</v>
      </c>
      <c r="F16" s="33">
        <v>909164613.49</v>
      </c>
      <c r="G16" s="33">
        <f t="shared" si="1"/>
        <v>344217391.30999994</v>
      </c>
      <c r="H16" s="33">
        <f t="shared" si="2"/>
        <v>0</v>
      </c>
      <c r="I16" s="32">
        <f t="shared" si="3"/>
        <v>0</v>
      </c>
      <c r="J16" s="32">
        <f t="shared" si="4"/>
        <v>0</v>
      </c>
      <c r="K16" s="32">
        <f t="shared" si="5"/>
        <v>0</v>
      </c>
    </row>
    <row r="17" spans="1:11" ht="15">
      <c r="A17" s="5" t="s">
        <v>7</v>
      </c>
      <c r="B17" s="38">
        <v>69859000</v>
      </c>
      <c r="C17" s="38">
        <v>40332000</v>
      </c>
      <c r="D17" s="38">
        <f t="shared" si="0"/>
        <v>29527000</v>
      </c>
      <c r="E17" s="33">
        <v>342761336.78</v>
      </c>
      <c r="F17" s="33">
        <v>214079936.78</v>
      </c>
      <c r="G17" s="33">
        <f t="shared" si="1"/>
        <v>128681399.99999997</v>
      </c>
      <c r="H17" s="33">
        <f t="shared" si="2"/>
        <v>22.94581812134466</v>
      </c>
      <c r="I17" s="32">
        <f t="shared" si="3"/>
        <v>0</v>
      </c>
      <c r="J17" s="32">
        <f t="shared" si="4"/>
        <v>0</v>
      </c>
      <c r="K17" s="32">
        <f t="shared" si="5"/>
        <v>0</v>
      </c>
    </row>
    <row r="18" spans="1:11" ht="15">
      <c r="A18" s="5" t="s">
        <v>8</v>
      </c>
      <c r="B18" s="38">
        <v>6882000</v>
      </c>
      <c r="C18" s="38">
        <v>6882000</v>
      </c>
      <c r="D18" s="38">
        <f t="shared" si="0"/>
        <v>0</v>
      </c>
      <c r="E18" s="33">
        <v>961002808.2</v>
      </c>
      <c r="F18" s="33">
        <v>635973808.2</v>
      </c>
      <c r="G18" s="33">
        <f t="shared" si="1"/>
        <v>325029000</v>
      </c>
      <c r="H18" s="33">
        <f t="shared" si="2"/>
        <v>0</v>
      </c>
      <c r="I18" s="32">
        <f t="shared" si="3"/>
        <v>0</v>
      </c>
      <c r="J18" s="32">
        <f t="shared" si="4"/>
        <v>0</v>
      </c>
      <c r="K18" s="32">
        <f t="shared" si="5"/>
        <v>0</v>
      </c>
    </row>
    <row r="19" spans="1:11" ht="15">
      <c r="A19" s="5" t="s">
        <v>9</v>
      </c>
      <c r="B19" s="38">
        <v>18067290</v>
      </c>
      <c r="C19" s="38">
        <v>12353000</v>
      </c>
      <c r="D19" s="38">
        <f t="shared" si="0"/>
        <v>5714290</v>
      </c>
      <c r="E19" s="33">
        <v>738282000</v>
      </c>
      <c r="F19" s="33">
        <v>568803000</v>
      </c>
      <c r="G19" s="33">
        <f t="shared" si="1"/>
        <v>169479000</v>
      </c>
      <c r="H19" s="33">
        <f t="shared" si="2"/>
        <v>3.3716802671717443</v>
      </c>
      <c r="I19" s="32">
        <f t="shared" si="3"/>
        <v>0</v>
      </c>
      <c r="J19" s="32">
        <f t="shared" si="4"/>
        <v>0</v>
      </c>
      <c r="K19" s="32">
        <f t="shared" si="5"/>
        <v>0</v>
      </c>
    </row>
    <row r="20" spans="1:11" ht="15">
      <c r="A20" s="46" t="s">
        <v>10</v>
      </c>
      <c r="B20" s="38"/>
      <c r="C20" s="38"/>
      <c r="D20" s="38">
        <f t="shared" si="0"/>
        <v>0</v>
      </c>
      <c r="E20" s="33">
        <v>247526150.1</v>
      </c>
      <c r="F20" s="33">
        <v>214952150.1</v>
      </c>
      <c r="G20" s="33">
        <f t="shared" si="1"/>
        <v>32574000</v>
      </c>
      <c r="H20" s="33">
        <f t="shared" si="2"/>
        <v>0</v>
      </c>
      <c r="I20" s="32">
        <f>IF($H20&gt;50,1,0)</f>
        <v>0</v>
      </c>
      <c r="J20" s="32">
        <f t="shared" si="4"/>
        <v>0</v>
      </c>
      <c r="K20" s="32">
        <f t="shared" si="5"/>
        <v>0</v>
      </c>
    </row>
    <row r="21" spans="1:11" ht="15">
      <c r="A21" s="46" t="s">
        <v>11</v>
      </c>
      <c r="B21" s="38">
        <v>18185000</v>
      </c>
      <c r="C21" s="38">
        <v>18185000</v>
      </c>
      <c r="D21" s="38">
        <f t="shared" si="0"/>
        <v>0</v>
      </c>
      <c r="E21" s="33">
        <v>702193492.25</v>
      </c>
      <c r="F21" s="33">
        <v>561296735</v>
      </c>
      <c r="G21" s="33">
        <f t="shared" si="1"/>
        <v>140896757.25</v>
      </c>
      <c r="H21" s="33">
        <f t="shared" si="2"/>
        <v>0</v>
      </c>
      <c r="I21" s="32">
        <f>IF($H21&gt;50,1,0)</f>
        <v>0</v>
      </c>
      <c r="J21" s="32">
        <f t="shared" si="4"/>
        <v>0</v>
      </c>
      <c r="K21" s="32">
        <f t="shared" si="5"/>
        <v>0</v>
      </c>
    </row>
    <row r="22" spans="1:11" ht="15">
      <c r="A22" s="46" t="s">
        <v>12</v>
      </c>
      <c r="B22" s="38">
        <v>25838000</v>
      </c>
      <c r="C22" s="38">
        <v>10838000</v>
      </c>
      <c r="D22" s="38">
        <f t="shared" si="0"/>
        <v>15000000</v>
      </c>
      <c r="E22" s="33">
        <v>378470508.93</v>
      </c>
      <c r="F22" s="33">
        <v>334817508.93</v>
      </c>
      <c r="G22" s="33">
        <f t="shared" si="1"/>
        <v>43653000</v>
      </c>
      <c r="H22" s="33">
        <f t="shared" si="2"/>
        <v>34.36189952580579</v>
      </c>
      <c r="I22" s="32">
        <f>IF($H22&gt;50,1,0)</f>
        <v>0</v>
      </c>
      <c r="J22" s="32">
        <f t="shared" si="4"/>
        <v>0</v>
      </c>
      <c r="K22" s="32">
        <f t="shared" si="5"/>
        <v>0</v>
      </c>
    </row>
    <row r="23" spans="1:11" ht="15">
      <c r="A23" s="5" t="s">
        <v>13</v>
      </c>
      <c r="B23" s="38">
        <v>730460</v>
      </c>
      <c r="C23" s="38"/>
      <c r="D23" s="38">
        <f t="shared" si="0"/>
        <v>730460</v>
      </c>
      <c r="E23" s="33">
        <v>453320238.87</v>
      </c>
      <c r="F23" s="33">
        <v>377455938.87</v>
      </c>
      <c r="G23" s="33">
        <f t="shared" si="1"/>
        <v>75864300</v>
      </c>
      <c r="H23" s="33">
        <f t="shared" si="2"/>
        <v>0.9628507743431363</v>
      </c>
      <c r="I23" s="32">
        <f t="shared" si="3"/>
        <v>0</v>
      </c>
      <c r="J23" s="32">
        <f t="shared" si="4"/>
        <v>0</v>
      </c>
      <c r="K23" s="32">
        <f t="shared" si="5"/>
        <v>0</v>
      </c>
    </row>
    <row r="24" spans="1:11" ht="15">
      <c r="A24" s="5" t="s">
        <v>14</v>
      </c>
      <c r="B24" s="38">
        <v>7076100</v>
      </c>
      <c r="C24" s="38">
        <v>7076100</v>
      </c>
      <c r="D24" s="38">
        <f t="shared" si="0"/>
        <v>0</v>
      </c>
      <c r="E24" s="33">
        <v>537729307.68</v>
      </c>
      <c r="F24" s="33">
        <v>457463099.32</v>
      </c>
      <c r="G24" s="33">
        <f t="shared" si="1"/>
        <v>80266208.35999995</v>
      </c>
      <c r="H24" s="33">
        <f t="shared" si="2"/>
        <v>0</v>
      </c>
      <c r="I24" s="32">
        <f t="shared" si="3"/>
        <v>0</v>
      </c>
      <c r="J24" s="32">
        <f t="shared" si="4"/>
        <v>0</v>
      </c>
      <c r="K24" s="32">
        <f t="shared" si="5"/>
        <v>0</v>
      </c>
    </row>
    <row r="25" spans="1:11" ht="15">
      <c r="A25" s="46" t="s">
        <v>15</v>
      </c>
      <c r="B25" s="38">
        <v>6934000</v>
      </c>
      <c r="C25" s="38">
        <v>6934000</v>
      </c>
      <c r="D25" s="38">
        <f t="shared" si="0"/>
        <v>0</v>
      </c>
      <c r="E25" s="33">
        <v>450264289.08</v>
      </c>
      <c r="F25" s="33">
        <v>392901989.08</v>
      </c>
      <c r="G25" s="33">
        <f t="shared" si="1"/>
        <v>57362300</v>
      </c>
      <c r="H25" s="33">
        <f t="shared" si="2"/>
        <v>0</v>
      </c>
      <c r="I25" s="32">
        <f>IF($H25&gt;50,1,0)</f>
        <v>0</v>
      </c>
      <c r="J25" s="32">
        <f t="shared" si="4"/>
        <v>0</v>
      </c>
      <c r="K25" s="32">
        <f t="shared" si="5"/>
        <v>0</v>
      </c>
    </row>
    <row r="26" spans="1:11" ht="15">
      <c r="A26" s="5" t="s">
        <v>16</v>
      </c>
      <c r="B26" s="38">
        <v>138000000</v>
      </c>
      <c r="C26" s="38">
        <v>8000000</v>
      </c>
      <c r="D26" s="38">
        <f t="shared" si="0"/>
        <v>130000000</v>
      </c>
      <c r="E26" s="33">
        <v>831714991.2</v>
      </c>
      <c r="F26" s="33">
        <v>412197063.2</v>
      </c>
      <c r="G26" s="33">
        <f t="shared" si="1"/>
        <v>419517928.00000006</v>
      </c>
      <c r="H26" s="33">
        <f t="shared" si="2"/>
        <v>30.987948624689043</v>
      </c>
      <c r="I26" s="32">
        <f t="shared" si="3"/>
        <v>0</v>
      </c>
      <c r="J26" s="32">
        <f t="shared" si="4"/>
        <v>0</v>
      </c>
      <c r="K26" s="32">
        <f t="shared" si="5"/>
        <v>0</v>
      </c>
    </row>
    <row r="27" spans="1:11" ht="15">
      <c r="A27" s="46" t="s">
        <v>17</v>
      </c>
      <c r="B27" s="38"/>
      <c r="C27" s="38"/>
      <c r="D27" s="38">
        <f t="shared" si="0"/>
        <v>0</v>
      </c>
      <c r="E27" s="33">
        <v>149255392.22</v>
      </c>
      <c r="F27" s="33">
        <v>123532774.22</v>
      </c>
      <c r="G27" s="33">
        <f t="shared" si="1"/>
        <v>25722618</v>
      </c>
      <c r="H27" s="33">
        <f t="shared" si="2"/>
        <v>0</v>
      </c>
      <c r="I27" s="32">
        <f>IF($H27&gt;50,1,0)</f>
        <v>0</v>
      </c>
      <c r="J27" s="32">
        <f t="shared" si="4"/>
        <v>0</v>
      </c>
      <c r="K27" s="32">
        <f t="shared" si="5"/>
        <v>0</v>
      </c>
    </row>
    <row r="28" spans="1:11" ht="15">
      <c r="A28" s="46" t="s">
        <v>18</v>
      </c>
      <c r="B28" s="38">
        <v>10000000</v>
      </c>
      <c r="C28" s="38"/>
      <c r="D28" s="38">
        <f t="shared" si="0"/>
        <v>10000000</v>
      </c>
      <c r="E28" s="33">
        <v>382241626.66</v>
      </c>
      <c r="F28" s="33">
        <v>339908626.66</v>
      </c>
      <c r="G28" s="33">
        <f t="shared" si="1"/>
        <v>42333000</v>
      </c>
      <c r="H28" s="33">
        <f t="shared" si="2"/>
        <v>23.62223324593107</v>
      </c>
      <c r="I28" s="32">
        <f>IF($H28&gt;50,1,0)</f>
        <v>0</v>
      </c>
      <c r="J28" s="32">
        <f t="shared" si="4"/>
        <v>0</v>
      </c>
      <c r="K28" s="32">
        <f t="shared" si="5"/>
        <v>0</v>
      </c>
    </row>
    <row r="29" spans="1:11" ht="15">
      <c r="A29" s="5" t="s">
        <v>19</v>
      </c>
      <c r="B29" s="38"/>
      <c r="C29" s="38"/>
      <c r="D29" s="38">
        <f t="shared" si="0"/>
        <v>0</v>
      </c>
      <c r="E29" s="33">
        <v>550805138.95</v>
      </c>
      <c r="F29" s="33">
        <v>410014638.95</v>
      </c>
      <c r="G29" s="33">
        <f t="shared" si="1"/>
        <v>140790500.00000006</v>
      </c>
      <c r="H29" s="33">
        <f t="shared" si="2"/>
        <v>0</v>
      </c>
      <c r="I29" s="32">
        <f t="shared" si="3"/>
        <v>0</v>
      </c>
      <c r="J29" s="32">
        <f t="shared" si="4"/>
        <v>0</v>
      </c>
      <c r="K29" s="32">
        <f t="shared" si="5"/>
        <v>0</v>
      </c>
    </row>
    <row r="30" spans="1:11" ht="15">
      <c r="A30" s="46" t="s">
        <v>20</v>
      </c>
      <c r="B30" s="38">
        <v>0</v>
      </c>
      <c r="C30" s="38">
        <v>0</v>
      </c>
      <c r="D30" s="38">
        <f t="shared" si="0"/>
        <v>0</v>
      </c>
      <c r="E30" s="33">
        <v>809122043.56</v>
      </c>
      <c r="F30" s="33">
        <v>661675043.56</v>
      </c>
      <c r="G30" s="33">
        <f t="shared" si="1"/>
        <v>147447000</v>
      </c>
      <c r="H30" s="33">
        <f t="shared" si="2"/>
        <v>0</v>
      </c>
      <c r="I30" s="32">
        <f>IF($H30&gt;50,1,0)</f>
        <v>0</v>
      </c>
      <c r="J30" s="32">
        <f t="shared" si="4"/>
        <v>0</v>
      </c>
      <c r="K30" s="32">
        <f t="shared" si="5"/>
        <v>0</v>
      </c>
    </row>
    <row r="31" spans="1:11" ht="15">
      <c r="A31" s="46" t="s">
        <v>21</v>
      </c>
      <c r="B31" s="38">
        <v>22880678</v>
      </c>
      <c r="C31" s="38">
        <v>22880678</v>
      </c>
      <c r="D31" s="38">
        <f t="shared" si="0"/>
        <v>0</v>
      </c>
      <c r="E31" s="33">
        <v>307938903.01</v>
      </c>
      <c r="F31" s="33">
        <v>254833903.01</v>
      </c>
      <c r="G31" s="33">
        <f t="shared" si="1"/>
        <v>53105000</v>
      </c>
      <c r="H31" s="33">
        <f t="shared" si="2"/>
        <v>0</v>
      </c>
      <c r="I31" s="32">
        <f>IF($H31&gt;50,1,0)</f>
        <v>0</v>
      </c>
      <c r="J31" s="32">
        <f t="shared" si="4"/>
        <v>0</v>
      </c>
      <c r="K31" s="32">
        <f t="shared" si="5"/>
        <v>0</v>
      </c>
    </row>
    <row r="32" spans="1:11" ht="15">
      <c r="A32" s="5" t="s">
        <v>22</v>
      </c>
      <c r="B32" s="38">
        <v>0</v>
      </c>
      <c r="C32" s="38">
        <v>0</v>
      </c>
      <c r="D32" s="38">
        <f t="shared" si="0"/>
        <v>0</v>
      </c>
      <c r="E32" s="33">
        <v>394020600.7</v>
      </c>
      <c r="F32" s="33">
        <v>327815603.7</v>
      </c>
      <c r="G32" s="33">
        <f t="shared" si="1"/>
        <v>66204997</v>
      </c>
      <c r="H32" s="33">
        <f t="shared" si="2"/>
        <v>0</v>
      </c>
      <c r="I32" s="32">
        <f t="shared" si="3"/>
        <v>0</v>
      </c>
      <c r="J32" s="32">
        <f t="shared" si="4"/>
        <v>0</v>
      </c>
      <c r="K32" s="32">
        <f t="shared" si="5"/>
        <v>0</v>
      </c>
    </row>
    <row r="33" spans="1:11" ht="15">
      <c r="A33" s="46" t="s">
        <v>23</v>
      </c>
      <c r="B33" s="38">
        <v>42000000</v>
      </c>
      <c r="C33" s="38">
        <v>42000000</v>
      </c>
      <c r="D33" s="38">
        <f t="shared" si="0"/>
        <v>0</v>
      </c>
      <c r="E33" s="33">
        <v>440363879.95</v>
      </c>
      <c r="F33" s="33">
        <v>356126879.95</v>
      </c>
      <c r="G33" s="33">
        <f t="shared" si="1"/>
        <v>84237000</v>
      </c>
      <c r="H33" s="33">
        <f t="shared" si="2"/>
        <v>0</v>
      </c>
      <c r="I33" s="32">
        <f>IF($H33&gt;50,1,0)</f>
        <v>0</v>
      </c>
      <c r="J33" s="32">
        <f t="shared" si="4"/>
        <v>0</v>
      </c>
      <c r="K33" s="32">
        <f t="shared" si="5"/>
        <v>0</v>
      </c>
    </row>
    <row r="34" spans="1:11" ht="15">
      <c r="A34" s="5" t="s">
        <v>24</v>
      </c>
      <c r="B34" s="38"/>
      <c r="C34" s="38"/>
      <c r="D34" s="38">
        <f t="shared" si="0"/>
        <v>0</v>
      </c>
      <c r="E34" s="33">
        <v>621285048.94</v>
      </c>
      <c r="F34" s="33">
        <v>439035048.94</v>
      </c>
      <c r="G34" s="33">
        <f t="shared" si="1"/>
        <v>182250000.00000006</v>
      </c>
      <c r="H34" s="33">
        <f t="shared" si="2"/>
        <v>0</v>
      </c>
      <c r="I34" s="32">
        <f t="shared" si="3"/>
        <v>0</v>
      </c>
      <c r="J34" s="32">
        <f t="shared" si="4"/>
        <v>0</v>
      </c>
      <c r="K34" s="32">
        <f t="shared" si="5"/>
        <v>0</v>
      </c>
    </row>
    <row r="35" spans="1:11" ht="15">
      <c r="A35" s="46" t="s">
        <v>25</v>
      </c>
      <c r="B35" s="38">
        <v>10799298.04</v>
      </c>
      <c r="C35" s="38">
        <v>9918000</v>
      </c>
      <c r="D35" s="38">
        <f t="shared" si="0"/>
        <v>881298.0399999991</v>
      </c>
      <c r="E35" s="33">
        <v>181478604.2</v>
      </c>
      <c r="F35" s="33">
        <v>152791722.2</v>
      </c>
      <c r="G35" s="33">
        <f t="shared" si="1"/>
        <v>28686882</v>
      </c>
      <c r="H35" s="33">
        <f t="shared" si="2"/>
        <v>3.0721290658217897</v>
      </c>
      <c r="I35" s="32">
        <f>IF($H35&gt;50,1,0)</f>
        <v>0</v>
      </c>
      <c r="J35" s="32">
        <f t="shared" si="4"/>
        <v>0</v>
      </c>
      <c r="K35" s="32">
        <f t="shared" si="5"/>
        <v>0</v>
      </c>
    </row>
    <row r="36" spans="1:11" ht="15">
      <c r="A36" s="5" t="s">
        <v>26</v>
      </c>
      <c r="B36" s="38">
        <v>8873000</v>
      </c>
      <c r="C36" s="38">
        <v>8873000</v>
      </c>
      <c r="D36" s="38">
        <f t="shared" si="0"/>
        <v>0</v>
      </c>
      <c r="E36" s="33">
        <v>469205384.01</v>
      </c>
      <c r="F36" s="33">
        <v>315439352.55</v>
      </c>
      <c r="G36" s="33">
        <f t="shared" si="1"/>
        <v>153766031.45999998</v>
      </c>
      <c r="H36" s="33">
        <f t="shared" si="2"/>
        <v>0</v>
      </c>
      <c r="I36" s="32">
        <f t="shared" si="3"/>
        <v>0</v>
      </c>
      <c r="J36" s="32">
        <f t="shared" si="4"/>
        <v>0</v>
      </c>
      <c r="K36" s="32">
        <f t="shared" si="5"/>
        <v>0</v>
      </c>
    </row>
    <row r="37" spans="1:11" ht="15">
      <c r="A37" s="5" t="s">
        <v>27</v>
      </c>
      <c r="B37" s="38">
        <v>11265760</v>
      </c>
      <c r="C37" s="38">
        <v>10319000</v>
      </c>
      <c r="D37" s="38">
        <f t="shared" si="0"/>
        <v>946760</v>
      </c>
      <c r="E37" s="33">
        <v>351907825</v>
      </c>
      <c r="F37" s="33">
        <v>279600350</v>
      </c>
      <c r="G37" s="33">
        <f t="shared" si="1"/>
        <v>72307475</v>
      </c>
      <c r="H37" s="33">
        <f t="shared" si="2"/>
        <v>1.3093528711934694</v>
      </c>
      <c r="I37" s="32">
        <f t="shared" si="3"/>
        <v>0</v>
      </c>
      <c r="J37" s="32">
        <f t="shared" si="4"/>
        <v>0</v>
      </c>
      <c r="K37" s="32">
        <f t="shared" si="5"/>
        <v>0</v>
      </c>
    </row>
    <row r="38" spans="1:11" ht="15">
      <c r="A38" s="46" t="s">
        <v>28</v>
      </c>
      <c r="B38" s="38">
        <v>20659600</v>
      </c>
      <c r="C38" s="38">
        <v>15347200</v>
      </c>
      <c r="D38" s="38">
        <f t="shared" si="0"/>
        <v>5312400</v>
      </c>
      <c r="E38" s="33">
        <v>433695291.9</v>
      </c>
      <c r="F38" s="33">
        <v>384349291.9</v>
      </c>
      <c r="G38" s="33">
        <f t="shared" si="1"/>
        <v>49346000</v>
      </c>
      <c r="H38" s="33">
        <f t="shared" si="2"/>
        <v>10.765614234183115</v>
      </c>
      <c r="I38" s="32">
        <f>IF($H38&gt;50,1,0)</f>
        <v>0</v>
      </c>
      <c r="J38" s="32">
        <f t="shared" si="4"/>
        <v>0</v>
      </c>
      <c r="K38" s="32">
        <f t="shared" si="5"/>
        <v>0</v>
      </c>
    </row>
    <row r="39" spans="1:11" ht="15">
      <c r="A39" s="46" t="s">
        <v>29</v>
      </c>
      <c r="B39" s="38">
        <v>42141000</v>
      </c>
      <c r="C39" s="38">
        <v>42141000</v>
      </c>
      <c r="D39" s="38">
        <f t="shared" si="0"/>
        <v>0</v>
      </c>
      <c r="E39" s="33">
        <v>363139616.03</v>
      </c>
      <c r="F39" s="33">
        <v>316395616.03</v>
      </c>
      <c r="G39" s="33">
        <f t="shared" si="1"/>
        <v>46744000</v>
      </c>
      <c r="H39" s="33">
        <f t="shared" si="2"/>
        <v>0</v>
      </c>
      <c r="I39" s="32">
        <f>IF($H39&gt;50,1,0)</f>
        <v>0</v>
      </c>
      <c r="J39" s="32">
        <f t="shared" si="4"/>
        <v>0</v>
      </c>
      <c r="K39" s="32">
        <f t="shared" si="5"/>
        <v>0</v>
      </c>
    </row>
    <row r="40" spans="1:11" ht="15">
      <c r="A40" s="5" t="s">
        <v>30</v>
      </c>
      <c r="B40" s="38">
        <v>62315450</v>
      </c>
      <c r="C40" s="38">
        <v>62315450</v>
      </c>
      <c r="D40" s="38">
        <f t="shared" si="0"/>
        <v>0</v>
      </c>
      <c r="E40" s="33">
        <v>1080993849.59</v>
      </c>
      <c r="F40" s="33">
        <v>836024509.67</v>
      </c>
      <c r="G40" s="33">
        <f t="shared" si="1"/>
        <v>244969339.91999996</v>
      </c>
      <c r="H40" s="33">
        <f t="shared" si="2"/>
        <v>0</v>
      </c>
      <c r="I40" s="32">
        <f t="shared" si="3"/>
        <v>0</v>
      </c>
      <c r="J40" s="32">
        <f t="shared" si="4"/>
        <v>0</v>
      </c>
      <c r="K40" s="32">
        <f t="shared" si="5"/>
        <v>0</v>
      </c>
    </row>
    <row r="41" spans="1:11" ht="15">
      <c r="A41" s="5" t="s">
        <v>31</v>
      </c>
      <c r="B41" s="38">
        <v>0</v>
      </c>
      <c r="C41" s="38">
        <v>0</v>
      </c>
      <c r="D41" s="38">
        <f t="shared" si="0"/>
        <v>0</v>
      </c>
      <c r="E41" s="33">
        <v>614227578.8</v>
      </c>
      <c r="F41" s="33">
        <v>420068726.31</v>
      </c>
      <c r="G41" s="33">
        <f t="shared" si="1"/>
        <v>194158852.48999995</v>
      </c>
      <c r="H41" s="33">
        <f t="shared" si="2"/>
        <v>0</v>
      </c>
      <c r="I41" s="32">
        <f t="shared" si="3"/>
        <v>0</v>
      </c>
      <c r="J41" s="32">
        <f t="shared" si="4"/>
        <v>0</v>
      </c>
      <c r="K41" s="32">
        <f t="shared" si="5"/>
        <v>0</v>
      </c>
    </row>
    <row r="42" spans="1:11" ht="15">
      <c r="A42" s="5" t="s">
        <v>32</v>
      </c>
      <c r="B42" s="38">
        <v>0</v>
      </c>
      <c r="C42" s="38">
        <v>0</v>
      </c>
      <c r="D42" s="38">
        <f t="shared" si="0"/>
        <v>0</v>
      </c>
      <c r="E42" s="33">
        <v>454097290.15</v>
      </c>
      <c r="F42" s="33">
        <v>359920058.15</v>
      </c>
      <c r="G42" s="33">
        <f t="shared" si="1"/>
        <v>94177232</v>
      </c>
      <c r="H42" s="33">
        <f t="shared" si="2"/>
        <v>0</v>
      </c>
      <c r="I42" s="32">
        <f t="shared" si="3"/>
        <v>0</v>
      </c>
      <c r="J42" s="32">
        <f t="shared" si="4"/>
        <v>0</v>
      </c>
      <c r="K42" s="32">
        <f t="shared" si="5"/>
        <v>0</v>
      </c>
    </row>
    <row r="43" spans="1:11" ht="15">
      <c r="A43" s="46" t="s">
        <v>33</v>
      </c>
      <c r="B43" s="38">
        <v>44951000</v>
      </c>
      <c r="C43" s="38">
        <v>44951000</v>
      </c>
      <c r="D43" s="38">
        <f t="shared" si="0"/>
        <v>0</v>
      </c>
      <c r="E43" s="33">
        <v>402035078.18</v>
      </c>
      <c r="F43" s="33">
        <v>354629278.18</v>
      </c>
      <c r="G43" s="33">
        <f t="shared" si="1"/>
        <v>47405800</v>
      </c>
      <c r="H43" s="33">
        <f t="shared" si="2"/>
        <v>0</v>
      </c>
      <c r="I43" s="32">
        <f>IF($H43&gt;50,1,0)</f>
        <v>0</v>
      </c>
      <c r="J43" s="32">
        <f t="shared" si="4"/>
        <v>0</v>
      </c>
      <c r="K43" s="32">
        <f t="shared" si="5"/>
        <v>0</v>
      </c>
    </row>
    <row r="44" spans="1:11" ht="15">
      <c r="A44" s="46" t="s">
        <v>34</v>
      </c>
      <c r="B44" s="38">
        <v>23805000</v>
      </c>
      <c r="C44" s="38">
        <v>23805000</v>
      </c>
      <c r="D44" s="38">
        <f t="shared" si="0"/>
        <v>0</v>
      </c>
      <c r="E44" s="33">
        <v>340587506.15</v>
      </c>
      <c r="F44" s="33">
        <v>297661058.15</v>
      </c>
      <c r="G44" s="33">
        <f t="shared" si="1"/>
        <v>42926448</v>
      </c>
      <c r="H44" s="33">
        <f t="shared" si="2"/>
        <v>0</v>
      </c>
      <c r="I44" s="32">
        <f>IF($H44&gt;50,1,0)</f>
        <v>0</v>
      </c>
      <c r="J44" s="32">
        <f t="shared" si="4"/>
        <v>0</v>
      </c>
      <c r="K44" s="32">
        <f t="shared" si="5"/>
        <v>0</v>
      </c>
    </row>
    <row r="45" spans="1:11" ht="15">
      <c r="A45" s="46" t="s">
        <v>35</v>
      </c>
      <c r="B45" s="38">
        <v>1510000</v>
      </c>
      <c r="C45" s="38">
        <v>1510000</v>
      </c>
      <c r="D45" s="38">
        <f t="shared" si="0"/>
        <v>0</v>
      </c>
      <c r="E45" s="33">
        <v>250250212.62</v>
      </c>
      <c r="F45" s="33">
        <v>203960335.01</v>
      </c>
      <c r="G45" s="33">
        <f t="shared" si="1"/>
        <v>46289877.610000014</v>
      </c>
      <c r="H45" s="33">
        <f t="shared" si="2"/>
        <v>0</v>
      </c>
      <c r="I45" s="32">
        <f>IF($H45&gt;50,1,0)</f>
        <v>0</v>
      </c>
      <c r="J45" s="32">
        <f t="shared" si="4"/>
        <v>0</v>
      </c>
      <c r="K45" s="32">
        <f t="shared" si="5"/>
        <v>0</v>
      </c>
    </row>
    <row r="46" spans="1:11" ht="15">
      <c r="A46" s="46" t="s">
        <v>36</v>
      </c>
      <c r="B46" s="38">
        <v>22321000</v>
      </c>
      <c r="C46" s="38">
        <v>22321000</v>
      </c>
      <c r="D46" s="38">
        <f t="shared" si="0"/>
        <v>0</v>
      </c>
      <c r="E46" s="33">
        <v>356626443.78</v>
      </c>
      <c r="F46" s="33">
        <v>304183628.78</v>
      </c>
      <c r="G46" s="33">
        <f t="shared" si="1"/>
        <v>52442815</v>
      </c>
      <c r="H46" s="33">
        <f t="shared" si="2"/>
        <v>0</v>
      </c>
      <c r="I46" s="32">
        <f>IF($H46&gt;50,1,0)</f>
        <v>0</v>
      </c>
      <c r="J46" s="32">
        <f t="shared" si="4"/>
        <v>0</v>
      </c>
      <c r="K46" s="32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8037425261.07</v>
      </c>
      <c r="C47" s="16">
        <f t="shared" si="6"/>
        <v>2479180162.8599997</v>
      </c>
      <c r="D47" s="16">
        <f t="shared" si="6"/>
        <v>5558245098.21</v>
      </c>
      <c r="E47" s="16">
        <f t="shared" si="6"/>
        <v>56166679352.74</v>
      </c>
      <c r="F47" s="16">
        <f t="shared" si="6"/>
        <v>27723816224.890003</v>
      </c>
      <c r="G47" s="16">
        <f t="shared" si="6"/>
        <v>28442863127.85</v>
      </c>
      <c r="H47" s="47">
        <f>$D47/$G47*100</f>
        <v>19.541791813383274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8.7109375" defaultRowHeight="15"/>
  <cols>
    <col min="1" max="1" width="24.57421875" style="1" customWidth="1"/>
    <col min="2" max="2" width="19.421875" style="1" customWidth="1"/>
    <col min="3" max="3" width="19.7109375" style="1" customWidth="1"/>
    <col min="4" max="4" width="32.851562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8.7109375" style="1" customWidth="1"/>
  </cols>
  <sheetData>
    <row r="1" spans="1:9" ht="16.5" customHeight="1">
      <c r="A1" s="70" t="s">
        <v>191</v>
      </c>
      <c r="B1" s="70"/>
      <c r="C1" s="70"/>
      <c r="D1" s="70"/>
      <c r="E1" s="70"/>
      <c r="F1" s="70"/>
      <c r="G1" s="70"/>
      <c r="H1" s="70"/>
      <c r="I1" s="70"/>
    </row>
    <row r="3" spans="1:2" ht="15">
      <c r="A3" s="11" t="s">
        <v>103</v>
      </c>
      <c r="B3" s="36">
        <v>1</v>
      </c>
    </row>
    <row r="4" spans="1:2" ht="15">
      <c r="A4" s="12" t="s">
        <v>104</v>
      </c>
      <c r="B4" s="37">
        <v>0</v>
      </c>
    </row>
    <row r="5" spans="1:2" ht="15">
      <c r="A5" s="13" t="s">
        <v>105</v>
      </c>
      <c r="B5" s="14" t="s">
        <v>43</v>
      </c>
    </row>
    <row r="7" spans="1:9" s="8" customFormat="1" ht="121.5" customHeight="1">
      <c r="A7" s="3" t="s">
        <v>38</v>
      </c>
      <c r="B7" s="3" t="s">
        <v>237</v>
      </c>
      <c r="C7" s="3" t="s">
        <v>238</v>
      </c>
      <c r="D7" s="3" t="s">
        <v>239</v>
      </c>
      <c r="E7" s="3" t="s">
        <v>240</v>
      </c>
      <c r="F7" s="3" t="s">
        <v>192</v>
      </c>
      <c r="G7" s="9" t="s">
        <v>106</v>
      </c>
      <c r="H7" s="9" t="s">
        <v>107</v>
      </c>
      <c r="I7" s="9" t="s">
        <v>108</v>
      </c>
    </row>
    <row r="8" spans="1:9" s="7" customFormat="1" ht="15">
      <c r="A8" s="9">
        <v>1</v>
      </c>
      <c r="B8" s="9">
        <v>2</v>
      </c>
      <c r="C8" s="9">
        <v>3</v>
      </c>
      <c r="D8" s="9">
        <v>4</v>
      </c>
      <c r="E8" s="9" t="s">
        <v>190</v>
      </c>
      <c r="F8" s="9" t="s">
        <v>224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38">
        <v>433701000</v>
      </c>
      <c r="C9" s="38">
        <v>23589835090.35</v>
      </c>
      <c r="D9" s="38">
        <v>3969769318.4</v>
      </c>
      <c r="E9" s="38">
        <f>$C9-$D9</f>
        <v>19620065771.949997</v>
      </c>
      <c r="F9" s="38">
        <f>$B9/$E9*100</f>
        <v>2.2104971769261064</v>
      </c>
      <c r="G9" s="32">
        <f>IF($F9&gt;15,1,0)</f>
        <v>0</v>
      </c>
      <c r="H9" s="32">
        <f>($G9-$B$4)/($B$3-$B$4)</f>
        <v>0</v>
      </c>
      <c r="I9" s="32">
        <f>$H9*$B$5</f>
        <v>0</v>
      </c>
    </row>
    <row r="10" spans="1:9" ht="15">
      <c r="A10" s="5" t="s">
        <v>1</v>
      </c>
      <c r="B10" s="38">
        <v>272347000</v>
      </c>
      <c r="C10" s="38">
        <v>13764894232.25</v>
      </c>
      <c r="D10" s="38">
        <v>2544256944.3</v>
      </c>
      <c r="E10" s="38">
        <f aca="true" t="shared" si="0" ref="E10:E45">$C10-$D10</f>
        <v>11220637287.95</v>
      </c>
      <c r="F10" s="38">
        <f aca="true" t="shared" si="1" ref="F10:F45">$B10/$E10*100</f>
        <v>2.427197252802007</v>
      </c>
      <c r="G10" s="32">
        <f aca="true" t="shared" si="2" ref="G10:G45">IF($F10&gt;15,1,0)</f>
        <v>0</v>
      </c>
      <c r="H10" s="32">
        <f aca="true" t="shared" si="3" ref="H10:H45">($G10-$B$4)/($B$3-$B$4)</f>
        <v>0</v>
      </c>
      <c r="I10" s="32">
        <f aca="true" t="shared" si="4" ref="I10:I45">$H10*$B$5</f>
        <v>0</v>
      </c>
    </row>
    <row r="11" spans="1:9" ht="15">
      <c r="A11" s="5" t="s">
        <v>2</v>
      </c>
      <c r="B11" s="38">
        <v>7786100</v>
      </c>
      <c r="C11" s="38">
        <v>3177509032</v>
      </c>
      <c r="D11" s="38">
        <v>140596511.4</v>
      </c>
      <c r="E11" s="38">
        <f t="shared" si="0"/>
        <v>3036912520.6</v>
      </c>
      <c r="F11" s="38">
        <f t="shared" si="1"/>
        <v>0.25638209685610924</v>
      </c>
      <c r="G11" s="32">
        <f t="shared" si="2"/>
        <v>0</v>
      </c>
      <c r="H11" s="32">
        <f t="shared" si="3"/>
        <v>0</v>
      </c>
      <c r="I11" s="32">
        <f t="shared" si="4"/>
        <v>0</v>
      </c>
    </row>
    <row r="12" spans="1:9" ht="15">
      <c r="A12" s="5" t="s">
        <v>3</v>
      </c>
      <c r="B12" s="38">
        <v>11581000</v>
      </c>
      <c r="C12" s="38">
        <v>2115302000</v>
      </c>
      <c r="D12" s="38">
        <v>143161000</v>
      </c>
      <c r="E12" s="38">
        <f t="shared" si="0"/>
        <v>1972141000</v>
      </c>
      <c r="F12" s="38">
        <f t="shared" si="1"/>
        <v>0.587229817746297</v>
      </c>
      <c r="G12" s="32">
        <f t="shared" si="2"/>
        <v>0</v>
      </c>
      <c r="H12" s="32">
        <f t="shared" si="3"/>
        <v>0</v>
      </c>
      <c r="I12" s="32">
        <f t="shared" si="4"/>
        <v>0</v>
      </c>
    </row>
    <row r="13" spans="1:9" ht="15">
      <c r="A13" s="5" t="s">
        <v>4</v>
      </c>
      <c r="B13" s="38">
        <v>200000</v>
      </c>
      <c r="C13" s="38">
        <v>1292449562.43</v>
      </c>
      <c r="D13" s="38">
        <v>72578500</v>
      </c>
      <c r="E13" s="38">
        <f t="shared" si="0"/>
        <v>1219871062.43</v>
      </c>
      <c r="F13" s="38">
        <f t="shared" si="1"/>
        <v>0.01639517537219034</v>
      </c>
      <c r="G13" s="32">
        <f t="shared" si="2"/>
        <v>0</v>
      </c>
      <c r="H13" s="32">
        <f t="shared" si="3"/>
        <v>0</v>
      </c>
      <c r="I13" s="32">
        <f t="shared" si="4"/>
        <v>0</v>
      </c>
    </row>
    <row r="14" spans="1:9" ht="15">
      <c r="A14" s="5" t="s">
        <v>5</v>
      </c>
      <c r="B14" s="38">
        <v>500000</v>
      </c>
      <c r="C14" s="38">
        <v>1029169299.81</v>
      </c>
      <c r="D14" s="38">
        <v>49487342.2</v>
      </c>
      <c r="E14" s="38">
        <f t="shared" si="0"/>
        <v>979681957.6099999</v>
      </c>
      <c r="F14" s="38">
        <f t="shared" si="1"/>
        <v>0.05103697134729149</v>
      </c>
      <c r="G14" s="32">
        <f t="shared" si="2"/>
        <v>0</v>
      </c>
      <c r="H14" s="32">
        <f t="shared" si="3"/>
        <v>0</v>
      </c>
      <c r="I14" s="32">
        <f t="shared" si="4"/>
        <v>0</v>
      </c>
    </row>
    <row r="15" spans="1:9" ht="15">
      <c r="A15" s="5" t="s">
        <v>6</v>
      </c>
      <c r="B15" s="38">
        <v>1754000</v>
      </c>
      <c r="C15" s="38">
        <v>1341695361.61</v>
      </c>
      <c r="D15" s="38">
        <v>55586919.4</v>
      </c>
      <c r="E15" s="38">
        <f t="shared" si="0"/>
        <v>1286108442.2099998</v>
      </c>
      <c r="F15" s="38">
        <f t="shared" si="1"/>
        <v>0.13638041260237693</v>
      </c>
      <c r="G15" s="32">
        <f t="shared" si="2"/>
        <v>0</v>
      </c>
      <c r="H15" s="32">
        <f t="shared" si="3"/>
        <v>0</v>
      </c>
      <c r="I15" s="32">
        <f t="shared" si="4"/>
        <v>0</v>
      </c>
    </row>
    <row r="16" spans="1:9" ht="15">
      <c r="A16" s="5" t="s">
        <v>7</v>
      </c>
      <c r="B16" s="38">
        <v>4406000</v>
      </c>
      <c r="C16" s="38">
        <v>347915817.8</v>
      </c>
      <c r="D16" s="38">
        <v>42505122.2</v>
      </c>
      <c r="E16" s="38">
        <f t="shared" si="0"/>
        <v>305410695.6</v>
      </c>
      <c r="F16" s="38">
        <f t="shared" si="1"/>
        <v>1.4426475770090874</v>
      </c>
      <c r="G16" s="32">
        <f t="shared" si="2"/>
        <v>0</v>
      </c>
      <c r="H16" s="32">
        <f t="shared" si="3"/>
        <v>0</v>
      </c>
      <c r="I16" s="32">
        <f t="shared" si="4"/>
        <v>0</v>
      </c>
    </row>
    <row r="17" spans="1:9" ht="15">
      <c r="A17" s="5" t="s">
        <v>8</v>
      </c>
      <c r="B17" s="38">
        <v>500000</v>
      </c>
      <c r="C17" s="38">
        <v>965850116.4</v>
      </c>
      <c r="D17" s="38">
        <v>65580000</v>
      </c>
      <c r="E17" s="38">
        <f t="shared" si="0"/>
        <v>900270116.4</v>
      </c>
      <c r="F17" s="38">
        <f t="shared" si="1"/>
        <v>0.05553888670651425</v>
      </c>
      <c r="G17" s="32">
        <f t="shared" si="2"/>
        <v>0</v>
      </c>
      <c r="H17" s="32">
        <f t="shared" si="3"/>
        <v>0</v>
      </c>
      <c r="I17" s="32">
        <f t="shared" si="4"/>
        <v>0</v>
      </c>
    </row>
    <row r="18" spans="1:9" ht="15">
      <c r="A18" s="5" t="s">
        <v>9</v>
      </c>
      <c r="B18" s="38">
        <v>1407000</v>
      </c>
      <c r="C18" s="38">
        <v>763348428.54</v>
      </c>
      <c r="D18" s="38">
        <v>41195000</v>
      </c>
      <c r="E18" s="38">
        <f t="shared" si="0"/>
        <v>722153428.54</v>
      </c>
      <c r="F18" s="38">
        <f t="shared" si="1"/>
        <v>0.19483394309220073</v>
      </c>
      <c r="G18" s="32">
        <f t="shared" si="2"/>
        <v>0</v>
      </c>
      <c r="H18" s="32">
        <f t="shared" si="3"/>
        <v>0</v>
      </c>
      <c r="I18" s="32">
        <f t="shared" si="4"/>
        <v>0</v>
      </c>
    </row>
    <row r="19" spans="1:9" ht="15">
      <c r="A19" s="5" t="s">
        <v>10</v>
      </c>
      <c r="B19" s="38">
        <v>50000</v>
      </c>
      <c r="C19" s="38">
        <v>260319338.1</v>
      </c>
      <c r="D19" s="38">
        <v>60091794.2</v>
      </c>
      <c r="E19" s="38">
        <f t="shared" si="0"/>
        <v>200227543.89999998</v>
      </c>
      <c r="F19" s="38">
        <f t="shared" si="1"/>
        <v>0.024971589335866597</v>
      </c>
      <c r="G19" s="32">
        <f t="shared" si="2"/>
        <v>0</v>
      </c>
      <c r="H19" s="32">
        <f t="shared" si="3"/>
        <v>0</v>
      </c>
      <c r="I19" s="32">
        <f t="shared" si="4"/>
        <v>0</v>
      </c>
    </row>
    <row r="20" spans="1:9" ht="15">
      <c r="A20" s="5" t="s">
        <v>11</v>
      </c>
      <c r="B20" s="38">
        <v>800000</v>
      </c>
      <c r="C20" s="38">
        <v>710496342.73</v>
      </c>
      <c r="D20" s="38">
        <v>179971003.2</v>
      </c>
      <c r="E20" s="38">
        <f t="shared" si="0"/>
        <v>530525339.53000003</v>
      </c>
      <c r="F20" s="38">
        <f t="shared" si="1"/>
        <v>0.15079392828035915</v>
      </c>
      <c r="G20" s="32">
        <f t="shared" si="2"/>
        <v>0</v>
      </c>
      <c r="H20" s="32">
        <f t="shared" si="3"/>
        <v>0</v>
      </c>
      <c r="I20" s="32">
        <f t="shared" si="4"/>
        <v>0</v>
      </c>
    </row>
    <row r="21" spans="1:9" ht="15">
      <c r="A21" s="5" t="s">
        <v>12</v>
      </c>
      <c r="B21" s="38">
        <v>1800000</v>
      </c>
      <c r="C21" s="38">
        <v>400197742.51</v>
      </c>
      <c r="D21" s="38">
        <v>68530472.2</v>
      </c>
      <c r="E21" s="38">
        <f t="shared" si="0"/>
        <v>331667270.31</v>
      </c>
      <c r="F21" s="38">
        <f t="shared" si="1"/>
        <v>0.542712580085937</v>
      </c>
      <c r="G21" s="32">
        <f t="shared" si="2"/>
        <v>0</v>
      </c>
      <c r="H21" s="32">
        <f t="shared" si="3"/>
        <v>0</v>
      </c>
      <c r="I21" s="32">
        <f t="shared" si="4"/>
        <v>0</v>
      </c>
    </row>
    <row r="22" spans="1:9" ht="15">
      <c r="A22" s="5" t="s">
        <v>13</v>
      </c>
      <c r="B22" s="38"/>
      <c r="C22" s="38">
        <v>458197310.59</v>
      </c>
      <c r="D22" s="38">
        <v>112672747.2</v>
      </c>
      <c r="E22" s="38">
        <f t="shared" si="0"/>
        <v>345524563.39</v>
      </c>
      <c r="F22" s="38">
        <f t="shared" si="1"/>
        <v>0</v>
      </c>
      <c r="G22" s="32">
        <f t="shared" si="2"/>
        <v>0</v>
      </c>
      <c r="H22" s="32">
        <f t="shared" si="3"/>
        <v>0</v>
      </c>
      <c r="I22" s="32">
        <f t="shared" si="4"/>
        <v>0</v>
      </c>
    </row>
    <row r="23" spans="1:9" ht="15">
      <c r="A23" s="5" t="s">
        <v>14</v>
      </c>
      <c r="B23" s="38">
        <v>130000</v>
      </c>
      <c r="C23" s="38">
        <v>550401326.8</v>
      </c>
      <c r="D23" s="38">
        <v>181137634</v>
      </c>
      <c r="E23" s="38">
        <f t="shared" si="0"/>
        <v>369263692.79999995</v>
      </c>
      <c r="F23" s="38">
        <f t="shared" si="1"/>
        <v>0.035205194156580785</v>
      </c>
      <c r="G23" s="32">
        <f t="shared" si="2"/>
        <v>0</v>
      </c>
      <c r="H23" s="32">
        <f t="shared" si="3"/>
        <v>0</v>
      </c>
      <c r="I23" s="32">
        <f t="shared" si="4"/>
        <v>0</v>
      </c>
    </row>
    <row r="24" spans="1:9" ht="15">
      <c r="A24" s="5" t="s">
        <v>15</v>
      </c>
      <c r="B24" s="38">
        <v>179000</v>
      </c>
      <c r="C24" s="38">
        <v>456543047.84</v>
      </c>
      <c r="D24" s="38">
        <v>69748010.2</v>
      </c>
      <c r="E24" s="38">
        <f t="shared" si="0"/>
        <v>386795037.64</v>
      </c>
      <c r="F24" s="38">
        <f t="shared" si="1"/>
        <v>0.046277739521208616</v>
      </c>
      <c r="G24" s="32">
        <f t="shared" si="2"/>
        <v>0</v>
      </c>
      <c r="H24" s="32">
        <f t="shared" si="3"/>
        <v>0</v>
      </c>
      <c r="I24" s="32">
        <f t="shared" si="4"/>
        <v>0</v>
      </c>
    </row>
    <row r="25" spans="1:9" ht="15">
      <c r="A25" s="5" t="s">
        <v>16</v>
      </c>
      <c r="B25" s="38">
        <v>14000000</v>
      </c>
      <c r="C25" s="38">
        <v>832764991.2</v>
      </c>
      <c r="D25" s="38">
        <v>148375164.35</v>
      </c>
      <c r="E25" s="38">
        <f t="shared" si="0"/>
        <v>684389826.85</v>
      </c>
      <c r="F25" s="38">
        <f t="shared" si="1"/>
        <v>2.045617782549013</v>
      </c>
      <c r="G25" s="32">
        <f t="shared" si="2"/>
        <v>0</v>
      </c>
      <c r="H25" s="32">
        <f t="shared" si="3"/>
        <v>0</v>
      </c>
      <c r="I25" s="32">
        <f t="shared" si="4"/>
        <v>0</v>
      </c>
    </row>
    <row r="26" spans="1:9" ht="15">
      <c r="A26" s="5" t="s">
        <v>17</v>
      </c>
      <c r="B26" s="38"/>
      <c r="C26" s="38">
        <v>153033398.45</v>
      </c>
      <c r="D26" s="38">
        <v>62183688.2</v>
      </c>
      <c r="E26" s="38">
        <f t="shared" si="0"/>
        <v>90849710.24999999</v>
      </c>
      <c r="F26" s="38">
        <f t="shared" si="1"/>
        <v>0</v>
      </c>
      <c r="G26" s="32">
        <f t="shared" si="2"/>
        <v>0</v>
      </c>
      <c r="H26" s="32">
        <f t="shared" si="3"/>
        <v>0</v>
      </c>
      <c r="I26" s="32">
        <f t="shared" si="4"/>
        <v>0</v>
      </c>
    </row>
    <row r="27" spans="1:9" ht="15">
      <c r="A27" s="5" t="s">
        <v>18</v>
      </c>
      <c r="B27" s="38">
        <v>500000</v>
      </c>
      <c r="C27" s="38">
        <v>386897364.02</v>
      </c>
      <c r="D27" s="38">
        <v>69783156</v>
      </c>
      <c r="E27" s="38">
        <f t="shared" si="0"/>
        <v>317114208.02</v>
      </c>
      <c r="F27" s="38">
        <f t="shared" si="1"/>
        <v>0.15767190096019465</v>
      </c>
      <c r="G27" s="32">
        <f t="shared" si="2"/>
        <v>0</v>
      </c>
      <c r="H27" s="32">
        <f t="shared" si="3"/>
        <v>0</v>
      </c>
      <c r="I27" s="32">
        <f t="shared" si="4"/>
        <v>0</v>
      </c>
    </row>
    <row r="28" spans="1:9" ht="15">
      <c r="A28" s="5" t="s">
        <v>19</v>
      </c>
      <c r="B28" s="38">
        <v>40000</v>
      </c>
      <c r="C28" s="38">
        <v>586585671</v>
      </c>
      <c r="D28" s="38">
        <v>80508054</v>
      </c>
      <c r="E28" s="38">
        <f t="shared" si="0"/>
        <v>506077617</v>
      </c>
      <c r="F28" s="38">
        <f t="shared" si="1"/>
        <v>0.007903925930792548</v>
      </c>
      <c r="G28" s="32">
        <f t="shared" si="2"/>
        <v>0</v>
      </c>
      <c r="H28" s="32">
        <f t="shared" si="3"/>
        <v>0</v>
      </c>
      <c r="I28" s="32">
        <f t="shared" si="4"/>
        <v>0</v>
      </c>
    </row>
    <row r="29" spans="1:9" ht="15">
      <c r="A29" s="5" t="s">
        <v>20</v>
      </c>
      <c r="B29" s="38"/>
      <c r="C29" s="38">
        <v>831821737.11</v>
      </c>
      <c r="D29" s="38">
        <v>128586022</v>
      </c>
      <c r="E29" s="38">
        <f t="shared" si="0"/>
        <v>703235715.11</v>
      </c>
      <c r="F29" s="38">
        <f t="shared" si="1"/>
        <v>0</v>
      </c>
      <c r="G29" s="32">
        <f t="shared" si="2"/>
        <v>0</v>
      </c>
      <c r="H29" s="32">
        <f t="shared" si="3"/>
        <v>0</v>
      </c>
      <c r="I29" s="32">
        <f t="shared" si="4"/>
        <v>0</v>
      </c>
    </row>
    <row r="30" spans="1:9" ht="15">
      <c r="A30" s="5" t="s">
        <v>21</v>
      </c>
      <c r="B30" s="38">
        <v>500000</v>
      </c>
      <c r="C30" s="38">
        <v>310395886.45</v>
      </c>
      <c r="D30" s="38">
        <v>80318479.2</v>
      </c>
      <c r="E30" s="38">
        <f t="shared" si="0"/>
        <v>230077407.25</v>
      </c>
      <c r="F30" s="38">
        <f t="shared" si="1"/>
        <v>0.21731816521067823</v>
      </c>
      <c r="G30" s="32">
        <f t="shared" si="2"/>
        <v>0</v>
      </c>
      <c r="H30" s="32">
        <f t="shared" si="3"/>
        <v>0</v>
      </c>
      <c r="I30" s="32">
        <f t="shared" si="4"/>
        <v>0</v>
      </c>
    </row>
    <row r="31" spans="1:9" ht="15">
      <c r="A31" s="5" t="s">
        <v>22</v>
      </c>
      <c r="B31" s="38"/>
      <c r="C31" s="38">
        <v>403232012.19</v>
      </c>
      <c r="D31" s="38">
        <v>124142489.2</v>
      </c>
      <c r="E31" s="38">
        <f t="shared" si="0"/>
        <v>279089522.99</v>
      </c>
      <c r="F31" s="38">
        <f t="shared" si="1"/>
        <v>0</v>
      </c>
      <c r="G31" s="32">
        <f t="shared" si="2"/>
        <v>0</v>
      </c>
      <c r="H31" s="32">
        <f t="shared" si="3"/>
        <v>0</v>
      </c>
      <c r="I31" s="32">
        <f t="shared" si="4"/>
        <v>0</v>
      </c>
    </row>
    <row r="32" spans="1:9" ht="15">
      <c r="A32" s="5" t="s">
        <v>23</v>
      </c>
      <c r="B32" s="38">
        <v>867000</v>
      </c>
      <c r="C32" s="38">
        <v>445766274.7</v>
      </c>
      <c r="D32" s="38">
        <v>68049932.2</v>
      </c>
      <c r="E32" s="38">
        <f t="shared" si="0"/>
        <v>377716342.5</v>
      </c>
      <c r="F32" s="38">
        <f t="shared" si="1"/>
        <v>0.22953732800163393</v>
      </c>
      <c r="G32" s="32">
        <f t="shared" si="2"/>
        <v>0</v>
      </c>
      <c r="H32" s="32">
        <f t="shared" si="3"/>
        <v>0</v>
      </c>
      <c r="I32" s="32">
        <f t="shared" si="4"/>
        <v>0</v>
      </c>
    </row>
    <row r="33" spans="1:9" ht="15">
      <c r="A33" s="5" t="s">
        <v>24</v>
      </c>
      <c r="B33" s="38"/>
      <c r="C33" s="38">
        <v>665105333.23</v>
      </c>
      <c r="D33" s="38">
        <v>132898449.4</v>
      </c>
      <c r="E33" s="38">
        <f t="shared" si="0"/>
        <v>532206883.83000004</v>
      </c>
      <c r="F33" s="38">
        <f t="shared" si="1"/>
        <v>0</v>
      </c>
      <c r="G33" s="32">
        <f t="shared" si="2"/>
        <v>0</v>
      </c>
      <c r="H33" s="32">
        <f t="shared" si="3"/>
        <v>0</v>
      </c>
      <c r="I33" s="32">
        <f t="shared" si="4"/>
        <v>0</v>
      </c>
    </row>
    <row r="34" spans="1:9" ht="15">
      <c r="A34" s="5" t="s">
        <v>25</v>
      </c>
      <c r="B34" s="38">
        <v>500000</v>
      </c>
      <c r="C34" s="38">
        <v>201420212.23</v>
      </c>
      <c r="D34" s="38">
        <v>53276279.2</v>
      </c>
      <c r="E34" s="38">
        <f t="shared" si="0"/>
        <v>148143933.02999997</v>
      </c>
      <c r="F34" s="38">
        <f t="shared" si="1"/>
        <v>0.33750960283925174</v>
      </c>
      <c r="G34" s="32">
        <f t="shared" si="2"/>
        <v>0</v>
      </c>
      <c r="H34" s="32">
        <f t="shared" si="3"/>
        <v>0</v>
      </c>
      <c r="I34" s="32">
        <f t="shared" si="4"/>
        <v>0</v>
      </c>
    </row>
    <row r="35" spans="1:9" ht="15">
      <c r="A35" s="5" t="s">
        <v>26</v>
      </c>
      <c r="B35" s="38">
        <v>234460</v>
      </c>
      <c r="C35" s="38">
        <v>489901735.77</v>
      </c>
      <c r="D35" s="38">
        <v>103750556.2</v>
      </c>
      <c r="E35" s="38">
        <f t="shared" si="0"/>
        <v>386151179.57</v>
      </c>
      <c r="F35" s="38">
        <f t="shared" si="1"/>
        <v>0.060717152349782734</v>
      </c>
      <c r="G35" s="32">
        <f t="shared" si="2"/>
        <v>0</v>
      </c>
      <c r="H35" s="32">
        <f t="shared" si="3"/>
        <v>0</v>
      </c>
      <c r="I35" s="32">
        <f t="shared" si="4"/>
        <v>0</v>
      </c>
    </row>
    <row r="36" spans="1:9" ht="15">
      <c r="A36" s="5" t="s">
        <v>27</v>
      </c>
      <c r="B36" s="38">
        <v>247500</v>
      </c>
      <c r="C36" s="38">
        <v>361815826.57</v>
      </c>
      <c r="D36" s="38">
        <v>86495920.2</v>
      </c>
      <c r="E36" s="38">
        <f t="shared" si="0"/>
        <v>275319906.37</v>
      </c>
      <c r="F36" s="38">
        <f t="shared" si="1"/>
        <v>0.08989542502146101</v>
      </c>
      <c r="G36" s="32">
        <f t="shared" si="2"/>
        <v>0</v>
      </c>
      <c r="H36" s="32">
        <f t="shared" si="3"/>
        <v>0</v>
      </c>
      <c r="I36" s="32">
        <f t="shared" si="4"/>
        <v>0</v>
      </c>
    </row>
    <row r="37" spans="1:9" ht="15">
      <c r="A37" s="5" t="s">
        <v>28</v>
      </c>
      <c r="B37" s="38">
        <v>315000</v>
      </c>
      <c r="C37" s="38">
        <v>440533399.12</v>
      </c>
      <c r="D37" s="38">
        <v>119964948.24</v>
      </c>
      <c r="E37" s="38">
        <f t="shared" si="0"/>
        <v>320568450.88</v>
      </c>
      <c r="F37" s="38">
        <f t="shared" si="1"/>
        <v>0.09826294482045445</v>
      </c>
      <c r="G37" s="32">
        <f t="shared" si="2"/>
        <v>0</v>
      </c>
      <c r="H37" s="32">
        <f t="shared" si="3"/>
        <v>0</v>
      </c>
      <c r="I37" s="32">
        <f t="shared" si="4"/>
        <v>0</v>
      </c>
    </row>
    <row r="38" spans="1:9" ht="15">
      <c r="A38" s="5" t="s">
        <v>29</v>
      </c>
      <c r="B38" s="38">
        <v>869000</v>
      </c>
      <c r="C38" s="38">
        <v>377465675.31</v>
      </c>
      <c r="D38" s="38">
        <v>95964144.2</v>
      </c>
      <c r="E38" s="38">
        <f t="shared" si="0"/>
        <v>281501531.11</v>
      </c>
      <c r="F38" s="38">
        <f t="shared" si="1"/>
        <v>0.30870169571490824</v>
      </c>
      <c r="G38" s="32">
        <f t="shared" si="2"/>
        <v>0</v>
      </c>
      <c r="H38" s="32">
        <f t="shared" si="3"/>
        <v>0</v>
      </c>
      <c r="I38" s="32">
        <f t="shared" si="4"/>
        <v>0</v>
      </c>
    </row>
    <row r="39" spans="1:9" ht="15">
      <c r="A39" s="5" t="s">
        <v>30</v>
      </c>
      <c r="B39" s="38">
        <v>4000000</v>
      </c>
      <c r="C39" s="38">
        <v>1171823412.47</v>
      </c>
      <c r="D39" s="38">
        <v>81644485.2</v>
      </c>
      <c r="E39" s="38">
        <f t="shared" si="0"/>
        <v>1090178927.27</v>
      </c>
      <c r="F39" s="38">
        <f t="shared" si="1"/>
        <v>0.36691224714980547</v>
      </c>
      <c r="G39" s="32">
        <f t="shared" si="2"/>
        <v>0</v>
      </c>
      <c r="H39" s="32">
        <f t="shared" si="3"/>
        <v>0</v>
      </c>
      <c r="I39" s="32">
        <f t="shared" si="4"/>
        <v>0</v>
      </c>
    </row>
    <row r="40" spans="1:9" ht="15">
      <c r="A40" s="5" t="s">
        <v>31</v>
      </c>
      <c r="B40" s="38"/>
      <c r="C40" s="38">
        <v>678153304.27</v>
      </c>
      <c r="D40" s="38">
        <v>169848649</v>
      </c>
      <c r="E40" s="38">
        <f t="shared" si="0"/>
        <v>508304655.27</v>
      </c>
      <c r="F40" s="38">
        <f t="shared" si="1"/>
        <v>0</v>
      </c>
      <c r="G40" s="32">
        <f t="shared" si="2"/>
        <v>0</v>
      </c>
      <c r="H40" s="32">
        <f t="shared" si="3"/>
        <v>0</v>
      </c>
      <c r="I40" s="32">
        <f t="shared" si="4"/>
        <v>0</v>
      </c>
    </row>
    <row r="41" spans="1:9" ht="15">
      <c r="A41" s="5" t="s">
        <v>32</v>
      </c>
      <c r="B41" s="38">
        <v>150000</v>
      </c>
      <c r="C41" s="38">
        <v>495002380.69</v>
      </c>
      <c r="D41" s="38">
        <v>86411845.2</v>
      </c>
      <c r="E41" s="38">
        <f t="shared" si="0"/>
        <v>408590535.49</v>
      </c>
      <c r="F41" s="38">
        <f t="shared" si="1"/>
        <v>0.03671156988991762</v>
      </c>
      <c r="G41" s="32">
        <f t="shared" si="2"/>
        <v>0</v>
      </c>
      <c r="H41" s="32">
        <f t="shared" si="3"/>
        <v>0</v>
      </c>
      <c r="I41" s="32">
        <f t="shared" si="4"/>
        <v>0</v>
      </c>
    </row>
    <row r="42" spans="1:9" ht="15">
      <c r="A42" s="5" t="s">
        <v>33</v>
      </c>
      <c r="B42" s="38">
        <v>892558.79</v>
      </c>
      <c r="C42" s="38">
        <v>405489012.8</v>
      </c>
      <c r="D42" s="38">
        <v>85745320.2</v>
      </c>
      <c r="E42" s="38">
        <f t="shared" si="0"/>
        <v>319743692.6</v>
      </c>
      <c r="F42" s="38">
        <f t="shared" si="1"/>
        <v>0.27914820859862677</v>
      </c>
      <c r="G42" s="32">
        <f t="shared" si="2"/>
        <v>0</v>
      </c>
      <c r="H42" s="32">
        <f t="shared" si="3"/>
        <v>0</v>
      </c>
      <c r="I42" s="32">
        <f t="shared" si="4"/>
        <v>0</v>
      </c>
    </row>
    <row r="43" spans="1:9" ht="15">
      <c r="A43" s="5" t="s">
        <v>34</v>
      </c>
      <c r="B43" s="38">
        <v>500000</v>
      </c>
      <c r="C43" s="38">
        <v>353432516.56</v>
      </c>
      <c r="D43" s="38">
        <v>70578146.2</v>
      </c>
      <c r="E43" s="38">
        <f t="shared" si="0"/>
        <v>282854370.36</v>
      </c>
      <c r="F43" s="38">
        <f t="shared" si="1"/>
        <v>0.1767694094185747</v>
      </c>
      <c r="G43" s="32">
        <f t="shared" si="2"/>
        <v>0</v>
      </c>
      <c r="H43" s="32">
        <f t="shared" si="3"/>
        <v>0</v>
      </c>
      <c r="I43" s="32">
        <f t="shared" si="4"/>
        <v>0</v>
      </c>
    </row>
    <row r="44" spans="1:9" ht="15">
      <c r="A44" s="5" t="s">
        <v>35</v>
      </c>
      <c r="B44" s="38">
        <v>90000</v>
      </c>
      <c r="C44" s="38">
        <v>253085786.94</v>
      </c>
      <c r="D44" s="38">
        <v>66423931.1</v>
      </c>
      <c r="E44" s="38">
        <f t="shared" si="0"/>
        <v>186661855.84</v>
      </c>
      <c r="F44" s="38">
        <f t="shared" si="1"/>
        <v>0.04821552833865792</v>
      </c>
      <c r="G44" s="32">
        <f t="shared" si="2"/>
        <v>0</v>
      </c>
      <c r="H44" s="32">
        <f t="shared" si="3"/>
        <v>0</v>
      </c>
      <c r="I44" s="32">
        <f t="shared" si="4"/>
        <v>0</v>
      </c>
    </row>
    <row r="45" spans="1:9" ht="15">
      <c r="A45" s="5" t="s">
        <v>36</v>
      </c>
      <c r="B45" s="38">
        <v>400000</v>
      </c>
      <c r="C45" s="38">
        <v>362301035.89</v>
      </c>
      <c r="D45" s="38">
        <v>61626943.2</v>
      </c>
      <c r="E45" s="38">
        <f t="shared" si="0"/>
        <v>300674092.69</v>
      </c>
      <c r="F45" s="38">
        <f t="shared" si="1"/>
        <v>0.13303440825957913</v>
      </c>
      <c r="G45" s="32">
        <f t="shared" si="2"/>
        <v>0</v>
      </c>
      <c r="H45" s="32">
        <f t="shared" si="3"/>
        <v>0</v>
      </c>
      <c r="I45" s="32">
        <f t="shared" si="4"/>
        <v>0</v>
      </c>
    </row>
    <row r="46" spans="1:9" s="18" customFormat="1" ht="15">
      <c r="A46" s="15" t="s">
        <v>71</v>
      </c>
      <c r="B46" s="16">
        <f>SUM(B$9:B$45)</f>
        <v>761246618.79</v>
      </c>
      <c r="C46" s="16">
        <f>SUM(C$9:C$45)</f>
        <v>61430151016.729996</v>
      </c>
      <c r="D46" s="16">
        <f>SUM(D$9:D$45)</f>
        <v>9773444921.590006</v>
      </c>
      <c r="E46" s="16">
        <f>SUM(E$9:E$45)</f>
        <v>51656706095.139984</v>
      </c>
      <c r="F46" s="16">
        <f>$B46/$E46*100</f>
        <v>1.473664653313271</v>
      </c>
      <c r="G46" s="16"/>
      <c r="H46" s="17"/>
      <c r="I46" s="17"/>
    </row>
    <row r="48" spans="5:6" ht="15">
      <c r="E48" s="21">
        <f>$C$46-$D$46-$E$46</f>
        <v>0</v>
      </c>
      <c r="F48" s="21"/>
    </row>
  </sheetData>
  <sheetProtection/>
  <mergeCells count="1">
    <mergeCell ref="A1:I1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6.8515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70" t="s">
        <v>241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8" ht="15">
      <c r="A3" s="11" t="s">
        <v>72</v>
      </c>
      <c r="B3" s="25">
        <f>MAX($J$10:$J$46)</f>
        <v>9.71262661227978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55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24" customHeight="1">
      <c r="A7" s="71" t="s">
        <v>38</v>
      </c>
      <c r="B7" s="71" t="s">
        <v>235</v>
      </c>
      <c r="C7" s="71"/>
      <c r="D7" s="71"/>
      <c r="E7" s="71"/>
      <c r="F7" s="71"/>
      <c r="G7" s="71" t="s">
        <v>236</v>
      </c>
      <c r="H7" s="71"/>
      <c r="I7" s="71"/>
      <c r="J7" s="68" t="s">
        <v>75</v>
      </c>
      <c r="K7" s="68" t="s">
        <v>76</v>
      </c>
      <c r="L7" s="68" t="s">
        <v>77</v>
      </c>
    </row>
    <row r="8" spans="1:12" s="8" customFormat="1" ht="196.5" customHeight="1">
      <c r="A8" s="71"/>
      <c r="B8" s="10" t="s">
        <v>114</v>
      </c>
      <c r="C8" s="10" t="s">
        <v>112</v>
      </c>
      <c r="D8" s="10" t="s">
        <v>119</v>
      </c>
      <c r="E8" s="10" t="s">
        <v>242</v>
      </c>
      <c r="F8" s="10" t="s">
        <v>243</v>
      </c>
      <c r="G8" s="10" t="s">
        <v>113</v>
      </c>
      <c r="H8" s="10" t="s">
        <v>120</v>
      </c>
      <c r="I8" s="10" t="s">
        <v>115</v>
      </c>
      <c r="J8" s="68"/>
      <c r="K8" s="68"/>
      <c r="L8" s="68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223</v>
      </c>
      <c r="K9" s="9">
        <v>11</v>
      </c>
      <c r="L9" s="9">
        <v>12</v>
      </c>
    </row>
    <row r="10" spans="1:12" ht="15">
      <c r="A10" s="5" t="s">
        <v>0</v>
      </c>
      <c r="B10" s="43">
        <v>-2421935673.5</v>
      </c>
      <c r="C10" s="43">
        <v>1081770971.38</v>
      </c>
      <c r="D10" s="43"/>
      <c r="E10" s="43">
        <v>216300000</v>
      </c>
      <c r="F10" s="43">
        <f>SUM($B10:$E10)</f>
        <v>-1123864702.12</v>
      </c>
      <c r="G10" s="33">
        <v>21167899416.85</v>
      </c>
      <c r="H10" s="33">
        <v>6761285842.4</v>
      </c>
      <c r="I10" s="33">
        <f>$G10-$H10</f>
        <v>14406613574.449999</v>
      </c>
      <c r="J10" s="51">
        <f>-$F10/$I10*100</f>
        <v>7.8010331596119435</v>
      </c>
      <c r="K10" s="51">
        <f>($J10-$B$4)/($B$3-$B$4)</f>
        <v>0.8031847069822504</v>
      </c>
      <c r="L10" s="51">
        <f aca="true" t="shared" si="0" ref="L10:L46">$K10*$B$5</f>
        <v>-0.8031847069822504</v>
      </c>
    </row>
    <row r="11" spans="1:12" ht="15">
      <c r="A11" s="5" t="s">
        <v>1</v>
      </c>
      <c r="B11" s="43">
        <v>-1877609411.77</v>
      </c>
      <c r="C11" s="43">
        <v>1166431411.77</v>
      </c>
      <c r="D11" s="43">
        <v>18415000</v>
      </c>
      <c r="E11" s="43"/>
      <c r="F11" s="43">
        <f aca="true" t="shared" si="1" ref="F11:F46">SUM($B11:$E11)</f>
        <v>-692763000</v>
      </c>
      <c r="G11" s="33">
        <v>11887284820.48</v>
      </c>
      <c r="H11" s="33">
        <v>4754682820.48</v>
      </c>
      <c r="I11" s="33">
        <f aca="true" t="shared" si="2" ref="I11:I46">$G11-$H11</f>
        <v>7132602000</v>
      </c>
      <c r="J11" s="51">
        <f aca="true" t="shared" si="3" ref="J11:J46">-$F11/$I11*100</f>
        <v>9.71262661227978</v>
      </c>
      <c r="K11" s="51">
        <f aca="true" t="shared" si="4" ref="K11:K46">($J11-$B$4)/($B$3-$B$4)</f>
        <v>1</v>
      </c>
      <c r="L11" s="51">
        <f t="shared" si="0"/>
        <v>-1</v>
      </c>
    </row>
    <row r="12" spans="1:12" ht="15">
      <c r="A12" s="5" t="s">
        <v>2</v>
      </c>
      <c r="B12" s="43">
        <v>-234145626.8</v>
      </c>
      <c r="C12" s="43">
        <v>181736626.8</v>
      </c>
      <c r="D12" s="43"/>
      <c r="E12" s="43"/>
      <c r="F12" s="43">
        <f t="shared" si="1"/>
        <v>-52409000</v>
      </c>
      <c r="G12" s="33">
        <v>2943363405.2</v>
      </c>
      <c r="H12" s="33">
        <v>1608797005.2</v>
      </c>
      <c r="I12" s="33">
        <f t="shared" si="2"/>
        <v>1334566399.9999998</v>
      </c>
      <c r="J12" s="51">
        <f t="shared" si="3"/>
        <v>3.9270432703835496</v>
      </c>
      <c r="K12" s="51">
        <f t="shared" si="4"/>
        <v>0.4043235086808079</v>
      </c>
      <c r="L12" s="51">
        <f t="shared" si="0"/>
        <v>-0.4043235086808079</v>
      </c>
    </row>
    <row r="13" spans="1:12" ht="15">
      <c r="A13" s="5" t="s">
        <v>3</v>
      </c>
      <c r="B13" s="43">
        <v>-20710000</v>
      </c>
      <c r="C13" s="43">
        <v>25485000</v>
      </c>
      <c r="D13" s="43"/>
      <c r="E13" s="43"/>
      <c r="F13" s="43"/>
      <c r="G13" s="33">
        <v>2094592000</v>
      </c>
      <c r="H13" s="33">
        <v>897281000</v>
      </c>
      <c r="I13" s="33">
        <f t="shared" si="2"/>
        <v>1197311000</v>
      </c>
      <c r="J13" s="51">
        <f t="shared" si="3"/>
        <v>0</v>
      </c>
      <c r="K13" s="51">
        <f t="shared" si="4"/>
        <v>0</v>
      </c>
      <c r="L13" s="51">
        <f t="shared" si="0"/>
        <v>0</v>
      </c>
    </row>
    <row r="14" spans="1:12" ht="15">
      <c r="A14" s="5" t="s">
        <v>4</v>
      </c>
      <c r="B14" s="43">
        <v>-41925962.43</v>
      </c>
      <c r="C14" s="43">
        <v>29725962.43</v>
      </c>
      <c r="D14" s="43"/>
      <c r="E14" s="43"/>
      <c r="F14" s="43">
        <f t="shared" si="1"/>
        <v>-12200000</v>
      </c>
      <c r="G14" s="33">
        <v>1250523600</v>
      </c>
      <c r="H14" s="33">
        <v>881824600</v>
      </c>
      <c r="I14" s="33">
        <f t="shared" si="2"/>
        <v>368699000</v>
      </c>
      <c r="J14" s="51">
        <f t="shared" si="3"/>
        <v>3.3089322184220733</v>
      </c>
      <c r="K14" s="51">
        <f t="shared" si="4"/>
        <v>0.3406835607412884</v>
      </c>
      <c r="L14" s="51">
        <f t="shared" si="0"/>
        <v>-0.3406835607412884</v>
      </c>
    </row>
    <row r="15" spans="1:12" ht="15">
      <c r="A15" s="5" t="s">
        <v>5</v>
      </c>
      <c r="B15" s="43">
        <v>-56077631.89</v>
      </c>
      <c r="C15" s="43">
        <v>73640631.89</v>
      </c>
      <c r="D15" s="43"/>
      <c r="E15" s="43"/>
      <c r="F15" s="43"/>
      <c r="G15" s="33">
        <v>973091667.92</v>
      </c>
      <c r="H15" s="33">
        <v>602872667.92</v>
      </c>
      <c r="I15" s="33">
        <f t="shared" si="2"/>
        <v>370219000</v>
      </c>
      <c r="J15" s="51">
        <f t="shared" si="3"/>
        <v>0</v>
      </c>
      <c r="K15" s="51">
        <f t="shared" si="4"/>
        <v>0</v>
      </c>
      <c r="L15" s="51">
        <f t="shared" si="0"/>
        <v>0</v>
      </c>
    </row>
    <row r="16" spans="1:12" ht="15">
      <c r="A16" s="5" t="s">
        <v>6</v>
      </c>
      <c r="B16" s="43">
        <v>-88313356.81</v>
      </c>
      <c r="C16" s="43">
        <v>112317356.81</v>
      </c>
      <c r="D16" s="43"/>
      <c r="E16" s="43"/>
      <c r="F16" s="43"/>
      <c r="G16" s="33">
        <v>1253382004.8</v>
      </c>
      <c r="H16" s="33">
        <v>909164613.49</v>
      </c>
      <c r="I16" s="33">
        <f t="shared" si="2"/>
        <v>344217391.30999994</v>
      </c>
      <c r="J16" s="51">
        <f t="shared" si="3"/>
        <v>0</v>
      </c>
      <c r="K16" s="51">
        <f t="shared" si="4"/>
        <v>0</v>
      </c>
      <c r="L16" s="51">
        <f t="shared" si="0"/>
        <v>0</v>
      </c>
    </row>
    <row r="17" spans="1:12" ht="15">
      <c r="A17" s="5" t="s">
        <v>7</v>
      </c>
      <c r="B17" s="43">
        <v>-5154481.02</v>
      </c>
      <c r="C17" s="43">
        <v>20157081.02</v>
      </c>
      <c r="D17" s="43"/>
      <c r="E17" s="43"/>
      <c r="F17" s="43"/>
      <c r="G17" s="33">
        <v>342761336.78</v>
      </c>
      <c r="H17" s="33">
        <v>214079936.78</v>
      </c>
      <c r="I17" s="33">
        <f t="shared" si="2"/>
        <v>128681399.99999997</v>
      </c>
      <c r="J17" s="51">
        <f t="shared" si="3"/>
        <v>0</v>
      </c>
      <c r="K17" s="51">
        <f t="shared" si="4"/>
        <v>0</v>
      </c>
      <c r="L17" s="51">
        <f t="shared" si="0"/>
        <v>0</v>
      </c>
    </row>
    <row r="18" spans="1:12" ht="15">
      <c r="A18" s="5" t="s">
        <v>8</v>
      </c>
      <c r="B18" s="43">
        <v>-4847308.2</v>
      </c>
      <c r="C18" s="43">
        <v>20794308.2</v>
      </c>
      <c r="D18" s="43"/>
      <c r="E18" s="43"/>
      <c r="F18" s="43"/>
      <c r="G18" s="33">
        <v>961002808.2</v>
      </c>
      <c r="H18" s="33">
        <v>635973808.2</v>
      </c>
      <c r="I18" s="33">
        <f t="shared" si="2"/>
        <v>325029000</v>
      </c>
      <c r="J18" s="51">
        <f t="shared" si="3"/>
        <v>0</v>
      </c>
      <c r="K18" s="51">
        <f t="shared" si="4"/>
        <v>0</v>
      </c>
      <c r="L18" s="51">
        <f t="shared" si="0"/>
        <v>0</v>
      </c>
    </row>
    <row r="19" spans="1:12" ht="15">
      <c r="A19" s="5" t="s">
        <v>9</v>
      </c>
      <c r="B19" s="43">
        <v>-25066428.54</v>
      </c>
      <c r="C19" s="43">
        <v>37280428.54</v>
      </c>
      <c r="D19" s="43"/>
      <c r="E19" s="43"/>
      <c r="F19" s="43"/>
      <c r="G19" s="33">
        <v>738282000</v>
      </c>
      <c r="H19" s="33">
        <v>568803000</v>
      </c>
      <c r="I19" s="33">
        <f t="shared" si="2"/>
        <v>169479000</v>
      </c>
      <c r="J19" s="51">
        <f t="shared" si="3"/>
        <v>0</v>
      </c>
      <c r="K19" s="51">
        <f t="shared" si="4"/>
        <v>0</v>
      </c>
      <c r="L19" s="51">
        <f t="shared" si="0"/>
        <v>0</v>
      </c>
    </row>
    <row r="20" spans="1:12" ht="15">
      <c r="A20" s="5" t="s">
        <v>10</v>
      </c>
      <c r="B20" s="43">
        <v>-12793188</v>
      </c>
      <c r="C20" s="43">
        <v>9793188</v>
      </c>
      <c r="D20" s="43"/>
      <c r="E20" s="43"/>
      <c r="F20" s="43">
        <f t="shared" si="1"/>
        <v>-3000000</v>
      </c>
      <c r="G20" s="33">
        <v>247526150.1</v>
      </c>
      <c r="H20" s="33">
        <v>214952150.1</v>
      </c>
      <c r="I20" s="33">
        <f t="shared" si="2"/>
        <v>32574000</v>
      </c>
      <c r="J20" s="51">
        <f t="shared" si="3"/>
        <v>9.209799226376864</v>
      </c>
      <c r="K20" s="51">
        <f t="shared" si="4"/>
        <v>0.9482295154570045</v>
      </c>
      <c r="L20" s="51">
        <f t="shared" si="0"/>
        <v>-0.9482295154570045</v>
      </c>
    </row>
    <row r="21" spans="1:12" ht="15">
      <c r="A21" s="5" t="s">
        <v>11</v>
      </c>
      <c r="B21" s="43">
        <v>-8302850.48</v>
      </c>
      <c r="C21" s="43">
        <v>16978618.48</v>
      </c>
      <c r="D21" s="43"/>
      <c r="E21" s="43"/>
      <c r="F21" s="43"/>
      <c r="G21" s="33">
        <v>702193492.25</v>
      </c>
      <c r="H21" s="33">
        <v>561296735</v>
      </c>
      <c r="I21" s="33">
        <f t="shared" si="2"/>
        <v>140896757.25</v>
      </c>
      <c r="J21" s="51">
        <f t="shared" si="3"/>
        <v>0</v>
      </c>
      <c r="K21" s="51">
        <f t="shared" si="4"/>
        <v>0</v>
      </c>
      <c r="L21" s="51">
        <f t="shared" si="0"/>
        <v>0</v>
      </c>
    </row>
    <row r="22" spans="1:12" ht="15">
      <c r="A22" s="5" t="s">
        <v>12</v>
      </c>
      <c r="B22" s="43">
        <v>-21727233.58</v>
      </c>
      <c r="C22" s="43">
        <v>47083533.58</v>
      </c>
      <c r="D22" s="43"/>
      <c r="E22" s="43"/>
      <c r="F22" s="43"/>
      <c r="G22" s="33">
        <v>378470508.93</v>
      </c>
      <c r="H22" s="33">
        <v>334817508.93</v>
      </c>
      <c r="I22" s="33">
        <f t="shared" si="2"/>
        <v>43653000</v>
      </c>
      <c r="J22" s="51">
        <f t="shared" si="3"/>
        <v>0</v>
      </c>
      <c r="K22" s="51">
        <f t="shared" si="4"/>
        <v>0</v>
      </c>
      <c r="L22" s="51">
        <f t="shared" si="0"/>
        <v>0</v>
      </c>
    </row>
    <row r="23" spans="1:12" ht="15">
      <c r="A23" s="5" t="s">
        <v>13</v>
      </c>
      <c r="B23" s="43">
        <v>-4877071.72</v>
      </c>
      <c r="C23" s="43">
        <v>4877071.72</v>
      </c>
      <c r="D23" s="43"/>
      <c r="E23" s="43"/>
      <c r="F23" s="43"/>
      <c r="G23" s="33">
        <v>453320238.87</v>
      </c>
      <c r="H23" s="33">
        <v>377455938.87</v>
      </c>
      <c r="I23" s="33">
        <f t="shared" si="2"/>
        <v>75864300</v>
      </c>
      <c r="J23" s="51">
        <f t="shared" si="3"/>
        <v>0</v>
      </c>
      <c r="K23" s="51">
        <f t="shared" si="4"/>
        <v>0</v>
      </c>
      <c r="L23" s="51">
        <f t="shared" si="0"/>
        <v>0</v>
      </c>
    </row>
    <row r="24" spans="1:12" ht="15">
      <c r="A24" s="5" t="s">
        <v>14</v>
      </c>
      <c r="B24" s="43">
        <v>-12672019.12</v>
      </c>
      <c r="C24" s="43">
        <v>16582619.12</v>
      </c>
      <c r="D24" s="43"/>
      <c r="E24" s="43"/>
      <c r="F24" s="43"/>
      <c r="G24" s="33">
        <v>537729307.68</v>
      </c>
      <c r="H24" s="33">
        <v>457463099.32</v>
      </c>
      <c r="I24" s="33">
        <f t="shared" si="2"/>
        <v>80266208.35999995</v>
      </c>
      <c r="J24" s="51">
        <f t="shared" si="3"/>
        <v>0</v>
      </c>
      <c r="K24" s="51">
        <f t="shared" si="4"/>
        <v>0</v>
      </c>
      <c r="L24" s="51">
        <f t="shared" si="0"/>
        <v>0</v>
      </c>
    </row>
    <row r="25" spans="1:12" ht="15">
      <c r="A25" s="5" t="s">
        <v>15</v>
      </c>
      <c r="B25" s="43">
        <v>-6278758.76</v>
      </c>
      <c r="C25" s="43">
        <v>11278758.76</v>
      </c>
      <c r="D25" s="43"/>
      <c r="E25" s="43"/>
      <c r="F25" s="43"/>
      <c r="G25" s="33">
        <v>450264289.08</v>
      </c>
      <c r="H25" s="33">
        <v>392901989.08</v>
      </c>
      <c r="I25" s="33">
        <f t="shared" si="2"/>
        <v>57362300</v>
      </c>
      <c r="J25" s="51">
        <f t="shared" si="3"/>
        <v>0</v>
      </c>
      <c r="K25" s="51">
        <f t="shared" si="4"/>
        <v>0</v>
      </c>
      <c r="L25" s="51">
        <f t="shared" si="0"/>
        <v>0</v>
      </c>
    </row>
    <row r="26" spans="1:12" ht="15">
      <c r="A26" s="5" t="s">
        <v>16</v>
      </c>
      <c r="B26" s="43">
        <v>-1050000</v>
      </c>
      <c r="C26" s="43">
        <v>30050000</v>
      </c>
      <c r="D26" s="43"/>
      <c r="E26" s="43"/>
      <c r="F26" s="43"/>
      <c r="G26" s="33">
        <v>831714991.2</v>
      </c>
      <c r="H26" s="33">
        <v>412197063.2</v>
      </c>
      <c r="I26" s="33">
        <f t="shared" si="2"/>
        <v>419517928.00000006</v>
      </c>
      <c r="J26" s="51">
        <f t="shared" si="3"/>
        <v>0</v>
      </c>
      <c r="K26" s="51">
        <f t="shared" si="4"/>
        <v>0</v>
      </c>
      <c r="L26" s="51">
        <f t="shared" si="0"/>
        <v>0</v>
      </c>
    </row>
    <row r="27" spans="1:12" ht="15">
      <c r="A27" s="5" t="s">
        <v>17</v>
      </c>
      <c r="B27" s="43">
        <v>-3778006.23</v>
      </c>
      <c r="C27" s="43">
        <v>2441485.23</v>
      </c>
      <c r="D27" s="43"/>
      <c r="E27" s="43"/>
      <c r="F27" s="43">
        <f t="shared" si="1"/>
        <v>-1336521</v>
      </c>
      <c r="G27" s="33">
        <v>149255392.22</v>
      </c>
      <c r="H27" s="33">
        <v>123532774.22</v>
      </c>
      <c r="I27" s="33">
        <f t="shared" si="2"/>
        <v>25722618</v>
      </c>
      <c r="J27" s="51">
        <f t="shared" si="3"/>
        <v>5.1958980225107725</v>
      </c>
      <c r="K27" s="51">
        <f t="shared" si="4"/>
        <v>0.5349632215801997</v>
      </c>
      <c r="L27" s="51">
        <f t="shared" si="0"/>
        <v>-0.5349632215801997</v>
      </c>
    </row>
    <row r="28" spans="1:12" ht="15">
      <c r="A28" s="5" t="s">
        <v>18</v>
      </c>
      <c r="B28" s="43">
        <v>-4655737.36</v>
      </c>
      <c r="C28" s="43">
        <v>5655737.36</v>
      </c>
      <c r="D28" s="43"/>
      <c r="E28" s="43"/>
      <c r="F28" s="43"/>
      <c r="G28" s="33">
        <v>382241626.66</v>
      </c>
      <c r="H28" s="33">
        <v>339908626.66</v>
      </c>
      <c r="I28" s="33">
        <f t="shared" si="2"/>
        <v>42333000</v>
      </c>
      <c r="J28" s="51">
        <f t="shared" si="3"/>
        <v>0</v>
      </c>
      <c r="K28" s="51">
        <f t="shared" si="4"/>
        <v>0</v>
      </c>
      <c r="L28" s="51">
        <f t="shared" si="0"/>
        <v>0</v>
      </c>
    </row>
    <row r="29" spans="1:12" ht="15">
      <c r="A29" s="5" t="s">
        <v>19</v>
      </c>
      <c r="B29" s="43">
        <v>-35780532.05</v>
      </c>
      <c r="C29" s="43">
        <v>35780532.05</v>
      </c>
      <c r="D29" s="43"/>
      <c r="E29" s="43"/>
      <c r="F29" s="43"/>
      <c r="G29" s="33">
        <v>550805138.95</v>
      </c>
      <c r="H29" s="33">
        <v>410014638.95</v>
      </c>
      <c r="I29" s="33">
        <f t="shared" si="2"/>
        <v>140790500.00000006</v>
      </c>
      <c r="J29" s="51">
        <f t="shared" si="3"/>
        <v>0</v>
      </c>
      <c r="K29" s="51">
        <f t="shared" si="4"/>
        <v>0</v>
      </c>
      <c r="L29" s="51">
        <f t="shared" si="0"/>
        <v>0</v>
      </c>
    </row>
    <row r="30" spans="1:12" ht="15">
      <c r="A30" s="5" t="s">
        <v>20</v>
      </c>
      <c r="B30" s="43">
        <v>-22699693.55</v>
      </c>
      <c r="C30" s="43">
        <v>22242693.55</v>
      </c>
      <c r="D30" s="43"/>
      <c r="E30" s="43"/>
      <c r="F30" s="43">
        <f t="shared" si="1"/>
        <v>-457000</v>
      </c>
      <c r="G30" s="33">
        <v>809122043.56</v>
      </c>
      <c r="H30" s="33">
        <v>661675043.56</v>
      </c>
      <c r="I30" s="33">
        <f t="shared" si="2"/>
        <v>147447000</v>
      </c>
      <c r="J30" s="51">
        <f t="shared" si="3"/>
        <v>0.3099418774203612</v>
      </c>
      <c r="K30" s="51">
        <f t="shared" si="4"/>
        <v>0.03191123161560626</v>
      </c>
      <c r="L30" s="51">
        <f t="shared" si="0"/>
        <v>-0.03191123161560626</v>
      </c>
    </row>
    <row r="31" spans="1:12" ht="15">
      <c r="A31" s="5" t="s">
        <v>21</v>
      </c>
      <c r="B31" s="43">
        <v>-2456983.44</v>
      </c>
      <c r="C31" s="43">
        <v>1821503.44</v>
      </c>
      <c r="D31" s="43"/>
      <c r="E31" s="43">
        <v>3933000</v>
      </c>
      <c r="F31" s="43"/>
      <c r="G31" s="33">
        <v>307938903.01</v>
      </c>
      <c r="H31" s="33">
        <v>254833903.01</v>
      </c>
      <c r="I31" s="33">
        <f t="shared" si="2"/>
        <v>53105000</v>
      </c>
      <c r="J31" s="51">
        <f t="shared" si="3"/>
        <v>0</v>
      </c>
      <c r="K31" s="51">
        <f t="shared" si="4"/>
        <v>0</v>
      </c>
      <c r="L31" s="51">
        <f t="shared" si="0"/>
        <v>0</v>
      </c>
    </row>
    <row r="32" spans="1:12" ht="15">
      <c r="A32" s="5" t="s">
        <v>22</v>
      </c>
      <c r="B32" s="43">
        <v>-9211411.49</v>
      </c>
      <c r="C32" s="43">
        <v>9211411.49</v>
      </c>
      <c r="D32" s="43"/>
      <c r="E32" s="43"/>
      <c r="F32" s="43"/>
      <c r="G32" s="33">
        <v>394020600.7</v>
      </c>
      <c r="H32" s="33">
        <v>327815603.7</v>
      </c>
      <c r="I32" s="33">
        <f t="shared" si="2"/>
        <v>66204997</v>
      </c>
      <c r="J32" s="51">
        <f t="shared" si="3"/>
        <v>0</v>
      </c>
      <c r="K32" s="51">
        <f t="shared" si="4"/>
        <v>0</v>
      </c>
      <c r="L32" s="51">
        <f t="shared" si="0"/>
        <v>0</v>
      </c>
    </row>
    <row r="33" spans="1:12" ht="15">
      <c r="A33" s="5" t="s">
        <v>23</v>
      </c>
      <c r="B33" s="43">
        <v>-5402394.75</v>
      </c>
      <c r="C33" s="43">
        <v>5402394.75</v>
      </c>
      <c r="D33" s="43"/>
      <c r="E33" s="43"/>
      <c r="F33" s="43"/>
      <c r="G33" s="33">
        <v>440363879.95</v>
      </c>
      <c r="H33" s="33">
        <v>356126879.95</v>
      </c>
      <c r="I33" s="33">
        <f t="shared" si="2"/>
        <v>84237000</v>
      </c>
      <c r="J33" s="51">
        <f t="shared" si="3"/>
        <v>0</v>
      </c>
      <c r="K33" s="51">
        <f t="shared" si="4"/>
        <v>0</v>
      </c>
      <c r="L33" s="51">
        <f t="shared" si="0"/>
        <v>0</v>
      </c>
    </row>
    <row r="34" spans="1:12" ht="15">
      <c r="A34" s="5" t="s">
        <v>24</v>
      </c>
      <c r="B34" s="43">
        <v>-43820284.29</v>
      </c>
      <c r="C34" s="43">
        <v>43179610.45</v>
      </c>
      <c r="D34" s="43">
        <v>640673.84</v>
      </c>
      <c r="E34" s="43"/>
      <c r="F34" s="43"/>
      <c r="G34" s="33">
        <v>621285048.94</v>
      </c>
      <c r="H34" s="33">
        <v>439035048.94</v>
      </c>
      <c r="I34" s="33">
        <f t="shared" si="2"/>
        <v>182250000.00000006</v>
      </c>
      <c r="J34" s="51">
        <f t="shared" si="3"/>
        <v>0</v>
      </c>
      <c r="K34" s="51">
        <f t="shared" si="4"/>
        <v>0</v>
      </c>
      <c r="L34" s="51">
        <f t="shared" si="0"/>
        <v>0</v>
      </c>
    </row>
    <row r="35" spans="1:12" ht="15">
      <c r="A35" s="5" t="s">
        <v>25</v>
      </c>
      <c r="B35" s="43">
        <v>-19941608.03</v>
      </c>
      <c r="C35" s="43">
        <v>21686608.03</v>
      </c>
      <c r="D35" s="43"/>
      <c r="E35" s="43"/>
      <c r="F35" s="43"/>
      <c r="G35" s="33">
        <v>181478604.2</v>
      </c>
      <c r="H35" s="33">
        <v>152791722.2</v>
      </c>
      <c r="I35" s="33">
        <f t="shared" si="2"/>
        <v>28686882</v>
      </c>
      <c r="J35" s="51">
        <f t="shared" si="3"/>
        <v>0</v>
      </c>
      <c r="K35" s="51">
        <f t="shared" si="4"/>
        <v>0</v>
      </c>
      <c r="L35" s="51">
        <f t="shared" si="0"/>
        <v>0</v>
      </c>
    </row>
    <row r="36" spans="1:12" ht="15">
      <c r="A36" s="5" t="s">
        <v>26</v>
      </c>
      <c r="B36" s="43">
        <v>-20696351.76</v>
      </c>
      <c r="C36" s="43">
        <v>21541351.76</v>
      </c>
      <c r="D36" s="43"/>
      <c r="E36" s="43"/>
      <c r="F36" s="43"/>
      <c r="G36" s="33">
        <v>469205384.01</v>
      </c>
      <c r="H36" s="33">
        <v>315439352.55</v>
      </c>
      <c r="I36" s="33">
        <f t="shared" si="2"/>
        <v>153766031.45999998</v>
      </c>
      <c r="J36" s="51">
        <f t="shared" si="3"/>
        <v>0</v>
      </c>
      <c r="K36" s="51">
        <f t="shared" si="4"/>
        <v>0</v>
      </c>
      <c r="L36" s="51">
        <f t="shared" si="0"/>
        <v>0</v>
      </c>
    </row>
    <row r="37" spans="1:12" ht="15">
      <c r="A37" s="5" t="s">
        <v>27</v>
      </c>
      <c r="B37" s="43">
        <v>-9908001.57</v>
      </c>
      <c r="C37" s="43">
        <v>8285001.57</v>
      </c>
      <c r="D37" s="43"/>
      <c r="E37" s="43"/>
      <c r="F37" s="43">
        <f t="shared" si="1"/>
        <v>-1623000</v>
      </c>
      <c r="G37" s="33">
        <v>351907825</v>
      </c>
      <c r="H37" s="33">
        <v>279600350</v>
      </c>
      <c r="I37" s="33">
        <f t="shared" si="2"/>
        <v>72307475</v>
      </c>
      <c r="J37" s="51">
        <f t="shared" si="3"/>
        <v>2.2445812137680097</v>
      </c>
      <c r="K37" s="51">
        <f t="shared" si="4"/>
        <v>0.23109930025830097</v>
      </c>
      <c r="L37" s="51">
        <f t="shared" si="0"/>
        <v>-0.23109930025830097</v>
      </c>
    </row>
    <row r="38" spans="1:12" ht="15">
      <c r="A38" s="5" t="s">
        <v>28</v>
      </c>
      <c r="B38" s="43">
        <v>-6838107.22</v>
      </c>
      <c r="C38" s="43">
        <v>6230007.22</v>
      </c>
      <c r="D38" s="43"/>
      <c r="E38" s="43"/>
      <c r="F38" s="43">
        <f t="shared" si="1"/>
        <v>-608100</v>
      </c>
      <c r="G38" s="33">
        <v>433695291.9</v>
      </c>
      <c r="H38" s="33">
        <v>384349291.9</v>
      </c>
      <c r="I38" s="33">
        <f t="shared" si="2"/>
        <v>49346000</v>
      </c>
      <c r="J38" s="51">
        <f t="shared" si="3"/>
        <v>1.2323187289749928</v>
      </c>
      <c r="K38" s="51">
        <f t="shared" si="4"/>
        <v>0.12687800923150477</v>
      </c>
      <c r="L38" s="51">
        <f t="shared" si="0"/>
        <v>-0.12687800923150477</v>
      </c>
    </row>
    <row r="39" spans="1:12" ht="15">
      <c r="A39" s="5" t="s">
        <v>29</v>
      </c>
      <c r="B39" s="43">
        <v>-14326059.28</v>
      </c>
      <c r="C39" s="43">
        <v>14326059.28</v>
      </c>
      <c r="D39" s="43"/>
      <c r="E39" s="43"/>
      <c r="F39" s="43"/>
      <c r="G39" s="33">
        <v>363139616.03</v>
      </c>
      <c r="H39" s="33">
        <v>316395616.03</v>
      </c>
      <c r="I39" s="33">
        <f t="shared" si="2"/>
        <v>46744000</v>
      </c>
      <c r="J39" s="51">
        <f t="shared" si="3"/>
        <v>0</v>
      </c>
      <c r="K39" s="51">
        <f t="shared" si="4"/>
        <v>0</v>
      </c>
      <c r="L39" s="51">
        <f t="shared" si="0"/>
        <v>0</v>
      </c>
    </row>
    <row r="40" spans="1:12" ht="15">
      <c r="A40" s="5" t="s">
        <v>30</v>
      </c>
      <c r="B40" s="43">
        <v>-90829562.88</v>
      </c>
      <c r="C40" s="43">
        <v>67833912.88</v>
      </c>
      <c r="D40" s="43"/>
      <c r="E40" s="43"/>
      <c r="F40" s="43">
        <f t="shared" si="1"/>
        <v>-22995650</v>
      </c>
      <c r="G40" s="33">
        <v>1080993849.59</v>
      </c>
      <c r="H40" s="33">
        <v>836024509.67</v>
      </c>
      <c r="I40" s="33">
        <f t="shared" si="2"/>
        <v>244969339.91999996</v>
      </c>
      <c r="J40" s="51">
        <f t="shared" si="3"/>
        <v>9.387154330215255</v>
      </c>
      <c r="K40" s="51">
        <f t="shared" si="4"/>
        <v>0.9664897771676894</v>
      </c>
      <c r="L40" s="51">
        <f t="shared" si="0"/>
        <v>-0.9664897771676894</v>
      </c>
    </row>
    <row r="41" spans="1:12" ht="15">
      <c r="A41" s="5" t="s">
        <v>31</v>
      </c>
      <c r="B41" s="43">
        <v>-63925725.47</v>
      </c>
      <c r="C41" s="43">
        <v>63625725.47</v>
      </c>
      <c r="D41" s="43"/>
      <c r="E41" s="43"/>
      <c r="F41" s="43">
        <f t="shared" si="1"/>
        <v>-300000</v>
      </c>
      <c r="G41" s="33">
        <v>614227578.8</v>
      </c>
      <c r="H41" s="33">
        <v>420068726.31</v>
      </c>
      <c r="I41" s="33">
        <f t="shared" si="2"/>
        <v>194158852.48999995</v>
      </c>
      <c r="J41" s="51">
        <f t="shared" si="3"/>
        <v>0.15451265608167486</v>
      </c>
      <c r="K41" s="51">
        <f t="shared" si="4"/>
        <v>0.015908431596281362</v>
      </c>
      <c r="L41" s="51">
        <f t="shared" si="0"/>
        <v>-0.015908431596281362</v>
      </c>
    </row>
    <row r="42" spans="1:12" ht="15">
      <c r="A42" s="5" t="s">
        <v>32</v>
      </c>
      <c r="B42" s="43">
        <v>-40905090.54</v>
      </c>
      <c r="C42" s="43">
        <v>40905090.54</v>
      </c>
      <c r="D42" s="43"/>
      <c r="E42" s="43"/>
      <c r="F42" s="43"/>
      <c r="G42" s="33">
        <v>454097290.15</v>
      </c>
      <c r="H42" s="33">
        <v>359920058.15</v>
      </c>
      <c r="I42" s="33">
        <f t="shared" si="2"/>
        <v>94177232</v>
      </c>
      <c r="J42" s="51">
        <f t="shared" si="3"/>
        <v>0</v>
      </c>
      <c r="K42" s="51">
        <f t="shared" si="4"/>
        <v>0</v>
      </c>
      <c r="L42" s="51">
        <f t="shared" si="0"/>
        <v>0</v>
      </c>
    </row>
    <row r="43" spans="1:12" ht="15">
      <c r="A43" s="5" t="s">
        <v>33</v>
      </c>
      <c r="B43" s="43">
        <v>-3453934.62</v>
      </c>
      <c r="C43" s="43">
        <v>3453934.62</v>
      </c>
      <c r="D43" s="43"/>
      <c r="E43" s="43"/>
      <c r="F43" s="43"/>
      <c r="G43" s="33">
        <v>402035078.18</v>
      </c>
      <c r="H43" s="33">
        <v>354629278.18</v>
      </c>
      <c r="I43" s="33">
        <f t="shared" si="2"/>
        <v>47405800</v>
      </c>
      <c r="J43" s="51">
        <f t="shared" si="3"/>
        <v>0</v>
      </c>
      <c r="K43" s="51">
        <f t="shared" si="4"/>
        <v>0</v>
      </c>
      <c r="L43" s="51">
        <f t="shared" si="0"/>
        <v>0</v>
      </c>
    </row>
    <row r="44" spans="1:12" ht="15">
      <c r="A44" s="5" t="s">
        <v>34</v>
      </c>
      <c r="B44" s="43">
        <v>-12845010.41</v>
      </c>
      <c r="C44" s="43">
        <v>16823918.41</v>
      </c>
      <c r="D44" s="43"/>
      <c r="E44" s="43"/>
      <c r="F44" s="43"/>
      <c r="G44" s="33">
        <v>340587506.15</v>
      </c>
      <c r="H44" s="33">
        <v>297661058.15</v>
      </c>
      <c r="I44" s="33">
        <f t="shared" si="2"/>
        <v>42926448</v>
      </c>
      <c r="J44" s="51">
        <f t="shared" si="3"/>
        <v>0</v>
      </c>
      <c r="K44" s="51">
        <f t="shared" si="4"/>
        <v>0</v>
      </c>
      <c r="L44" s="51">
        <f t="shared" si="0"/>
        <v>0</v>
      </c>
    </row>
    <row r="45" spans="1:12" ht="15">
      <c r="A45" s="5" t="s">
        <v>35</v>
      </c>
      <c r="B45" s="43">
        <v>-2835574.32</v>
      </c>
      <c r="C45" s="43">
        <v>2035574.32</v>
      </c>
      <c r="D45" s="43"/>
      <c r="E45" s="43"/>
      <c r="F45" s="43">
        <f t="shared" si="1"/>
        <v>-799999.9999999998</v>
      </c>
      <c r="G45" s="33">
        <v>250250212.62</v>
      </c>
      <c r="H45" s="33">
        <v>203960335.01</v>
      </c>
      <c r="I45" s="33">
        <f t="shared" si="2"/>
        <v>46289877.610000014</v>
      </c>
      <c r="J45" s="51">
        <f t="shared" si="3"/>
        <v>1.728239609402587</v>
      </c>
      <c r="K45" s="51">
        <f t="shared" si="4"/>
        <v>0.17793740852938325</v>
      </c>
      <c r="L45" s="51">
        <f t="shared" si="0"/>
        <v>-0.17793740852938325</v>
      </c>
    </row>
    <row r="46" spans="1:12" ht="15">
      <c r="A46" s="5" t="s">
        <v>36</v>
      </c>
      <c r="B46" s="43">
        <v>-5674592.11</v>
      </c>
      <c r="C46" s="43">
        <v>6974592.11</v>
      </c>
      <c r="D46" s="43"/>
      <c r="E46" s="43"/>
      <c r="F46" s="43"/>
      <c r="G46" s="33">
        <v>356626443.78</v>
      </c>
      <c r="H46" s="33">
        <v>304183628.78</v>
      </c>
      <c r="I46" s="33">
        <f t="shared" si="2"/>
        <v>52442815</v>
      </c>
      <c r="J46" s="51">
        <f t="shared" si="3"/>
        <v>0</v>
      </c>
      <c r="K46" s="51">
        <f t="shared" si="4"/>
        <v>0</v>
      </c>
      <c r="L46" s="51">
        <f t="shared" si="0"/>
        <v>0</v>
      </c>
    </row>
    <row r="47" spans="1:12" ht="15">
      <c r="A47" s="15" t="s">
        <v>71</v>
      </c>
      <c r="B47" s="44">
        <f>SUM(B$10:B$46)</f>
        <v>-5263471663.99</v>
      </c>
      <c r="C47" s="44">
        <f>SUM(C$10:C$46)</f>
        <v>3285440713.03</v>
      </c>
      <c r="D47" s="44">
        <f>SUM(D$10:D$46)</f>
        <v>19055673.84</v>
      </c>
      <c r="E47" s="44">
        <f>SUM(E$10:E$46)</f>
        <v>220233000</v>
      </c>
      <c r="F47" s="44">
        <f>SUM($F$10:$F$46)</f>
        <v>-1912356973.12</v>
      </c>
      <c r="G47" s="44">
        <f>SUM(G$10:G$46)</f>
        <v>56166679352.74</v>
      </c>
      <c r="H47" s="44">
        <f>SUM(H$10:H$46)</f>
        <v>27723816224.890003</v>
      </c>
      <c r="I47" s="44">
        <f>SUM(I$10:I$46)</f>
        <v>28442863127.85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 verticalCentered="1"/>
  <pageMargins left="0.23" right="0.15748031496062992" top="0.15748031496062992" bottom="0.31496062992125984" header="0.15748031496062992" footer="0.31496062992125984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17.28125" style="1" customWidth="1"/>
    <col min="3" max="3" width="24.421875" style="1" customWidth="1"/>
    <col min="4" max="4" width="18.7109375" style="1" customWidth="1"/>
    <col min="5" max="5" width="18.00390625" style="1" customWidth="1"/>
    <col min="6" max="6" width="17.14062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70" t="s">
        <v>244</v>
      </c>
      <c r="B1" s="70"/>
      <c r="C1" s="70"/>
      <c r="D1" s="70"/>
      <c r="E1" s="70"/>
      <c r="F1" s="70"/>
      <c r="G1" s="70"/>
      <c r="H1" s="70"/>
    </row>
    <row r="3" spans="1:5" ht="15">
      <c r="A3" s="11" t="s">
        <v>166</v>
      </c>
      <c r="B3" s="29">
        <f>MAX($F$10:$F$46)</f>
        <v>94.82173067430567</v>
      </c>
      <c r="C3" s="34"/>
      <c r="D3" s="24"/>
      <c r="E3" s="24"/>
    </row>
    <row r="4" spans="1:5" ht="15">
      <c r="A4" s="12" t="s">
        <v>167</v>
      </c>
      <c r="B4" s="30">
        <f>MIN($F$10:$F$46)</f>
        <v>0</v>
      </c>
      <c r="C4" s="58"/>
      <c r="D4" s="26"/>
      <c r="E4" s="26"/>
    </row>
    <row r="5" spans="1:5" ht="15">
      <c r="A5" s="13" t="s">
        <v>168</v>
      </c>
      <c r="B5" s="14" t="s">
        <v>43</v>
      </c>
      <c r="C5" s="27"/>
      <c r="D5" s="27"/>
      <c r="E5" s="27"/>
    </row>
    <row r="7" spans="1:8" s="8" customFormat="1" ht="18" customHeight="1">
      <c r="A7" s="60" t="s">
        <v>38</v>
      </c>
      <c r="B7" s="81" t="s">
        <v>270</v>
      </c>
      <c r="C7" s="82"/>
      <c r="D7" s="83" t="s">
        <v>113</v>
      </c>
      <c r="E7" s="83" t="s">
        <v>216</v>
      </c>
      <c r="F7" s="64" t="s">
        <v>169</v>
      </c>
      <c r="G7" s="64" t="s">
        <v>170</v>
      </c>
      <c r="H7" s="64" t="s">
        <v>171</v>
      </c>
    </row>
    <row r="8" spans="1:8" s="8" customFormat="1" ht="66.75" customHeight="1">
      <c r="A8" s="61"/>
      <c r="B8" s="56" t="s">
        <v>250</v>
      </c>
      <c r="C8" s="56" t="s">
        <v>251</v>
      </c>
      <c r="D8" s="84"/>
      <c r="E8" s="84"/>
      <c r="F8" s="65"/>
      <c r="G8" s="65"/>
      <c r="H8" s="65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252</v>
      </c>
      <c r="G9" s="9">
        <v>7</v>
      </c>
      <c r="H9" s="9">
        <v>8</v>
      </c>
    </row>
    <row r="10" spans="1:8" ht="15">
      <c r="A10" s="5" t="s">
        <v>0</v>
      </c>
      <c r="B10" s="38">
        <v>4096451600</v>
      </c>
      <c r="C10" s="33">
        <v>216300000</v>
      </c>
      <c r="D10" s="33">
        <v>21167899416.85</v>
      </c>
      <c r="E10" s="33">
        <v>6761285842.4</v>
      </c>
      <c r="F10" s="38">
        <f>($B10-$C10)/($D10-$E10)*100</f>
        <v>26.93312748307079</v>
      </c>
      <c r="G10" s="38">
        <f>($F10-$B$4)/($B$3-$B$4)</f>
        <v>0.284039610873386</v>
      </c>
      <c r="H10" s="38">
        <f aca="true" t="shared" si="0" ref="H10:H46">$G10*$B$5</f>
        <v>-0.568079221746772</v>
      </c>
    </row>
    <row r="11" spans="1:8" ht="15">
      <c r="A11" s="5" t="s">
        <v>1</v>
      </c>
      <c r="B11" s="38">
        <v>3095937290.17</v>
      </c>
      <c r="C11" s="33"/>
      <c r="D11" s="33">
        <v>11887284820.48</v>
      </c>
      <c r="E11" s="33">
        <v>4754682820.48</v>
      </c>
      <c r="F11" s="38">
        <f aca="true" t="shared" si="1" ref="F11:F46">($B11-$C11)/($D11-$E11)*100</f>
        <v>43.40544012087034</v>
      </c>
      <c r="G11" s="38">
        <f aca="true" t="shared" si="2" ref="G11:G46">($F11-$B$4)/($B$3-$B$4)</f>
        <v>0.45775836205689646</v>
      </c>
      <c r="H11" s="38">
        <f t="shared" si="0"/>
        <v>-0.9155167241137929</v>
      </c>
    </row>
    <row r="12" spans="1:8" ht="15">
      <c r="A12" s="5" t="s">
        <v>2</v>
      </c>
      <c r="B12" s="38">
        <v>42242734.86</v>
      </c>
      <c r="C12" s="33"/>
      <c r="D12" s="33">
        <v>2943363405.2</v>
      </c>
      <c r="E12" s="33">
        <v>1608797005.2</v>
      </c>
      <c r="F12" s="38">
        <f t="shared" si="1"/>
        <v>3.1652778655299585</v>
      </c>
      <c r="G12" s="38">
        <f t="shared" si="2"/>
        <v>0.03338135512841541</v>
      </c>
      <c r="H12" s="38">
        <f t="shared" si="0"/>
        <v>-0.06676271025683082</v>
      </c>
    </row>
    <row r="13" spans="1:8" ht="15">
      <c r="A13" s="5" t="s">
        <v>3</v>
      </c>
      <c r="B13" s="38">
        <v>40000000</v>
      </c>
      <c r="C13" s="33"/>
      <c r="D13" s="33">
        <v>2094592000</v>
      </c>
      <c r="E13" s="33">
        <v>897281000</v>
      </c>
      <c r="F13" s="38">
        <f t="shared" si="1"/>
        <v>3.340819553148681</v>
      </c>
      <c r="G13" s="38">
        <f t="shared" si="2"/>
        <v>0.03523263633126198</v>
      </c>
      <c r="H13" s="38">
        <f t="shared" si="0"/>
        <v>-0.07046527266252396</v>
      </c>
    </row>
    <row r="14" spans="1:8" ht="15">
      <c r="A14" s="5" t="s">
        <v>4</v>
      </c>
      <c r="B14" s="38">
        <v>53035000</v>
      </c>
      <c r="C14" s="33"/>
      <c r="D14" s="33">
        <v>1250523600</v>
      </c>
      <c r="E14" s="33">
        <v>881824600</v>
      </c>
      <c r="F14" s="38">
        <f t="shared" si="1"/>
        <v>14.38436231180448</v>
      </c>
      <c r="G14" s="38">
        <f t="shared" si="2"/>
        <v>0.15169900622476493</v>
      </c>
      <c r="H14" s="38">
        <f t="shared" si="0"/>
        <v>-0.30339801244952985</v>
      </c>
    </row>
    <row r="15" spans="1:8" ht="15">
      <c r="A15" s="5" t="s">
        <v>5</v>
      </c>
      <c r="B15" s="38">
        <v>20181000</v>
      </c>
      <c r="C15" s="33"/>
      <c r="D15" s="33">
        <v>973091667.92</v>
      </c>
      <c r="E15" s="33">
        <v>602872667.92</v>
      </c>
      <c r="F15" s="38">
        <f t="shared" si="1"/>
        <v>5.451097863696893</v>
      </c>
      <c r="G15" s="38">
        <f t="shared" si="2"/>
        <v>0.057487854576503794</v>
      </c>
      <c r="H15" s="38">
        <f t="shared" si="0"/>
        <v>-0.11497570915300759</v>
      </c>
    </row>
    <row r="16" spans="1:8" ht="15">
      <c r="A16" s="5" t="s">
        <v>6</v>
      </c>
      <c r="B16" s="38">
        <v>74484000</v>
      </c>
      <c r="C16" s="33"/>
      <c r="D16" s="33">
        <v>1253382004.8</v>
      </c>
      <c r="E16" s="33">
        <v>909164613.49</v>
      </c>
      <c r="F16" s="38">
        <f t="shared" si="1"/>
        <v>21.638651003812935</v>
      </c>
      <c r="G16" s="38">
        <f t="shared" si="2"/>
        <v>0.22820350198139203</v>
      </c>
      <c r="H16" s="38">
        <f t="shared" si="0"/>
        <v>-0.45640700396278405</v>
      </c>
    </row>
    <row r="17" spans="1:8" ht="15">
      <c r="A17" s="5" t="s">
        <v>7</v>
      </c>
      <c r="B17" s="38">
        <v>69859000</v>
      </c>
      <c r="C17" s="33"/>
      <c r="D17" s="33">
        <v>342761336.78</v>
      </c>
      <c r="E17" s="33">
        <v>214079936.78</v>
      </c>
      <c r="F17" s="38">
        <f t="shared" si="1"/>
        <v>54.288343148271636</v>
      </c>
      <c r="G17" s="38">
        <f t="shared" si="2"/>
        <v>0.5725306083553949</v>
      </c>
      <c r="H17" s="38">
        <f t="shared" si="0"/>
        <v>-1.1450612167107899</v>
      </c>
    </row>
    <row r="18" spans="1:8" ht="15">
      <c r="A18" s="5" t="s">
        <v>8</v>
      </c>
      <c r="B18" s="38">
        <v>6882000</v>
      </c>
      <c r="C18" s="33"/>
      <c r="D18" s="33">
        <v>961002808.2</v>
      </c>
      <c r="E18" s="33">
        <v>635973808.2</v>
      </c>
      <c r="F18" s="38">
        <f t="shared" si="1"/>
        <v>2.117349528811275</v>
      </c>
      <c r="G18" s="38">
        <f t="shared" si="2"/>
        <v>0.02232979206089332</v>
      </c>
      <c r="H18" s="38">
        <f t="shared" si="0"/>
        <v>-0.04465958412178664</v>
      </c>
    </row>
    <row r="19" spans="1:8" ht="15">
      <c r="A19" s="5" t="s">
        <v>9</v>
      </c>
      <c r="B19" s="38">
        <v>18067290</v>
      </c>
      <c r="C19" s="33"/>
      <c r="D19" s="33">
        <v>738282000</v>
      </c>
      <c r="E19" s="33">
        <v>568803000</v>
      </c>
      <c r="F19" s="38">
        <f t="shared" si="1"/>
        <v>10.660488910130459</v>
      </c>
      <c r="G19" s="38">
        <f t="shared" si="2"/>
        <v>0.11242664349533103</v>
      </c>
      <c r="H19" s="38">
        <f t="shared" si="0"/>
        <v>-0.22485328699066207</v>
      </c>
    </row>
    <row r="20" spans="1:8" ht="15">
      <c r="A20" s="5" t="s">
        <v>10</v>
      </c>
      <c r="B20" s="38"/>
      <c r="C20" s="33"/>
      <c r="D20" s="33">
        <v>247526150.1</v>
      </c>
      <c r="E20" s="33">
        <v>214952150.1</v>
      </c>
      <c r="F20" s="38">
        <f t="shared" si="1"/>
        <v>0</v>
      </c>
      <c r="G20" s="38">
        <f t="shared" si="2"/>
        <v>0</v>
      </c>
      <c r="H20" s="38">
        <f t="shared" si="0"/>
        <v>0</v>
      </c>
    </row>
    <row r="21" spans="1:8" ht="15">
      <c r="A21" s="5" t="s">
        <v>11</v>
      </c>
      <c r="B21" s="38">
        <v>18185000</v>
      </c>
      <c r="C21" s="33"/>
      <c r="D21" s="33">
        <v>702193492.25</v>
      </c>
      <c r="E21" s="33">
        <v>561296735</v>
      </c>
      <c r="F21" s="38">
        <f t="shared" si="1"/>
        <v>12.906613576445528</v>
      </c>
      <c r="G21" s="38">
        <f t="shared" si="2"/>
        <v>0.13611451177554704</v>
      </c>
      <c r="H21" s="38">
        <f t="shared" si="0"/>
        <v>-0.2722290235510941</v>
      </c>
    </row>
    <row r="22" spans="1:8" ht="15">
      <c r="A22" s="5" t="s">
        <v>12</v>
      </c>
      <c r="B22" s="38">
        <v>25838000</v>
      </c>
      <c r="C22" s="33"/>
      <c r="D22" s="33">
        <v>378470508.93</v>
      </c>
      <c r="E22" s="33">
        <v>334817508.93</v>
      </c>
      <c r="F22" s="38">
        <f t="shared" si="1"/>
        <v>59.18951732985133</v>
      </c>
      <c r="G22" s="38">
        <f t="shared" si="2"/>
        <v>0.6242189096205794</v>
      </c>
      <c r="H22" s="38">
        <f t="shared" si="0"/>
        <v>-1.2484378192411587</v>
      </c>
    </row>
    <row r="23" spans="1:8" ht="15">
      <c r="A23" s="5" t="s">
        <v>13</v>
      </c>
      <c r="B23" s="38">
        <v>730460</v>
      </c>
      <c r="C23" s="33"/>
      <c r="D23" s="33">
        <v>453320238.87</v>
      </c>
      <c r="E23" s="33">
        <v>377455938.87</v>
      </c>
      <c r="F23" s="38">
        <f t="shared" si="1"/>
        <v>0.9628507743431363</v>
      </c>
      <c r="G23" s="38">
        <f t="shared" si="2"/>
        <v>0.01015432609694019</v>
      </c>
      <c r="H23" s="38">
        <f t="shared" si="0"/>
        <v>-0.02030865219388038</v>
      </c>
    </row>
    <row r="24" spans="1:8" ht="15">
      <c r="A24" s="5" t="s">
        <v>14</v>
      </c>
      <c r="B24" s="38">
        <v>7076100</v>
      </c>
      <c r="C24" s="33"/>
      <c r="D24" s="33">
        <v>537729307.68</v>
      </c>
      <c r="E24" s="33">
        <v>457463099.32</v>
      </c>
      <c r="F24" s="38">
        <f t="shared" si="1"/>
        <v>8.81578953905878</v>
      </c>
      <c r="G24" s="38">
        <f t="shared" si="2"/>
        <v>0.09297224883333247</v>
      </c>
      <c r="H24" s="38">
        <f t="shared" si="0"/>
        <v>-0.18594449766666493</v>
      </c>
    </row>
    <row r="25" spans="1:8" ht="15">
      <c r="A25" s="5" t="s">
        <v>15</v>
      </c>
      <c r="B25" s="38">
        <v>6934000</v>
      </c>
      <c r="C25" s="33"/>
      <c r="D25" s="33">
        <v>450264289.08</v>
      </c>
      <c r="E25" s="33">
        <v>392901989.08</v>
      </c>
      <c r="F25" s="38">
        <f t="shared" si="1"/>
        <v>12.088078755558964</v>
      </c>
      <c r="G25" s="38">
        <f t="shared" si="2"/>
        <v>0.12748215698655807</v>
      </c>
      <c r="H25" s="38">
        <f t="shared" si="0"/>
        <v>-0.25496431397311614</v>
      </c>
    </row>
    <row r="26" spans="1:8" ht="15">
      <c r="A26" s="5" t="s">
        <v>16</v>
      </c>
      <c r="B26" s="38">
        <v>138000000</v>
      </c>
      <c r="C26" s="33"/>
      <c r="D26" s="33">
        <v>831714991.2</v>
      </c>
      <c r="E26" s="33">
        <v>412197063.2</v>
      </c>
      <c r="F26" s="38">
        <f t="shared" si="1"/>
        <v>32.8948993092853</v>
      </c>
      <c r="G26" s="38">
        <f t="shared" si="2"/>
        <v>0.3469130870672771</v>
      </c>
      <c r="H26" s="38">
        <f t="shared" si="0"/>
        <v>-0.6938261741345542</v>
      </c>
    </row>
    <row r="27" spans="1:8" ht="15">
      <c r="A27" s="5" t="s">
        <v>17</v>
      </c>
      <c r="B27" s="38"/>
      <c r="C27" s="33"/>
      <c r="D27" s="33">
        <v>149255392.22</v>
      </c>
      <c r="E27" s="33">
        <v>123532774.22</v>
      </c>
      <c r="F27" s="38">
        <f t="shared" si="1"/>
        <v>0</v>
      </c>
      <c r="G27" s="38">
        <f t="shared" si="2"/>
        <v>0</v>
      </c>
      <c r="H27" s="38">
        <f t="shared" si="0"/>
        <v>0</v>
      </c>
    </row>
    <row r="28" spans="1:8" ht="15">
      <c r="A28" s="5" t="s">
        <v>18</v>
      </c>
      <c r="B28" s="38">
        <v>10000000</v>
      </c>
      <c r="C28" s="33"/>
      <c r="D28" s="33">
        <v>382241626.66</v>
      </c>
      <c r="E28" s="33">
        <v>339908626.66</v>
      </c>
      <c r="F28" s="38">
        <f t="shared" si="1"/>
        <v>23.62223324593107</v>
      </c>
      <c r="G28" s="38">
        <f t="shared" si="2"/>
        <v>0.2491225700896441</v>
      </c>
      <c r="H28" s="38">
        <f t="shared" si="0"/>
        <v>-0.4982451401792882</v>
      </c>
    </row>
    <row r="29" spans="1:8" ht="15">
      <c r="A29" s="5" t="s">
        <v>19</v>
      </c>
      <c r="B29" s="38"/>
      <c r="C29" s="33"/>
      <c r="D29" s="33">
        <v>550805138.95</v>
      </c>
      <c r="E29" s="33">
        <v>410014638.95</v>
      </c>
      <c r="F29" s="38">
        <f t="shared" si="1"/>
        <v>0</v>
      </c>
      <c r="G29" s="38">
        <f t="shared" si="2"/>
        <v>0</v>
      </c>
      <c r="H29" s="38">
        <f t="shared" si="0"/>
        <v>0</v>
      </c>
    </row>
    <row r="30" spans="1:8" ht="15">
      <c r="A30" s="5" t="s">
        <v>20</v>
      </c>
      <c r="B30" s="38">
        <v>0</v>
      </c>
      <c r="C30" s="33"/>
      <c r="D30" s="33">
        <v>809122043.56</v>
      </c>
      <c r="E30" s="33">
        <v>661675043.56</v>
      </c>
      <c r="F30" s="38">
        <f t="shared" si="1"/>
        <v>0</v>
      </c>
      <c r="G30" s="38">
        <f t="shared" si="2"/>
        <v>0</v>
      </c>
      <c r="H30" s="38">
        <f t="shared" si="0"/>
        <v>0</v>
      </c>
    </row>
    <row r="31" spans="1:8" ht="15">
      <c r="A31" s="5" t="s">
        <v>21</v>
      </c>
      <c r="B31" s="38">
        <v>22880678</v>
      </c>
      <c r="C31" s="33">
        <v>3933000</v>
      </c>
      <c r="D31" s="33">
        <v>307938903.01</v>
      </c>
      <c r="E31" s="33">
        <v>254833903.01</v>
      </c>
      <c r="F31" s="38">
        <f t="shared" si="1"/>
        <v>35.6796497504943</v>
      </c>
      <c r="G31" s="38">
        <f t="shared" si="2"/>
        <v>0.3762813597343736</v>
      </c>
      <c r="H31" s="38">
        <f t="shared" si="0"/>
        <v>-0.7525627194687472</v>
      </c>
    </row>
    <row r="32" spans="1:8" ht="15">
      <c r="A32" s="5" t="s">
        <v>22</v>
      </c>
      <c r="B32" s="38">
        <v>0</v>
      </c>
      <c r="C32" s="33"/>
      <c r="D32" s="33">
        <v>394020600.7</v>
      </c>
      <c r="E32" s="33">
        <v>327815603.7</v>
      </c>
      <c r="F32" s="38">
        <f t="shared" si="1"/>
        <v>0</v>
      </c>
      <c r="G32" s="38">
        <f t="shared" si="2"/>
        <v>0</v>
      </c>
      <c r="H32" s="38">
        <f t="shared" si="0"/>
        <v>0</v>
      </c>
    </row>
    <row r="33" spans="1:8" ht="15">
      <c r="A33" s="5" t="s">
        <v>23</v>
      </c>
      <c r="B33" s="38">
        <v>42000000</v>
      </c>
      <c r="C33" s="33"/>
      <c r="D33" s="33">
        <v>440363879.95</v>
      </c>
      <c r="E33" s="33">
        <v>356126879.95</v>
      </c>
      <c r="F33" s="38">
        <f t="shared" si="1"/>
        <v>49.85932547455394</v>
      </c>
      <c r="G33" s="38">
        <f t="shared" si="2"/>
        <v>0.5258217195572088</v>
      </c>
      <c r="H33" s="38">
        <f t="shared" si="0"/>
        <v>-1.0516434391144176</v>
      </c>
    </row>
    <row r="34" spans="1:8" ht="15">
      <c r="A34" s="5" t="s">
        <v>24</v>
      </c>
      <c r="B34" s="38"/>
      <c r="C34" s="33"/>
      <c r="D34" s="33">
        <v>621285048.94</v>
      </c>
      <c r="E34" s="33">
        <v>439035048.94</v>
      </c>
      <c r="F34" s="38">
        <f t="shared" si="1"/>
        <v>0</v>
      </c>
      <c r="G34" s="38">
        <f t="shared" si="2"/>
        <v>0</v>
      </c>
      <c r="H34" s="38">
        <f t="shared" si="0"/>
        <v>0</v>
      </c>
    </row>
    <row r="35" spans="1:8" ht="15">
      <c r="A35" s="5" t="s">
        <v>25</v>
      </c>
      <c r="B35" s="38">
        <v>10799298.04</v>
      </c>
      <c r="C35" s="33">
        <v>1875000</v>
      </c>
      <c r="D35" s="33">
        <v>181478604.2</v>
      </c>
      <c r="E35" s="33">
        <v>152791722.2</v>
      </c>
      <c r="F35" s="38">
        <f t="shared" si="1"/>
        <v>31.109334364048348</v>
      </c>
      <c r="G35" s="38">
        <f t="shared" si="2"/>
        <v>0.32808233031416506</v>
      </c>
      <c r="H35" s="38">
        <f t="shared" si="0"/>
        <v>-0.6561646606283301</v>
      </c>
    </row>
    <row r="36" spans="1:8" ht="15">
      <c r="A36" s="5" t="s">
        <v>26</v>
      </c>
      <c r="B36" s="38">
        <v>8873000</v>
      </c>
      <c r="C36" s="33"/>
      <c r="D36" s="33">
        <v>469205384.01</v>
      </c>
      <c r="E36" s="33">
        <v>315439352.55</v>
      </c>
      <c r="F36" s="38">
        <f t="shared" si="1"/>
        <v>5.7704552271729685</v>
      </c>
      <c r="G36" s="38">
        <f t="shared" si="2"/>
        <v>0.060855831106831064</v>
      </c>
      <c r="H36" s="38">
        <f t="shared" si="0"/>
        <v>-0.12171166221366213</v>
      </c>
    </row>
    <row r="37" spans="1:8" ht="15">
      <c r="A37" s="5" t="s">
        <v>27</v>
      </c>
      <c r="B37" s="38">
        <v>11265760</v>
      </c>
      <c r="C37" s="33"/>
      <c r="D37" s="33">
        <v>351907825</v>
      </c>
      <c r="E37" s="33">
        <v>279600350</v>
      </c>
      <c r="F37" s="38">
        <f t="shared" si="1"/>
        <v>15.580353206912564</v>
      </c>
      <c r="G37" s="38">
        <f t="shared" si="2"/>
        <v>0.16431205269209934</v>
      </c>
      <c r="H37" s="38">
        <f t="shared" si="0"/>
        <v>-0.3286241053841987</v>
      </c>
    </row>
    <row r="38" spans="1:8" ht="15">
      <c r="A38" s="5" t="s">
        <v>28</v>
      </c>
      <c r="B38" s="38">
        <v>20659600</v>
      </c>
      <c r="C38" s="33"/>
      <c r="D38" s="33">
        <v>433695291.9</v>
      </c>
      <c r="E38" s="33">
        <v>384349291.9</v>
      </c>
      <c r="F38" s="38">
        <f t="shared" si="1"/>
        <v>41.86681797916751</v>
      </c>
      <c r="G38" s="38">
        <f t="shared" si="2"/>
        <v>0.4415318902264286</v>
      </c>
      <c r="H38" s="38">
        <f t="shared" si="0"/>
        <v>-0.8830637804528572</v>
      </c>
    </row>
    <row r="39" spans="1:8" ht="15">
      <c r="A39" s="5" t="s">
        <v>29</v>
      </c>
      <c r="B39" s="38">
        <v>42141000</v>
      </c>
      <c r="C39" s="33"/>
      <c r="D39" s="33">
        <v>363139616.03</v>
      </c>
      <c r="E39" s="33">
        <v>316395616.03</v>
      </c>
      <c r="F39" s="38">
        <f t="shared" si="1"/>
        <v>90.15274687660448</v>
      </c>
      <c r="G39" s="38">
        <f t="shared" si="2"/>
        <v>0.9507604030795616</v>
      </c>
      <c r="H39" s="38">
        <f t="shared" si="0"/>
        <v>-1.9015208061591231</v>
      </c>
    </row>
    <row r="40" spans="1:8" ht="15">
      <c r="A40" s="5" t="s">
        <v>30</v>
      </c>
      <c r="B40" s="38">
        <v>62315450</v>
      </c>
      <c r="C40" s="33"/>
      <c r="D40" s="33">
        <v>1080993849.59</v>
      </c>
      <c r="E40" s="33">
        <v>836024509.67</v>
      </c>
      <c r="F40" s="38">
        <f t="shared" si="1"/>
        <v>25.438060950954295</v>
      </c>
      <c r="G40" s="38">
        <f t="shared" si="2"/>
        <v>0.2682724811080397</v>
      </c>
      <c r="H40" s="38">
        <f t="shared" si="0"/>
        <v>-0.5365449622160794</v>
      </c>
    </row>
    <row r="41" spans="1:8" ht="15">
      <c r="A41" s="5" t="s">
        <v>31</v>
      </c>
      <c r="B41" s="38">
        <v>0</v>
      </c>
      <c r="C41" s="33"/>
      <c r="D41" s="33">
        <v>614227578.8</v>
      </c>
      <c r="E41" s="33">
        <v>420068726.31</v>
      </c>
      <c r="F41" s="38">
        <f t="shared" si="1"/>
        <v>0</v>
      </c>
      <c r="G41" s="38">
        <f t="shared" si="2"/>
        <v>0</v>
      </c>
      <c r="H41" s="38">
        <f t="shared" si="0"/>
        <v>0</v>
      </c>
    </row>
    <row r="42" spans="1:8" ht="15">
      <c r="A42" s="5" t="s">
        <v>32</v>
      </c>
      <c r="B42" s="38">
        <v>0</v>
      </c>
      <c r="C42" s="33"/>
      <c r="D42" s="33">
        <v>454097290.15</v>
      </c>
      <c r="E42" s="33">
        <v>359920058.15</v>
      </c>
      <c r="F42" s="38">
        <f t="shared" si="1"/>
        <v>0</v>
      </c>
      <c r="G42" s="38">
        <f t="shared" si="2"/>
        <v>0</v>
      </c>
      <c r="H42" s="38">
        <f t="shared" si="0"/>
        <v>0</v>
      </c>
    </row>
    <row r="43" spans="1:8" ht="15">
      <c r="A43" s="5" t="s">
        <v>33</v>
      </c>
      <c r="B43" s="38">
        <v>44951000</v>
      </c>
      <c r="C43" s="33"/>
      <c r="D43" s="33">
        <v>402035078.18</v>
      </c>
      <c r="E43" s="33">
        <v>354629278.18</v>
      </c>
      <c r="F43" s="38">
        <f t="shared" si="1"/>
        <v>94.82173067430567</v>
      </c>
      <c r="G43" s="38">
        <f t="shared" si="2"/>
        <v>1</v>
      </c>
      <c r="H43" s="38">
        <f t="shared" si="0"/>
        <v>-2</v>
      </c>
    </row>
    <row r="44" spans="1:8" ht="15">
      <c r="A44" s="5" t="s">
        <v>34</v>
      </c>
      <c r="B44" s="38">
        <v>23805000</v>
      </c>
      <c r="C44" s="33"/>
      <c r="D44" s="33">
        <v>340587506.15</v>
      </c>
      <c r="E44" s="33">
        <v>297661058.15</v>
      </c>
      <c r="F44" s="38">
        <f t="shared" si="1"/>
        <v>55.455322089542555</v>
      </c>
      <c r="G44" s="38">
        <f t="shared" si="2"/>
        <v>0.5848376916892698</v>
      </c>
      <c r="H44" s="38">
        <f t="shared" si="0"/>
        <v>-1.1696753833785396</v>
      </c>
    </row>
    <row r="45" spans="1:8" ht="15">
      <c r="A45" s="5" t="s">
        <v>35</v>
      </c>
      <c r="B45" s="38">
        <v>1510000</v>
      </c>
      <c r="C45" s="33"/>
      <c r="D45" s="33">
        <v>250250212.62</v>
      </c>
      <c r="E45" s="33">
        <v>203960335.01</v>
      </c>
      <c r="F45" s="38">
        <f t="shared" si="1"/>
        <v>3.2620522627473836</v>
      </c>
      <c r="G45" s="38">
        <f t="shared" si="2"/>
        <v>0.03440194815629239</v>
      </c>
      <c r="H45" s="38">
        <f t="shared" si="0"/>
        <v>-0.06880389631258478</v>
      </c>
    </row>
    <row r="46" spans="1:8" ht="15">
      <c r="A46" s="5" t="s">
        <v>36</v>
      </c>
      <c r="B46" s="38">
        <v>22321000</v>
      </c>
      <c r="C46" s="33"/>
      <c r="D46" s="33">
        <v>356626443.78</v>
      </c>
      <c r="E46" s="33">
        <v>304183628.78</v>
      </c>
      <c r="F46" s="38">
        <f t="shared" si="1"/>
        <v>42.562551228419</v>
      </c>
      <c r="G46" s="38">
        <f t="shared" si="2"/>
        <v>0.44886916665350834</v>
      </c>
      <c r="H46" s="38">
        <f t="shared" si="0"/>
        <v>-0.8977383333070167</v>
      </c>
    </row>
    <row r="47" spans="1:8" s="18" customFormat="1" ht="15">
      <c r="A47" s="15" t="s">
        <v>71</v>
      </c>
      <c r="B47" s="16">
        <f>SUM(B10:B46)</f>
        <v>8037425261.07</v>
      </c>
      <c r="C47" s="16">
        <f>SUM(C10:C46)</f>
        <v>222108000</v>
      </c>
      <c r="D47" s="16">
        <f>SUM(D10:D46)</f>
        <v>56166679352.74</v>
      </c>
      <c r="E47" s="16">
        <f>SUM(E10:E46)</f>
        <v>27723816224.890003</v>
      </c>
      <c r="F47" s="16">
        <f>($B47-$C47)/($D47-$E47)*100</f>
        <v>27.477252293274184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74" t="s">
        <v>245</v>
      </c>
      <c r="B1" s="85"/>
      <c r="C1" s="85"/>
      <c r="D1" s="85"/>
      <c r="E1" s="85"/>
    </row>
    <row r="3" spans="1:2" ht="15">
      <c r="A3" s="11" t="s">
        <v>172</v>
      </c>
      <c r="B3" s="11">
        <v>1</v>
      </c>
    </row>
    <row r="4" spans="1:2" ht="15">
      <c r="A4" s="12" t="s">
        <v>173</v>
      </c>
      <c r="B4" s="12">
        <v>0</v>
      </c>
    </row>
    <row r="5" spans="1:2" ht="15">
      <c r="A5" s="13" t="s">
        <v>174</v>
      </c>
      <c r="B5" s="14" t="s">
        <v>43</v>
      </c>
    </row>
    <row r="7" spans="1:5" s="8" customFormat="1" ht="129" customHeight="1">
      <c r="A7" s="3" t="s">
        <v>38</v>
      </c>
      <c r="B7" s="3" t="s">
        <v>271</v>
      </c>
      <c r="C7" s="9" t="s">
        <v>175</v>
      </c>
      <c r="D7" s="9" t="s">
        <v>176</v>
      </c>
      <c r="E7" s="9" t="s">
        <v>177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91" right="0.17" top="0.17" bottom="0.22" header="0.17" footer="0.2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7.8515625" style="1" customWidth="1"/>
    <col min="7" max="7" width="17.0039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59" t="s">
        <v>246</v>
      </c>
      <c r="B1" s="59"/>
      <c r="C1" s="59"/>
      <c r="D1" s="59"/>
      <c r="E1" s="59"/>
      <c r="F1" s="59"/>
      <c r="G1" s="59"/>
      <c r="H1" s="59"/>
      <c r="I1" s="59"/>
      <c r="J1" s="59"/>
    </row>
    <row r="3" spans="1:2" ht="15">
      <c r="A3" s="11" t="s">
        <v>195</v>
      </c>
      <c r="B3" s="29">
        <f>MAX($H$10:$H$46)</f>
        <v>0.35160821694488886</v>
      </c>
    </row>
    <row r="4" spans="1:2" ht="15">
      <c r="A4" s="12" t="s">
        <v>196</v>
      </c>
      <c r="B4" s="52">
        <f>MIN($H$10:$H$46)</f>
        <v>0.0033802499417277293</v>
      </c>
    </row>
    <row r="5" spans="1:2" ht="15">
      <c r="A5" s="13" t="s">
        <v>197</v>
      </c>
      <c r="B5" s="14" t="s">
        <v>123</v>
      </c>
    </row>
    <row r="7" spans="1:10" s="8" customFormat="1" ht="52.5" customHeight="1">
      <c r="A7" s="71" t="s">
        <v>38</v>
      </c>
      <c r="B7" s="79" t="s">
        <v>217</v>
      </c>
      <c r="C7" s="79"/>
      <c r="D7" s="79"/>
      <c r="E7" s="79"/>
      <c r="F7" s="79" t="s">
        <v>247</v>
      </c>
      <c r="G7" s="79"/>
      <c r="H7" s="68" t="s">
        <v>198</v>
      </c>
      <c r="I7" s="68" t="s">
        <v>199</v>
      </c>
      <c r="J7" s="68" t="s">
        <v>200</v>
      </c>
    </row>
    <row r="8" spans="1:10" s="8" customFormat="1" ht="50.25" customHeight="1">
      <c r="A8" s="72"/>
      <c r="B8" s="57" t="s">
        <v>272</v>
      </c>
      <c r="C8" s="57" t="s">
        <v>273</v>
      </c>
      <c r="D8" s="57" t="s">
        <v>274</v>
      </c>
      <c r="E8" s="49" t="s">
        <v>218</v>
      </c>
      <c r="F8" s="49" t="s">
        <v>210</v>
      </c>
      <c r="G8" s="49" t="s">
        <v>214</v>
      </c>
      <c r="H8" s="69"/>
      <c r="I8" s="69"/>
      <c r="J8" s="86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219</v>
      </c>
      <c r="I9" s="9">
        <v>9</v>
      </c>
      <c r="J9" s="9">
        <v>10</v>
      </c>
    </row>
    <row r="10" spans="1:11" ht="15">
      <c r="A10" s="5" t="s">
        <v>0</v>
      </c>
      <c r="B10" s="43">
        <v>746275654.4399999</v>
      </c>
      <c r="C10" s="43">
        <v>150521460.54000008</v>
      </c>
      <c r="D10" s="43">
        <v>295285301.6300001</v>
      </c>
      <c r="E10" s="38">
        <f>AVERAGE($B10:$D10)</f>
        <v>397360805.5366667</v>
      </c>
      <c r="F10" s="38">
        <v>14406613574.45</v>
      </c>
      <c r="G10" s="38">
        <v>122776000</v>
      </c>
      <c r="H10" s="51">
        <f>$E10/($F10+$G10)</f>
        <v>0.027348761178200322</v>
      </c>
      <c r="I10" s="51">
        <f>($H10-$B$4)/($B$3-$B$4)</f>
        <v>0.0688299433349505</v>
      </c>
      <c r="J10" s="51">
        <f>$I10*$B$5</f>
        <v>0.0688299433349505</v>
      </c>
      <c r="K10" s="41"/>
    </row>
    <row r="11" spans="1:11" ht="15">
      <c r="A11" s="5" t="s">
        <v>1</v>
      </c>
      <c r="B11" s="43">
        <v>306321504.84000003</v>
      </c>
      <c r="C11" s="43">
        <v>257103546.84000003</v>
      </c>
      <c r="D11" s="43">
        <v>412950139.8399999</v>
      </c>
      <c r="E11" s="38">
        <f aca="true" t="shared" si="0" ref="E11:E46">AVERAGE($B11:$D11)</f>
        <v>325458397.17333335</v>
      </c>
      <c r="F11" s="38">
        <v>7132602000</v>
      </c>
      <c r="G11" s="38">
        <v>43359000</v>
      </c>
      <c r="H11" s="51">
        <f aca="true" t="shared" si="1" ref="H11:H46">$E11/($F11+$G11)</f>
        <v>0.04535398076624627</v>
      </c>
      <c r="I11" s="51">
        <f aca="true" t="shared" si="2" ref="I11:I46">($H11-$B$4)/($B$3-$B$4)</f>
        <v>0.12053520912103396</v>
      </c>
      <c r="J11" s="51">
        <f aca="true" t="shared" si="3" ref="J11:J46">$I11*$B$5</f>
        <v>0.12053520912103396</v>
      </c>
      <c r="K11" s="41"/>
    </row>
    <row r="12" spans="1:11" ht="15">
      <c r="A12" s="5" t="s">
        <v>2</v>
      </c>
      <c r="B12" s="43">
        <v>240289573.60999998</v>
      </c>
      <c r="C12" s="43">
        <v>225340783.73999998</v>
      </c>
      <c r="D12" s="43">
        <v>226868912.10999995</v>
      </c>
      <c r="E12" s="38">
        <f t="shared" si="0"/>
        <v>230833089.81999996</v>
      </c>
      <c r="F12" s="38">
        <v>1334566400</v>
      </c>
      <c r="G12" s="38">
        <v>154541600</v>
      </c>
      <c r="H12" s="51">
        <f t="shared" si="1"/>
        <v>0.15501433732140313</v>
      </c>
      <c r="I12" s="51">
        <f t="shared" si="2"/>
        <v>0.4354448859597165</v>
      </c>
      <c r="J12" s="51">
        <f t="shared" si="3"/>
        <v>0.4354448859597165</v>
      </c>
      <c r="K12" s="41"/>
    </row>
    <row r="13" spans="1:11" ht="15">
      <c r="A13" s="5" t="s">
        <v>3</v>
      </c>
      <c r="B13" s="43">
        <v>48677991.989999995</v>
      </c>
      <c r="C13" s="43">
        <v>104199654.73000002</v>
      </c>
      <c r="D13" s="43">
        <v>71067085.53</v>
      </c>
      <c r="E13" s="38">
        <f t="shared" si="0"/>
        <v>74648244.08333334</v>
      </c>
      <c r="F13" s="38">
        <v>1197311000</v>
      </c>
      <c r="G13" s="38">
        <v>25417000</v>
      </c>
      <c r="H13" s="51">
        <f t="shared" si="1"/>
        <v>0.06105057223138208</v>
      </c>
      <c r="I13" s="51">
        <f t="shared" si="2"/>
        <v>0.16561082898069135</v>
      </c>
      <c r="J13" s="51">
        <f t="shared" si="3"/>
        <v>0.16561082898069135</v>
      </c>
      <c r="K13" s="41"/>
    </row>
    <row r="14" spans="1:11" ht="15">
      <c r="A14" s="5" t="s">
        <v>4</v>
      </c>
      <c r="B14" s="43">
        <v>87885484.89999999</v>
      </c>
      <c r="C14" s="43">
        <v>70207926.2</v>
      </c>
      <c r="D14" s="43">
        <v>101090510.08</v>
      </c>
      <c r="E14" s="38">
        <f t="shared" si="0"/>
        <v>86394640.39333333</v>
      </c>
      <c r="F14" s="38">
        <v>368699000</v>
      </c>
      <c r="G14" s="38">
        <v>135775400</v>
      </c>
      <c r="H14" s="51">
        <f t="shared" si="1"/>
        <v>0.1712567384853093</v>
      </c>
      <c r="I14" s="51">
        <f t="shared" si="2"/>
        <v>0.48208789773067723</v>
      </c>
      <c r="J14" s="51">
        <f t="shared" si="3"/>
        <v>0.48208789773067723</v>
      </c>
      <c r="K14" s="41"/>
    </row>
    <row r="15" spans="1:11" ht="15">
      <c r="A15" s="5" t="s">
        <v>5</v>
      </c>
      <c r="B15" s="43">
        <v>53716725.13</v>
      </c>
      <c r="C15" s="43">
        <v>51276406.35</v>
      </c>
      <c r="D15" s="43">
        <v>42315346.93</v>
      </c>
      <c r="E15" s="38">
        <f t="shared" si="0"/>
        <v>49102826.13666666</v>
      </c>
      <c r="F15" s="38">
        <v>370219000</v>
      </c>
      <c r="G15" s="38">
        <v>12335800</v>
      </c>
      <c r="H15" s="51">
        <f t="shared" si="1"/>
        <v>0.12835501250191256</v>
      </c>
      <c r="I15" s="51">
        <f t="shared" si="2"/>
        <v>0.35888778157513795</v>
      </c>
      <c r="J15" s="51">
        <f t="shared" si="3"/>
        <v>0.35888778157513795</v>
      </c>
      <c r="K15" s="41"/>
    </row>
    <row r="16" spans="1:11" ht="15">
      <c r="A16" s="5" t="s">
        <v>6</v>
      </c>
      <c r="B16" s="43">
        <v>15855289.36999999</v>
      </c>
      <c r="C16" s="43">
        <v>26835015.28999999</v>
      </c>
      <c r="D16" s="43">
        <v>29611536.319999993</v>
      </c>
      <c r="E16" s="38">
        <f t="shared" si="0"/>
        <v>24100613.659999993</v>
      </c>
      <c r="F16" s="38">
        <v>344217391.31</v>
      </c>
      <c r="G16" s="38">
        <v>78825200</v>
      </c>
      <c r="H16" s="51">
        <f t="shared" si="1"/>
        <v>0.05696970980006924</v>
      </c>
      <c r="I16" s="51">
        <f t="shared" si="2"/>
        <v>0.15389188961337802</v>
      </c>
      <c r="J16" s="51">
        <f t="shared" si="3"/>
        <v>0.15389188961337802</v>
      </c>
      <c r="K16" s="41"/>
    </row>
    <row r="17" spans="1:11" ht="15">
      <c r="A17" s="5" t="s">
        <v>7</v>
      </c>
      <c r="B17" s="43">
        <v>11108214.55</v>
      </c>
      <c r="C17" s="43">
        <v>5856982.880000003</v>
      </c>
      <c r="D17" s="43">
        <v>4631982.190000005</v>
      </c>
      <c r="E17" s="38">
        <f t="shared" si="0"/>
        <v>7199059.873333336</v>
      </c>
      <c r="F17" s="38">
        <v>128681400</v>
      </c>
      <c r="G17" s="38">
        <v>41675920</v>
      </c>
      <c r="H17" s="51">
        <f t="shared" si="1"/>
        <v>0.04225858843830917</v>
      </c>
      <c r="I17" s="51">
        <f t="shared" si="2"/>
        <v>0.11164622655430922</v>
      </c>
      <c r="J17" s="51">
        <f t="shared" si="3"/>
        <v>0.11164622655430922</v>
      </c>
      <c r="K17" s="41"/>
    </row>
    <row r="18" spans="1:11" ht="15">
      <c r="A18" s="5" t="s">
        <v>8</v>
      </c>
      <c r="B18" s="43">
        <v>69665967.37</v>
      </c>
      <c r="C18" s="43">
        <v>46641898.29000001</v>
      </c>
      <c r="D18" s="43">
        <v>49104137.58</v>
      </c>
      <c r="E18" s="38">
        <f t="shared" si="0"/>
        <v>55137334.413333334</v>
      </c>
      <c r="F18" s="38">
        <v>325029000</v>
      </c>
      <c r="G18" s="38">
        <v>67848400</v>
      </c>
      <c r="H18" s="51">
        <f t="shared" si="1"/>
        <v>0.1403423419451802</v>
      </c>
      <c r="I18" s="51">
        <f t="shared" si="2"/>
        <v>0.3933115802907616</v>
      </c>
      <c r="J18" s="51">
        <f t="shared" si="3"/>
        <v>0.3933115802907616</v>
      </c>
      <c r="K18" s="41"/>
    </row>
    <row r="19" spans="1:11" ht="15">
      <c r="A19" s="5" t="s">
        <v>9</v>
      </c>
      <c r="B19" s="43">
        <v>11765311.340000004</v>
      </c>
      <c r="C19" s="43">
        <v>12748004.089999996</v>
      </c>
      <c r="D19" s="43">
        <v>14872480.259999998</v>
      </c>
      <c r="E19" s="38">
        <f t="shared" si="0"/>
        <v>13128598.563333333</v>
      </c>
      <c r="F19" s="38">
        <v>169479000</v>
      </c>
      <c r="G19" s="38">
        <v>44039000</v>
      </c>
      <c r="H19" s="51">
        <f t="shared" si="1"/>
        <v>0.06148708101112474</v>
      </c>
      <c r="I19" s="51">
        <f t="shared" si="2"/>
        <v>0.16686434340544948</v>
      </c>
      <c r="J19" s="51">
        <f t="shared" si="3"/>
        <v>0.16686434340544948</v>
      </c>
      <c r="K19" s="41"/>
    </row>
    <row r="20" spans="1:11" ht="15">
      <c r="A20" s="5" t="s">
        <v>10</v>
      </c>
      <c r="B20" s="43">
        <v>29275385.94</v>
      </c>
      <c r="C20" s="43">
        <v>27079287.86</v>
      </c>
      <c r="D20" s="43">
        <v>27354629.39</v>
      </c>
      <c r="E20" s="38">
        <f t="shared" si="0"/>
        <v>27903101.063333333</v>
      </c>
      <c r="F20" s="38">
        <v>51833200</v>
      </c>
      <c r="G20" s="38">
        <v>34000862</v>
      </c>
      <c r="H20" s="51">
        <f t="shared" si="1"/>
        <v>0.3250819128580136</v>
      </c>
      <c r="I20" s="51">
        <f t="shared" si="2"/>
        <v>0.923824888864729</v>
      </c>
      <c r="J20" s="51">
        <f t="shared" si="3"/>
        <v>0.923824888864729</v>
      </c>
      <c r="K20" s="41"/>
    </row>
    <row r="21" spans="1:11" ht="15">
      <c r="A21" s="5" t="s">
        <v>11</v>
      </c>
      <c r="B21" s="43">
        <v>62044147.97999999</v>
      </c>
      <c r="C21" s="43">
        <v>72120265.46000001</v>
      </c>
      <c r="D21" s="43">
        <v>67865673.74</v>
      </c>
      <c r="E21" s="38">
        <f t="shared" si="0"/>
        <v>67343362.39333333</v>
      </c>
      <c r="F21" s="38">
        <v>207403006.43</v>
      </c>
      <c r="G21" s="38">
        <v>99872900</v>
      </c>
      <c r="H21" s="51">
        <f t="shared" si="1"/>
        <v>0.2191625213175466</v>
      </c>
      <c r="I21" s="51">
        <f t="shared" si="2"/>
        <v>0.6196580740853019</v>
      </c>
      <c r="J21" s="51">
        <f t="shared" si="3"/>
        <v>0.6196580740853019</v>
      </c>
      <c r="K21" s="41"/>
    </row>
    <row r="22" spans="1:11" ht="15">
      <c r="A22" s="5" t="s">
        <v>12</v>
      </c>
      <c r="B22" s="43">
        <v>5356783.670000002</v>
      </c>
      <c r="C22" s="43">
        <v>4932346.9700000025</v>
      </c>
      <c r="D22" s="43">
        <v>1789264.740000002</v>
      </c>
      <c r="E22" s="38">
        <f t="shared" si="0"/>
        <v>4026131.7933333353</v>
      </c>
      <c r="F22" s="38">
        <v>67307416.53</v>
      </c>
      <c r="G22" s="38">
        <v>29870520</v>
      </c>
      <c r="H22" s="51">
        <f t="shared" si="1"/>
        <v>0.04143051331503031</v>
      </c>
      <c r="I22" s="51">
        <f t="shared" si="2"/>
        <v>0.10926825809185271</v>
      </c>
      <c r="J22" s="51">
        <f t="shared" si="3"/>
        <v>0.10926825809185271</v>
      </c>
      <c r="K22" s="41"/>
    </row>
    <row r="23" spans="1:11" ht="15">
      <c r="A23" s="5" t="s">
        <v>13</v>
      </c>
      <c r="B23" s="43">
        <v>32641391.729999997</v>
      </c>
      <c r="C23" s="43">
        <v>21933097.130000003</v>
      </c>
      <c r="D23" s="43">
        <v>23069652.75</v>
      </c>
      <c r="E23" s="38">
        <f t="shared" si="0"/>
        <v>25881380.536666665</v>
      </c>
      <c r="F23" s="38">
        <v>112895400</v>
      </c>
      <c r="G23" s="38">
        <v>44696480</v>
      </c>
      <c r="H23" s="51">
        <f t="shared" si="1"/>
        <v>0.16423041933801832</v>
      </c>
      <c r="I23" s="51">
        <f t="shared" si="2"/>
        <v>0.4619105432012313</v>
      </c>
      <c r="J23" s="51">
        <f t="shared" si="3"/>
        <v>0.4619105432012313</v>
      </c>
      <c r="K23" s="41"/>
    </row>
    <row r="24" spans="1:11" ht="15">
      <c r="A24" s="5" t="s">
        <v>14</v>
      </c>
      <c r="B24" s="43">
        <v>3916793.1499999985</v>
      </c>
      <c r="C24" s="43">
        <v>12085795.309999999</v>
      </c>
      <c r="D24" s="43">
        <v>2633615.9899999984</v>
      </c>
      <c r="E24" s="38">
        <f t="shared" si="0"/>
        <v>6212068.1499999985</v>
      </c>
      <c r="F24" s="38">
        <v>118471903.16</v>
      </c>
      <c r="G24" s="38">
        <v>58827120</v>
      </c>
      <c r="H24" s="51">
        <f t="shared" si="1"/>
        <v>0.03503723844205301</v>
      </c>
      <c r="I24" s="51">
        <f t="shared" si="2"/>
        <v>0.09090880543789841</v>
      </c>
      <c r="J24" s="51">
        <f t="shared" si="3"/>
        <v>0.09090880543789841</v>
      </c>
      <c r="K24" s="41"/>
    </row>
    <row r="25" spans="1:11" ht="15">
      <c r="A25" s="5" t="s">
        <v>15</v>
      </c>
      <c r="B25" s="43">
        <v>27285338.46</v>
      </c>
      <c r="C25" s="43">
        <v>19729128.9</v>
      </c>
      <c r="D25" s="43">
        <v>16250908.129999995</v>
      </c>
      <c r="E25" s="38">
        <f t="shared" si="0"/>
        <v>21088458.496666666</v>
      </c>
      <c r="F25" s="38">
        <v>82056386.01</v>
      </c>
      <c r="G25" s="38">
        <v>58865243</v>
      </c>
      <c r="H25" s="51">
        <f t="shared" si="1"/>
        <v>0.14964671246576494</v>
      </c>
      <c r="I25" s="51">
        <f t="shared" si="2"/>
        <v>0.42003077404380174</v>
      </c>
      <c r="J25" s="51">
        <f t="shared" si="3"/>
        <v>0.42003077404380174</v>
      </c>
      <c r="K25" s="41"/>
    </row>
    <row r="26" spans="1:11" ht="15">
      <c r="A26" s="5" t="s">
        <v>16</v>
      </c>
      <c r="B26" s="43">
        <v>99506523.85</v>
      </c>
      <c r="C26" s="43">
        <v>91822822.61999999</v>
      </c>
      <c r="D26" s="43">
        <v>82854654.7</v>
      </c>
      <c r="E26" s="38">
        <f t="shared" si="0"/>
        <v>91394667.05666666</v>
      </c>
      <c r="F26" s="38">
        <v>720590545.89</v>
      </c>
      <c r="G26" s="38">
        <v>116269400</v>
      </c>
      <c r="H26" s="51">
        <f t="shared" si="1"/>
        <v>0.10921142480952233</v>
      </c>
      <c r="I26" s="51">
        <f t="shared" si="2"/>
        <v>0.3039134845445481</v>
      </c>
      <c r="J26" s="51">
        <f t="shared" si="3"/>
        <v>0.3039134845445481</v>
      </c>
      <c r="K26" s="41"/>
    </row>
    <row r="27" spans="1:11" ht="15">
      <c r="A27" s="5" t="s">
        <v>17</v>
      </c>
      <c r="B27" s="43">
        <v>5486710.539999999</v>
      </c>
      <c r="C27" s="43">
        <v>2085425.299999997</v>
      </c>
      <c r="D27" s="43">
        <v>2953378.290000003</v>
      </c>
      <c r="E27" s="38">
        <f t="shared" si="0"/>
        <v>3508504.7099999995</v>
      </c>
      <c r="F27" s="38">
        <v>37182868</v>
      </c>
      <c r="G27" s="38">
        <v>23840920</v>
      </c>
      <c r="H27" s="51">
        <f t="shared" si="1"/>
        <v>0.057494049861342586</v>
      </c>
      <c r="I27" s="51">
        <f t="shared" si="2"/>
        <v>0.15539762755219377</v>
      </c>
      <c r="J27" s="51">
        <f t="shared" si="3"/>
        <v>0.15539762755219377</v>
      </c>
      <c r="K27" s="41"/>
    </row>
    <row r="28" spans="1:11" ht="15">
      <c r="A28" s="5" t="s">
        <v>18</v>
      </c>
      <c r="B28" s="43">
        <v>3387613.91</v>
      </c>
      <c r="C28" s="43">
        <v>3373454.4700000007</v>
      </c>
      <c r="D28" s="43">
        <v>3464701.5500000007</v>
      </c>
      <c r="E28" s="38">
        <f t="shared" si="0"/>
        <v>3408589.976666667</v>
      </c>
      <c r="F28" s="38">
        <v>77654218.66</v>
      </c>
      <c r="G28" s="38">
        <v>29840500</v>
      </c>
      <c r="H28" s="51">
        <f t="shared" si="1"/>
        <v>0.03170937157803867</v>
      </c>
      <c r="I28" s="51">
        <f t="shared" si="2"/>
        <v>0.08135222992027455</v>
      </c>
      <c r="J28" s="51">
        <f t="shared" si="3"/>
        <v>0.08135222992027455</v>
      </c>
      <c r="K28" s="41"/>
    </row>
    <row r="29" spans="1:11" ht="15">
      <c r="A29" s="5" t="s">
        <v>19</v>
      </c>
      <c r="B29" s="43">
        <v>130704391.35</v>
      </c>
      <c r="C29" s="43">
        <v>109293342.93999998</v>
      </c>
      <c r="D29" s="43">
        <v>95489700.78</v>
      </c>
      <c r="E29" s="38">
        <f t="shared" si="0"/>
        <v>111829145.02333331</v>
      </c>
      <c r="F29" s="38">
        <v>241385231.23</v>
      </c>
      <c r="G29" s="38">
        <v>76665200</v>
      </c>
      <c r="H29" s="51">
        <f t="shared" si="1"/>
        <v>0.35160821694488886</v>
      </c>
      <c r="I29" s="51">
        <f t="shared" si="2"/>
        <v>1</v>
      </c>
      <c r="J29" s="51">
        <f t="shared" si="3"/>
        <v>1</v>
      </c>
      <c r="K29" s="41"/>
    </row>
    <row r="30" spans="1:11" ht="15">
      <c r="A30" s="5" t="s">
        <v>20</v>
      </c>
      <c r="B30" s="43">
        <v>81976449.13999999</v>
      </c>
      <c r="C30" s="43">
        <v>76923280.06</v>
      </c>
      <c r="D30" s="43">
        <v>75618889.61999999</v>
      </c>
      <c r="E30" s="38">
        <f t="shared" si="0"/>
        <v>78172872.94</v>
      </c>
      <c r="F30" s="38">
        <v>236136615.61</v>
      </c>
      <c r="G30" s="38">
        <v>118434305</v>
      </c>
      <c r="H30" s="51">
        <f t="shared" si="1"/>
        <v>0.2204717544391746</v>
      </c>
      <c r="I30" s="51">
        <f t="shared" si="2"/>
        <v>0.6234177753318595</v>
      </c>
      <c r="J30" s="51">
        <f t="shared" si="3"/>
        <v>0.6234177753318595</v>
      </c>
      <c r="K30" s="41"/>
    </row>
    <row r="31" spans="1:11" ht="15">
      <c r="A31" s="5" t="s">
        <v>21</v>
      </c>
      <c r="B31" s="43">
        <v>5009006.240000002</v>
      </c>
      <c r="C31" s="43">
        <v>13407487.170000002</v>
      </c>
      <c r="D31" s="43">
        <v>10067519.080000006</v>
      </c>
      <c r="E31" s="38">
        <f t="shared" si="0"/>
        <v>9494670.830000004</v>
      </c>
      <c r="F31" s="38">
        <v>78117288</v>
      </c>
      <c r="G31" s="38">
        <v>36667820</v>
      </c>
      <c r="H31" s="51">
        <f t="shared" si="1"/>
        <v>0.08271692204183842</v>
      </c>
      <c r="I31" s="51">
        <f t="shared" si="2"/>
        <v>0.22782969668656883</v>
      </c>
      <c r="J31" s="51">
        <f t="shared" si="3"/>
        <v>0.22782969668656883</v>
      </c>
      <c r="K31" s="41"/>
    </row>
    <row r="32" spans="1:11" ht="15">
      <c r="A32" s="5" t="s">
        <v>22</v>
      </c>
      <c r="B32" s="43">
        <v>5774276.000000004</v>
      </c>
      <c r="C32" s="43">
        <v>9805843.86</v>
      </c>
      <c r="D32" s="43">
        <v>8433997.410000004</v>
      </c>
      <c r="E32" s="38">
        <f t="shared" si="0"/>
        <v>8004705.756666669</v>
      </c>
      <c r="F32" s="38">
        <v>94083543</v>
      </c>
      <c r="G32" s="38">
        <v>52204900</v>
      </c>
      <c r="H32" s="51">
        <f t="shared" si="1"/>
        <v>0.05471864757400329</v>
      </c>
      <c r="I32" s="51">
        <f t="shared" si="2"/>
        <v>0.14742755463925597</v>
      </c>
      <c r="J32" s="51">
        <f t="shared" si="3"/>
        <v>0.14742755463925597</v>
      </c>
      <c r="K32" s="41"/>
    </row>
    <row r="33" spans="1:11" ht="15">
      <c r="A33" s="5" t="s">
        <v>23</v>
      </c>
      <c r="B33" s="43">
        <v>10589745.509999998</v>
      </c>
      <c r="C33" s="43">
        <v>6705637.760000005</v>
      </c>
      <c r="D33" s="43">
        <v>8160976.339999996</v>
      </c>
      <c r="E33" s="38">
        <f t="shared" si="0"/>
        <v>8485453.203333333</v>
      </c>
      <c r="F33" s="38">
        <v>117735789.77</v>
      </c>
      <c r="G33" s="38">
        <v>39963000</v>
      </c>
      <c r="H33" s="51">
        <f t="shared" si="1"/>
        <v>0.053807979222346404</v>
      </c>
      <c r="I33" s="51">
        <f t="shared" si="2"/>
        <v>0.1448124046859249</v>
      </c>
      <c r="J33" s="51">
        <f t="shared" si="3"/>
        <v>0.1448124046859249</v>
      </c>
      <c r="K33" s="41"/>
    </row>
    <row r="34" spans="1:11" ht="15">
      <c r="A34" s="5" t="s">
        <v>24</v>
      </c>
      <c r="B34" s="43">
        <v>124472996.92000002</v>
      </c>
      <c r="C34" s="43">
        <v>120087332.36000001</v>
      </c>
      <c r="D34" s="43">
        <v>109152572.54</v>
      </c>
      <c r="E34" s="38">
        <f t="shared" si="0"/>
        <v>117904300.60666668</v>
      </c>
      <c r="F34" s="38">
        <v>300822000</v>
      </c>
      <c r="G34" s="38">
        <v>104592560</v>
      </c>
      <c r="H34" s="51">
        <f t="shared" si="1"/>
        <v>0.2908240409685007</v>
      </c>
      <c r="I34" s="51">
        <f t="shared" si="2"/>
        <v>0.8254471733000227</v>
      </c>
      <c r="J34" s="51">
        <f t="shared" si="3"/>
        <v>0.8254471733000227</v>
      </c>
      <c r="K34" s="41"/>
    </row>
    <row r="35" spans="1:11" ht="15">
      <c r="A35" s="5" t="s">
        <v>25</v>
      </c>
      <c r="B35" s="43">
        <v>137844.40000000037</v>
      </c>
      <c r="C35" s="43">
        <v>14961592.370000001</v>
      </c>
      <c r="D35" s="43">
        <v>0.09999999962747097</v>
      </c>
      <c r="E35" s="38">
        <f t="shared" si="0"/>
        <v>5033145.623333334</v>
      </c>
      <c r="F35" s="38">
        <v>43144132</v>
      </c>
      <c r="G35" s="38">
        <v>28908109</v>
      </c>
      <c r="H35" s="51">
        <f t="shared" si="1"/>
        <v>0.06985411631170964</v>
      </c>
      <c r="I35" s="51">
        <f t="shared" si="2"/>
        <v>0.19089180843817316</v>
      </c>
      <c r="J35" s="51">
        <f t="shared" si="3"/>
        <v>0.19089180843817316</v>
      </c>
      <c r="K35" s="41"/>
    </row>
    <row r="36" spans="1:11" ht="15">
      <c r="A36" s="5" t="s">
        <v>26</v>
      </c>
      <c r="B36" s="43">
        <v>76524338.68</v>
      </c>
      <c r="C36" s="43">
        <v>51862033.04</v>
      </c>
      <c r="D36" s="43">
        <v>56099809.55</v>
      </c>
      <c r="E36" s="38">
        <f t="shared" si="0"/>
        <v>61495393.75666666</v>
      </c>
      <c r="F36" s="38">
        <v>229380444.47</v>
      </c>
      <c r="G36" s="38">
        <v>52945168</v>
      </c>
      <c r="H36" s="51">
        <f t="shared" si="1"/>
        <v>0.2178172685738924</v>
      </c>
      <c r="I36" s="51">
        <f t="shared" si="2"/>
        <v>0.6157949359369463</v>
      </c>
      <c r="J36" s="51">
        <f t="shared" si="3"/>
        <v>0.6157949359369463</v>
      </c>
      <c r="K36" s="41"/>
    </row>
    <row r="37" spans="1:11" ht="15">
      <c r="A37" s="5" t="s">
        <v>27</v>
      </c>
      <c r="B37" s="43">
        <v>8124981.75</v>
      </c>
      <c r="C37" s="43">
        <v>5361624.73</v>
      </c>
      <c r="D37" s="43">
        <v>5641155.02</v>
      </c>
      <c r="E37" s="38">
        <f t="shared" si="0"/>
        <v>6375920.5</v>
      </c>
      <c r="F37" s="38">
        <v>104480850.59</v>
      </c>
      <c r="G37" s="38">
        <v>39574000</v>
      </c>
      <c r="H37" s="51">
        <f t="shared" si="1"/>
        <v>0.04426036661651019</v>
      </c>
      <c r="I37" s="51">
        <f t="shared" si="2"/>
        <v>0.117394697004366</v>
      </c>
      <c r="J37" s="51">
        <f t="shared" si="3"/>
        <v>0.117394697004366</v>
      </c>
      <c r="K37" s="41"/>
    </row>
    <row r="38" spans="1:11" ht="15">
      <c r="A38" s="5" t="s">
        <v>28</v>
      </c>
      <c r="B38" s="43">
        <v>19590120.610000007</v>
      </c>
      <c r="C38" s="43">
        <v>22306239.159999996</v>
      </c>
      <c r="D38" s="43">
        <v>18820396.880000003</v>
      </c>
      <c r="E38" s="38">
        <f t="shared" si="0"/>
        <v>20238918.883333337</v>
      </c>
      <c r="F38" s="38">
        <v>82415000</v>
      </c>
      <c r="G38" s="38">
        <v>76544282</v>
      </c>
      <c r="H38" s="51">
        <f t="shared" si="1"/>
        <v>0.12732140349837096</v>
      </c>
      <c r="I38" s="51">
        <f t="shared" si="2"/>
        <v>0.35591958515933364</v>
      </c>
      <c r="J38" s="51">
        <f t="shared" si="3"/>
        <v>0.35591958515933364</v>
      </c>
      <c r="K38" s="41"/>
    </row>
    <row r="39" spans="1:11" ht="15">
      <c r="A39" s="5" t="s">
        <v>29</v>
      </c>
      <c r="B39" s="43">
        <v>2930492</v>
      </c>
      <c r="C39" s="43">
        <v>2016617.8100000024</v>
      </c>
      <c r="D39" s="43">
        <v>587386.8200000003</v>
      </c>
      <c r="E39" s="38">
        <f t="shared" si="0"/>
        <v>1844832.210000001</v>
      </c>
      <c r="F39" s="38">
        <v>70991000</v>
      </c>
      <c r="G39" s="38">
        <v>53271040</v>
      </c>
      <c r="H39" s="51">
        <f t="shared" si="1"/>
        <v>0.01484630551695434</v>
      </c>
      <c r="I39" s="51">
        <f t="shared" si="2"/>
        <v>0.032926865908855976</v>
      </c>
      <c r="J39" s="51">
        <f t="shared" si="3"/>
        <v>0.032926865908855976</v>
      </c>
      <c r="K39" s="41"/>
    </row>
    <row r="40" spans="1:11" ht="15">
      <c r="A40" s="5" t="s">
        <v>30</v>
      </c>
      <c r="B40" s="43">
        <v>41680228.370000005</v>
      </c>
      <c r="C40" s="43">
        <v>38767737.78</v>
      </c>
      <c r="D40" s="43">
        <v>28941984.930000007</v>
      </c>
      <c r="E40" s="38">
        <f t="shared" si="0"/>
        <v>36463317.02666667</v>
      </c>
      <c r="F40" s="38">
        <v>327770980.18</v>
      </c>
      <c r="G40" s="38">
        <v>63165941</v>
      </c>
      <c r="H40" s="51">
        <f t="shared" si="1"/>
        <v>0.09327161250619707</v>
      </c>
      <c r="I40" s="51">
        <f t="shared" si="2"/>
        <v>0.25813941177117844</v>
      </c>
      <c r="J40" s="51">
        <f t="shared" si="3"/>
        <v>0.25813941177117844</v>
      </c>
      <c r="K40" s="41"/>
    </row>
    <row r="41" spans="1:11" ht="15">
      <c r="A41" s="5" t="s">
        <v>31</v>
      </c>
      <c r="B41" s="43">
        <v>110449400.41</v>
      </c>
      <c r="C41" s="43">
        <v>105384055.39</v>
      </c>
      <c r="D41" s="43">
        <v>85430979.35000001</v>
      </c>
      <c r="E41" s="38">
        <f t="shared" si="0"/>
        <v>100421478.38333334</v>
      </c>
      <c r="F41" s="38">
        <v>386322013.06</v>
      </c>
      <c r="G41" s="38">
        <v>83234400</v>
      </c>
      <c r="H41" s="51">
        <f t="shared" si="1"/>
        <v>0.21386456576944135</v>
      </c>
      <c r="I41" s="51">
        <f t="shared" si="2"/>
        <v>0.6044440302688351</v>
      </c>
      <c r="J41" s="51">
        <f t="shared" si="3"/>
        <v>0.6044440302688351</v>
      </c>
      <c r="K41" s="41"/>
    </row>
    <row r="42" spans="1:11" ht="15">
      <c r="A42" s="5" t="s">
        <v>32</v>
      </c>
      <c r="B42" s="43">
        <v>49940001.589999996</v>
      </c>
      <c r="C42" s="43">
        <v>50313889.64</v>
      </c>
      <c r="D42" s="43">
        <v>42156924.27</v>
      </c>
      <c r="E42" s="38">
        <f t="shared" si="0"/>
        <v>47470271.833333336</v>
      </c>
      <c r="F42" s="38">
        <v>169219124</v>
      </c>
      <c r="G42" s="38">
        <v>56368309</v>
      </c>
      <c r="H42" s="51">
        <f t="shared" si="1"/>
        <v>0.2104295935373906</v>
      </c>
      <c r="I42" s="51">
        <f t="shared" si="2"/>
        <v>0.594579882189024</v>
      </c>
      <c r="J42" s="51">
        <f t="shared" si="3"/>
        <v>0.594579882189024</v>
      </c>
      <c r="K42" s="41"/>
    </row>
    <row r="43" spans="1:11" ht="15">
      <c r="A43" s="5" t="s">
        <v>33</v>
      </c>
      <c r="B43" s="43">
        <v>374014.08999999985</v>
      </c>
      <c r="C43" s="43">
        <v>236236.88999999687</v>
      </c>
      <c r="D43" s="43">
        <v>475786.8500000015</v>
      </c>
      <c r="E43" s="38">
        <f t="shared" si="0"/>
        <v>362012.6099999994</v>
      </c>
      <c r="F43" s="38">
        <v>67103800</v>
      </c>
      <c r="G43" s="38">
        <v>39992603</v>
      </c>
      <c r="H43" s="51">
        <f t="shared" si="1"/>
        <v>0.0033802499417277293</v>
      </c>
      <c r="I43" s="51">
        <f t="shared" si="2"/>
        <v>0</v>
      </c>
      <c r="J43" s="51">
        <f t="shared" si="3"/>
        <v>0</v>
      </c>
      <c r="K43" s="41"/>
    </row>
    <row r="44" spans="1:11" ht="15">
      <c r="A44" s="5" t="s">
        <v>34</v>
      </c>
      <c r="B44" s="43">
        <v>12113095.759999998</v>
      </c>
      <c r="C44" s="43">
        <v>9893475.450000003</v>
      </c>
      <c r="D44" s="43">
        <v>8399189.589999996</v>
      </c>
      <c r="E44" s="38">
        <f t="shared" si="0"/>
        <v>10135253.6</v>
      </c>
      <c r="F44" s="38">
        <v>64729496.91</v>
      </c>
      <c r="G44" s="38">
        <v>41741300</v>
      </c>
      <c r="H44" s="51">
        <f t="shared" si="1"/>
        <v>0.09519280304220276</v>
      </c>
      <c r="I44" s="51">
        <f t="shared" si="2"/>
        <v>0.2636564601361889</v>
      </c>
      <c r="J44" s="51">
        <f t="shared" si="3"/>
        <v>0.2636564601361889</v>
      </c>
      <c r="K44" s="41"/>
    </row>
    <row r="45" spans="1:11" ht="15">
      <c r="A45" s="5" t="s">
        <v>35</v>
      </c>
      <c r="B45" s="43">
        <v>13710540</v>
      </c>
      <c r="C45" s="43">
        <v>15207367.420000002</v>
      </c>
      <c r="D45" s="43">
        <v>11648150.349999998</v>
      </c>
      <c r="E45" s="38">
        <f t="shared" si="0"/>
        <v>13522019.256666666</v>
      </c>
      <c r="F45" s="38">
        <v>70507524.61</v>
      </c>
      <c r="G45" s="38">
        <v>42016865</v>
      </c>
      <c r="H45" s="51">
        <f t="shared" si="1"/>
        <v>0.1201696743571135</v>
      </c>
      <c r="I45" s="51">
        <f t="shared" si="2"/>
        <v>0.3353820930020982</v>
      </c>
      <c r="J45" s="51">
        <f t="shared" si="3"/>
        <v>0.3353820930020982</v>
      </c>
      <c r="K45" s="41"/>
    </row>
    <row r="46" spans="1:11" ht="15">
      <c r="A46" s="5" t="s">
        <v>36</v>
      </c>
      <c r="B46" s="43">
        <v>11328592.030000005</v>
      </c>
      <c r="C46" s="43">
        <v>9769848.89</v>
      </c>
      <c r="D46" s="43">
        <v>15175843.830000002</v>
      </c>
      <c r="E46" s="38">
        <f t="shared" si="0"/>
        <v>12091428.250000002</v>
      </c>
      <c r="F46" s="38">
        <v>97562999.25</v>
      </c>
      <c r="G46" s="38">
        <v>48887237</v>
      </c>
      <c r="H46" s="51">
        <f t="shared" si="1"/>
        <v>0.08256339190439511</v>
      </c>
      <c r="I46" s="51">
        <f t="shared" si="2"/>
        <v>0.2273888069476872</v>
      </c>
      <c r="J46" s="51">
        <f t="shared" si="3"/>
        <v>0.2273888069476872</v>
      </c>
      <c r="K46" s="41"/>
    </row>
    <row r="47" spans="1:10" s="18" customFormat="1" ht="15">
      <c r="A47" s="15" t="s">
        <v>71</v>
      </c>
      <c r="B47" s="31">
        <f aca="true" t="shared" si="4" ref="B47:G47">SUM(B$10:B$46)</f>
        <v>2565892921.6200004</v>
      </c>
      <c r="C47" s="31">
        <f t="shared" si="4"/>
        <v>1868196945.6900008</v>
      </c>
      <c r="D47" s="31">
        <f t="shared" si="4"/>
        <v>2056335175.0599992</v>
      </c>
      <c r="E47" s="31">
        <f t="shared" si="4"/>
        <v>2163475014.123334</v>
      </c>
      <c r="F47" s="31">
        <f t="shared" si="4"/>
        <v>30034720543.120003</v>
      </c>
      <c r="G47" s="31">
        <f t="shared" si="4"/>
        <v>2277854304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70" t="s">
        <v>178</v>
      </c>
      <c r="B1" s="73"/>
      <c r="C1" s="73"/>
      <c r="D1" s="73"/>
      <c r="E1" s="73"/>
    </row>
    <row r="3" spans="1:2" ht="15">
      <c r="A3" s="11" t="s">
        <v>179</v>
      </c>
      <c r="B3" s="11">
        <v>1</v>
      </c>
    </row>
    <row r="4" spans="1:2" ht="15">
      <c r="A4" s="12" t="s">
        <v>180</v>
      </c>
      <c r="B4" s="12">
        <v>0</v>
      </c>
    </row>
    <row r="5" spans="1:2" ht="15">
      <c r="A5" s="13" t="s">
        <v>181</v>
      </c>
      <c r="B5" s="14" t="s">
        <v>123</v>
      </c>
    </row>
    <row r="7" spans="1:5" s="8" customFormat="1" ht="99" customHeight="1">
      <c r="A7" s="3" t="s">
        <v>38</v>
      </c>
      <c r="B7" s="3" t="s">
        <v>248</v>
      </c>
      <c r="C7" s="9" t="s">
        <v>182</v>
      </c>
      <c r="D7" s="9" t="s">
        <v>183</v>
      </c>
      <c r="E7" s="9" t="s">
        <v>184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2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/>
  <pageMargins left="0.71" right="0.18" top="0.35" bottom="0.22" header="0.17" footer="0.2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8.7109375" defaultRowHeight="15"/>
  <cols>
    <col min="1" max="1" width="24.421875" style="1" customWidth="1"/>
    <col min="2" max="2" width="17.7109375" style="1" customWidth="1"/>
    <col min="3" max="3" width="18.003906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59" t="s">
        <v>124</v>
      </c>
      <c r="B1" s="59"/>
      <c r="C1" s="59"/>
      <c r="D1" s="59"/>
      <c r="E1" s="59"/>
      <c r="F1" s="59"/>
    </row>
    <row r="3" spans="1:2" ht="15">
      <c r="A3" s="11" t="s">
        <v>51</v>
      </c>
      <c r="B3" s="29">
        <f>MAX($D$10:$D$46)</f>
        <v>2.3077199088149074</v>
      </c>
    </row>
    <row r="4" spans="1:2" ht="15">
      <c r="A4" s="12" t="s">
        <v>52</v>
      </c>
      <c r="B4" s="30">
        <f>MIN($D$10:$D$46)</f>
        <v>0.42309940167230536</v>
      </c>
    </row>
    <row r="5" spans="1:2" ht="15">
      <c r="A5" s="13" t="s">
        <v>53</v>
      </c>
      <c r="B5" s="14" t="s">
        <v>123</v>
      </c>
    </row>
    <row r="7" spans="1:6" s="7" customFormat="1" ht="66.75" customHeight="1">
      <c r="A7" s="60" t="s">
        <v>38</v>
      </c>
      <c r="B7" s="66" t="s">
        <v>227</v>
      </c>
      <c r="C7" s="67"/>
      <c r="D7" s="64" t="s">
        <v>81</v>
      </c>
      <c r="E7" s="64" t="s">
        <v>82</v>
      </c>
      <c r="F7" s="64" t="s">
        <v>83</v>
      </c>
    </row>
    <row r="8" spans="1:6" s="8" customFormat="1" ht="35.25" customHeight="1">
      <c r="A8" s="61"/>
      <c r="B8" s="3" t="s">
        <v>259</v>
      </c>
      <c r="C8" s="3" t="s">
        <v>260</v>
      </c>
      <c r="D8" s="65"/>
      <c r="E8" s="65"/>
      <c r="F8" s="65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984434981.8100001</v>
      </c>
      <c r="C10" s="43">
        <v>1142495900.23</v>
      </c>
      <c r="D10" s="38">
        <f>$C10/$B10</f>
        <v>1.1605600383373071</v>
      </c>
      <c r="E10" s="38">
        <f>($D10-$B$4)/($B$3-$B$4)</f>
        <v>0.3913045803492368</v>
      </c>
      <c r="F10" s="38">
        <f>$E10*$B$5</f>
        <v>0.3913045803492368</v>
      </c>
    </row>
    <row r="11" spans="1:6" ht="15">
      <c r="A11" s="5" t="s">
        <v>1</v>
      </c>
      <c r="B11" s="43">
        <v>392057946.23</v>
      </c>
      <c r="C11" s="43">
        <v>414764394.00000006</v>
      </c>
      <c r="D11" s="38">
        <f aca="true" t="shared" si="0" ref="D11:D46">$C11/$B11</f>
        <v>1.057916050390876</v>
      </c>
      <c r="E11" s="38">
        <f aca="true" t="shared" si="1" ref="E11:E46">($D11-$B$4)/($B$3-$B$4)</f>
        <v>0.33684057151699903</v>
      </c>
      <c r="F11" s="38">
        <f aca="true" t="shared" si="2" ref="F11:F46">$E11*$B$5</f>
        <v>0.33684057151699903</v>
      </c>
    </row>
    <row r="12" spans="1:6" ht="15">
      <c r="A12" s="5" t="s">
        <v>2</v>
      </c>
      <c r="B12" s="43">
        <v>69880940.97</v>
      </c>
      <c r="C12" s="43">
        <v>75718774.91</v>
      </c>
      <c r="D12" s="38">
        <f t="shared" si="0"/>
        <v>1.0835397156787885</v>
      </c>
      <c r="E12" s="38">
        <f t="shared" si="1"/>
        <v>0.3504367651224492</v>
      </c>
      <c r="F12" s="38">
        <f t="shared" si="2"/>
        <v>0.3504367651224492</v>
      </c>
    </row>
    <row r="13" spans="1:6" ht="15">
      <c r="A13" s="5" t="s">
        <v>3</v>
      </c>
      <c r="B13" s="43">
        <v>140666153.6</v>
      </c>
      <c r="C13" s="43">
        <v>158664923.76</v>
      </c>
      <c r="D13" s="38">
        <f t="shared" si="0"/>
        <v>1.1279538090675425</v>
      </c>
      <c r="E13" s="38">
        <f t="shared" si="1"/>
        <v>0.3740033628647677</v>
      </c>
      <c r="F13" s="38">
        <f t="shared" si="2"/>
        <v>0.3740033628647677</v>
      </c>
    </row>
    <row r="14" spans="1:6" ht="15">
      <c r="A14" s="5" t="s">
        <v>4</v>
      </c>
      <c r="B14" s="43">
        <v>31157755.28</v>
      </c>
      <c r="C14" s="43">
        <v>26843804.779999997</v>
      </c>
      <c r="D14" s="38">
        <f t="shared" si="0"/>
        <v>0.8615448879024638</v>
      </c>
      <c r="E14" s="38">
        <f t="shared" si="1"/>
        <v>0.23264391137020715</v>
      </c>
      <c r="F14" s="38">
        <f t="shared" si="2"/>
        <v>0.23264391137020715</v>
      </c>
    </row>
    <row r="15" spans="1:6" ht="15">
      <c r="A15" s="5" t="s">
        <v>5</v>
      </c>
      <c r="B15" s="43">
        <v>18989717.09</v>
      </c>
      <c r="C15" s="43">
        <v>22348676.619999994</v>
      </c>
      <c r="D15" s="38">
        <f t="shared" si="0"/>
        <v>1.1768830738278258</v>
      </c>
      <c r="E15" s="38">
        <f t="shared" si="1"/>
        <v>0.3999657593126702</v>
      </c>
      <c r="F15" s="38">
        <f t="shared" si="2"/>
        <v>0.3999657593126702</v>
      </c>
    </row>
    <row r="16" spans="1:6" ht="15">
      <c r="A16" s="5" t="s">
        <v>6</v>
      </c>
      <c r="B16" s="43">
        <v>35595045.46</v>
      </c>
      <c r="C16" s="43">
        <v>47131465.089999996</v>
      </c>
      <c r="D16" s="38">
        <f t="shared" si="0"/>
        <v>1.3241018372336135</v>
      </c>
      <c r="E16" s="38">
        <f t="shared" si="1"/>
        <v>0.47808162552968164</v>
      </c>
      <c r="F16" s="38">
        <f t="shared" si="2"/>
        <v>0.47808162552968164</v>
      </c>
    </row>
    <row r="17" spans="1:6" ht="15">
      <c r="A17" s="5" t="s">
        <v>7</v>
      </c>
      <c r="B17" s="43">
        <v>5879169.789999999</v>
      </c>
      <c r="C17" s="43">
        <v>6294405.07</v>
      </c>
      <c r="D17" s="38">
        <f t="shared" si="0"/>
        <v>1.070628217049673</v>
      </c>
      <c r="E17" s="38">
        <f t="shared" si="1"/>
        <v>0.34358578447134114</v>
      </c>
      <c r="F17" s="38">
        <f t="shared" si="2"/>
        <v>0.34358578447134114</v>
      </c>
    </row>
    <row r="18" spans="1:6" ht="15">
      <c r="A18" s="5" t="s">
        <v>8</v>
      </c>
      <c r="B18" s="43">
        <v>18727848.5</v>
      </c>
      <c r="C18" s="43">
        <v>22385534.64</v>
      </c>
      <c r="D18" s="38">
        <f t="shared" si="0"/>
        <v>1.1953073328204251</v>
      </c>
      <c r="E18" s="38">
        <f t="shared" si="1"/>
        <v>0.4097418701651057</v>
      </c>
      <c r="F18" s="38">
        <f t="shared" si="2"/>
        <v>0.4097418701651057</v>
      </c>
    </row>
    <row r="19" spans="1:6" ht="15">
      <c r="A19" s="5" t="s">
        <v>9</v>
      </c>
      <c r="B19" s="43">
        <v>11304115.77</v>
      </c>
      <c r="C19" s="43">
        <v>13802264.239999998</v>
      </c>
      <c r="D19" s="38">
        <f t="shared" si="0"/>
        <v>1.2209945935470545</v>
      </c>
      <c r="E19" s="38">
        <f t="shared" si="1"/>
        <v>0.4233718081973389</v>
      </c>
      <c r="F19" s="38">
        <f t="shared" si="2"/>
        <v>0.4233718081973389</v>
      </c>
    </row>
    <row r="20" spans="1:6" ht="15">
      <c r="A20" s="5" t="s">
        <v>10</v>
      </c>
      <c r="B20" s="43">
        <v>18637889</v>
      </c>
      <c r="C20" s="43">
        <v>11430263.68</v>
      </c>
      <c r="D20" s="38">
        <f t="shared" si="0"/>
        <v>0.6132810255496209</v>
      </c>
      <c r="E20" s="38">
        <f t="shared" si="1"/>
        <v>0.10091242409627736</v>
      </c>
      <c r="F20" s="38">
        <f t="shared" si="2"/>
        <v>0.10091242409627736</v>
      </c>
    </row>
    <row r="21" spans="1:6" ht="15">
      <c r="A21" s="5" t="s">
        <v>11</v>
      </c>
      <c r="B21" s="43">
        <v>13347290.639999999</v>
      </c>
      <c r="C21" s="43">
        <v>21151645.93</v>
      </c>
      <c r="D21" s="38">
        <f t="shared" si="0"/>
        <v>1.5847145687089048</v>
      </c>
      <c r="E21" s="38">
        <f t="shared" si="1"/>
        <v>0.6163655561605881</v>
      </c>
      <c r="F21" s="38">
        <f t="shared" si="2"/>
        <v>0.6163655561605881</v>
      </c>
    </row>
    <row r="22" spans="1:6" ht="15">
      <c r="A22" s="5" t="s">
        <v>12</v>
      </c>
      <c r="B22" s="43">
        <v>17497568.8</v>
      </c>
      <c r="C22" s="43">
        <v>7403210.889999999</v>
      </c>
      <c r="D22" s="38">
        <f t="shared" si="0"/>
        <v>0.42309940167230536</v>
      </c>
      <c r="E22" s="38">
        <f t="shared" si="1"/>
        <v>0</v>
      </c>
      <c r="F22" s="38">
        <f t="shared" si="2"/>
        <v>0</v>
      </c>
    </row>
    <row r="23" spans="1:6" ht="15">
      <c r="A23" s="5" t="s">
        <v>13</v>
      </c>
      <c r="B23" s="43">
        <v>50851582.39</v>
      </c>
      <c r="C23" s="43">
        <v>33160318.84</v>
      </c>
      <c r="D23" s="38">
        <f t="shared" si="0"/>
        <v>0.6521000386119941</v>
      </c>
      <c r="E23" s="38">
        <f t="shared" si="1"/>
        <v>0.12151021177568089</v>
      </c>
      <c r="F23" s="38">
        <f t="shared" si="2"/>
        <v>0.12151021177568089</v>
      </c>
    </row>
    <row r="24" spans="1:6" ht="15">
      <c r="A24" s="5" t="s">
        <v>14</v>
      </c>
      <c r="B24" s="43">
        <v>24316903.76</v>
      </c>
      <c r="C24" s="43">
        <v>14495308.079999996</v>
      </c>
      <c r="D24" s="38">
        <f t="shared" si="0"/>
        <v>0.5961000719114576</v>
      </c>
      <c r="E24" s="38">
        <f t="shared" si="1"/>
        <v>0.0917960244959077</v>
      </c>
      <c r="F24" s="38">
        <f t="shared" si="2"/>
        <v>0.0917960244959077</v>
      </c>
    </row>
    <row r="25" spans="1:6" ht="15">
      <c r="A25" s="5" t="s">
        <v>15</v>
      </c>
      <c r="B25" s="43">
        <v>9671102.52</v>
      </c>
      <c r="C25" s="43">
        <v>11131861.97</v>
      </c>
      <c r="D25" s="38">
        <f t="shared" si="0"/>
        <v>1.1510437353940903</v>
      </c>
      <c r="E25" s="38">
        <f t="shared" si="1"/>
        <v>0.38625512720620325</v>
      </c>
      <c r="F25" s="38">
        <f t="shared" si="2"/>
        <v>0.38625512720620325</v>
      </c>
    </row>
    <row r="26" spans="1:6" ht="15">
      <c r="A26" s="5" t="s">
        <v>16</v>
      </c>
      <c r="B26" s="43">
        <v>73263956.92</v>
      </c>
      <c r="C26" s="43">
        <v>70330211.63</v>
      </c>
      <c r="D26" s="38">
        <f t="shared" si="0"/>
        <v>0.9599564995758626</v>
      </c>
      <c r="E26" s="38">
        <f t="shared" si="1"/>
        <v>0.2848621756310621</v>
      </c>
      <c r="F26" s="38">
        <f t="shared" si="2"/>
        <v>0.2848621756310621</v>
      </c>
    </row>
    <row r="27" spans="1:6" ht="15">
      <c r="A27" s="5" t="s">
        <v>17</v>
      </c>
      <c r="B27" s="43">
        <v>4908613.89</v>
      </c>
      <c r="C27" s="43">
        <v>5699935.32</v>
      </c>
      <c r="D27" s="38">
        <f t="shared" si="0"/>
        <v>1.1612107710512958</v>
      </c>
      <c r="E27" s="38">
        <f t="shared" si="1"/>
        <v>0.39164986615692193</v>
      </c>
      <c r="F27" s="38">
        <f t="shared" si="2"/>
        <v>0.39164986615692193</v>
      </c>
    </row>
    <row r="28" spans="1:6" ht="15">
      <c r="A28" s="5" t="s">
        <v>18</v>
      </c>
      <c r="B28" s="43">
        <v>12118640.829999998</v>
      </c>
      <c r="C28" s="43">
        <v>10868213.22</v>
      </c>
      <c r="D28" s="38">
        <f t="shared" si="0"/>
        <v>0.8968178339847706</v>
      </c>
      <c r="E28" s="38">
        <f t="shared" si="1"/>
        <v>0.2513601176030399</v>
      </c>
      <c r="F28" s="38">
        <f t="shared" si="2"/>
        <v>0.2513601176030399</v>
      </c>
    </row>
    <row r="29" spans="1:6" ht="15">
      <c r="A29" s="5" t="s">
        <v>19</v>
      </c>
      <c r="B29" s="43">
        <v>69662846.59</v>
      </c>
      <c r="C29" s="43">
        <v>73473444.6</v>
      </c>
      <c r="D29" s="38">
        <f t="shared" si="0"/>
        <v>1.0547005785225405</v>
      </c>
      <c r="E29" s="38">
        <f t="shared" si="1"/>
        <v>0.3351344074080185</v>
      </c>
      <c r="F29" s="38">
        <f t="shared" si="2"/>
        <v>0.3351344074080185</v>
      </c>
    </row>
    <row r="30" spans="1:6" ht="15">
      <c r="A30" s="5" t="s">
        <v>20</v>
      </c>
      <c r="B30" s="43">
        <v>55951775.32000001</v>
      </c>
      <c r="C30" s="43">
        <v>67490552.35</v>
      </c>
      <c r="D30" s="38">
        <f t="shared" si="0"/>
        <v>1.206227183391542</v>
      </c>
      <c r="E30" s="38">
        <f t="shared" si="1"/>
        <v>0.4155360608415476</v>
      </c>
      <c r="F30" s="38">
        <f t="shared" si="2"/>
        <v>0.4155360608415476</v>
      </c>
    </row>
    <row r="31" spans="1:6" ht="15">
      <c r="A31" s="5" t="s">
        <v>21</v>
      </c>
      <c r="B31" s="43">
        <v>18751514.54</v>
      </c>
      <c r="C31" s="43">
        <v>22540289.43</v>
      </c>
      <c r="D31" s="38">
        <f t="shared" si="0"/>
        <v>1.2020516733151305</v>
      </c>
      <c r="E31" s="38">
        <f t="shared" si="1"/>
        <v>0.41332049008839783</v>
      </c>
      <c r="F31" s="38">
        <f t="shared" si="2"/>
        <v>0.41332049008839783</v>
      </c>
    </row>
    <row r="32" spans="1:6" ht="15">
      <c r="A32" s="5" t="s">
        <v>22</v>
      </c>
      <c r="B32" s="43">
        <v>15412715.1</v>
      </c>
      <c r="C32" s="43">
        <v>11330946.690000001</v>
      </c>
      <c r="D32" s="38">
        <f t="shared" si="0"/>
        <v>0.7351687627055405</v>
      </c>
      <c r="E32" s="38">
        <f t="shared" si="1"/>
        <v>0.1655873741427043</v>
      </c>
      <c r="F32" s="38">
        <f t="shared" si="2"/>
        <v>0.1655873741427043</v>
      </c>
    </row>
    <row r="33" spans="1:6" ht="15">
      <c r="A33" s="5" t="s">
        <v>23</v>
      </c>
      <c r="B33" s="43">
        <v>29523443.360000003</v>
      </c>
      <c r="C33" s="43">
        <v>14425666.150000002</v>
      </c>
      <c r="D33" s="38">
        <f t="shared" si="0"/>
        <v>0.4886173328123607</v>
      </c>
      <c r="E33" s="38">
        <f t="shared" si="1"/>
        <v>0.03476452203069328</v>
      </c>
      <c r="F33" s="38">
        <f t="shared" si="2"/>
        <v>0.03476452203069328</v>
      </c>
    </row>
    <row r="34" spans="1:6" ht="15">
      <c r="A34" s="5" t="s">
        <v>24</v>
      </c>
      <c r="B34" s="43">
        <v>35103884.38</v>
      </c>
      <c r="C34" s="43">
        <v>29995801.400000002</v>
      </c>
      <c r="D34" s="38">
        <f t="shared" si="0"/>
        <v>0.8544866737622271</v>
      </c>
      <c r="E34" s="38">
        <f t="shared" si="1"/>
        <v>0.22889874669992663</v>
      </c>
      <c r="F34" s="38">
        <f t="shared" si="2"/>
        <v>0.22889874669992663</v>
      </c>
    </row>
    <row r="35" spans="1:6" ht="15">
      <c r="A35" s="5" t="s">
        <v>25</v>
      </c>
      <c r="B35" s="43">
        <v>24890735.549999997</v>
      </c>
      <c r="C35" s="43">
        <v>10643749.61</v>
      </c>
      <c r="D35" s="38">
        <f t="shared" si="0"/>
        <v>0.4276189262715461</v>
      </c>
      <c r="E35" s="38">
        <f t="shared" si="1"/>
        <v>0.0023981085752340986</v>
      </c>
      <c r="F35" s="38">
        <f t="shared" si="2"/>
        <v>0.0023981085752340986</v>
      </c>
    </row>
    <row r="36" spans="1:6" ht="15">
      <c r="A36" s="5" t="s">
        <v>26</v>
      </c>
      <c r="B36" s="43">
        <v>60723528.17999999</v>
      </c>
      <c r="C36" s="43">
        <v>53198985.61</v>
      </c>
      <c r="D36" s="38">
        <f t="shared" si="0"/>
        <v>0.8760852210745177</v>
      </c>
      <c r="E36" s="38">
        <f t="shared" si="1"/>
        <v>0.24035916922554032</v>
      </c>
      <c r="F36" s="38">
        <f t="shared" si="2"/>
        <v>0.24035916922554032</v>
      </c>
    </row>
    <row r="37" spans="1:6" ht="15">
      <c r="A37" s="5" t="s">
        <v>27</v>
      </c>
      <c r="B37" s="43">
        <v>32534060.63</v>
      </c>
      <c r="C37" s="43">
        <v>18181782.599999994</v>
      </c>
      <c r="D37" s="38">
        <f t="shared" si="0"/>
        <v>0.5588537750259918</v>
      </c>
      <c r="E37" s="38">
        <f t="shared" si="1"/>
        <v>0.07203273700948558</v>
      </c>
      <c r="F37" s="38">
        <f t="shared" si="2"/>
        <v>0.07203273700948558</v>
      </c>
    </row>
    <row r="38" spans="1:6" ht="15">
      <c r="A38" s="5" t="s">
        <v>28</v>
      </c>
      <c r="B38" s="43">
        <v>16285421.56</v>
      </c>
      <c r="C38" s="43">
        <v>20032326.15</v>
      </c>
      <c r="D38" s="38">
        <f t="shared" si="0"/>
        <v>1.2300772243564813</v>
      </c>
      <c r="E38" s="38">
        <f t="shared" si="1"/>
        <v>0.4281911502213719</v>
      </c>
      <c r="F38" s="38">
        <f t="shared" si="2"/>
        <v>0.4281911502213719</v>
      </c>
    </row>
    <row r="39" spans="1:6" ht="15">
      <c r="A39" s="5" t="s">
        <v>29</v>
      </c>
      <c r="B39" s="43">
        <v>3304882.3</v>
      </c>
      <c r="C39" s="43">
        <v>7626742.680000002</v>
      </c>
      <c r="D39" s="38">
        <f t="shared" si="0"/>
        <v>2.3077199088149074</v>
      </c>
      <c r="E39" s="38">
        <f t="shared" si="1"/>
        <v>1</v>
      </c>
      <c r="F39" s="38">
        <f t="shared" si="2"/>
        <v>1</v>
      </c>
    </row>
    <row r="40" spans="1:6" ht="15">
      <c r="A40" s="5" t="s">
        <v>30</v>
      </c>
      <c r="B40" s="43">
        <v>44562958.39999999</v>
      </c>
      <c r="C40" s="43">
        <v>48377478.9</v>
      </c>
      <c r="D40" s="38">
        <f t="shared" si="0"/>
        <v>1.0855984574848156</v>
      </c>
      <c r="E40" s="38">
        <f t="shared" si="1"/>
        <v>0.35152915576461014</v>
      </c>
      <c r="F40" s="38">
        <f t="shared" si="2"/>
        <v>0.35152915576461014</v>
      </c>
    </row>
    <row r="41" spans="1:6" ht="15">
      <c r="A41" s="5" t="s">
        <v>31</v>
      </c>
      <c r="B41" s="43">
        <v>27947782.55</v>
      </c>
      <c r="C41" s="43">
        <v>24342702.009999998</v>
      </c>
      <c r="D41" s="38">
        <f t="shared" si="0"/>
        <v>0.8710065625582162</v>
      </c>
      <c r="E41" s="38">
        <f t="shared" si="1"/>
        <v>0.23766437815378147</v>
      </c>
      <c r="F41" s="38">
        <f t="shared" si="2"/>
        <v>0.23766437815378147</v>
      </c>
    </row>
    <row r="42" spans="1:6" ht="15">
      <c r="A42" s="5" t="s">
        <v>32</v>
      </c>
      <c r="B42" s="43">
        <v>30524591.04</v>
      </c>
      <c r="C42" s="43">
        <v>23699296.270000003</v>
      </c>
      <c r="D42" s="38">
        <f t="shared" si="0"/>
        <v>0.7764001240489675</v>
      </c>
      <c r="E42" s="38">
        <f t="shared" si="1"/>
        <v>0.18746517987980763</v>
      </c>
      <c r="F42" s="38">
        <f t="shared" si="2"/>
        <v>0.18746517987980763</v>
      </c>
    </row>
    <row r="43" spans="1:6" ht="15">
      <c r="A43" s="5" t="s">
        <v>33</v>
      </c>
      <c r="B43" s="43">
        <v>2872278.24</v>
      </c>
      <c r="C43" s="43">
        <v>5517753.860000002</v>
      </c>
      <c r="D43" s="38">
        <f t="shared" si="0"/>
        <v>1.9210373783286405</v>
      </c>
      <c r="E43" s="38">
        <f t="shared" si="1"/>
        <v>0.7948220721249915</v>
      </c>
      <c r="F43" s="38">
        <f t="shared" si="2"/>
        <v>0.7948220721249915</v>
      </c>
    </row>
    <row r="44" spans="1:6" ht="15">
      <c r="A44" s="5" t="s">
        <v>34</v>
      </c>
      <c r="B44" s="43">
        <v>11036699.85</v>
      </c>
      <c r="C44" s="43">
        <v>14973468.700000001</v>
      </c>
      <c r="D44" s="38">
        <f t="shared" si="0"/>
        <v>1.3566980078741564</v>
      </c>
      <c r="E44" s="38">
        <f t="shared" si="1"/>
        <v>0.49537750579682577</v>
      </c>
      <c r="F44" s="38">
        <f t="shared" si="2"/>
        <v>0.49537750579682577</v>
      </c>
    </row>
    <row r="45" spans="1:6" ht="15">
      <c r="A45" s="5" t="s">
        <v>35</v>
      </c>
      <c r="B45" s="43">
        <v>14041422.95</v>
      </c>
      <c r="C45" s="43">
        <v>14977386.02</v>
      </c>
      <c r="D45" s="38">
        <f t="shared" si="0"/>
        <v>1.0666572806283854</v>
      </c>
      <c r="E45" s="38">
        <f t="shared" si="1"/>
        <v>0.3414787627095392</v>
      </c>
      <c r="F45" s="38">
        <f t="shared" si="2"/>
        <v>0.3414787627095392</v>
      </c>
    </row>
    <row r="46" spans="1:6" ht="15">
      <c r="A46" s="5" t="s">
        <v>36</v>
      </c>
      <c r="B46" s="43">
        <v>13246246.58</v>
      </c>
      <c r="C46" s="43">
        <v>10233532.290000001</v>
      </c>
      <c r="D46" s="38">
        <f t="shared" si="0"/>
        <v>0.7725609083444981</v>
      </c>
      <c r="E46" s="38">
        <f t="shared" si="1"/>
        <v>0.18542805055328324</v>
      </c>
      <c r="F46" s="38">
        <f t="shared" si="2"/>
        <v>0.18542805055328324</v>
      </c>
    </row>
    <row r="47" spans="1:6" s="18" customFormat="1" ht="15">
      <c r="A47" s="15" t="s">
        <v>71</v>
      </c>
      <c r="B47" s="44">
        <f>SUM(B$10:B$46)</f>
        <v>2439684010.3699994</v>
      </c>
      <c r="C47" s="44">
        <f>SUM(C$10:C$46)</f>
        <v>2587183018.2200003</v>
      </c>
      <c r="D47" s="16">
        <f>$C47/$B47</f>
        <v>1.060458242634312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 horizontalCentered="1" verticalCentered="1"/>
  <pageMargins left="0.15748031496062992" right="0.15748031496062992" top="0.2362204724409449" bottom="0.15748031496062992" header="0.15748031496062992" footer="0.15748031496062992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74" t="s">
        <v>220</v>
      </c>
      <c r="B1" s="85"/>
      <c r="C1" s="85"/>
      <c r="D1" s="85"/>
      <c r="E1" s="85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275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/>
  <pageMargins left="0.78" right="0.2" top="0.17" bottom="0.22" header="0.17" footer="0.22"/>
  <pageSetup fitToHeight="1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W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57421875" style="1" customWidth="1"/>
    <col min="12" max="12" width="7.00390625" style="2" customWidth="1"/>
    <col min="13" max="15" width="6.00390625" style="1" customWidth="1"/>
    <col min="16" max="16" width="6.421875" style="1" customWidth="1"/>
    <col min="17" max="18" width="6.00390625" style="1" customWidth="1"/>
    <col min="19" max="19" width="6.57421875" style="2" customWidth="1"/>
    <col min="20" max="20" width="6.7109375" style="1" customWidth="1"/>
    <col min="21" max="21" width="6.57421875" style="2" customWidth="1"/>
    <col min="22" max="22" width="18.57421875" style="1" customWidth="1"/>
    <col min="23" max="16384" width="9.140625" style="1" customWidth="1"/>
  </cols>
  <sheetData>
    <row r="1" spans="1:22" ht="17.25" customHeight="1">
      <c r="A1" s="70" t="s">
        <v>276</v>
      </c>
      <c r="B1" s="73"/>
      <c r="C1" s="73"/>
      <c r="D1" s="73"/>
      <c r="E1" s="73"/>
      <c r="F1" s="73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3" spans="1:23" s="8" customFormat="1" ht="70.5" customHeight="1">
      <c r="A3" s="71" t="s">
        <v>38</v>
      </c>
      <c r="B3" s="71" t="s">
        <v>93</v>
      </c>
      <c r="C3" s="71"/>
      <c r="D3" s="71"/>
      <c r="E3" s="71"/>
      <c r="F3" s="71"/>
      <c r="G3" s="71" t="s">
        <v>94</v>
      </c>
      <c r="H3" s="71"/>
      <c r="I3" s="71"/>
      <c r="J3" s="71"/>
      <c r="K3" s="71"/>
      <c r="L3" s="71"/>
      <c r="M3" s="71" t="s">
        <v>202</v>
      </c>
      <c r="N3" s="71"/>
      <c r="O3" s="71"/>
      <c r="P3" s="71"/>
      <c r="Q3" s="71"/>
      <c r="R3" s="71"/>
      <c r="S3" s="89"/>
      <c r="T3" s="71" t="s">
        <v>201</v>
      </c>
      <c r="U3" s="89"/>
      <c r="V3" s="71" t="s">
        <v>95</v>
      </c>
      <c r="W3" s="22"/>
    </row>
    <row r="4" spans="1:22" s="8" customFormat="1" ht="23.25" customHeight="1">
      <c r="A4" s="71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3">
        <v>5</v>
      </c>
      <c r="L4" s="9">
        <v>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  <c r="T4" s="3">
        <v>1</v>
      </c>
      <c r="U4" s="9">
        <v>2</v>
      </c>
      <c r="V4" s="87"/>
    </row>
    <row r="5" spans="1:23" ht="15">
      <c r="A5" s="5" t="s">
        <v>0</v>
      </c>
      <c r="B5" s="19">
        <f>'I (1)'!$F10</f>
        <v>0.25970269255307654</v>
      </c>
      <c r="C5" s="19">
        <f>'I (2)'!$F10</f>
        <v>0.3913045803492368</v>
      </c>
      <c r="D5" s="19">
        <f>'I (3)'!$G10</f>
        <v>0</v>
      </c>
      <c r="E5" s="32">
        <f>'I (4)'!$E9</f>
        <v>0</v>
      </c>
      <c r="F5" s="19">
        <f>'I (5)'!$G10</f>
        <v>0.9508103543526512</v>
      </c>
      <c r="G5" s="32">
        <f>'II (1)'!$G9</f>
        <v>0</v>
      </c>
      <c r="H5" s="19">
        <f>'II (2)'!$F9</f>
        <v>-0.11802960667704358</v>
      </c>
      <c r="I5" s="19">
        <f>'II (3)'!$F9</f>
        <v>-0.3035578804027446</v>
      </c>
      <c r="J5" s="32">
        <f>'II (4)'!$H10</f>
        <v>0</v>
      </c>
      <c r="K5" s="19">
        <f>'II (5)'!$G10</f>
        <v>-0.0355926877515658</v>
      </c>
      <c r="L5" s="19">
        <f>'II (6)'!$F10</f>
        <v>0.8326510749556264</v>
      </c>
      <c r="M5" s="32">
        <f>'III (1)'!$M10</f>
        <v>0</v>
      </c>
      <c r="N5" s="32">
        <f>'III (2)'!$K10</f>
        <v>0</v>
      </c>
      <c r="O5" s="32">
        <f>'III (3)'!$I9</f>
        <v>0</v>
      </c>
      <c r="P5" s="19">
        <f>'III (4)'!$L10</f>
        <v>-0.8031847069822504</v>
      </c>
      <c r="Q5" s="19">
        <f>'III (5)'!$H10</f>
        <v>-0.568079221746772</v>
      </c>
      <c r="R5" s="32">
        <f>'III (6)'!$E9</f>
        <v>0</v>
      </c>
      <c r="S5" s="19">
        <f>'III (7)'!$J10</f>
        <v>0.0688299433349505</v>
      </c>
      <c r="T5" s="32">
        <f>'IV (1)'!$E9</f>
        <v>1</v>
      </c>
      <c r="U5" s="32">
        <f>'IV (2)'!$E9</f>
        <v>0</v>
      </c>
      <c r="V5" s="38">
        <f>SUM($B5:$U5)</f>
        <v>1.674854541985165</v>
      </c>
      <c r="W5" s="1">
        <f>RANK(V5,$V$5:$V$41,0)</f>
        <v>17</v>
      </c>
    </row>
    <row r="6" spans="1:23" ht="15">
      <c r="A6" s="5" t="s">
        <v>1</v>
      </c>
      <c r="B6" s="19">
        <f>'I (1)'!$F11</f>
        <v>0.20452717763595565</v>
      </c>
      <c r="C6" s="19">
        <f>'I (2)'!$F11</f>
        <v>0.33684057151699903</v>
      </c>
      <c r="D6" s="19">
        <f>'I (3)'!$G11</f>
        <v>0</v>
      </c>
      <c r="E6" s="32">
        <f>'I (4)'!$E10</f>
        <v>0</v>
      </c>
      <c r="F6" s="19">
        <f>'I (5)'!$G11</f>
        <v>0.36516557710335773</v>
      </c>
      <c r="G6" s="32">
        <f>'II (1)'!$G10</f>
        <v>0</v>
      </c>
      <c r="H6" s="19">
        <f>'II (2)'!$F10</f>
        <v>-0.2622767665114865</v>
      </c>
      <c r="I6" s="19">
        <f>'II (3)'!$F10</f>
        <v>-0.37755408574159066</v>
      </c>
      <c r="J6" s="32">
        <f>'II (4)'!$H11</f>
        <v>0</v>
      </c>
      <c r="K6" s="19">
        <f>'II (5)'!$G11</f>
        <v>-0.009950274092040868</v>
      </c>
      <c r="L6" s="19">
        <f>'II (6)'!$F11</f>
        <v>0.8043970477172324</v>
      </c>
      <c r="M6" s="32">
        <f>'III (1)'!$M11</f>
        <v>0</v>
      </c>
      <c r="N6" s="32">
        <f>'III (2)'!$K11</f>
        <v>0</v>
      </c>
      <c r="O6" s="32">
        <f>'III (3)'!$I10</f>
        <v>0</v>
      </c>
      <c r="P6" s="19">
        <f>'III (4)'!$L11</f>
        <v>-1</v>
      </c>
      <c r="Q6" s="19">
        <f>'III (5)'!$H11</f>
        <v>-0.9155167241137929</v>
      </c>
      <c r="R6" s="32">
        <f>'III (6)'!$E10</f>
        <v>0</v>
      </c>
      <c r="S6" s="19">
        <f>'III (7)'!$J11</f>
        <v>0.12053520912103396</v>
      </c>
      <c r="T6" s="32">
        <f>'IV (1)'!$E10</f>
        <v>1</v>
      </c>
      <c r="U6" s="32">
        <f>'IV (2)'!$E10</f>
        <v>0</v>
      </c>
      <c r="V6" s="38">
        <f aca="true" t="shared" si="0" ref="V6:V41">SUM($B6:$U6)</f>
        <v>0.26616773263566806</v>
      </c>
      <c r="W6" s="1">
        <f aca="true" t="shared" si="1" ref="W6:W41">RANK(V6,$V$5:$V$41,0)</f>
        <v>32</v>
      </c>
    </row>
    <row r="7" spans="1:23" ht="15">
      <c r="A7" s="5" t="s">
        <v>2</v>
      </c>
      <c r="B7" s="19">
        <f>'I (1)'!$F12</f>
        <v>0.2507853991861092</v>
      </c>
      <c r="C7" s="19">
        <f>'I (2)'!$F12</f>
        <v>0.3504367651224492</v>
      </c>
      <c r="D7" s="19">
        <f>'I (3)'!$G12</f>
        <v>0</v>
      </c>
      <c r="E7" s="32">
        <f>'I (4)'!$E11</f>
        <v>0</v>
      </c>
      <c r="F7" s="19">
        <f>'I (5)'!$G12</f>
        <v>0.9790108441396088</v>
      </c>
      <c r="G7" s="32">
        <f>'II (1)'!$G11</f>
        <v>0</v>
      </c>
      <c r="H7" s="19">
        <f>'II (2)'!$F11</f>
        <v>-0.6900696152739026</v>
      </c>
      <c r="I7" s="19">
        <f>'II (3)'!$F11</f>
        <v>-0.41843726283068655</v>
      </c>
      <c r="J7" s="32">
        <f>'II (4)'!$H12</f>
        <v>0</v>
      </c>
      <c r="K7" s="19">
        <f>'II (5)'!$G12</f>
        <v>-0.4197464079851135</v>
      </c>
      <c r="L7" s="19">
        <f>'II (6)'!$F12</f>
        <v>1.0458950243638514</v>
      </c>
      <c r="M7" s="32">
        <f>'III (1)'!$M12</f>
        <v>0</v>
      </c>
      <c r="N7" s="32">
        <f>'III (2)'!$K12</f>
        <v>0</v>
      </c>
      <c r="O7" s="32">
        <f>'III (3)'!$I11</f>
        <v>0</v>
      </c>
      <c r="P7" s="19">
        <f>'III (4)'!$L12</f>
        <v>-0.4043235086808079</v>
      </c>
      <c r="Q7" s="19">
        <f>'III (5)'!$H12</f>
        <v>-0.06676271025683082</v>
      </c>
      <c r="R7" s="32">
        <f>'III (6)'!$E11</f>
        <v>0</v>
      </c>
      <c r="S7" s="19">
        <f>'III (7)'!$J12</f>
        <v>0.4354448859597165</v>
      </c>
      <c r="T7" s="32">
        <f>'IV (1)'!$E11</f>
        <v>1</v>
      </c>
      <c r="U7" s="32">
        <f>'IV (2)'!$E11</f>
        <v>0</v>
      </c>
      <c r="V7" s="38">
        <f t="shared" si="0"/>
        <v>2.062233413744394</v>
      </c>
      <c r="W7" s="1">
        <f t="shared" si="1"/>
        <v>12</v>
      </c>
    </row>
    <row r="8" spans="1:23" ht="15">
      <c r="A8" s="5" t="s">
        <v>3</v>
      </c>
      <c r="B8" s="19">
        <f>'I (1)'!$F13</f>
        <v>0.3489306532720532</v>
      </c>
      <c r="C8" s="19">
        <f>'I (2)'!$F13</f>
        <v>0.3740033628647677</v>
      </c>
      <c r="D8" s="19">
        <f>'I (3)'!$G13</f>
        <v>0</v>
      </c>
      <c r="E8" s="32">
        <f>'I (4)'!$E12</f>
        <v>0</v>
      </c>
      <c r="F8" s="19">
        <f>'I (5)'!$G13</f>
        <v>0.2869490167965868</v>
      </c>
      <c r="G8" s="32">
        <f>'II (1)'!$G12</f>
        <v>0</v>
      </c>
      <c r="H8" s="19">
        <f>'II (2)'!$F12</f>
        <v>-0.6404414762323204</v>
      </c>
      <c r="I8" s="19">
        <f>'II (3)'!$F12</f>
        <v>-0.017816183990782806</v>
      </c>
      <c r="J8" s="32">
        <f>'II (4)'!$H13</f>
        <v>0</v>
      </c>
      <c r="K8" s="19">
        <f>'II (5)'!$G13</f>
        <v>-0.00783344852548185</v>
      </c>
      <c r="L8" s="19">
        <f>'II (6)'!$F13</f>
        <v>0.8073498733800092</v>
      </c>
      <c r="M8" s="32">
        <f>'III (1)'!$M13</f>
        <v>0</v>
      </c>
      <c r="N8" s="32">
        <f>'III (2)'!$K13</f>
        <v>0</v>
      </c>
      <c r="O8" s="32">
        <f>'III (3)'!$I12</f>
        <v>0</v>
      </c>
      <c r="P8" s="19">
        <f>'III (4)'!$L13</f>
        <v>0</v>
      </c>
      <c r="Q8" s="19">
        <f>'III (5)'!$H13</f>
        <v>-0.07046527266252396</v>
      </c>
      <c r="R8" s="32">
        <f>'III (6)'!$E12</f>
        <v>0</v>
      </c>
      <c r="S8" s="19">
        <f>'III (7)'!$J13</f>
        <v>0.16561082898069135</v>
      </c>
      <c r="T8" s="32">
        <f>'IV (1)'!$E12</f>
        <v>1</v>
      </c>
      <c r="U8" s="32">
        <f>'IV (2)'!$E12</f>
        <v>0</v>
      </c>
      <c r="V8" s="38">
        <f t="shared" si="0"/>
        <v>2.2462873538829995</v>
      </c>
      <c r="W8" s="1">
        <f t="shared" si="1"/>
        <v>11</v>
      </c>
    </row>
    <row r="9" spans="1:23" ht="15">
      <c r="A9" s="5" t="s">
        <v>4</v>
      </c>
      <c r="B9" s="19">
        <f>'I (1)'!$F14</f>
        <v>2</v>
      </c>
      <c r="C9" s="19">
        <f>'I (2)'!$F14</f>
        <v>0.23264391137020715</v>
      </c>
      <c r="D9" s="19">
        <f>'I (3)'!$G14</f>
        <v>-1</v>
      </c>
      <c r="E9" s="32">
        <f>'I (4)'!$E13</f>
        <v>0</v>
      </c>
      <c r="F9" s="19">
        <f>'I (5)'!$G14</f>
        <v>0.8797843682440922</v>
      </c>
      <c r="G9" s="32">
        <f>'II (1)'!$G13</f>
        <v>0</v>
      </c>
      <c r="H9" s="19">
        <f>'II (2)'!$F13</f>
        <v>-0.7150587379364768</v>
      </c>
      <c r="I9" s="19">
        <f>'II (3)'!$F13</f>
        <v>-0.34790615340631964</v>
      </c>
      <c r="J9" s="32">
        <f>'II (4)'!$H14</f>
        <v>0</v>
      </c>
      <c r="K9" s="19">
        <f>'II (5)'!$G14</f>
        <v>-0.0009066994069537471</v>
      </c>
      <c r="L9" s="19">
        <f>'II (6)'!$F14</f>
        <v>1.4960436872041432</v>
      </c>
      <c r="M9" s="32">
        <f>'III (1)'!$M14</f>
        <v>0</v>
      </c>
      <c r="N9" s="32">
        <f>'III (2)'!$K14</f>
        <v>0</v>
      </c>
      <c r="O9" s="32">
        <f>'III (3)'!$I13</f>
        <v>0</v>
      </c>
      <c r="P9" s="19">
        <f>'III (4)'!$L14</f>
        <v>-0.3406835607412884</v>
      </c>
      <c r="Q9" s="19">
        <f>'III (5)'!$H14</f>
        <v>-0.30339801244952985</v>
      </c>
      <c r="R9" s="32">
        <f>'III (6)'!$E13</f>
        <v>0</v>
      </c>
      <c r="S9" s="19">
        <f>'III (7)'!$J14</f>
        <v>0.48208789773067723</v>
      </c>
      <c r="T9" s="32">
        <f>'IV (1)'!$E13</f>
        <v>1</v>
      </c>
      <c r="U9" s="32">
        <f>'IV (2)'!$E13</f>
        <v>0</v>
      </c>
      <c r="V9" s="38">
        <f t="shared" si="0"/>
        <v>3.382606700608551</v>
      </c>
      <c r="W9" s="1">
        <f t="shared" si="1"/>
        <v>6</v>
      </c>
    </row>
    <row r="10" spans="1:23" ht="15">
      <c r="A10" s="5" t="s">
        <v>5</v>
      </c>
      <c r="B10" s="19">
        <f>'I (1)'!$F15</f>
        <v>0.21028699685604052</v>
      </c>
      <c r="C10" s="19">
        <f>'I (2)'!$F15</f>
        <v>0.3999657593126702</v>
      </c>
      <c r="D10" s="19">
        <f>'I (3)'!$G15</f>
        <v>0</v>
      </c>
      <c r="E10" s="32">
        <f>'I (4)'!$E14</f>
        <v>0</v>
      </c>
      <c r="F10" s="19">
        <f>'I (5)'!$G15</f>
        <v>0.5048963603933079</v>
      </c>
      <c r="G10" s="32">
        <f>'II (1)'!$G14</f>
        <v>0</v>
      </c>
      <c r="H10" s="19">
        <f>'II (2)'!$F14</f>
        <v>-0.05695427263823965</v>
      </c>
      <c r="I10" s="19">
        <f>'II (3)'!$F14</f>
        <v>-0.1117783535963346</v>
      </c>
      <c r="J10" s="32">
        <f>'II (4)'!$H15</f>
        <v>0</v>
      </c>
      <c r="K10" s="19">
        <f>'II (5)'!$G15</f>
        <v>-0.00019376658215998108</v>
      </c>
      <c r="L10" s="19">
        <f>'II (6)'!$F15</f>
        <v>1.6363242801051414</v>
      </c>
      <c r="M10" s="32">
        <f>'III (1)'!$M15</f>
        <v>0</v>
      </c>
      <c r="N10" s="32">
        <f>'III (2)'!$K15</f>
        <v>0</v>
      </c>
      <c r="O10" s="32">
        <f>'III (3)'!$I14</f>
        <v>0</v>
      </c>
      <c r="P10" s="19">
        <f>'III (4)'!$L15</f>
        <v>0</v>
      </c>
      <c r="Q10" s="19">
        <f>'III (5)'!$H15</f>
        <v>-0.11497570915300759</v>
      </c>
      <c r="R10" s="32">
        <f>'III (6)'!$E14</f>
        <v>0</v>
      </c>
      <c r="S10" s="19">
        <f>'III (7)'!$J15</f>
        <v>0.35888778157513795</v>
      </c>
      <c r="T10" s="32">
        <f>'IV (1)'!$E14</f>
        <v>1</v>
      </c>
      <c r="U10" s="32">
        <f>'IV (2)'!$E14</f>
        <v>0</v>
      </c>
      <c r="V10" s="38">
        <f t="shared" si="0"/>
        <v>3.826459076272556</v>
      </c>
      <c r="W10" s="1">
        <f t="shared" si="1"/>
        <v>4</v>
      </c>
    </row>
    <row r="11" spans="1:23" ht="15">
      <c r="A11" s="5" t="s">
        <v>6</v>
      </c>
      <c r="B11" s="19">
        <f>'I (1)'!$F16</f>
        <v>0.16140174389483658</v>
      </c>
      <c r="C11" s="19">
        <f>'I (2)'!$F16</f>
        <v>0.47808162552968164</v>
      </c>
      <c r="D11" s="19">
        <f>'I (3)'!$G16</f>
        <v>0</v>
      </c>
      <c r="E11" s="32">
        <f>'I (4)'!$E15</f>
        <v>0</v>
      </c>
      <c r="F11" s="19">
        <f>'I (5)'!$G16</f>
        <v>0.6290818058949157</v>
      </c>
      <c r="G11" s="32">
        <f>'II (1)'!$G15</f>
        <v>0</v>
      </c>
      <c r="H11" s="19">
        <f>'II (2)'!$F15</f>
        <v>-0.276808392375895</v>
      </c>
      <c r="I11" s="19">
        <f>'II (3)'!$F15</f>
        <v>-0.3060865312901365</v>
      </c>
      <c r="J11" s="32">
        <f>'II (4)'!$H16</f>
        <v>0</v>
      </c>
      <c r="K11" s="19">
        <f>'II (5)'!$G16</f>
        <v>-0.004709425716730631</v>
      </c>
      <c r="L11" s="19">
        <f>'II (6)'!$F16</f>
        <v>1.3317502394122942</v>
      </c>
      <c r="M11" s="32">
        <f>'III (1)'!$M16</f>
        <v>0</v>
      </c>
      <c r="N11" s="32">
        <f>'III (2)'!$K16</f>
        <v>0</v>
      </c>
      <c r="O11" s="32">
        <f>'III (3)'!$I15</f>
        <v>0</v>
      </c>
      <c r="P11" s="19">
        <f>'III (4)'!$L16</f>
        <v>0</v>
      </c>
      <c r="Q11" s="19">
        <f>'III (5)'!$H16</f>
        <v>-0.45640700396278405</v>
      </c>
      <c r="R11" s="32">
        <f>'III (6)'!$E15</f>
        <v>0</v>
      </c>
      <c r="S11" s="19">
        <f>'III (7)'!$J16</f>
        <v>0.15389188961337802</v>
      </c>
      <c r="T11" s="32">
        <f>'IV (1)'!$E15</f>
        <v>1</v>
      </c>
      <c r="U11" s="32">
        <f>'IV (2)'!$E15</f>
        <v>0</v>
      </c>
      <c r="V11" s="38">
        <f t="shared" si="0"/>
        <v>2.7101959509995597</v>
      </c>
      <c r="W11" s="1">
        <f t="shared" si="1"/>
        <v>7</v>
      </c>
    </row>
    <row r="12" spans="1:23" ht="15">
      <c r="A12" s="5" t="s">
        <v>7</v>
      </c>
      <c r="B12" s="19">
        <f>'I (1)'!$F17</f>
        <v>0.10828792341443207</v>
      </c>
      <c r="C12" s="19">
        <f>'I (2)'!$F17</f>
        <v>0.34358578447134114</v>
      </c>
      <c r="D12" s="19">
        <f>'I (3)'!$G17</f>
        <v>0</v>
      </c>
      <c r="E12" s="32">
        <f>'I (4)'!$E16</f>
        <v>0</v>
      </c>
      <c r="F12" s="19">
        <f>'I (5)'!$G17</f>
        <v>0.5070223421993163</v>
      </c>
      <c r="G12" s="32">
        <f>'II (1)'!$G16</f>
        <v>0</v>
      </c>
      <c r="H12" s="19">
        <f>'II (2)'!$F16</f>
        <v>-0.7958348781543787</v>
      </c>
      <c r="I12" s="19">
        <f>'II (3)'!$F16</f>
        <v>-0.2680180793358454</v>
      </c>
      <c r="J12" s="32">
        <f>'II (4)'!$H17</f>
        <v>0</v>
      </c>
      <c r="K12" s="19">
        <f>'II (5)'!$G17</f>
        <v>-0.00969547804517843</v>
      </c>
      <c r="L12" s="19">
        <f>'II (6)'!$F17</f>
        <v>1.2661546174800025</v>
      </c>
      <c r="M12" s="32">
        <f>'III (1)'!$M17</f>
        <v>0</v>
      </c>
      <c r="N12" s="32">
        <f>'III (2)'!$K17</f>
        <v>0</v>
      </c>
      <c r="O12" s="32">
        <f>'III (3)'!$I16</f>
        <v>0</v>
      </c>
      <c r="P12" s="19">
        <f>'III (4)'!$L17</f>
        <v>0</v>
      </c>
      <c r="Q12" s="19">
        <f>'III (5)'!$H17</f>
        <v>-1.1450612167107899</v>
      </c>
      <c r="R12" s="32">
        <f>'III (6)'!$E16</f>
        <v>0</v>
      </c>
      <c r="S12" s="19">
        <f>'III (7)'!$J17</f>
        <v>0.11164622655430922</v>
      </c>
      <c r="T12" s="32">
        <f>'IV (1)'!$E16</f>
        <v>1</v>
      </c>
      <c r="U12" s="32">
        <f>'IV (2)'!$E16</f>
        <v>0</v>
      </c>
      <c r="V12" s="38">
        <f t="shared" si="0"/>
        <v>1.1180872418732088</v>
      </c>
      <c r="W12" s="1">
        <f t="shared" si="1"/>
        <v>26</v>
      </c>
    </row>
    <row r="13" spans="1:23" ht="15">
      <c r="A13" s="5" t="s">
        <v>8</v>
      </c>
      <c r="B13" s="19">
        <f>'I (1)'!$F18</f>
        <v>0.15821726683363893</v>
      </c>
      <c r="C13" s="19">
        <f>'I (2)'!$F18</f>
        <v>0.4097418701651057</v>
      </c>
      <c r="D13" s="19">
        <f>'I (3)'!$G18</f>
        <v>0</v>
      </c>
      <c r="E13" s="32">
        <f>'I (4)'!$E17</f>
        <v>0</v>
      </c>
      <c r="F13" s="19">
        <f>'I (5)'!$G18</f>
        <v>0.19279997402049687</v>
      </c>
      <c r="G13" s="32">
        <f>'II (1)'!$G17</f>
        <v>0</v>
      </c>
      <c r="H13" s="19">
        <f>'II (2)'!$F17</f>
        <v>-0.48666613239403406</v>
      </c>
      <c r="I13" s="19">
        <f>'II (3)'!$F17</f>
        <v>-0.027400951084131684</v>
      </c>
      <c r="J13" s="32">
        <f>'II (4)'!$H18</f>
        <v>0</v>
      </c>
      <c r="K13" s="19">
        <f>'II (5)'!$G18</f>
        <v>0</v>
      </c>
      <c r="L13" s="19">
        <f>'II (6)'!$F18</f>
        <v>0.6913440652489525</v>
      </c>
      <c r="M13" s="32">
        <f>'III (1)'!$M18</f>
        <v>0</v>
      </c>
      <c r="N13" s="32">
        <f>'III (2)'!$K18</f>
        <v>0</v>
      </c>
      <c r="O13" s="32">
        <f>'III (3)'!$I17</f>
        <v>0</v>
      </c>
      <c r="P13" s="19">
        <f>'III (4)'!$L18</f>
        <v>0</v>
      </c>
      <c r="Q13" s="19">
        <f>'III (5)'!$H18</f>
        <v>-0.04465958412178664</v>
      </c>
      <c r="R13" s="32">
        <f>'III (6)'!$E17</f>
        <v>0</v>
      </c>
      <c r="S13" s="19">
        <f>'III (7)'!$J18</f>
        <v>0.3933115802907616</v>
      </c>
      <c r="T13" s="32">
        <f>'IV (1)'!$E17</f>
        <v>1</v>
      </c>
      <c r="U13" s="32">
        <f>'IV (2)'!$E17</f>
        <v>0</v>
      </c>
      <c r="V13" s="38">
        <f t="shared" si="0"/>
        <v>2.2866880889590036</v>
      </c>
      <c r="W13" s="1">
        <f t="shared" si="1"/>
        <v>10</v>
      </c>
    </row>
    <row r="14" spans="1:23" ht="15">
      <c r="A14" s="5" t="s">
        <v>9</v>
      </c>
      <c r="B14" s="19">
        <f>'I (1)'!$F19</f>
        <v>0.3683194338214737</v>
      </c>
      <c r="C14" s="19">
        <f>'I (2)'!$F19</f>
        <v>0.4233718081973389</v>
      </c>
      <c r="D14" s="19">
        <f>'I (3)'!$G19</f>
        <v>0</v>
      </c>
      <c r="E14" s="32">
        <f>'I (4)'!$E18</f>
        <v>0</v>
      </c>
      <c r="F14" s="19">
        <f>'I (5)'!$G19</f>
        <v>1</v>
      </c>
      <c r="G14" s="32">
        <f>'II (1)'!$G18</f>
        <v>0</v>
      </c>
      <c r="H14" s="19">
        <f>'II (2)'!$F18</f>
        <v>0</v>
      </c>
      <c r="I14" s="19">
        <f>'II (3)'!$F18</f>
        <v>-0.36475117017387754</v>
      </c>
      <c r="J14" s="32">
        <f>'II (4)'!$H19</f>
        <v>0</v>
      </c>
      <c r="K14" s="19">
        <f>'II (5)'!$G19</f>
        <v>-0.02510814130004322</v>
      </c>
      <c r="L14" s="19">
        <f>'II (6)'!$F19</f>
        <v>2</v>
      </c>
      <c r="M14" s="32">
        <f>'III (1)'!$M19</f>
        <v>0</v>
      </c>
      <c r="N14" s="32">
        <f>'III (2)'!$K19</f>
        <v>0</v>
      </c>
      <c r="O14" s="32">
        <f>'III (3)'!$I18</f>
        <v>0</v>
      </c>
      <c r="P14" s="19">
        <f>'III (4)'!$L19</f>
        <v>0</v>
      </c>
      <c r="Q14" s="19">
        <f>'III (5)'!$H19</f>
        <v>-0.22485328699066207</v>
      </c>
      <c r="R14" s="32">
        <f>'III (6)'!$E18</f>
        <v>0</v>
      </c>
      <c r="S14" s="19">
        <f>'III (7)'!$J19</f>
        <v>0.16686434340544948</v>
      </c>
      <c r="T14" s="32">
        <f>'IV (1)'!$E18</f>
        <v>1</v>
      </c>
      <c r="U14" s="32">
        <f>'IV (2)'!$E18</f>
        <v>0</v>
      </c>
      <c r="V14" s="38">
        <f t="shared" si="0"/>
        <v>4.34384298695968</v>
      </c>
      <c r="W14" s="1">
        <f t="shared" si="1"/>
        <v>1</v>
      </c>
    </row>
    <row r="15" spans="1:23" ht="15">
      <c r="A15" s="5" t="s">
        <v>10</v>
      </c>
      <c r="B15" s="19">
        <f>'I (1)'!$F20</f>
        <v>0.3019050873331971</v>
      </c>
      <c r="C15" s="19">
        <f>'I (2)'!$F20</f>
        <v>0.10091242409627736</v>
      </c>
      <c r="D15" s="19">
        <f>'I (3)'!$G20</f>
        <v>0</v>
      </c>
      <c r="E15" s="32">
        <f>'I (4)'!$E19</f>
        <v>0</v>
      </c>
      <c r="F15" s="19">
        <f>'I (5)'!$G20</f>
        <v>0.4223565746218284</v>
      </c>
      <c r="G15" s="32">
        <f>'II (1)'!$G19</f>
        <v>0</v>
      </c>
      <c r="H15" s="19">
        <f>'II (2)'!$F19</f>
        <v>-0.403173304987303</v>
      </c>
      <c r="I15" s="19">
        <f>'II (3)'!$F19</f>
        <v>-0.0943918986797368</v>
      </c>
      <c r="J15" s="32">
        <f>'II (4)'!$H20</f>
        <v>0</v>
      </c>
      <c r="K15" s="19">
        <f>'II (5)'!$G20</f>
        <v>-0.04616534217220532</v>
      </c>
      <c r="L15" s="19">
        <f>'II (6)'!$F20</f>
        <v>0.7627748471451488</v>
      </c>
      <c r="M15" s="32">
        <f>'III (1)'!$M20</f>
        <v>0</v>
      </c>
      <c r="N15" s="32">
        <f>'III (2)'!$K20</f>
        <v>0</v>
      </c>
      <c r="O15" s="32">
        <f>'III (3)'!$I19</f>
        <v>0</v>
      </c>
      <c r="P15" s="19">
        <f>'III (4)'!$L20</f>
        <v>-0.9482295154570045</v>
      </c>
      <c r="Q15" s="19">
        <f>'III (5)'!$H20</f>
        <v>0</v>
      </c>
      <c r="R15" s="32">
        <f>'III (6)'!$E19</f>
        <v>0</v>
      </c>
      <c r="S15" s="19">
        <f>'III (7)'!$J20</f>
        <v>0.923824888864729</v>
      </c>
      <c r="T15" s="32">
        <f>'IV (1)'!$E19</f>
        <v>1</v>
      </c>
      <c r="U15" s="32">
        <f>'IV (2)'!$E19</f>
        <v>0</v>
      </c>
      <c r="V15" s="38">
        <f t="shared" si="0"/>
        <v>2.019813760764931</v>
      </c>
      <c r="W15" s="1">
        <f t="shared" si="1"/>
        <v>13</v>
      </c>
    </row>
    <row r="16" spans="1:23" ht="15">
      <c r="A16" s="5" t="s">
        <v>11</v>
      </c>
      <c r="B16" s="19">
        <f>'I (1)'!$F21</f>
        <v>0.21467319670644455</v>
      </c>
      <c r="C16" s="19">
        <f>'I (2)'!$F21</f>
        <v>0.6163655561605881</v>
      </c>
      <c r="D16" s="19">
        <f>'I (3)'!$G21</f>
        <v>0</v>
      </c>
      <c r="E16" s="32">
        <f>'I (4)'!$E20</f>
        <v>0</v>
      </c>
      <c r="F16" s="19">
        <f>'I (5)'!$G21</f>
        <v>0.7346931490846883</v>
      </c>
      <c r="G16" s="32">
        <f>'II (1)'!$G20</f>
        <v>0</v>
      </c>
      <c r="H16" s="19">
        <f>'II (2)'!$F20</f>
        <v>-0.24288151248378903</v>
      </c>
      <c r="I16" s="19">
        <f>'II (3)'!$F20</f>
        <v>-0.281184430363717</v>
      </c>
      <c r="J16" s="32">
        <f>'II (4)'!$H21</f>
        <v>0</v>
      </c>
      <c r="K16" s="19">
        <f>'II (5)'!$G21</f>
        <v>-0.004775182905948544</v>
      </c>
      <c r="L16" s="19">
        <f>'II (6)'!$F21</f>
        <v>1.5269654378869624</v>
      </c>
      <c r="M16" s="32">
        <f>'III (1)'!$M21</f>
        <v>0</v>
      </c>
      <c r="N16" s="32">
        <f>'III (2)'!$K21</f>
        <v>0</v>
      </c>
      <c r="O16" s="32">
        <f>'III (3)'!$I20</f>
        <v>0</v>
      </c>
      <c r="P16" s="19">
        <f>'III (4)'!$L21</f>
        <v>0</v>
      </c>
      <c r="Q16" s="19">
        <f>'III (5)'!$H21</f>
        <v>-0.2722290235510941</v>
      </c>
      <c r="R16" s="32">
        <f>'III (6)'!$E20</f>
        <v>0</v>
      </c>
      <c r="S16" s="19">
        <f>'III (7)'!$J21</f>
        <v>0.6196580740853019</v>
      </c>
      <c r="T16" s="32">
        <f>'IV (1)'!$E20</f>
        <v>1</v>
      </c>
      <c r="U16" s="32">
        <f>'IV (2)'!$E20</f>
        <v>0</v>
      </c>
      <c r="V16" s="38">
        <f t="shared" si="0"/>
        <v>3.911285264619436</v>
      </c>
      <c r="W16" s="1">
        <f t="shared" si="1"/>
        <v>3</v>
      </c>
    </row>
    <row r="17" spans="1:23" ht="15">
      <c r="A17" s="5" t="s">
        <v>12</v>
      </c>
      <c r="B17" s="19">
        <f>'I (1)'!$F22</f>
        <v>0.7034183632269878</v>
      </c>
      <c r="C17" s="19">
        <f>'I (2)'!$F22</f>
        <v>0</v>
      </c>
      <c r="D17" s="19">
        <f>'I (3)'!$G22</f>
        <v>0</v>
      </c>
      <c r="E17" s="32">
        <f>'I (4)'!$E21</f>
        <v>0</v>
      </c>
      <c r="F17" s="19">
        <f>'I (5)'!$G22</f>
        <v>0.7118201039457366</v>
      </c>
      <c r="G17" s="32">
        <f>'II (1)'!$G21</f>
        <v>0</v>
      </c>
      <c r="H17" s="19">
        <f>'II (2)'!$F21</f>
        <v>0</v>
      </c>
      <c r="I17" s="19">
        <f>'II (3)'!$F21</f>
        <v>-0.11944304139552434</v>
      </c>
      <c r="J17" s="32">
        <f>'II (4)'!$H22</f>
        <v>0</v>
      </c>
      <c r="K17" s="19">
        <f>'II (5)'!$G22</f>
        <v>-0.15567995945455546</v>
      </c>
      <c r="L17" s="19">
        <f>'II (6)'!$F22</f>
        <v>0</v>
      </c>
      <c r="M17" s="32">
        <f>'III (1)'!$M22</f>
        <v>0</v>
      </c>
      <c r="N17" s="32">
        <f>'III (2)'!$K22</f>
        <v>0</v>
      </c>
      <c r="O17" s="32">
        <f>'III (3)'!$I21</f>
        <v>0</v>
      </c>
      <c r="P17" s="19">
        <f>'III (4)'!$L22</f>
        <v>0</v>
      </c>
      <c r="Q17" s="19">
        <f>'III (5)'!$H22</f>
        <v>-1.2484378192411587</v>
      </c>
      <c r="R17" s="32">
        <f>'III (6)'!$E21</f>
        <v>0</v>
      </c>
      <c r="S17" s="19">
        <f>'III (7)'!$J22</f>
        <v>0.10926825809185271</v>
      </c>
      <c r="T17" s="32">
        <f>'IV (1)'!$E21</f>
        <v>1</v>
      </c>
      <c r="U17" s="32">
        <f>'IV (2)'!$E21</f>
        <v>0</v>
      </c>
      <c r="V17" s="38">
        <f t="shared" si="0"/>
        <v>1.0009459051733387</v>
      </c>
      <c r="W17" s="1">
        <f t="shared" si="1"/>
        <v>28</v>
      </c>
    </row>
    <row r="18" spans="1:23" ht="15">
      <c r="A18" s="5" t="s">
        <v>13</v>
      </c>
      <c r="B18" s="19">
        <f>'I (1)'!$F23</f>
        <v>0.3760019891435258</v>
      </c>
      <c r="C18" s="19">
        <f>'I (2)'!$F23</f>
        <v>0.12151021177568089</v>
      </c>
      <c r="D18" s="19">
        <f>'I (3)'!$G23</f>
        <v>0</v>
      </c>
      <c r="E18" s="32">
        <f>'I (4)'!$E22</f>
        <v>0</v>
      </c>
      <c r="F18" s="19">
        <f>'I (5)'!$G23</f>
        <v>0.3274099721107329</v>
      </c>
      <c r="G18" s="32">
        <f>'II (1)'!$G22</f>
        <v>0</v>
      </c>
      <c r="H18" s="19">
        <f>'II (2)'!$F22</f>
        <v>-0.32278421093668225</v>
      </c>
      <c r="I18" s="19">
        <f>'II (3)'!$F22</f>
        <v>-0.5870746860282238</v>
      </c>
      <c r="J18" s="32">
        <f>'II (4)'!$H23</f>
        <v>0</v>
      </c>
      <c r="K18" s="19">
        <f>'II (5)'!$G23</f>
        <v>-0.03398562471447097</v>
      </c>
      <c r="L18" s="19">
        <f>'II (6)'!$F23</f>
        <v>0.08380195181888714</v>
      </c>
      <c r="M18" s="32">
        <f>'III (1)'!$M23</f>
        <v>0</v>
      </c>
      <c r="N18" s="32">
        <f>'III (2)'!$K23</f>
        <v>0</v>
      </c>
      <c r="O18" s="32">
        <f>'III (3)'!$I22</f>
        <v>0</v>
      </c>
      <c r="P18" s="19">
        <f>'III (4)'!$L23</f>
        <v>0</v>
      </c>
      <c r="Q18" s="19">
        <f>'III (5)'!$H23</f>
        <v>-0.02030865219388038</v>
      </c>
      <c r="R18" s="32">
        <f>'III (6)'!$E22</f>
        <v>0</v>
      </c>
      <c r="S18" s="19">
        <f>'III (7)'!$J23</f>
        <v>0.4619105432012313</v>
      </c>
      <c r="T18" s="32">
        <f>'IV (1)'!$E22</f>
        <v>1</v>
      </c>
      <c r="U18" s="32">
        <f>'IV (2)'!$E22</f>
        <v>0</v>
      </c>
      <c r="V18" s="38">
        <f t="shared" si="0"/>
        <v>1.4064814941768007</v>
      </c>
      <c r="W18" s="1">
        <f t="shared" si="1"/>
        <v>20</v>
      </c>
    </row>
    <row r="19" spans="1:23" ht="15">
      <c r="A19" s="5" t="s">
        <v>14</v>
      </c>
      <c r="B19" s="19">
        <f>'I (1)'!$F24</f>
        <v>0.32201839552826333</v>
      </c>
      <c r="C19" s="19">
        <f>'I (2)'!$F24</f>
        <v>0.0917960244959077</v>
      </c>
      <c r="D19" s="19">
        <f>'I (3)'!$G24</f>
        <v>0</v>
      </c>
      <c r="E19" s="32">
        <f>'I (4)'!$E23</f>
        <v>0</v>
      </c>
      <c r="F19" s="19">
        <f>'I (5)'!$G24</f>
        <v>0.23641809889682974</v>
      </c>
      <c r="G19" s="32">
        <f>'II (1)'!$G23</f>
        <v>0</v>
      </c>
      <c r="H19" s="19">
        <f>'II (2)'!$F23</f>
        <v>-0.13607507778411917</v>
      </c>
      <c r="I19" s="19">
        <f>'II (3)'!$F23</f>
        <v>-0.2643144545673509</v>
      </c>
      <c r="J19" s="32">
        <f>'II (4)'!$H24</f>
        <v>0</v>
      </c>
      <c r="K19" s="19">
        <f>'II (5)'!$G24</f>
        <v>-0.5615006362663836</v>
      </c>
      <c r="L19" s="19">
        <f>'II (6)'!$F24</f>
        <v>0</v>
      </c>
      <c r="M19" s="32">
        <f>'III (1)'!$M24</f>
        <v>0</v>
      </c>
      <c r="N19" s="32">
        <f>'III (2)'!$K24</f>
        <v>0</v>
      </c>
      <c r="O19" s="32">
        <f>'III (3)'!$I23</f>
        <v>0</v>
      </c>
      <c r="P19" s="19">
        <f>'III (4)'!$L24</f>
        <v>0</v>
      </c>
      <c r="Q19" s="19">
        <f>'III (5)'!$H24</f>
        <v>-0.18594449766666493</v>
      </c>
      <c r="R19" s="32">
        <f>'III (6)'!$E23</f>
        <v>0</v>
      </c>
      <c r="S19" s="19">
        <f>'III (7)'!$J24</f>
        <v>0.09090880543789841</v>
      </c>
      <c r="T19" s="32">
        <f>'IV (1)'!$E23</f>
        <v>1</v>
      </c>
      <c r="U19" s="32">
        <f>'IV (2)'!$E23</f>
        <v>0</v>
      </c>
      <c r="V19" s="38">
        <f t="shared" si="0"/>
        <v>0.5933066580743805</v>
      </c>
      <c r="W19" s="1">
        <f t="shared" si="1"/>
        <v>30</v>
      </c>
    </row>
    <row r="20" spans="1:23" ht="15">
      <c r="A20" s="5" t="s">
        <v>15</v>
      </c>
      <c r="B20" s="19">
        <f>'I (1)'!$F25</f>
        <v>0.5991925887780308</v>
      </c>
      <c r="C20" s="19">
        <f>'I (2)'!$F25</f>
        <v>0.38625512720620325</v>
      </c>
      <c r="D20" s="19">
        <f>'I (3)'!$G25</f>
        <v>0</v>
      </c>
      <c r="E20" s="32">
        <f>'I (4)'!$E24</f>
        <v>0</v>
      </c>
      <c r="F20" s="19">
        <f>'I (5)'!$G25</f>
        <v>1</v>
      </c>
      <c r="G20" s="32">
        <f>'II (1)'!$G24</f>
        <v>0</v>
      </c>
      <c r="H20" s="19">
        <f>'II (2)'!$F24</f>
        <v>-0.09281924423148319</v>
      </c>
      <c r="I20" s="19">
        <f>'II (3)'!$F24</f>
        <v>-0.0379340164630015</v>
      </c>
      <c r="J20" s="32">
        <f>'II (4)'!$H25</f>
        <v>0</v>
      </c>
      <c r="K20" s="19">
        <f>'II (5)'!$G25</f>
        <v>0</v>
      </c>
      <c r="L20" s="19">
        <f>'II (6)'!$F25</f>
        <v>1.1457841767290795</v>
      </c>
      <c r="M20" s="32">
        <f>'III (1)'!$M25</f>
        <v>0</v>
      </c>
      <c r="N20" s="32">
        <f>'III (2)'!$K25</f>
        <v>0</v>
      </c>
      <c r="O20" s="32">
        <f>'III (3)'!$I24</f>
        <v>0</v>
      </c>
      <c r="P20" s="19">
        <f>'III (4)'!$L25</f>
        <v>0</v>
      </c>
      <c r="Q20" s="19">
        <f>'III (5)'!$H25</f>
        <v>-0.25496431397311614</v>
      </c>
      <c r="R20" s="32">
        <f>'III (6)'!$E24</f>
        <v>0</v>
      </c>
      <c r="S20" s="19">
        <f>'III (7)'!$J25</f>
        <v>0.42003077404380174</v>
      </c>
      <c r="T20" s="32">
        <f>'IV (1)'!$E24</f>
        <v>1</v>
      </c>
      <c r="U20" s="32">
        <f>'IV (2)'!$E24</f>
        <v>0</v>
      </c>
      <c r="V20" s="38">
        <f t="shared" si="0"/>
        <v>4.1655450920895145</v>
      </c>
      <c r="W20" s="1">
        <f t="shared" si="1"/>
        <v>2</v>
      </c>
    </row>
    <row r="21" spans="1:23" ht="15">
      <c r="A21" s="5" t="s">
        <v>16</v>
      </c>
      <c r="B21" s="19">
        <f>'I (1)'!$F26</f>
        <v>0.27184199642459667</v>
      </c>
      <c r="C21" s="19">
        <f>'I (2)'!$F26</f>
        <v>0.2848621756310621</v>
      </c>
      <c r="D21" s="19">
        <f>'I (3)'!$G26</f>
        <v>-0.24112026224351618</v>
      </c>
      <c r="E21" s="32">
        <f>'I (4)'!$E25</f>
        <v>0</v>
      </c>
      <c r="F21" s="19">
        <f>'I (5)'!$G26</f>
        <v>0.5164063498958248</v>
      </c>
      <c r="G21" s="32">
        <f>'II (1)'!$G25</f>
        <v>0</v>
      </c>
      <c r="H21" s="19">
        <f>'II (2)'!$F25</f>
        <v>-0.9236408007977515</v>
      </c>
      <c r="I21" s="19">
        <f>'II (3)'!$F25</f>
        <v>-0.19527858498174935</v>
      </c>
      <c r="J21" s="32">
        <f>'II (4)'!$H26</f>
        <v>0</v>
      </c>
      <c r="K21" s="19">
        <f>'II (5)'!$G26</f>
        <v>-1</v>
      </c>
      <c r="L21" s="19">
        <f>'II (6)'!$F26</f>
        <v>0.6000898628523514</v>
      </c>
      <c r="M21" s="32">
        <f>'III (1)'!$M26</f>
        <v>0</v>
      </c>
      <c r="N21" s="32">
        <f>'III (2)'!$K26</f>
        <v>0</v>
      </c>
      <c r="O21" s="32">
        <f>'III (3)'!$I25</f>
        <v>0</v>
      </c>
      <c r="P21" s="19">
        <f>'III (4)'!$L26</f>
        <v>0</v>
      </c>
      <c r="Q21" s="19">
        <f>'III (5)'!$H26</f>
        <v>-0.6938261741345542</v>
      </c>
      <c r="R21" s="32">
        <f>'III (6)'!$E25</f>
        <v>0</v>
      </c>
      <c r="S21" s="19">
        <f>'III (7)'!$J26</f>
        <v>0.3039134845445481</v>
      </c>
      <c r="T21" s="32">
        <f>'IV (1)'!$E25</f>
        <v>1</v>
      </c>
      <c r="U21" s="32">
        <f>'IV (2)'!$E25</f>
        <v>0</v>
      </c>
      <c r="V21" s="38">
        <f t="shared" si="0"/>
        <v>-0.076751952809188</v>
      </c>
      <c r="W21" s="1">
        <f t="shared" si="1"/>
        <v>35</v>
      </c>
    </row>
    <row r="22" spans="1:23" ht="15">
      <c r="A22" s="5" t="s">
        <v>17</v>
      </c>
      <c r="B22" s="19">
        <f>'I (1)'!$F27</f>
        <v>0.21121327937777154</v>
      </c>
      <c r="C22" s="19">
        <f>'I (2)'!$F27</f>
        <v>0.39164986615692193</v>
      </c>
      <c r="D22" s="19">
        <f>'I (3)'!$G27</f>
        <v>-0.06865755190381567</v>
      </c>
      <c r="E22" s="32">
        <f>'I (4)'!$E26</f>
        <v>0</v>
      </c>
      <c r="F22" s="19">
        <f>'I (5)'!$G27</f>
        <v>0.29272848822179254</v>
      </c>
      <c r="G22" s="32">
        <f>'II (1)'!$G26</f>
        <v>0</v>
      </c>
      <c r="H22" s="19">
        <f>'II (2)'!$F26</f>
        <v>-0.4619237265600811</v>
      </c>
      <c r="I22" s="19">
        <f>'II (3)'!$F26</f>
        <v>-1</v>
      </c>
      <c r="J22" s="32">
        <f>'II (4)'!$H27</f>
        <v>0</v>
      </c>
      <c r="K22" s="19">
        <f>'II (5)'!$G27</f>
        <v>-0.05073479001511528</v>
      </c>
      <c r="L22" s="19">
        <f>'II (6)'!$F27</f>
        <v>0</v>
      </c>
      <c r="M22" s="32">
        <f>'III (1)'!$M27</f>
        <v>0</v>
      </c>
      <c r="N22" s="32">
        <f>'III (2)'!$K27</f>
        <v>0</v>
      </c>
      <c r="O22" s="32">
        <f>'III (3)'!$I26</f>
        <v>0</v>
      </c>
      <c r="P22" s="19">
        <f>'III (4)'!$L27</f>
        <v>-0.5349632215801997</v>
      </c>
      <c r="Q22" s="19">
        <f>'III (5)'!$H27</f>
        <v>0</v>
      </c>
      <c r="R22" s="32">
        <f>'III (6)'!$E26</f>
        <v>0</v>
      </c>
      <c r="S22" s="19">
        <f>'III (7)'!$J27</f>
        <v>0.15539762755219377</v>
      </c>
      <c r="T22" s="32">
        <f>'IV (1)'!$E26</f>
        <v>1</v>
      </c>
      <c r="U22" s="32">
        <f>'IV (2)'!$E26</f>
        <v>0</v>
      </c>
      <c r="V22" s="38">
        <f t="shared" si="0"/>
        <v>-0.06529002875053203</v>
      </c>
      <c r="W22" s="1">
        <f t="shared" si="1"/>
        <v>34</v>
      </c>
    </row>
    <row r="23" spans="1:23" ht="15">
      <c r="A23" s="5" t="s">
        <v>18</v>
      </c>
      <c r="B23" s="19">
        <f>'I (1)'!$F28</f>
        <v>0.3101246892865808</v>
      </c>
      <c r="C23" s="19">
        <f>'I (2)'!$F28</f>
        <v>0.2513601176030399</v>
      </c>
      <c r="D23" s="19">
        <f>'I (3)'!$G28</f>
        <v>-0.18639794709841948</v>
      </c>
      <c r="E23" s="32">
        <f>'I (4)'!$E27</f>
        <v>-1</v>
      </c>
      <c r="F23" s="19">
        <f>'I (5)'!$G28</f>
        <v>0</v>
      </c>
      <c r="G23" s="32">
        <f>'II (1)'!$G27</f>
        <v>0</v>
      </c>
      <c r="H23" s="19">
        <f>'II (2)'!$F27</f>
        <v>-0.026948604764836123</v>
      </c>
      <c r="I23" s="19">
        <f>'II (3)'!$F27</f>
        <v>-0.7044970172768478</v>
      </c>
      <c r="J23" s="32">
        <f>'II (4)'!$H28</f>
        <v>0</v>
      </c>
      <c r="K23" s="19">
        <f>'II (5)'!$G28</f>
        <v>-0.029858832224246182</v>
      </c>
      <c r="L23" s="19">
        <f>'II (6)'!$F28</f>
        <v>0</v>
      </c>
      <c r="M23" s="32">
        <f>'III (1)'!$M28</f>
        <v>0</v>
      </c>
      <c r="N23" s="32">
        <f>'III (2)'!$K28</f>
        <v>0</v>
      </c>
      <c r="O23" s="32">
        <f>'III (3)'!$I27</f>
        <v>0</v>
      </c>
      <c r="P23" s="19">
        <f>'III (4)'!$L28</f>
        <v>0</v>
      </c>
      <c r="Q23" s="19">
        <f>'III (5)'!$H28</f>
        <v>-0.4982451401792882</v>
      </c>
      <c r="R23" s="32">
        <f>'III (6)'!$E27</f>
        <v>0</v>
      </c>
      <c r="S23" s="19">
        <f>'III (7)'!$J28</f>
        <v>0.08135222992027455</v>
      </c>
      <c r="T23" s="32">
        <f>'IV (1)'!$E27</f>
        <v>1</v>
      </c>
      <c r="U23" s="32">
        <f>'IV (2)'!$E27</f>
        <v>0</v>
      </c>
      <c r="V23" s="38">
        <f t="shared" si="0"/>
        <v>-0.8031105047337423</v>
      </c>
      <c r="W23" s="1">
        <f t="shared" si="1"/>
        <v>37</v>
      </c>
    </row>
    <row r="24" spans="1:23" ht="15">
      <c r="A24" s="5" t="s">
        <v>19</v>
      </c>
      <c r="B24" s="19">
        <f>'I (1)'!$F29</f>
        <v>0.5211055985451074</v>
      </c>
      <c r="C24" s="19">
        <f>'I (2)'!$F29</f>
        <v>0.3351344074080185</v>
      </c>
      <c r="D24" s="19">
        <f>'I (3)'!$G29</f>
        <v>-0.6423167082660061</v>
      </c>
      <c r="E24" s="32">
        <f>'I (4)'!$E28</f>
        <v>0</v>
      </c>
      <c r="F24" s="19">
        <f>'I (5)'!$G29</f>
        <v>0.5415329328515532</v>
      </c>
      <c r="G24" s="32">
        <f>'II (1)'!$G28</f>
        <v>0</v>
      </c>
      <c r="H24" s="19">
        <f>'II (2)'!$F28</f>
        <v>-0.47648158418803116</v>
      </c>
      <c r="I24" s="19">
        <f>'II (3)'!$F28</f>
        <v>-0.03217494099411061</v>
      </c>
      <c r="J24" s="32">
        <f>'II (4)'!$H29</f>
        <v>0</v>
      </c>
      <c r="K24" s="19">
        <f>'II (5)'!$G29</f>
        <v>-0.0009634414127597439</v>
      </c>
      <c r="L24" s="19">
        <f>'II (6)'!$F29</f>
        <v>0.2791917997868448</v>
      </c>
      <c r="M24" s="32">
        <f>'III (1)'!$M29</f>
        <v>0</v>
      </c>
      <c r="N24" s="32">
        <f>'III (2)'!$K29</f>
        <v>0</v>
      </c>
      <c r="O24" s="32">
        <f>'III (3)'!$I28</f>
        <v>0</v>
      </c>
      <c r="P24" s="19">
        <f>'III (4)'!$L29</f>
        <v>0</v>
      </c>
      <c r="Q24" s="19">
        <f>'III (5)'!$H29</f>
        <v>0</v>
      </c>
      <c r="R24" s="32">
        <f>'III (6)'!$E28</f>
        <v>0</v>
      </c>
      <c r="S24" s="19">
        <f>'III (7)'!$J29</f>
        <v>1</v>
      </c>
      <c r="T24" s="32">
        <f>'IV (1)'!$E28</f>
        <v>1</v>
      </c>
      <c r="U24" s="32">
        <f>'IV (2)'!$E28</f>
        <v>0</v>
      </c>
      <c r="V24" s="38">
        <f t="shared" si="0"/>
        <v>2.525028063730616</v>
      </c>
      <c r="W24" s="1">
        <f t="shared" si="1"/>
        <v>8</v>
      </c>
    </row>
    <row r="25" spans="1:23" ht="15">
      <c r="A25" s="5" t="s">
        <v>20</v>
      </c>
      <c r="B25" s="19">
        <f>'I (1)'!$F30</f>
        <v>0.15826476773762568</v>
      </c>
      <c r="C25" s="19">
        <f>'I (2)'!$F30</f>
        <v>0.4155360608415476</v>
      </c>
      <c r="D25" s="19">
        <f>'I (3)'!$G30</f>
        <v>-0.12682963351117915</v>
      </c>
      <c r="E25" s="32">
        <f>'I (4)'!$E29</f>
        <v>0</v>
      </c>
      <c r="F25" s="19">
        <f>'I (5)'!$G30</f>
        <v>0.990118809520831</v>
      </c>
      <c r="G25" s="32">
        <f>'II (1)'!$G29</f>
        <v>0</v>
      </c>
      <c r="H25" s="19">
        <f>'II (2)'!$F29</f>
        <v>-0.09326329955747861</v>
      </c>
      <c r="I25" s="19">
        <f>'II (3)'!$F29</f>
        <v>-0.30130816055217025</v>
      </c>
      <c r="J25" s="32">
        <f>'II (4)'!$H30</f>
        <v>0</v>
      </c>
      <c r="K25" s="19">
        <f>'II (5)'!$G30</f>
        <v>-0.007854755310560454</v>
      </c>
      <c r="L25" s="19">
        <f>'II (6)'!$F30</f>
        <v>1.0782582572028352</v>
      </c>
      <c r="M25" s="32">
        <f>'III (1)'!$M30</f>
        <v>0</v>
      </c>
      <c r="N25" s="32">
        <f>'III (2)'!$K30</f>
        <v>0</v>
      </c>
      <c r="O25" s="32">
        <f>'III (3)'!$I29</f>
        <v>0</v>
      </c>
      <c r="P25" s="19">
        <f>'III (4)'!$L30</f>
        <v>-0.03191123161560626</v>
      </c>
      <c r="Q25" s="19">
        <f>'III (5)'!$H30</f>
        <v>0</v>
      </c>
      <c r="R25" s="32">
        <f>'III (6)'!$E29</f>
        <v>0</v>
      </c>
      <c r="S25" s="19">
        <f>'III (7)'!$J30</f>
        <v>0.6234177753318595</v>
      </c>
      <c r="T25" s="32">
        <f>'IV (1)'!$E29</f>
        <v>1</v>
      </c>
      <c r="U25" s="32">
        <f>'IV (2)'!$E29</f>
        <v>0</v>
      </c>
      <c r="V25" s="38">
        <f t="shared" si="0"/>
        <v>3.704428590087704</v>
      </c>
      <c r="W25" s="1">
        <f t="shared" si="1"/>
        <v>5</v>
      </c>
    </row>
    <row r="26" spans="1:23" ht="15">
      <c r="A26" s="5" t="s">
        <v>21</v>
      </c>
      <c r="B26" s="19">
        <f>'I (1)'!$F31</f>
        <v>0.0980698377124671</v>
      </c>
      <c r="C26" s="19">
        <f>'I (2)'!$F31</f>
        <v>0.41332049008839783</v>
      </c>
      <c r="D26" s="19">
        <f>'I (3)'!$G31</f>
        <v>-0.4581526329865286</v>
      </c>
      <c r="E26" s="32">
        <f>'I (4)'!$E30</f>
        <v>0</v>
      </c>
      <c r="F26" s="19">
        <f>'I (5)'!$G31</f>
        <v>0.29482481243686626</v>
      </c>
      <c r="G26" s="32">
        <f>'II (1)'!$G30</f>
        <v>0</v>
      </c>
      <c r="H26" s="19">
        <f>'II (2)'!$F30</f>
        <v>-0.49072472625207875</v>
      </c>
      <c r="I26" s="19">
        <f>'II (3)'!$F30</f>
        <v>-0.012024498707749322</v>
      </c>
      <c r="J26" s="32">
        <f>'II (4)'!$H31</f>
        <v>0</v>
      </c>
      <c r="K26" s="19">
        <f>'II (5)'!$G31</f>
        <v>0</v>
      </c>
      <c r="L26" s="19">
        <f>'II (6)'!$F31</f>
        <v>1.097233050845504</v>
      </c>
      <c r="M26" s="32">
        <f>'III (1)'!$M31</f>
        <v>0</v>
      </c>
      <c r="N26" s="32">
        <f>'III (2)'!$K31</f>
        <v>0</v>
      </c>
      <c r="O26" s="32">
        <f>'III (3)'!$I30</f>
        <v>0</v>
      </c>
      <c r="P26" s="19">
        <f>'III (4)'!$L31</f>
        <v>0</v>
      </c>
      <c r="Q26" s="19">
        <f>'III (5)'!$H31</f>
        <v>-0.7525627194687472</v>
      </c>
      <c r="R26" s="32">
        <f>'III (6)'!$E30</f>
        <v>0</v>
      </c>
      <c r="S26" s="19">
        <f>'III (7)'!$J31</f>
        <v>0.22782969668656883</v>
      </c>
      <c r="T26" s="32">
        <f>'IV (1)'!$E30</f>
        <v>1</v>
      </c>
      <c r="U26" s="32">
        <f>'IV (2)'!$E30</f>
        <v>0</v>
      </c>
      <c r="V26" s="38">
        <f t="shared" si="0"/>
        <v>1.4178133103547</v>
      </c>
      <c r="W26" s="1">
        <f t="shared" si="1"/>
        <v>19</v>
      </c>
    </row>
    <row r="27" spans="1:23" ht="15">
      <c r="A27" s="5" t="s">
        <v>22</v>
      </c>
      <c r="B27" s="19">
        <f>'I (1)'!$F32</f>
        <v>0.5213363452513908</v>
      </c>
      <c r="C27" s="19">
        <f>'I (2)'!$F32</f>
        <v>0.1655873741427043</v>
      </c>
      <c r="D27" s="19">
        <f>'I (3)'!$G32</f>
        <v>-0.33320015355849847</v>
      </c>
      <c r="E27" s="32">
        <f>'I (4)'!$E31</f>
        <v>0</v>
      </c>
      <c r="F27" s="19">
        <f>'I (5)'!$G32</f>
        <v>0.255285415906157</v>
      </c>
      <c r="G27" s="32">
        <f>'II (1)'!$G31</f>
        <v>0</v>
      </c>
      <c r="H27" s="19">
        <f>'II (2)'!$F31</f>
        <v>-0.551369501056364</v>
      </c>
      <c r="I27" s="19">
        <f>'II (3)'!$F31</f>
        <v>-0.032158475222952</v>
      </c>
      <c r="J27" s="32">
        <f>'II (4)'!$H32</f>
        <v>0</v>
      </c>
      <c r="K27" s="19">
        <f>'II (5)'!$G32</f>
        <v>-0.003276420470606805</v>
      </c>
      <c r="L27" s="19">
        <f>'II (6)'!$F32</f>
        <v>0.8383807311957738</v>
      </c>
      <c r="M27" s="32">
        <f>'III (1)'!$M32</f>
        <v>0</v>
      </c>
      <c r="N27" s="32">
        <f>'III (2)'!$K32</f>
        <v>0</v>
      </c>
      <c r="O27" s="32">
        <f>'III (3)'!$I31</f>
        <v>0</v>
      </c>
      <c r="P27" s="19">
        <f>'III (4)'!$L32</f>
        <v>0</v>
      </c>
      <c r="Q27" s="19">
        <f>'III (5)'!$H32</f>
        <v>0</v>
      </c>
      <c r="R27" s="32">
        <f>'III (6)'!$E31</f>
        <v>0</v>
      </c>
      <c r="S27" s="19">
        <f>'III (7)'!$J32</f>
        <v>0.14742755463925597</v>
      </c>
      <c r="T27" s="32">
        <f>'IV (1)'!$E31</f>
        <v>1</v>
      </c>
      <c r="U27" s="32">
        <f>'IV (2)'!$E31</f>
        <v>0</v>
      </c>
      <c r="V27" s="38">
        <f t="shared" si="0"/>
        <v>2.0080128708268608</v>
      </c>
      <c r="W27" s="1">
        <f t="shared" si="1"/>
        <v>14</v>
      </c>
    </row>
    <row r="28" spans="1:23" ht="15">
      <c r="A28" s="5" t="s">
        <v>23</v>
      </c>
      <c r="B28" s="19">
        <f>'I (1)'!$F33</f>
        <v>0.34935537919485943</v>
      </c>
      <c r="C28" s="19">
        <f>'I (2)'!$F33</f>
        <v>0.03476452203069328</v>
      </c>
      <c r="D28" s="19">
        <f>'I (3)'!$G33</f>
        <v>0</v>
      </c>
      <c r="E28" s="32">
        <f>'I (4)'!$E32</f>
        <v>0</v>
      </c>
      <c r="F28" s="19">
        <f>'I (5)'!$G33</f>
        <v>0.0021000427889538995</v>
      </c>
      <c r="G28" s="32">
        <f>'II (1)'!$G32</f>
        <v>0</v>
      </c>
      <c r="H28" s="19">
        <f>'II (2)'!$F32</f>
        <v>-0.15834391747427262</v>
      </c>
      <c r="I28" s="19">
        <f>'II (3)'!$F32</f>
        <v>-0.07868955934250428</v>
      </c>
      <c r="J28" s="32">
        <f>'II (4)'!$H33</f>
        <v>0</v>
      </c>
      <c r="K28" s="19">
        <f>'II (5)'!$G33</f>
        <v>-0.05643754175643735</v>
      </c>
      <c r="L28" s="19">
        <f>'II (6)'!$F33</f>
        <v>1.1029397024844185</v>
      </c>
      <c r="M28" s="32">
        <f>'III (1)'!$M33</f>
        <v>0</v>
      </c>
      <c r="N28" s="32">
        <f>'III (2)'!$K33</f>
        <v>0</v>
      </c>
      <c r="O28" s="32">
        <f>'III (3)'!$I32</f>
        <v>0</v>
      </c>
      <c r="P28" s="19">
        <f>'III (4)'!$L33</f>
        <v>0</v>
      </c>
      <c r="Q28" s="19">
        <f>'III (5)'!$H33</f>
        <v>-1.0516434391144176</v>
      </c>
      <c r="R28" s="32">
        <f>'III (6)'!$E32</f>
        <v>0</v>
      </c>
      <c r="S28" s="19">
        <f>'III (7)'!$J33</f>
        <v>0.1448124046859249</v>
      </c>
      <c r="T28" s="32">
        <f>'IV (1)'!$E32</f>
        <v>1</v>
      </c>
      <c r="U28" s="32">
        <f>'IV (2)'!$E32</f>
        <v>0</v>
      </c>
      <c r="V28" s="38">
        <f t="shared" si="0"/>
        <v>1.2888575934972182</v>
      </c>
      <c r="W28" s="1">
        <f t="shared" si="1"/>
        <v>23</v>
      </c>
    </row>
    <row r="29" spans="1:23" ht="15">
      <c r="A29" s="5" t="s">
        <v>24</v>
      </c>
      <c r="B29" s="19">
        <f>'I (1)'!$F34</f>
        <v>0.49347769648228024</v>
      </c>
      <c r="C29" s="19">
        <f>'I (2)'!$F34</f>
        <v>0.22889874669992663</v>
      </c>
      <c r="D29" s="19">
        <f>'I (3)'!$G34</f>
        <v>-0.8535963379572343</v>
      </c>
      <c r="E29" s="32">
        <f>'I (4)'!$E33</f>
        <v>0</v>
      </c>
      <c r="F29" s="19">
        <f>'I (5)'!$G34</f>
        <v>1</v>
      </c>
      <c r="G29" s="32">
        <f>'II (1)'!$G33</f>
        <v>0</v>
      </c>
      <c r="H29" s="19">
        <f>'II (2)'!$F33</f>
        <v>-0.8708197727256491</v>
      </c>
      <c r="I29" s="19">
        <f>'II (3)'!$F33</f>
        <v>0</v>
      </c>
      <c r="J29" s="32">
        <f>'II (4)'!$H34</f>
        <v>0</v>
      </c>
      <c r="K29" s="19">
        <f>'II (5)'!$G34</f>
        <v>-0.0793123677191824</v>
      </c>
      <c r="L29" s="19">
        <f>'II (6)'!$F34</f>
        <v>0.5705556666267658</v>
      </c>
      <c r="M29" s="32">
        <f>'III (1)'!$M34</f>
        <v>0</v>
      </c>
      <c r="N29" s="32">
        <f>'III (2)'!$K34</f>
        <v>0</v>
      </c>
      <c r="O29" s="32">
        <f>'III (3)'!$I33</f>
        <v>0</v>
      </c>
      <c r="P29" s="19">
        <f>'III (4)'!$L34</f>
        <v>0</v>
      </c>
      <c r="Q29" s="19">
        <f>'III (5)'!$H34</f>
        <v>0</v>
      </c>
      <c r="R29" s="32">
        <f>'III (6)'!$E33</f>
        <v>0</v>
      </c>
      <c r="S29" s="19">
        <f>'III (7)'!$J34</f>
        <v>0.8254471733000227</v>
      </c>
      <c r="T29" s="32">
        <f>'IV (1)'!$E33</f>
        <v>1</v>
      </c>
      <c r="U29" s="32">
        <f>'IV (2)'!$E33</f>
        <v>0</v>
      </c>
      <c r="V29" s="38">
        <f t="shared" si="0"/>
        <v>2.3146508047069294</v>
      </c>
      <c r="W29" s="1">
        <f t="shared" si="1"/>
        <v>9</v>
      </c>
    </row>
    <row r="30" spans="1:23" ht="15">
      <c r="A30" s="5" t="s">
        <v>25</v>
      </c>
      <c r="B30" s="19">
        <f>'I (1)'!$F35</f>
        <v>0.4023469816095521</v>
      </c>
      <c r="C30" s="19">
        <f>'I (2)'!$F35</f>
        <v>0.0023981085752340986</v>
      </c>
      <c r="D30" s="19">
        <f>'I (3)'!$G35</f>
        <v>0</v>
      </c>
      <c r="E30" s="32">
        <f>'I (4)'!$E34</f>
        <v>0</v>
      </c>
      <c r="F30" s="19">
        <f>'I (5)'!$G35</f>
        <v>0.01728308128015625</v>
      </c>
      <c r="G30" s="32">
        <f>'II (1)'!$G34</f>
        <v>0</v>
      </c>
      <c r="H30" s="19">
        <f>'II (2)'!$F34</f>
        <v>-0.38561360317973575</v>
      </c>
      <c r="I30" s="19">
        <f>'II (3)'!$F34</f>
        <v>-0.3346885366684803</v>
      </c>
      <c r="J30" s="32">
        <f>'II (4)'!$H35</f>
        <v>0</v>
      </c>
      <c r="K30" s="19">
        <f>'II (5)'!$G35</f>
        <v>-0.4774772354169864</v>
      </c>
      <c r="L30" s="19">
        <f>'II (6)'!$F35</f>
        <v>0</v>
      </c>
      <c r="M30" s="32">
        <f>'III (1)'!$M35</f>
        <v>0</v>
      </c>
      <c r="N30" s="32">
        <f>'III (2)'!$K35</f>
        <v>0</v>
      </c>
      <c r="O30" s="32">
        <f>'III (3)'!$I34</f>
        <v>0</v>
      </c>
      <c r="P30" s="19">
        <f>'III (4)'!$L35</f>
        <v>0</v>
      </c>
      <c r="Q30" s="19">
        <f>'III (5)'!$H35</f>
        <v>-0.6561646606283301</v>
      </c>
      <c r="R30" s="32">
        <f>'III (6)'!$E34</f>
        <v>0</v>
      </c>
      <c r="S30" s="19">
        <f>'III (7)'!$J35</f>
        <v>0.19089180843817316</v>
      </c>
      <c r="T30" s="32">
        <f>'IV (1)'!$E34</f>
        <v>1</v>
      </c>
      <c r="U30" s="32">
        <f>'IV (2)'!$E34</f>
        <v>0</v>
      </c>
      <c r="V30" s="38">
        <f t="shared" si="0"/>
        <v>-0.24102405599041687</v>
      </c>
      <c r="W30" s="1">
        <f t="shared" si="1"/>
        <v>36</v>
      </c>
    </row>
    <row r="31" spans="1:23" ht="15">
      <c r="A31" s="5" t="s">
        <v>26</v>
      </c>
      <c r="B31" s="19">
        <f>'I (1)'!$F36</f>
        <v>0.30272024456550245</v>
      </c>
      <c r="C31" s="19">
        <f>'I (2)'!$F36</f>
        <v>0.24035916922554032</v>
      </c>
      <c r="D31" s="19">
        <f>'I (3)'!$G36</f>
        <v>-0.09622741944453116</v>
      </c>
      <c r="E31" s="32">
        <f>'I (4)'!$E35</f>
        <v>0</v>
      </c>
      <c r="F31" s="19">
        <f>'I (5)'!$G36</f>
        <v>0.17278103648365725</v>
      </c>
      <c r="G31" s="32">
        <f>'II (1)'!$G35</f>
        <v>0</v>
      </c>
      <c r="H31" s="19">
        <f>'II (2)'!$F35</f>
        <v>-0.9933149144896617</v>
      </c>
      <c r="I31" s="19">
        <f>'II (3)'!$F35</f>
        <v>-0.29051103892412106</v>
      </c>
      <c r="J31" s="32">
        <f>'II (4)'!$H36</f>
        <v>0</v>
      </c>
      <c r="K31" s="19">
        <f>'II (5)'!$G36</f>
        <v>0</v>
      </c>
      <c r="L31" s="19">
        <f>'II (6)'!$F36</f>
        <v>0.5240303442389985</v>
      </c>
      <c r="M31" s="32">
        <f>'III (1)'!$M36</f>
        <v>0</v>
      </c>
      <c r="N31" s="32">
        <f>'III (2)'!$K36</f>
        <v>0</v>
      </c>
      <c r="O31" s="32">
        <f>'III (3)'!$I35</f>
        <v>0</v>
      </c>
      <c r="P31" s="19">
        <f>'III (4)'!$L36</f>
        <v>0</v>
      </c>
      <c r="Q31" s="19">
        <f>'III (5)'!$H36</f>
        <v>-0.12171166221366213</v>
      </c>
      <c r="R31" s="32">
        <f>'III (6)'!$E35</f>
        <v>0</v>
      </c>
      <c r="S31" s="19">
        <f>'III (7)'!$J36</f>
        <v>0.6157949359369463</v>
      </c>
      <c r="T31" s="32">
        <f>'IV (1)'!$E35</f>
        <v>1</v>
      </c>
      <c r="U31" s="32">
        <f>'IV (2)'!$E35</f>
        <v>0</v>
      </c>
      <c r="V31" s="38">
        <f t="shared" si="0"/>
        <v>1.3539206953786689</v>
      </c>
      <c r="W31" s="1">
        <f t="shared" si="1"/>
        <v>21</v>
      </c>
    </row>
    <row r="32" spans="1:23" ht="15">
      <c r="A32" s="5" t="s">
        <v>27</v>
      </c>
      <c r="B32" s="19">
        <f>'I (1)'!$F37</f>
        <v>0.5661694055958608</v>
      </c>
      <c r="C32" s="19">
        <f>'I (2)'!$F37</f>
        <v>0.07203273700948558</v>
      </c>
      <c r="D32" s="19">
        <f>'I (3)'!$G37</f>
        <v>0</v>
      </c>
      <c r="E32" s="32">
        <f>'I (4)'!$E36</f>
        <v>0</v>
      </c>
      <c r="F32" s="19">
        <f>'I (5)'!$G37</f>
        <v>0.25757915682396854</v>
      </c>
      <c r="G32" s="32">
        <f>'II (1)'!$G36</f>
        <v>0</v>
      </c>
      <c r="H32" s="19">
        <f>'II (2)'!$F36</f>
        <v>-0.4907199039725187</v>
      </c>
      <c r="I32" s="19">
        <f>'II (3)'!$F36</f>
        <v>-0.5312846652746539</v>
      </c>
      <c r="J32" s="32">
        <f>'II (4)'!$H37</f>
        <v>0</v>
      </c>
      <c r="K32" s="19">
        <f>'II (5)'!$G37</f>
        <v>-0.11069124065154015</v>
      </c>
      <c r="L32" s="19">
        <f>'II (6)'!$F37</f>
        <v>0</v>
      </c>
      <c r="M32" s="32">
        <f>'III (1)'!$M37</f>
        <v>0</v>
      </c>
      <c r="N32" s="32">
        <f>'III (2)'!$K37</f>
        <v>0</v>
      </c>
      <c r="O32" s="32">
        <f>'III (3)'!$I36</f>
        <v>0</v>
      </c>
      <c r="P32" s="19">
        <f>'III (4)'!$L37</f>
        <v>-0.23109930025830097</v>
      </c>
      <c r="Q32" s="19">
        <f>'III (5)'!$H37</f>
        <v>-0.3286241053841987</v>
      </c>
      <c r="R32" s="32">
        <f>'III (6)'!$E36</f>
        <v>0</v>
      </c>
      <c r="S32" s="19">
        <f>'III (7)'!$J37</f>
        <v>0.117394697004366</v>
      </c>
      <c r="T32" s="32">
        <f>'IV (1)'!$E36</f>
        <v>1</v>
      </c>
      <c r="U32" s="32">
        <f>'IV (2)'!$E36</f>
        <v>0</v>
      </c>
      <c r="V32" s="38">
        <f t="shared" si="0"/>
        <v>0.3207567808924685</v>
      </c>
      <c r="W32" s="1">
        <f t="shared" si="1"/>
        <v>31</v>
      </c>
    </row>
    <row r="33" spans="1:23" ht="15">
      <c r="A33" s="5" t="s">
        <v>28</v>
      </c>
      <c r="B33" s="19">
        <f>'I (1)'!$F38</f>
        <v>0.2499549783581451</v>
      </c>
      <c r="C33" s="19">
        <f>'I (2)'!$F38</f>
        <v>0.4281911502213719</v>
      </c>
      <c r="D33" s="19">
        <f>'I (3)'!$G38</f>
        <v>0</v>
      </c>
      <c r="E33" s="32">
        <f>'I (4)'!$E37</f>
        <v>0</v>
      </c>
      <c r="F33" s="19">
        <f>'I (5)'!$G38</f>
        <v>0.936329852965052</v>
      </c>
      <c r="G33" s="32">
        <f>'II (1)'!$G37</f>
        <v>0</v>
      </c>
      <c r="H33" s="19">
        <f>'II (2)'!$F37</f>
        <v>-0.7678883554577682</v>
      </c>
      <c r="I33" s="19">
        <f>'II (3)'!$F37</f>
        <v>-0.057161335354262696</v>
      </c>
      <c r="J33" s="32">
        <f>'II (4)'!$H38</f>
        <v>0</v>
      </c>
      <c r="K33" s="19">
        <f>'II (5)'!$G38</f>
        <v>0</v>
      </c>
      <c r="L33" s="19">
        <f>'II (6)'!$F38</f>
        <v>0.6882215125063061</v>
      </c>
      <c r="M33" s="32">
        <f>'III (1)'!$M38</f>
        <v>0</v>
      </c>
      <c r="N33" s="32">
        <f>'III (2)'!$K38</f>
        <v>0</v>
      </c>
      <c r="O33" s="32">
        <f>'III (3)'!$I37</f>
        <v>0</v>
      </c>
      <c r="P33" s="19">
        <f>'III (4)'!$L38</f>
        <v>-0.12687800923150477</v>
      </c>
      <c r="Q33" s="19">
        <f>'III (5)'!$H38</f>
        <v>-0.8830637804528572</v>
      </c>
      <c r="R33" s="32">
        <f>'III (6)'!$E37</f>
        <v>0</v>
      </c>
      <c r="S33" s="19">
        <f>'III (7)'!$J38</f>
        <v>0.35591958515933364</v>
      </c>
      <c r="T33" s="32">
        <f>'IV (1)'!$E37</f>
        <v>1</v>
      </c>
      <c r="U33" s="32">
        <f>'IV (2)'!$E37</f>
        <v>0</v>
      </c>
      <c r="V33" s="38">
        <f t="shared" si="0"/>
        <v>1.8236255987138157</v>
      </c>
      <c r="W33" s="1">
        <f t="shared" si="1"/>
        <v>15</v>
      </c>
    </row>
    <row r="34" spans="1:23" ht="15">
      <c r="A34" s="5" t="s">
        <v>29</v>
      </c>
      <c r="B34" s="19">
        <f>'I (1)'!$F39</f>
        <v>0.47876198018628097</v>
      </c>
      <c r="C34" s="19">
        <f>'I (2)'!$F39</f>
        <v>1</v>
      </c>
      <c r="D34" s="19">
        <f>'I (3)'!$G39</f>
        <v>0</v>
      </c>
      <c r="E34" s="32">
        <f>'I (4)'!$E38</f>
        <v>0</v>
      </c>
      <c r="F34" s="19">
        <f>'I (5)'!$G39</f>
        <v>0.9190887660377424</v>
      </c>
      <c r="G34" s="32">
        <f>'II (1)'!$G38</f>
        <v>0</v>
      </c>
      <c r="H34" s="19">
        <f>'II (2)'!$F38</f>
        <v>-0.5981935216185257</v>
      </c>
      <c r="I34" s="19">
        <f>'II (3)'!$F38</f>
        <v>-0.3954781331642309</v>
      </c>
      <c r="J34" s="32">
        <f>'II (4)'!$H39</f>
        <v>0</v>
      </c>
      <c r="K34" s="19">
        <f>'II (5)'!$G39</f>
        <v>-0.17611928476106953</v>
      </c>
      <c r="L34" s="19">
        <f>'II (6)'!$F39</f>
        <v>0.677898459317217</v>
      </c>
      <c r="M34" s="32">
        <f>'III (1)'!$M39</f>
        <v>0</v>
      </c>
      <c r="N34" s="32">
        <f>'III (2)'!$K39</f>
        <v>0</v>
      </c>
      <c r="O34" s="32">
        <f>'III (3)'!$I38</f>
        <v>0</v>
      </c>
      <c r="P34" s="19">
        <f>'III (4)'!$L39</f>
        <v>0</v>
      </c>
      <c r="Q34" s="19">
        <f>'III (5)'!$H39</f>
        <v>-1.9015208061591231</v>
      </c>
      <c r="R34" s="32">
        <f>'III (6)'!$E38</f>
        <v>0</v>
      </c>
      <c r="S34" s="19">
        <f>'III (7)'!$J39</f>
        <v>0.032926865908855976</v>
      </c>
      <c r="T34" s="32">
        <f>'IV (1)'!$E38</f>
        <v>1</v>
      </c>
      <c r="U34" s="32">
        <f>'IV (2)'!$E38</f>
        <v>0</v>
      </c>
      <c r="V34" s="38">
        <f t="shared" si="0"/>
        <v>1.0373643257471472</v>
      </c>
      <c r="W34" s="1">
        <f t="shared" si="1"/>
        <v>27</v>
      </c>
    </row>
    <row r="35" spans="1:23" ht="15">
      <c r="A35" s="5" t="s">
        <v>30</v>
      </c>
      <c r="B35" s="19">
        <f>'I (1)'!$F40</f>
        <v>0.32645395545374406</v>
      </c>
      <c r="C35" s="19">
        <f>'I (2)'!$F40</f>
        <v>0.35152915576461014</v>
      </c>
      <c r="D35" s="19">
        <f>'I (3)'!$G40</f>
        <v>0</v>
      </c>
      <c r="E35" s="32">
        <f>'I (4)'!$E39</f>
        <v>0</v>
      </c>
      <c r="F35" s="19">
        <f>'I (5)'!$G40</f>
        <v>0.10068993532977696</v>
      </c>
      <c r="G35" s="32">
        <f>'II (1)'!$G39</f>
        <v>0</v>
      </c>
      <c r="H35" s="19">
        <f>'II (2)'!$F39</f>
        <v>0</v>
      </c>
      <c r="I35" s="19">
        <f>'II (3)'!$F39</f>
        <v>-0.5981342288592022</v>
      </c>
      <c r="J35" s="32">
        <f>'II (4)'!$H40</f>
        <v>0</v>
      </c>
      <c r="K35" s="19">
        <f>'II (5)'!$G40</f>
        <v>-0.00023986957002553784</v>
      </c>
      <c r="L35" s="19">
        <f>'II (6)'!$F40</f>
        <v>0.21463328078923316</v>
      </c>
      <c r="M35" s="32">
        <f>'III (1)'!$M40</f>
        <v>0</v>
      </c>
      <c r="N35" s="32">
        <f>'III (2)'!$K40</f>
        <v>0</v>
      </c>
      <c r="O35" s="32">
        <f>'III (3)'!$I39</f>
        <v>0</v>
      </c>
      <c r="P35" s="19">
        <f>'III (4)'!$L40</f>
        <v>-0.9664897771676894</v>
      </c>
      <c r="Q35" s="19">
        <f>'III (5)'!$H40</f>
        <v>-0.5365449622160794</v>
      </c>
      <c r="R35" s="32">
        <f>'III (6)'!$E39</f>
        <v>0</v>
      </c>
      <c r="S35" s="19">
        <f>'III (7)'!$J40</f>
        <v>0.25813941177117844</v>
      </c>
      <c r="T35" s="32">
        <f>'IV (1)'!$E39</f>
        <v>1</v>
      </c>
      <c r="U35" s="32">
        <f>'IV (2)'!$E39</f>
        <v>0</v>
      </c>
      <c r="V35" s="38">
        <f t="shared" si="0"/>
        <v>0.15003690129554625</v>
      </c>
      <c r="W35" s="1">
        <f t="shared" si="1"/>
        <v>33</v>
      </c>
    </row>
    <row r="36" spans="1:23" ht="15">
      <c r="A36" s="5" t="s">
        <v>31</v>
      </c>
      <c r="B36" s="19">
        <f>'I (1)'!$F41</f>
        <v>0</v>
      </c>
      <c r="C36" s="19">
        <f>'I (2)'!$F41</f>
        <v>0.23766437815378147</v>
      </c>
      <c r="D36" s="19">
        <f>'I (3)'!$G41</f>
        <v>0</v>
      </c>
      <c r="E36" s="32">
        <f>'I (4)'!$E40</f>
        <v>0</v>
      </c>
      <c r="F36" s="19">
        <f>'I (5)'!$G41</f>
        <v>0.3591262073095991</v>
      </c>
      <c r="G36" s="32">
        <f>'II (1)'!$G40</f>
        <v>0</v>
      </c>
      <c r="H36" s="19">
        <f>'II (2)'!$F40</f>
        <v>-0.9633753133849331</v>
      </c>
      <c r="I36" s="19">
        <f>'II (3)'!$F40</f>
        <v>-0.17191040970419175</v>
      </c>
      <c r="J36" s="32">
        <f>'II (4)'!$H41</f>
        <v>0</v>
      </c>
      <c r="K36" s="19">
        <f>'II (5)'!$G41</f>
        <v>0</v>
      </c>
      <c r="L36" s="19">
        <f>'II (6)'!$F41</f>
        <v>0.15472642414047014</v>
      </c>
      <c r="M36" s="32">
        <f>'III (1)'!$M41</f>
        <v>0</v>
      </c>
      <c r="N36" s="32">
        <f>'III (2)'!$K41</f>
        <v>0</v>
      </c>
      <c r="O36" s="32">
        <f>'III (3)'!$I40</f>
        <v>0</v>
      </c>
      <c r="P36" s="19">
        <f>'III (4)'!$L41</f>
        <v>-0.015908431596281362</v>
      </c>
      <c r="Q36" s="19">
        <f>'III (5)'!$H41</f>
        <v>0</v>
      </c>
      <c r="R36" s="32">
        <f>'III (6)'!$E40</f>
        <v>0</v>
      </c>
      <c r="S36" s="19">
        <f>'III (7)'!$J41</f>
        <v>0.6044440302688351</v>
      </c>
      <c r="T36" s="32">
        <f>'IV (1)'!$E40</f>
        <v>1</v>
      </c>
      <c r="U36" s="32">
        <f>'IV (2)'!$E40</f>
        <v>0</v>
      </c>
      <c r="V36" s="38">
        <f t="shared" si="0"/>
        <v>1.2047668851872795</v>
      </c>
      <c r="W36" s="1">
        <f t="shared" si="1"/>
        <v>25</v>
      </c>
    </row>
    <row r="37" spans="1:23" ht="15">
      <c r="A37" s="5" t="s">
        <v>32</v>
      </c>
      <c r="B37" s="19">
        <f>'I (1)'!$F42</f>
        <v>0.29805776421495966</v>
      </c>
      <c r="C37" s="19">
        <f>'I (2)'!$F42</f>
        <v>0.18746517987980763</v>
      </c>
      <c r="D37" s="19">
        <f>'I (3)'!$G42</f>
        <v>-0.013052068816578995</v>
      </c>
      <c r="E37" s="32">
        <f>'I (4)'!$E41</f>
        <v>0</v>
      </c>
      <c r="F37" s="19">
        <f>'I (5)'!$G42</f>
        <v>0.3816254433891185</v>
      </c>
      <c r="G37" s="32">
        <f>'II (1)'!$G41</f>
        <v>0</v>
      </c>
      <c r="H37" s="19">
        <f>'II (2)'!$F41</f>
        <v>-0.9645437912310227</v>
      </c>
      <c r="I37" s="19">
        <f>'II (3)'!$F41</f>
        <v>-0.4258987648476399</v>
      </c>
      <c r="J37" s="32">
        <f>'II (4)'!$H42</f>
        <v>0</v>
      </c>
      <c r="K37" s="19">
        <f>'II (5)'!$G42</f>
        <v>-0.0008019194545048278</v>
      </c>
      <c r="L37" s="19">
        <f>'II (6)'!$F42</f>
        <v>0.46764257659579117</v>
      </c>
      <c r="M37" s="32">
        <f>'III (1)'!$M42</f>
        <v>0</v>
      </c>
      <c r="N37" s="32">
        <f>'III (2)'!$K42</f>
        <v>0</v>
      </c>
      <c r="O37" s="32">
        <f>'III (3)'!$I41</f>
        <v>0</v>
      </c>
      <c r="P37" s="19">
        <f>'III (4)'!$L42</f>
        <v>0</v>
      </c>
      <c r="Q37" s="19">
        <f>'III (5)'!$H42</f>
        <v>0</v>
      </c>
      <c r="R37" s="32">
        <f>'III (6)'!$E41</f>
        <v>0</v>
      </c>
      <c r="S37" s="19">
        <f>'III (7)'!$J42</f>
        <v>0.594579882189024</v>
      </c>
      <c r="T37" s="32">
        <f>'IV (1)'!$E41</f>
        <v>1</v>
      </c>
      <c r="U37" s="32">
        <f>'IV (2)'!$E41</f>
        <v>0</v>
      </c>
      <c r="V37" s="38">
        <f t="shared" si="0"/>
        <v>1.5250743019189545</v>
      </c>
      <c r="W37" s="1">
        <f t="shared" si="1"/>
        <v>18</v>
      </c>
    </row>
    <row r="38" spans="1:23" ht="15">
      <c r="A38" s="5" t="s">
        <v>33</v>
      </c>
      <c r="B38" s="19">
        <f>'I (1)'!$F43</f>
        <v>0.5329111531180958</v>
      </c>
      <c r="C38" s="19">
        <f>'I (2)'!$F43</f>
        <v>0.7948220721249915</v>
      </c>
      <c r="D38" s="19">
        <f>'I (3)'!$G43</f>
        <v>0</v>
      </c>
      <c r="E38" s="32">
        <f>'I (4)'!$E42</f>
        <v>0</v>
      </c>
      <c r="F38" s="19">
        <f>'I (5)'!$G43</f>
        <v>0.5152234662620359</v>
      </c>
      <c r="G38" s="32">
        <f>'II (1)'!$G42</f>
        <v>0</v>
      </c>
      <c r="H38" s="19">
        <f>'II (2)'!$F42</f>
        <v>0</v>
      </c>
      <c r="I38" s="19">
        <f>'II (3)'!$F42</f>
        <v>-0.29205439846571757</v>
      </c>
      <c r="J38" s="32">
        <f>'II (4)'!$H43</f>
        <v>0</v>
      </c>
      <c r="K38" s="19">
        <f>'II (5)'!$G43</f>
        <v>-0.03319405272777203</v>
      </c>
      <c r="L38" s="19">
        <f>'II (6)'!$F43</f>
        <v>1.262625125288804</v>
      </c>
      <c r="M38" s="32">
        <f>'III (1)'!$M43</f>
        <v>0</v>
      </c>
      <c r="N38" s="32">
        <f>'III (2)'!$K43</f>
        <v>0</v>
      </c>
      <c r="O38" s="32">
        <f>'III (3)'!$I42</f>
        <v>0</v>
      </c>
      <c r="P38" s="19">
        <f>'III (4)'!$L43</f>
        <v>0</v>
      </c>
      <c r="Q38" s="19">
        <f>'III (5)'!$H43</f>
        <v>-2</v>
      </c>
      <c r="R38" s="32">
        <f>'III (6)'!$E42</f>
        <v>0</v>
      </c>
      <c r="S38" s="19">
        <f>'III (7)'!$J43</f>
        <v>0</v>
      </c>
      <c r="T38" s="32">
        <f>'IV (1)'!$E42</f>
        <v>1</v>
      </c>
      <c r="U38" s="32">
        <f>'IV (2)'!$E42</f>
        <v>0</v>
      </c>
      <c r="V38" s="38">
        <f t="shared" si="0"/>
        <v>1.7803333656004376</v>
      </c>
      <c r="W38" s="1">
        <f t="shared" si="1"/>
        <v>16</v>
      </c>
    </row>
    <row r="39" spans="1:23" ht="15">
      <c r="A39" s="5" t="s">
        <v>34</v>
      </c>
      <c r="B39" s="19">
        <f>'I (1)'!$F44</f>
        <v>0.2749575323304547</v>
      </c>
      <c r="C39" s="19">
        <f>'I (2)'!$F44</f>
        <v>0.49537750579682577</v>
      </c>
      <c r="D39" s="19">
        <f>'I (3)'!$G44</f>
        <v>0</v>
      </c>
      <c r="E39" s="32">
        <f>'I (4)'!$E43</f>
        <v>0</v>
      </c>
      <c r="F39" s="19">
        <f>'I (5)'!$G44</f>
        <v>0.805408829917911</v>
      </c>
      <c r="G39" s="32">
        <f>'II (1)'!$G43</f>
        <v>0</v>
      </c>
      <c r="H39" s="19">
        <f>'II (2)'!$F43</f>
        <v>-0.618154825538002</v>
      </c>
      <c r="I39" s="19">
        <f>'II (3)'!$F43</f>
        <v>-0.1537677566004576</v>
      </c>
      <c r="J39" s="32">
        <f>'II (4)'!$H44</f>
        <v>0</v>
      </c>
      <c r="K39" s="19">
        <f>'II (5)'!$G44</f>
        <v>-0.9609758838788844</v>
      </c>
      <c r="L39" s="19">
        <f>'II (6)'!$F44</f>
        <v>0.8898022976033192</v>
      </c>
      <c r="M39" s="32">
        <f>'III (1)'!$M44</f>
        <v>0</v>
      </c>
      <c r="N39" s="32">
        <f>'III (2)'!$K44</f>
        <v>0</v>
      </c>
      <c r="O39" s="32">
        <f>'III (3)'!$I43</f>
        <v>0</v>
      </c>
      <c r="P39" s="19">
        <f>'III (4)'!$L44</f>
        <v>0</v>
      </c>
      <c r="Q39" s="19">
        <f>'III (5)'!$H44</f>
        <v>-1.1696753833785396</v>
      </c>
      <c r="R39" s="32">
        <f>'III (6)'!$E43</f>
        <v>0</v>
      </c>
      <c r="S39" s="19">
        <f>'III (7)'!$J44</f>
        <v>0.2636564601361889</v>
      </c>
      <c r="T39" s="32">
        <f>'IV (1)'!$E43</f>
        <v>1</v>
      </c>
      <c r="U39" s="32">
        <f>'IV (2)'!$E43</f>
        <v>0</v>
      </c>
      <c r="V39" s="38">
        <f t="shared" si="0"/>
        <v>0.8266287763888158</v>
      </c>
      <c r="W39" s="1">
        <f t="shared" si="1"/>
        <v>29</v>
      </c>
    </row>
    <row r="40" spans="1:23" ht="15">
      <c r="A40" s="5" t="s">
        <v>35</v>
      </c>
      <c r="B40" s="19">
        <f>'I (1)'!$F45</f>
        <v>0.23596111552339297</v>
      </c>
      <c r="C40" s="19">
        <f>'I (2)'!$F45</f>
        <v>0.3414787627095392</v>
      </c>
      <c r="D40" s="19">
        <f>'I (3)'!$G45</f>
        <v>-0.36755307640476287</v>
      </c>
      <c r="E40" s="32">
        <f>'I (4)'!$E44</f>
        <v>0</v>
      </c>
      <c r="F40" s="19">
        <f>'I (5)'!$G45</f>
        <v>0.6687197175084015</v>
      </c>
      <c r="G40" s="32">
        <f>'II (1)'!$G44</f>
        <v>0</v>
      </c>
      <c r="H40" s="19">
        <f>'II (2)'!$F44</f>
        <v>-1</v>
      </c>
      <c r="I40" s="19">
        <f>'II (3)'!$F44</f>
        <v>-0.07903662746853682</v>
      </c>
      <c r="J40" s="32">
        <f>'II (4)'!$H45</f>
        <v>0</v>
      </c>
      <c r="K40" s="19">
        <f>'II (5)'!$G45</f>
        <v>0</v>
      </c>
      <c r="L40" s="19">
        <f>'II (6)'!$F45</f>
        <v>0.43272731301996775</v>
      </c>
      <c r="M40" s="32">
        <f>'III (1)'!$M45</f>
        <v>0</v>
      </c>
      <c r="N40" s="32">
        <f>'III (2)'!$K45</f>
        <v>0</v>
      </c>
      <c r="O40" s="32">
        <f>'III (3)'!$I44</f>
        <v>0</v>
      </c>
      <c r="P40" s="19">
        <f>'III (4)'!$L45</f>
        <v>-0.17793740852938325</v>
      </c>
      <c r="Q40" s="19">
        <f>'III (5)'!$H45</f>
        <v>-0.06880389631258478</v>
      </c>
      <c r="R40" s="32">
        <f>'III (6)'!$E44</f>
        <v>0</v>
      </c>
      <c r="S40" s="19">
        <f>'III (7)'!$J45</f>
        <v>0.3353820930020982</v>
      </c>
      <c r="T40" s="32">
        <f>'IV (1)'!$E44</f>
        <v>1</v>
      </c>
      <c r="U40" s="32">
        <f>'IV (2)'!$E44</f>
        <v>0</v>
      </c>
      <c r="V40" s="38">
        <f t="shared" si="0"/>
        <v>1.320937993048132</v>
      </c>
      <c r="W40" s="1">
        <f t="shared" si="1"/>
        <v>22</v>
      </c>
    </row>
    <row r="41" spans="1:23" ht="15">
      <c r="A41" s="5" t="s">
        <v>36</v>
      </c>
      <c r="B41" s="19">
        <f>'I (1)'!$F46</f>
        <v>0.5809882547452904</v>
      </c>
      <c r="C41" s="19">
        <f>'I (2)'!$F46</f>
        <v>0.18542805055328324</v>
      </c>
      <c r="D41" s="19">
        <f>'I (3)'!$G46</f>
        <v>0</v>
      </c>
      <c r="E41" s="32">
        <f>'I (4)'!$E45</f>
        <v>0</v>
      </c>
      <c r="F41" s="19">
        <f>'I (5)'!$G46</f>
        <v>0.04441684303878055</v>
      </c>
      <c r="G41" s="32">
        <f>'II (1)'!$G45</f>
        <v>0</v>
      </c>
      <c r="H41" s="19">
        <f>'II (2)'!$F45</f>
        <v>-0.6600149202712076</v>
      </c>
      <c r="I41" s="19">
        <f>'II (3)'!$F45</f>
        <v>-0.3225633658519783</v>
      </c>
      <c r="J41" s="32">
        <f>'II (4)'!$H46</f>
        <v>0</v>
      </c>
      <c r="K41" s="19">
        <f>'II (5)'!$G46</f>
        <v>-0.04439881261374936</v>
      </c>
      <c r="L41" s="19">
        <f>'II (6)'!$F46</f>
        <v>1.1018402766861153</v>
      </c>
      <c r="M41" s="32">
        <f>'III (1)'!$M46</f>
        <v>0</v>
      </c>
      <c r="N41" s="32">
        <f>'III (2)'!$K46</f>
        <v>0</v>
      </c>
      <c r="O41" s="32">
        <f>'III (3)'!$I45</f>
        <v>0</v>
      </c>
      <c r="P41" s="19">
        <f>'III (4)'!$L46</f>
        <v>0</v>
      </c>
      <c r="Q41" s="19">
        <f>'III (5)'!$H46</f>
        <v>-0.8977383333070167</v>
      </c>
      <c r="R41" s="32">
        <f>'III (6)'!$E45</f>
        <v>0</v>
      </c>
      <c r="S41" s="19">
        <f>'III (7)'!$J46</f>
        <v>0.2273888069476872</v>
      </c>
      <c r="T41" s="32">
        <f>'IV (1)'!$E45</f>
        <v>1</v>
      </c>
      <c r="U41" s="32">
        <f>'IV (2)'!$E45</f>
        <v>0</v>
      </c>
      <c r="V41" s="38">
        <f t="shared" si="0"/>
        <v>1.2153467999272047</v>
      </c>
      <c r="W41" s="1">
        <f t="shared" si="1"/>
        <v>24</v>
      </c>
    </row>
    <row r="42" ht="15">
      <c r="A42" s="6"/>
    </row>
  </sheetData>
  <sheetProtection/>
  <mergeCells count="7">
    <mergeCell ref="V3:V4"/>
    <mergeCell ref="A1:V1"/>
    <mergeCell ref="A3:A4"/>
    <mergeCell ref="M3:S3"/>
    <mergeCell ref="T3:U3"/>
    <mergeCell ref="B3:F3"/>
    <mergeCell ref="G3:L3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57421875" style="1" customWidth="1"/>
    <col min="12" max="12" width="7.00390625" style="2" customWidth="1"/>
    <col min="13" max="15" width="6.00390625" style="1" customWidth="1"/>
    <col min="16" max="16" width="6.421875" style="1" customWidth="1"/>
    <col min="17" max="18" width="6.00390625" style="1" customWidth="1"/>
    <col min="19" max="19" width="6.57421875" style="2" customWidth="1"/>
    <col min="20" max="20" width="6.7109375" style="1" customWidth="1"/>
    <col min="21" max="21" width="6.57421875" style="2" customWidth="1"/>
    <col min="22" max="22" width="18.57421875" style="1" customWidth="1"/>
    <col min="23" max="16384" width="9.140625" style="1" customWidth="1"/>
  </cols>
  <sheetData>
    <row r="1" spans="1:22" ht="17.25" customHeight="1">
      <c r="A1" s="70" t="s">
        <v>276</v>
      </c>
      <c r="B1" s="73"/>
      <c r="C1" s="73"/>
      <c r="D1" s="73"/>
      <c r="E1" s="73"/>
      <c r="F1" s="73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3" spans="1:23" s="8" customFormat="1" ht="70.5" customHeight="1">
      <c r="A3" s="71" t="s">
        <v>38</v>
      </c>
      <c r="B3" s="71" t="s">
        <v>93</v>
      </c>
      <c r="C3" s="71"/>
      <c r="D3" s="71"/>
      <c r="E3" s="71"/>
      <c r="F3" s="71"/>
      <c r="G3" s="71" t="s">
        <v>94</v>
      </c>
      <c r="H3" s="71"/>
      <c r="I3" s="71"/>
      <c r="J3" s="71"/>
      <c r="K3" s="71"/>
      <c r="L3" s="71"/>
      <c r="M3" s="71" t="s">
        <v>202</v>
      </c>
      <c r="N3" s="71"/>
      <c r="O3" s="71"/>
      <c r="P3" s="71"/>
      <c r="Q3" s="71"/>
      <c r="R3" s="71"/>
      <c r="S3" s="89"/>
      <c r="T3" s="71" t="s">
        <v>201</v>
      </c>
      <c r="U3" s="89"/>
      <c r="V3" s="71" t="s">
        <v>95</v>
      </c>
      <c r="W3" s="22"/>
    </row>
    <row r="4" spans="1:22" s="8" customFormat="1" ht="23.25" customHeight="1">
      <c r="A4" s="71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3">
        <v>5</v>
      </c>
      <c r="L4" s="9">
        <v>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  <c r="T4" s="3">
        <v>1</v>
      </c>
      <c r="U4" s="9">
        <v>2</v>
      </c>
      <c r="V4" s="87"/>
    </row>
    <row r="5" spans="1:23" ht="15">
      <c r="A5" s="5" t="s">
        <v>253</v>
      </c>
      <c r="B5" s="19">
        <f>'I (1)'!$F19</f>
        <v>0.3683194338214737</v>
      </c>
      <c r="C5" s="19">
        <f>'I (2)'!$F19</f>
        <v>0.4233718081973389</v>
      </c>
      <c r="D5" s="19">
        <f>'I (3)'!$G19</f>
        <v>0</v>
      </c>
      <c r="E5" s="32">
        <f>'I (4)'!$E18</f>
        <v>0</v>
      </c>
      <c r="F5" s="19">
        <f>'I (5)'!$G19</f>
        <v>1</v>
      </c>
      <c r="G5" s="32">
        <f>'II (1)'!$G18</f>
        <v>0</v>
      </c>
      <c r="H5" s="19">
        <f>'II (2)'!$F18</f>
        <v>0</v>
      </c>
      <c r="I5" s="19">
        <f>'II (3)'!$F18</f>
        <v>-0.36475117017387754</v>
      </c>
      <c r="J5" s="32">
        <f>'II (4)'!$H19</f>
        <v>0</v>
      </c>
      <c r="K5" s="19">
        <f>'II (5)'!$G19</f>
        <v>-0.02510814130004322</v>
      </c>
      <c r="L5" s="19">
        <f>'II (6)'!$F19</f>
        <v>2</v>
      </c>
      <c r="M5" s="32">
        <f>'III (1)'!$M19</f>
        <v>0</v>
      </c>
      <c r="N5" s="32">
        <f>'III (2)'!$K19</f>
        <v>0</v>
      </c>
      <c r="O5" s="32">
        <f>'III (3)'!$I18</f>
        <v>0</v>
      </c>
      <c r="P5" s="19">
        <f>'III (4)'!$L19</f>
        <v>0</v>
      </c>
      <c r="Q5" s="19">
        <f>'III (5)'!$H19</f>
        <v>-0.22485328699066207</v>
      </c>
      <c r="R5" s="32">
        <f>'III (6)'!$E18</f>
        <v>0</v>
      </c>
      <c r="S5" s="19">
        <f>'III (7)'!$J19</f>
        <v>0.16686434340544948</v>
      </c>
      <c r="T5" s="32">
        <f>'IV (1)'!$E18</f>
        <v>1</v>
      </c>
      <c r="U5" s="32">
        <f>'IV (2)'!$E18</f>
        <v>0</v>
      </c>
      <c r="V5" s="38">
        <f>SUM($B5:$U5)</f>
        <v>4.34384298695968</v>
      </c>
      <c r="W5" s="1">
        <f>RANK(V5,$V$5:$V$41,0)</f>
        <v>1</v>
      </c>
    </row>
    <row r="6" spans="1:23" ht="15">
      <c r="A6" s="5" t="s">
        <v>254</v>
      </c>
      <c r="B6" s="19">
        <f>'I (1)'!$F25</f>
        <v>0.5991925887780308</v>
      </c>
      <c r="C6" s="19">
        <f>'I (2)'!$F25</f>
        <v>0.38625512720620325</v>
      </c>
      <c r="D6" s="19">
        <f>'I (3)'!$G25</f>
        <v>0</v>
      </c>
      <c r="E6" s="32">
        <f>'I (4)'!$E24</f>
        <v>0</v>
      </c>
      <c r="F6" s="19">
        <f>'I (5)'!$G25</f>
        <v>1</v>
      </c>
      <c r="G6" s="32">
        <f>'II (1)'!$G24</f>
        <v>0</v>
      </c>
      <c r="H6" s="19">
        <f>'II (2)'!$F24</f>
        <v>-0.09281924423148319</v>
      </c>
      <c r="I6" s="19">
        <f>'II (3)'!$F24</f>
        <v>-0.0379340164630015</v>
      </c>
      <c r="J6" s="32">
        <f>'II (4)'!$H25</f>
        <v>0</v>
      </c>
      <c r="K6" s="19">
        <f>'II (5)'!$G25</f>
        <v>0</v>
      </c>
      <c r="L6" s="19">
        <f>'II (6)'!$F25</f>
        <v>1.1457841767290795</v>
      </c>
      <c r="M6" s="32">
        <f>'III (1)'!$M25</f>
        <v>0</v>
      </c>
      <c r="N6" s="32">
        <f>'III (2)'!$K25</f>
        <v>0</v>
      </c>
      <c r="O6" s="32">
        <f>'III (3)'!$I24</f>
        <v>0</v>
      </c>
      <c r="P6" s="19">
        <f>'III (4)'!$L25</f>
        <v>0</v>
      </c>
      <c r="Q6" s="19">
        <f>'III (5)'!$H25</f>
        <v>-0.25496431397311614</v>
      </c>
      <c r="R6" s="32">
        <f>'III (6)'!$E24</f>
        <v>0</v>
      </c>
      <c r="S6" s="19">
        <f>'III (7)'!$J25</f>
        <v>0.42003077404380174</v>
      </c>
      <c r="T6" s="32">
        <f>'IV (1)'!$E24</f>
        <v>1</v>
      </c>
      <c r="U6" s="32">
        <f>'IV (2)'!$E24</f>
        <v>0</v>
      </c>
      <c r="V6" s="38">
        <f>SUM($B6:$U6)</f>
        <v>4.1655450920895145</v>
      </c>
      <c r="W6" s="1">
        <f aca="true" t="shared" si="0" ref="W6:W41">RANK(V6,$V$5:$V$41,0)</f>
        <v>2</v>
      </c>
    </row>
    <row r="7" spans="1:23" ht="15">
      <c r="A7" s="5" t="s">
        <v>255</v>
      </c>
      <c r="B7" s="19">
        <f>'I (1)'!$F21</f>
        <v>0.21467319670644455</v>
      </c>
      <c r="C7" s="19">
        <f>'I (2)'!$F21</f>
        <v>0.6163655561605881</v>
      </c>
      <c r="D7" s="19">
        <f>'I (3)'!$G21</f>
        <v>0</v>
      </c>
      <c r="E7" s="32">
        <f>'I (4)'!$E20</f>
        <v>0</v>
      </c>
      <c r="F7" s="19">
        <f>'I (5)'!$G21</f>
        <v>0.7346931490846883</v>
      </c>
      <c r="G7" s="32">
        <f>'II (1)'!$G20</f>
        <v>0</v>
      </c>
      <c r="H7" s="19">
        <f>'II (2)'!$F20</f>
        <v>-0.24288151248378903</v>
      </c>
      <c r="I7" s="19">
        <f>'II (3)'!$F20</f>
        <v>-0.281184430363717</v>
      </c>
      <c r="J7" s="32">
        <f>'II (4)'!$H21</f>
        <v>0</v>
      </c>
      <c r="K7" s="19">
        <f>'II (5)'!$G21</f>
        <v>-0.004775182905948544</v>
      </c>
      <c r="L7" s="19">
        <f>'II (6)'!$F21</f>
        <v>1.5269654378869624</v>
      </c>
      <c r="M7" s="32">
        <f>'III (1)'!$M21</f>
        <v>0</v>
      </c>
      <c r="N7" s="32">
        <f>'III (2)'!$K21</f>
        <v>0</v>
      </c>
      <c r="O7" s="32">
        <f>'III (3)'!$I20</f>
        <v>0</v>
      </c>
      <c r="P7" s="19">
        <f>'III (4)'!$L21</f>
        <v>0</v>
      </c>
      <c r="Q7" s="19">
        <f>'III (5)'!$H21</f>
        <v>-0.2722290235510941</v>
      </c>
      <c r="R7" s="32">
        <f>'III (6)'!$E20</f>
        <v>0</v>
      </c>
      <c r="S7" s="19">
        <f>'III (7)'!$J21</f>
        <v>0.6196580740853019</v>
      </c>
      <c r="T7" s="32">
        <f>'IV (1)'!$E20</f>
        <v>1</v>
      </c>
      <c r="U7" s="32">
        <f>'IV (2)'!$E20</f>
        <v>0</v>
      </c>
      <c r="V7" s="38">
        <f>SUM($B7:$U7)</f>
        <v>3.911285264619436</v>
      </c>
      <c r="W7" s="1">
        <f t="shared" si="0"/>
        <v>3</v>
      </c>
    </row>
    <row r="8" spans="1:23" ht="15">
      <c r="A8" s="5" t="s">
        <v>277</v>
      </c>
      <c r="B8" s="19">
        <f>'I (1)'!$F15</f>
        <v>0.21028699685604052</v>
      </c>
      <c r="C8" s="19">
        <f>'I (2)'!$F15</f>
        <v>0.3999657593126702</v>
      </c>
      <c r="D8" s="19">
        <f>'I (3)'!$G15</f>
        <v>0</v>
      </c>
      <c r="E8" s="32">
        <f>'I (4)'!$E14</f>
        <v>0</v>
      </c>
      <c r="F8" s="19">
        <f>'I (5)'!$G15</f>
        <v>0.5048963603933079</v>
      </c>
      <c r="G8" s="32">
        <f>'II (1)'!$G14</f>
        <v>0</v>
      </c>
      <c r="H8" s="19">
        <f>'II (2)'!$F14</f>
        <v>-0.05695427263823965</v>
      </c>
      <c r="I8" s="19">
        <f>'II (3)'!$F14</f>
        <v>-0.1117783535963346</v>
      </c>
      <c r="J8" s="32">
        <f>'II (4)'!$H15</f>
        <v>0</v>
      </c>
      <c r="K8" s="19">
        <f>'II (5)'!$G15</f>
        <v>-0.00019376658215998108</v>
      </c>
      <c r="L8" s="19">
        <f>'II (6)'!$F15</f>
        <v>1.6363242801051414</v>
      </c>
      <c r="M8" s="32">
        <f>'III (1)'!$M15</f>
        <v>0</v>
      </c>
      <c r="N8" s="32">
        <f>'III (2)'!$K15</f>
        <v>0</v>
      </c>
      <c r="O8" s="32">
        <f>'III (3)'!$I14</f>
        <v>0</v>
      </c>
      <c r="P8" s="19">
        <f>'III (4)'!$L15</f>
        <v>0</v>
      </c>
      <c r="Q8" s="19">
        <f>'III (5)'!$H15</f>
        <v>-0.11497570915300759</v>
      </c>
      <c r="R8" s="32">
        <f>'III (6)'!$E14</f>
        <v>0</v>
      </c>
      <c r="S8" s="19">
        <f>'III (7)'!$J15</f>
        <v>0.35888778157513795</v>
      </c>
      <c r="T8" s="32">
        <f>'IV (1)'!$E14</f>
        <v>1</v>
      </c>
      <c r="U8" s="32">
        <f>'IV (2)'!$E14</f>
        <v>0</v>
      </c>
      <c r="V8" s="38">
        <f>SUM($B8:$U8)</f>
        <v>3.826459076272556</v>
      </c>
      <c r="W8" s="1">
        <f t="shared" si="0"/>
        <v>4</v>
      </c>
    </row>
    <row r="9" spans="1:23" ht="15">
      <c r="A9" s="5" t="s">
        <v>278</v>
      </c>
      <c r="B9" s="19">
        <f>'I (1)'!$F30</f>
        <v>0.15826476773762568</v>
      </c>
      <c r="C9" s="19">
        <f>'I (2)'!$F30</f>
        <v>0.4155360608415476</v>
      </c>
      <c r="D9" s="19">
        <f>'I (3)'!$G30</f>
        <v>-0.12682963351117915</v>
      </c>
      <c r="E9" s="32">
        <f>'I (4)'!$E29</f>
        <v>0</v>
      </c>
      <c r="F9" s="19">
        <f>'I (5)'!$G30</f>
        <v>0.990118809520831</v>
      </c>
      <c r="G9" s="32">
        <f>'II (1)'!$G29</f>
        <v>0</v>
      </c>
      <c r="H9" s="19">
        <f>'II (2)'!$F29</f>
        <v>-0.09326329955747861</v>
      </c>
      <c r="I9" s="19">
        <f>'II (3)'!$F29</f>
        <v>-0.30130816055217025</v>
      </c>
      <c r="J9" s="32">
        <f>'II (4)'!$H30</f>
        <v>0</v>
      </c>
      <c r="K9" s="19">
        <f>'II (5)'!$G30</f>
        <v>-0.007854755310560454</v>
      </c>
      <c r="L9" s="19">
        <f>'II (6)'!$F30</f>
        <v>1.0782582572028352</v>
      </c>
      <c r="M9" s="32">
        <f>'III (1)'!$M30</f>
        <v>0</v>
      </c>
      <c r="N9" s="32">
        <f>'III (2)'!$K30</f>
        <v>0</v>
      </c>
      <c r="O9" s="32">
        <f>'III (3)'!$I29</f>
        <v>0</v>
      </c>
      <c r="P9" s="19">
        <f>'III (4)'!$L30</f>
        <v>-0.03191123161560626</v>
      </c>
      <c r="Q9" s="19">
        <f>'III (5)'!$H30</f>
        <v>0</v>
      </c>
      <c r="R9" s="32">
        <f>'III (6)'!$E29</f>
        <v>0</v>
      </c>
      <c r="S9" s="19">
        <f>'III (7)'!$J30</f>
        <v>0.6234177753318595</v>
      </c>
      <c r="T9" s="32">
        <f>'IV (1)'!$E29</f>
        <v>1</v>
      </c>
      <c r="U9" s="32">
        <f>'IV (2)'!$E29</f>
        <v>0</v>
      </c>
      <c r="V9" s="38">
        <f>SUM($B9:$U9)</f>
        <v>3.704428590087704</v>
      </c>
      <c r="W9" s="1">
        <f t="shared" si="0"/>
        <v>5</v>
      </c>
    </row>
    <row r="10" spans="1:23" ht="15">
      <c r="A10" s="5" t="s">
        <v>279</v>
      </c>
      <c r="B10" s="19">
        <f>'I (1)'!$F14</f>
        <v>2</v>
      </c>
      <c r="C10" s="19">
        <f>'I (2)'!$F14</f>
        <v>0.23264391137020715</v>
      </c>
      <c r="D10" s="19">
        <f>'I (3)'!$G14</f>
        <v>-1</v>
      </c>
      <c r="E10" s="32">
        <f>'I (4)'!$E13</f>
        <v>0</v>
      </c>
      <c r="F10" s="19">
        <f>'I (5)'!$G14</f>
        <v>0.8797843682440922</v>
      </c>
      <c r="G10" s="32">
        <f>'II (1)'!$G13</f>
        <v>0</v>
      </c>
      <c r="H10" s="19">
        <f>'II (2)'!$F13</f>
        <v>-0.7150587379364768</v>
      </c>
      <c r="I10" s="19">
        <f>'II (3)'!$F13</f>
        <v>-0.34790615340631964</v>
      </c>
      <c r="J10" s="32">
        <f>'II (4)'!$H14</f>
        <v>0</v>
      </c>
      <c r="K10" s="19">
        <f>'II (5)'!$G14</f>
        <v>-0.0009066994069537471</v>
      </c>
      <c r="L10" s="19">
        <f>'II (6)'!$F14</f>
        <v>1.4960436872041432</v>
      </c>
      <c r="M10" s="32">
        <f>'III (1)'!$M14</f>
        <v>0</v>
      </c>
      <c r="N10" s="32">
        <f>'III (2)'!$K14</f>
        <v>0</v>
      </c>
      <c r="O10" s="32">
        <f>'III (3)'!$I13</f>
        <v>0</v>
      </c>
      <c r="P10" s="19">
        <f>'III (4)'!$L14</f>
        <v>-0.3406835607412884</v>
      </c>
      <c r="Q10" s="19">
        <f>'III (5)'!$H14</f>
        <v>-0.30339801244952985</v>
      </c>
      <c r="R10" s="32">
        <f>'III (6)'!$E13</f>
        <v>0</v>
      </c>
      <c r="S10" s="19">
        <f>'III (7)'!$J14</f>
        <v>0.48208789773067723</v>
      </c>
      <c r="T10" s="32">
        <f>'IV (1)'!$E13</f>
        <v>1</v>
      </c>
      <c r="U10" s="32">
        <f>'IV (2)'!$E13</f>
        <v>0</v>
      </c>
      <c r="V10" s="38">
        <f>SUM($B10:$U10)</f>
        <v>3.382606700608551</v>
      </c>
      <c r="W10" s="1">
        <f t="shared" si="0"/>
        <v>6</v>
      </c>
    </row>
    <row r="11" spans="1:23" ht="15">
      <c r="A11" s="5" t="s">
        <v>6</v>
      </c>
      <c r="B11" s="19">
        <f>'I (1)'!$F16</f>
        <v>0.16140174389483658</v>
      </c>
      <c r="C11" s="19">
        <f>'I (2)'!$F16</f>
        <v>0.47808162552968164</v>
      </c>
      <c r="D11" s="19">
        <f>'I (3)'!$G16</f>
        <v>0</v>
      </c>
      <c r="E11" s="32">
        <f>'I (4)'!$E15</f>
        <v>0</v>
      </c>
      <c r="F11" s="19">
        <f>'I (5)'!$G16</f>
        <v>0.6290818058949157</v>
      </c>
      <c r="G11" s="32">
        <f>'II (1)'!$G15</f>
        <v>0</v>
      </c>
      <c r="H11" s="19">
        <f>'II (2)'!$F15</f>
        <v>-0.276808392375895</v>
      </c>
      <c r="I11" s="19">
        <f>'II (3)'!$F15</f>
        <v>-0.3060865312901365</v>
      </c>
      <c r="J11" s="32">
        <f>'II (4)'!$H16</f>
        <v>0</v>
      </c>
      <c r="K11" s="19">
        <f>'II (5)'!$G16</f>
        <v>-0.004709425716730631</v>
      </c>
      <c r="L11" s="19">
        <f>'II (6)'!$F16</f>
        <v>1.3317502394122942</v>
      </c>
      <c r="M11" s="32">
        <f>'III (1)'!$M16</f>
        <v>0</v>
      </c>
      <c r="N11" s="32">
        <f>'III (2)'!$K16</f>
        <v>0</v>
      </c>
      <c r="O11" s="32">
        <f>'III (3)'!$I15</f>
        <v>0</v>
      </c>
      <c r="P11" s="19">
        <f>'III (4)'!$L16</f>
        <v>0</v>
      </c>
      <c r="Q11" s="19">
        <f>'III (5)'!$H16</f>
        <v>-0.45640700396278405</v>
      </c>
      <c r="R11" s="32">
        <f>'III (6)'!$E15</f>
        <v>0</v>
      </c>
      <c r="S11" s="19">
        <f>'III (7)'!$J16</f>
        <v>0.15389188961337802</v>
      </c>
      <c r="T11" s="32">
        <f>'IV (1)'!$E15</f>
        <v>1</v>
      </c>
      <c r="U11" s="32">
        <f>'IV (2)'!$E15</f>
        <v>0</v>
      </c>
      <c r="V11" s="38">
        <f>SUM($B11:$U11)</f>
        <v>2.7101959509995597</v>
      </c>
      <c r="W11" s="1">
        <f t="shared" si="0"/>
        <v>7</v>
      </c>
    </row>
    <row r="12" spans="1:23" ht="15">
      <c r="A12" s="5" t="s">
        <v>280</v>
      </c>
      <c r="B12" s="19">
        <f>'I (1)'!$F29</f>
        <v>0.5211055985451074</v>
      </c>
      <c r="C12" s="19">
        <f>'I (2)'!$F29</f>
        <v>0.3351344074080185</v>
      </c>
      <c r="D12" s="19">
        <f>'I (3)'!$G29</f>
        <v>-0.6423167082660061</v>
      </c>
      <c r="E12" s="32">
        <f>'I (4)'!$E28</f>
        <v>0</v>
      </c>
      <c r="F12" s="19">
        <f>'I (5)'!$G29</f>
        <v>0.5415329328515532</v>
      </c>
      <c r="G12" s="32">
        <f>'II (1)'!$G28</f>
        <v>0</v>
      </c>
      <c r="H12" s="19">
        <f>'II (2)'!$F28</f>
        <v>-0.47648158418803116</v>
      </c>
      <c r="I12" s="19">
        <f>'II (3)'!$F28</f>
        <v>-0.03217494099411061</v>
      </c>
      <c r="J12" s="32">
        <f>'II (4)'!$H29</f>
        <v>0</v>
      </c>
      <c r="K12" s="19">
        <f>'II (5)'!$G29</f>
        <v>-0.0009634414127597439</v>
      </c>
      <c r="L12" s="19">
        <f>'II (6)'!$F29</f>
        <v>0.2791917997868448</v>
      </c>
      <c r="M12" s="32">
        <f>'III (1)'!$M29</f>
        <v>0</v>
      </c>
      <c r="N12" s="32">
        <f>'III (2)'!$K29</f>
        <v>0</v>
      </c>
      <c r="O12" s="32">
        <f>'III (3)'!$I28</f>
        <v>0</v>
      </c>
      <c r="P12" s="19">
        <f>'III (4)'!$L29</f>
        <v>0</v>
      </c>
      <c r="Q12" s="19">
        <f>'III (5)'!$H29</f>
        <v>0</v>
      </c>
      <c r="R12" s="32">
        <f>'III (6)'!$E28</f>
        <v>0</v>
      </c>
      <c r="S12" s="19">
        <f>'III (7)'!$J29</f>
        <v>1</v>
      </c>
      <c r="T12" s="32">
        <f>'IV (1)'!$E28</f>
        <v>1</v>
      </c>
      <c r="U12" s="32">
        <f>'IV (2)'!$E28</f>
        <v>0</v>
      </c>
      <c r="V12" s="38">
        <f>SUM($B12:$U12)</f>
        <v>2.525028063730616</v>
      </c>
      <c r="W12" s="1">
        <f t="shared" si="0"/>
        <v>8</v>
      </c>
    </row>
    <row r="13" spans="1:23" ht="15">
      <c r="A13" s="5" t="s">
        <v>281</v>
      </c>
      <c r="B13" s="19">
        <f>'I (1)'!$F34</f>
        <v>0.49347769648228024</v>
      </c>
      <c r="C13" s="19">
        <f>'I (2)'!$F34</f>
        <v>0.22889874669992663</v>
      </c>
      <c r="D13" s="19">
        <f>'I (3)'!$G34</f>
        <v>-0.8535963379572343</v>
      </c>
      <c r="E13" s="32">
        <f>'I (4)'!$E33</f>
        <v>0</v>
      </c>
      <c r="F13" s="19">
        <f>'I (5)'!$G34</f>
        <v>1</v>
      </c>
      <c r="G13" s="32">
        <f>'II (1)'!$G33</f>
        <v>0</v>
      </c>
      <c r="H13" s="19">
        <f>'II (2)'!$F33</f>
        <v>-0.8708197727256491</v>
      </c>
      <c r="I13" s="19">
        <f>'II (3)'!$F33</f>
        <v>0</v>
      </c>
      <c r="J13" s="32">
        <f>'II (4)'!$H34</f>
        <v>0</v>
      </c>
      <c r="K13" s="19">
        <f>'II (5)'!$G34</f>
        <v>-0.0793123677191824</v>
      </c>
      <c r="L13" s="19">
        <f>'II (6)'!$F34</f>
        <v>0.5705556666267658</v>
      </c>
      <c r="M13" s="32">
        <f>'III (1)'!$M34</f>
        <v>0</v>
      </c>
      <c r="N13" s="32">
        <f>'III (2)'!$K34</f>
        <v>0</v>
      </c>
      <c r="O13" s="32">
        <f>'III (3)'!$I33</f>
        <v>0</v>
      </c>
      <c r="P13" s="19">
        <f>'III (4)'!$L34</f>
        <v>0</v>
      </c>
      <c r="Q13" s="19">
        <f>'III (5)'!$H34</f>
        <v>0</v>
      </c>
      <c r="R13" s="32">
        <f>'III (6)'!$E33</f>
        <v>0</v>
      </c>
      <c r="S13" s="19">
        <f>'III (7)'!$J34</f>
        <v>0.8254471733000227</v>
      </c>
      <c r="T13" s="32">
        <f>'IV (1)'!$E33</f>
        <v>1</v>
      </c>
      <c r="U13" s="32">
        <f>'IV (2)'!$E33</f>
        <v>0</v>
      </c>
      <c r="V13" s="38">
        <f>SUM($B13:$U13)</f>
        <v>2.3146508047069294</v>
      </c>
      <c r="W13" s="1">
        <f t="shared" si="0"/>
        <v>9</v>
      </c>
    </row>
    <row r="14" spans="1:23" ht="15">
      <c r="A14" s="5" t="s">
        <v>282</v>
      </c>
      <c r="B14" s="19">
        <f>'I (1)'!$F18</f>
        <v>0.15821726683363893</v>
      </c>
      <c r="C14" s="19">
        <f>'I (2)'!$F18</f>
        <v>0.4097418701651057</v>
      </c>
      <c r="D14" s="19">
        <f>'I (3)'!$G18</f>
        <v>0</v>
      </c>
      <c r="E14" s="32">
        <f>'I (4)'!$E17</f>
        <v>0</v>
      </c>
      <c r="F14" s="19">
        <f>'I (5)'!$G18</f>
        <v>0.19279997402049687</v>
      </c>
      <c r="G14" s="32">
        <f>'II (1)'!$G17</f>
        <v>0</v>
      </c>
      <c r="H14" s="19">
        <f>'II (2)'!$F17</f>
        <v>-0.48666613239403406</v>
      </c>
      <c r="I14" s="19">
        <f>'II (3)'!$F17</f>
        <v>-0.027400951084131684</v>
      </c>
      <c r="J14" s="32">
        <f>'II (4)'!$H18</f>
        <v>0</v>
      </c>
      <c r="K14" s="19">
        <f>'II (5)'!$G18</f>
        <v>0</v>
      </c>
      <c r="L14" s="19">
        <f>'II (6)'!$F18</f>
        <v>0.6913440652489525</v>
      </c>
      <c r="M14" s="32">
        <f>'III (1)'!$M18</f>
        <v>0</v>
      </c>
      <c r="N14" s="32">
        <f>'III (2)'!$K18</f>
        <v>0</v>
      </c>
      <c r="O14" s="32">
        <f>'III (3)'!$I17</f>
        <v>0</v>
      </c>
      <c r="P14" s="19">
        <f>'III (4)'!$L18</f>
        <v>0</v>
      </c>
      <c r="Q14" s="19">
        <f>'III (5)'!$H18</f>
        <v>-0.04465958412178664</v>
      </c>
      <c r="R14" s="32">
        <f>'III (6)'!$E17</f>
        <v>0</v>
      </c>
      <c r="S14" s="19">
        <f>'III (7)'!$J18</f>
        <v>0.3933115802907616</v>
      </c>
      <c r="T14" s="32">
        <f>'IV (1)'!$E17</f>
        <v>1</v>
      </c>
      <c r="U14" s="32">
        <f>'IV (2)'!$E17</f>
        <v>0</v>
      </c>
      <c r="V14" s="38">
        <f>SUM($B14:$U14)</f>
        <v>2.2866880889590036</v>
      </c>
      <c r="W14" s="1">
        <f t="shared" si="0"/>
        <v>10</v>
      </c>
    </row>
    <row r="15" spans="1:23" ht="15">
      <c r="A15" s="5" t="s">
        <v>283</v>
      </c>
      <c r="B15" s="19">
        <f>'I (1)'!$F13</f>
        <v>0.3489306532720532</v>
      </c>
      <c r="C15" s="19">
        <f>'I (2)'!$F13</f>
        <v>0.3740033628647677</v>
      </c>
      <c r="D15" s="19">
        <f>'I (3)'!$G13</f>
        <v>0</v>
      </c>
      <c r="E15" s="32">
        <f>'I (4)'!$E12</f>
        <v>0</v>
      </c>
      <c r="F15" s="19">
        <f>'I (5)'!$G13</f>
        <v>0.2869490167965868</v>
      </c>
      <c r="G15" s="32">
        <f>'II (1)'!$G12</f>
        <v>0</v>
      </c>
      <c r="H15" s="19">
        <f>'II (2)'!$F12</f>
        <v>-0.6404414762323204</v>
      </c>
      <c r="I15" s="19">
        <f>'II (3)'!$F12</f>
        <v>-0.017816183990782806</v>
      </c>
      <c r="J15" s="32">
        <f>'II (4)'!$H13</f>
        <v>0</v>
      </c>
      <c r="K15" s="19">
        <f>'II (5)'!$G13</f>
        <v>-0.00783344852548185</v>
      </c>
      <c r="L15" s="19">
        <f>'II (6)'!$F13</f>
        <v>0.8073498733800092</v>
      </c>
      <c r="M15" s="32">
        <f>'III (1)'!$M13</f>
        <v>0</v>
      </c>
      <c r="N15" s="32">
        <f>'III (2)'!$K13</f>
        <v>0</v>
      </c>
      <c r="O15" s="32">
        <f>'III (3)'!$I12</f>
        <v>0</v>
      </c>
      <c r="P15" s="19">
        <f>'III (4)'!$L13</f>
        <v>0</v>
      </c>
      <c r="Q15" s="19">
        <f>'III (5)'!$H13</f>
        <v>-0.07046527266252396</v>
      </c>
      <c r="R15" s="32">
        <f>'III (6)'!$E12</f>
        <v>0</v>
      </c>
      <c r="S15" s="19">
        <f>'III (7)'!$J13</f>
        <v>0.16561082898069135</v>
      </c>
      <c r="T15" s="32">
        <f>'IV (1)'!$E12</f>
        <v>1</v>
      </c>
      <c r="U15" s="32">
        <f>'IV (2)'!$E12</f>
        <v>0</v>
      </c>
      <c r="V15" s="38">
        <f>SUM($B15:$U15)</f>
        <v>2.2462873538829995</v>
      </c>
      <c r="W15" s="1">
        <f t="shared" si="0"/>
        <v>11</v>
      </c>
    </row>
    <row r="16" spans="1:23" ht="15">
      <c r="A16" s="5" t="s">
        <v>284</v>
      </c>
      <c r="B16" s="19">
        <f>'I (1)'!$F12</f>
        <v>0.2507853991861092</v>
      </c>
      <c r="C16" s="19">
        <f>'I (2)'!$F12</f>
        <v>0.3504367651224492</v>
      </c>
      <c r="D16" s="19">
        <f>'I (3)'!$G12</f>
        <v>0</v>
      </c>
      <c r="E16" s="32">
        <f>'I (4)'!$E11</f>
        <v>0</v>
      </c>
      <c r="F16" s="19">
        <f>'I (5)'!$G12</f>
        <v>0.9790108441396088</v>
      </c>
      <c r="G16" s="32">
        <f>'II (1)'!$G11</f>
        <v>0</v>
      </c>
      <c r="H16" s="19">
        <f>'II (2)'!$F11</f>
        <v>-0.6900696152739026</v>
      </c>
      <c r="I16" s="19">
        <f>'II (3)'!$F11</f>
        <v>-0.41843726283068655</v>
      </c>
      <c r="J16" s="32">
        <f>'II (4)'!$H12</f>
        <v>0</v>
      </c>
      <c r="K16" s="19">
        <f>'II (5)'!$G12</f>
        <v>-0.4197464079851135</v>
      </c>
      <c r="L16" s="19">
        <f>'II (6)'!$F12</f>
        <v>1.0458950243638514</v>
      </c>
      <c r="M16" s="32">
        <f>'III (1)'!$M12</f>
        <v>0</v>
      </c>
      <c r="N16" s="32">
        <f>'III (2)'!$K12</f>
        <v>0</v>
      </c>
      <c r="O16" s="32">
        <f>'III (3)'!$I11</f>
        <v>0</v>
      </c>
      <c r="P16" s="19">
        <f>'III (4)'!$L12</f>
        <v>-0.4043235086808079</v>
      </c>
      <c r="Q16" s="19">
        <f>'III (5)'!$H12</f>
        <v>-0.06676271025683082</v>
      </c>
      <c r="R16" s="32">
        <f>'III (6)'!$E11</f>
        <v>0</v>
      </c>
      <c r="S16" s="19">
        <f>'III (7)'!$J12</f>
        <v>0.4354448859597165</v>
      </c>
      <c r="T16" s="32">
        <f>'IV (1)'!$E11</f>
        <v>1</v>
      </c>
      <c r="U16" s="32">
        <f>'IV (2)'!$E11</f>
        <v>0</v>
      </c>
      <c r="V16" s="38">
        <f>SUM($B16:$U16)</f>
        <v>2.062233413744394</v>
      </c>
      <c r="W16" s="1">
        <f t="shared" si="0"/>
        <v>12</v>
      </c>
    </row>
    <row r="17" spans="1:23" ht="15">
      <c r="A17" s="5" t="s">
        <v>285</v>
      </c>
      <c r="B17" s="19">
        <f>'I (1)'!$F20</f>
        <v>0.3019050873331971</v>
      </c>
      <c r="C17" s="19">
        <f>'I (2)'!$F20</f>
        <v>0.10091242409627736</v>
      </c>
      <c r="D17" s="19">
        <f>'I (3)'!$G20</f>
        <v>0</v>
      </c>
      <c r="E17" s="32">
        <f>'I (4)'!$E19</f>
        <v>0</v>
      </c>
      <c r="F17" s="19">
        <f>'I (5)'!$G20</f>
        <v>0.4223565746218284</v>
      </c>
      <c r="G17" s="32">
        <f>'II (1)'!$G19</f>
        <v>0</v>
      </c>
      <c r="H17" s="19">
        <f>'II (2)'!$F19</f>
        <v>-0.403173304987303</v>
      </c>
      <c r="I17" s="19">
        <f>'II (3)'!$F19</f>
        <v>-0.0943918986797368</v>
      </c>
      <c r="J17" s="32">
        <f>'II (4)'!$H20</f>
        <v>0</v>
      </c>
      <c r="K17" s="19">
        <f>'II (5)'!$G20</f>
        <v>-0.04616534217220532</v>
      </c>
      <c r="L17" s="19">
        <f>'II (6)'!$F20</f>
        <v>0.7627748471451488</v>
      </c>
      <c r="M17" s="32">
        <f>'III (1)'!$M20</f>
        <v>0</v>
      </c>
      <c r="N17" s="32">
        <f>'III (2)'!$K20</f>
        <v>0</v>
      </c>
      <c r="O17" s="32">
        <f>'III (3)'!$I19</f>
        <v>0</v>
      </c>
      <c r="P17" s="19">
        <f>'III (4)'!$L20</f>
        <v>-0.9482295154570045</v>
      </c>
      <c r="Q17" s="19">
        <f>'III (5)'!$H20</f>
        <v>0</v>
      </c>
      <c r="R17" s="32">
        <f>'III (6)'!$E19</f>
        <v>0</v>
      </c>
      <c r="S17" s="19">
        <f>'III (7)'!$J20</f>
        <v>0.923824888864729</v>
      </c>
      <c r="T17" s="32">
        <f>'IV (1)'!$E19</f>
        <v>1</v>
      </c>
      <c r="U17" s="32">
        <f>'IV (2)'!$E19</f>
        <v>0</v>
      </c>
      <c r="V17" s="38">
        <f>SUM($B17:$U17)</f>
        <v>2.019813760764931</v>
      </c>
      <c r="W17" s="1">
        <f t="shared" si="0"/>
        <v>13</v>
      </c>
    </row>
    <row r="18" spans="1:23" ht="15">
      <c r="A18" s="5" t="s">
        <v>286</v>
      </c>
      <c r="B18" s="19">
        <f>'I (1)'!$F32</f>
        <v>0.5213363452513908</v>
      </c>
      <c r="C18" s="19">
        <f>'I (2)'!$F32</f>
        <v>0.1655873741427043</v>
      </c>
      <c r="D18" s="19">
        <f>'I (3)'!$G32</f>
        <v>-0.33320015355849847</v>
      </c>
      <c r="E18" s="32">
        <f>'I (4)'!$E31</f>
        <v>0</v>
      </c>
      <c r="F18" s="19">
        <f>'I (5)'!$G32</f>
        <v>0.255285415906157</v>
      </c>
      <c r="G18" s="32">
        <f>'II (1)'!$G31</f>
        <v>0</v>
      </c>
      <c r="H18" s="19">
        <f>'II (2)'!$F31</f>
        <v>-0.551369501056364</v>
      </c>
      <c r="I18" s="19">
        <f>'II (3)'!$F31</f>
        <v>-0.032158475222952</v>
      </c>
      <c r="J18" s="32">
        <f>'II (4)'!$H32</f>
        <v>0</v>
      </c>
      <c r="K18" s="19">
        <f>'II (5)'!$G32</f>
        <v>-0.003276420470606805</v>
      </c>
      <c r="L18" s="19">
        <f>'II (6)'!$F32</f>
        <v>0.8383807311957738</v>
      </c>
      <c r="M18" s="32">
        <f>'III (1)'!$M32</f>
        <v>0</v>
      </c>
      <c r="N18" s="32">
        <f>'III (2)'!$K32</f>
        <v>0</v>
      </c>
      <c r="O18" s="32">
        <f>'III (3)'!$I31</f>
        <v>0</v>
      </c>
      <c r="P18" s="19">
        <f>'III (4)'!$L32</f>
        <v>0</v>
      </c>
      <c r="Q18" s="19">
        <f>'III (5)'!$H32</f>
        <v>0</v>
      </c>
      <c r="R18" s="32">
        <f>'III (6)'!$E31</f>
        <v>0</v>
      </c>
      <c r="S18" s="19">
        <f>'III (7)'!$J32</f>
        <v>0.14742755463925597</v>
      </c>
      <c r="T18" s="32">
        <f>'IV (1)'!$E31</f>
        <v>1</v>
      </c>
      <c r="U18" s="32">
        <f>'IV (2)'!$E31</f>
        <v>0</v>
      </c>
      <c r="V18" s="38">
        <f>SUM($B18:$U18)</f>
        <v>2.0080128708268608</v>
      </c>
      <c r="W18" s="1">
        <f t="shared" si="0"/>
        <v>14</v>
      </c>
    </row>
    <row r="19" spans="1:23" ht="15">
      <c r="A19" s="5" t="s">
        <v>287</v>
      </c>
      <c r="B19" s="19">
        <f>'I (1)'!$F38</f>
        <v>0.2499549783581451</v>
      </c>
      <c r="C19" s="19">
        <f>'I (2)'!$F38</f>
        <v>0.4281911502213719</v>
      </c>
      <c r="D19" s="19">
        <f>'I (3)'!$G38</f>
        <v>0</v>
      </c>
      <c r="E19" s="32">
        <f>'I (4)'!$E37</f>
        <v>0</v>
      </c>
      <c r="F19" s="19">
        <f>'I (5)'!$G38</f>
        <v>0.936329852965052</v>
      </c>
      <c r="G19" s="32">
        <f>'II (1)'!$G37</f>
        <v>0</v>
      </c>
      <c r="H19" s="19">
        <f>'II (2)'!$F37</f>
        <v>-0.7678883554577682</v>
      </c>
      <c r="I19" s="19">
        <f>'II (3)'!$F37</f>
        <v>-0.057161335354262696</v>
      </c>
      <c r="J19" s="32">
        <f>'II (4)'!$H38</f>
        <v>0</v>
      </c>
      <c r="K19" s="19">
        <f>'II (5)'!$G38</f>
        <v>0</v>
      </c>
      <c r="L19" s="19">
        <f>'II (6)'!$F38</f>
        <v>0.6882215125063061</v>
      </c>
      <c r="M19" s="32">
        <f>'III (1)'!$M38</f>
        <v>0</v>
      </c>
      <c r="N19" s="32">
        <f>'III (2)'!$K38</f>
        <v>0</v>
      </c>
      <c r="O19" s="32">
        <f>'III (3)'!$I37</f>
        <v>0</v>
      </c>
      <c r="P19" s="19">
        <f>'III (4)'!$L38</f>
        <v>-0.12687800923150477</v>
      </c>
      <c r="Q19" s="19">
        <f>'III (5)'!$H38</f>
        <v>-0.8830637804528572</v>
      </c>
      <c r="R19" s="32">
        <f>'III (6)'!$E37</f>
        <v>0</v>
      </c>
      <c r="S19" s="19">
        <f>'III (7)'!$J38</f>
        <v>0.35591958515933364</v>
      </c>
      <c r="T19" s="32">
        <f>'IV (1)'!$E37</f>
        <v>1</v>
      </c>
      <c r="U19" s="32">
        <f>'IV (2)'!$E37</f>
        <v>0</v>
      </c>
      <c r="V19" s="38">
        <f>SUM($B19:$U19)</f>
        <v>1.8236255987138157</v>
      </c>
      <c r="W19" s="1">
        <f t="shared" si="0"/>
        <v>15</v>
      </c>
    </row>
    <row r="20" spans="1:23" ht="15">
      <c r="A20" s="5" t="s">
        <v>288</v>
      </c>
      <c r="B20" s="19">
        <f>'I (1)'!$F43</f>
        <v>0.5329111531180958</v>
      </c>
      <c r="C20" s="19">
        <f>'I (2)'!$F43</f>
        <v>0.7948220721249915</v>
      </c>
      <c r="D20" s="19">
        <f>'I (3)'!$G43</f>
        <v>0</v>
      </c>
      <c r="E20" s="32">
        <f>'I (4)'!$E42</f>
        <v>0</v>
      </c>
      <c r="F20" s="19">
        <f>'I (5)'!$G43</f>
        <v>0.5152234662620359</v>
      </c>
      <c r="G20" s="32">
        <f>'II (1)'!$G42</f>
        <v>0</v>
      </c>
      <c r="H20" s="19">
        <f>'II (2)'!$F42</f>
        <v>0</v>
      </c>
      <c r="I20" s="19">
        <f>'II (3)'!$F42</f>
        <v>-0.29205439846571757</v>
      </c>
      <c r="J20" s="32">
        <f>'II (4)'!$H43</f>
        <v>0</v>
      </c>
      <c r="K20" s="19">
        <f>'II (5)'!$G43</f>
        <v>-0.03319405272777203</v>
      </c>
      <c r="L20" s="19">
        <f>'II (6)'!$F43</f>
        <v>1.262625125288804</v>
      </c>
      <c r="M20" s="32">
        <f>'III (1)'!$M43</f>
        <v>0</v>
      </c>
      <c r="N20" s="32">
        <f>'III (2)'!$K43</f>
        <v>0</v>
      </c>
      <c r="O20" s="32">
        <f>'III (3)'!$I42</f>
        <v>0</v>
      </c>
      <c r="P20" s="19">
        <f>'III (4)'!$L43</f>
        <v>0</v>
      </c>
      <c r="Q20" s="19">
        <f>'III (5)'!$H43</f>
        <v>-2</v>
      </c>
      <c r="R20" s="32">
        <f>'III (6)'!$E42</f>
        <v>0</v>
      </c>
      <c r="S20" s="19">
        <f>'III (7)'!$J43</f>
        <v>0</v>
      </c>
      <c r="T20" s="32">
        <f>'IV (1)'!$E42</f>
        <v>1</v>
      </c>
      <c r="U20" s="32">
        <f>'IV (2)'!$E42</f>
        <v>0</v>
      </c>
      <c r="V20" s="38">
        <f>SUM($B20:$U20)</f>
        <v>1.7803333656004376</v>
      </c>
      <c r="W20" s="1">
        <f t="shared" si="0"/>
        <v>16</v>
      </c>
    </row>
    <row r="21" spans="1:23" ht="15">
      <c r="A21" s="5" t="s">
        <v>256</v>
      </c>
      <c r="B21" s="19">
        <f>'I (1)'!$F10</f>
        <v>0.25970269255307654</v>
      </c>
      <c r="C21" s="19">
        <f>'I (2)'!$F10</f>
        <v>0.3913045803492368</v>
      </c>
      <c r="D21" s="19">
        <f>'I (3)'!$G10</f>
        <v>0</v>
      </c>
      <c r="E21" s="32">
        <f>'I (4)'!$E9</f>
        <v>0</v>
      </c>
      <c r="F21" s="19">
        <f>'I (5)'!$G10</f>
        <v>0.9508103543526512</v>
      </c>
      <c r="G21" s="32">
        <f>'II (1)'!$G9</f>
        <v>0</v>
      </c>
      <c r="H21" s="19">
        <f>'II (2)'!$F9</f>
        <v>-0.11802960667704358</v>
      </c>
      <c r="I21" s="19">
        <f>'II (3)'!$F9</f>
        <v>-0.3035578804027446</v>
      </c>
      <c r="J21" s="32">
        <f>'II (4)'!$H10</f>
        <v>0</v>
      </c>
      <c r="K21" s="19">
        <f>'II (5)'!$G10</f>
        <v>-0.0355926877515658</v>
      </c>
      <c r="L21" s="19">
        <f>'II (6)'!$F10</f>
        <v>0.8326510749556264</v>
      </c>
      <c r="M21" s="32">
        <f>'III (1)'!$M10</f>
        <v>0</v>
      </c>
      <c r="N21" s="32">
        <f>'III (2)'!$K10</f>
        <v>0</v>
      </c>
      <c r="O21" s="32">
        <f>'III (3)'!$I9</f>
        <v>0</v>
      </c>
      <c r="P21" s="19">
        <f>'III (4)'!$L10</f>
        <v>-0.8031847069822504</v>
      </c>
      <c r="Q21" s="19">
        <f>'III (5)'!$H10</f>
        <v>-0.568079221746772</v>
      </c>
      <c r="R21" s="32">
        <f>'III (6)'!$E9</f>
        <v>0</v>
      </c>
      <c r="S21" s="19">
        <f>'III (7)'!$J10</f>
        <v>0.0688299433349505</v>
      </c>
      <c r="T21" s="32">
        <f>'IV (1)'!$E9</f>
        <v>1</v>
      </c>
      <c r="U21" s="32">
        <f>'IV (2)'!$E9</f>
        <v>0</v>
      </c>
      <c r="V21" s="38">
        <f>SUM($B21:$U21)</f>
        <v>1.674854541985165</v>
      </c>
      <c r="W21" s="1">
        <f t="shared" si="0"/>
        <v>17</v>
      </c>
    </row>
    <row r="22" spans="1:23" ht="15">
      <c r="A22" s="5" t="s">
        <v>289</v>
      </c>
      <c r="B22" s="19">
        <f>'I (1)'!$F42</f>
        <v>0.29805776421495966</v>
      </c>
      <c r="C22" s="19">
        <f>'I (2)'!$F42</f>
        <v>0.18746517987980763</v>
      </c>
      <c r="D22" s="19">
        <f>'I (3)'!$G42</f>
        <v>-0.013052068816578995</v>
      </c>
      <c r="E22" s="32">
        <f>'I (4)'!$E41</f>
        <v>0</v>
      </c>
      <c r="F22" s="19">
        <f>'I (5)'!$G42</f>
        <v>0.3816254433891185</v>
      </c>
      <c r="G22" s="32">
        <f>'II (1)'!$G41</f>
        <v>0</v>
      </c>
      <c r="H22" s="19">
        <f>'II (2)'!$F41</f>
        <v>-0.9645437912310227</v>
      </c>
      <c r="I22" s="19">
        <f>'II (3)'!$F41</f>
        <v>-0.4258987648476399</v>
      </c>
      <c r="J22" s="32">
        <f>'II (4)'!$H42</f>
        <v>0</v>
      </c>
      <c r="K22" s="19">
        <f>'II (5)'!$G42</f>
        <v>-0.0008019194545048278</v>
      </c>
      <c r="L22" s="19">
        <f>'II (6)'!$F42</f>
        <v>0.46764257659579117</v>
      </c>
      <c r="M22" s="32">
        <f>'III (1)'!$M42</f>
        <v>0</v>
      </c>
      <c r="N22" s="32">
        <f>'III (2)'!$K42</f>
        <v>0</v>
      </c>
      <c r="O22" s="32">
        <f>'III (3)'!$I41</f>
        <v>0</v>
      </c>
      <c r="P22" s="19">
        <f>'III (4)'!$L42</f>
        <v>0</v>
      </c>
      <c r="Q22" s="19">
        <f>'III (5)'!$H42</f>
        <v>0</v>
      </c>
      <c r="R22" s="32">
        <f>'III (6)'!$E41</f>
        <v>0</v>
      </c>
      <c r="S22" s="19">
        <f>'III (7)'!$J42</f>
        <v>0.594579882189024</v>
      </c>
      <c r="T22" s="32">
        <f>'IV (1)'!$E41</f>
        <v>1</v>
      </c>
      <c r="U22" s="32">
        <f>'IV (2)'!$E41</f>
        <v>0</v>
      </c>
      <c r="V22" s="38">
        <f>SUM($B22:$U22)</f>
        <v>1.5250743019189545</v>
      </c>
      <c r="W22" s="1">
        <f t="shared" si="0"/>
        <v>18</v>
      </c>
    </row>
    <row r="23" spans="1:23" ht="15">
      <c r="A23" s="5" t="s">
        <v>290</v>
      </c>
      <c r="B23" s="19">
        <f>'I (1)'!$F31</f>
        <v>0.0980698377124671</v>
      </c>
      <c r="C23" s="19">
        <f>'I (2)'!$F31</f>
        <v>0.41332049008839783</v>
      </c>
      <c r="D23" s="19">
        <f>'I (3)'!$G31</f>
        <v>-0.4581526329865286</v>
      </c>
      <c r="E23" s="32">
        <f>'I (4)'!$E30</f>
        <v>0</v>
      </c>
      <c r="F23" s="19">
        <f>'I (5)'!$G31</f>
        <v>0.29482481243686626</v>
      </c>
      <c r="G23" s="32">
        <f>'II (1)'!$G30</f>
        <v>0</v>
      </c>
      <c r="H23" s="19">
        <f>'II (2)'!$F30</f>
        <v>-0.49072472625207875</v>
      </c>
      <c r="I23" s="19">
        <f>'II (3)'!$F30</f>
        <v>-0.012024498707749322</v>
      </c>
      <c r="J23" s="32">
        <f>'II (4)'!$H31</f>
        <v>0</v>
      </c>
      <c r="K23" s="19">
        <f>'II (5)'!$G31</f>
        <v>0</v>
      </c>
      <c r="L23" s="19">
        <f>'II (6)'!$F31</f>
        <v>1.097233050845504</v>
      </c>
      <c r="M23" s="32">
        <f>'III (1)'!$M31</f>
        <v>0</v>
      </c>
      <c r="N23" s="32">
        <f>'III (2)'!$K31</f>
        <v>0</v>
      </c>
      <c r="O23" s="32">
        <f>'III (3)'!$I30</f>
        <v>0</v>
      </c>
      <c r="P23" s="19">
        <f>'III (4)'!$L31</f>
        <v>0</v>
      </c>
      <c r="Q23" s="19">
        <f>'III (5)'!$H31</f>
        <v>-0.7525627194687472</v>
      </c>
      <c r="R23" s="32">
        <f>'III (6)'!$E30</f>
        <v>0</v>
      </c>
      <c r="S23" s="19">
        <f>'III (7)'!$J31</f>
        <v>0.22782969668656883</v>
      </c>
      <c r="T23" s="32">
        <f>'IV (1)'!$E30</f>
        <v>1</v>
      </c>
      <c r="U23" s="32">
        <f>'IV (2)'!$E30</f>
        <v>0</v>
      </c>
      <c r="V23" s="38">
        <f>SUM($B23:$U23)</f>
        <v>1.4178133103547</v>
      </c>
      <c r="W23" s="1">
        <f t="shared" si="0"/>
        <v>19</v>
      </c>
    </row>
    <row r="24" spans="1:23" ht="15">
      <c r="A24" s="5" t="s">
        <v>291</v>
      </c>
      <c r="B24" s="19">
        <f>'I (1)'!$F23</f>
        <v>0.3760019891435258</v>
      </c>
      <c r="C24" s="19">
        <f>'I (2)'!$F23</f>
        <v>0.12151021177568089</v>
      </c>
      <c r="D24" s="19">
        <f>'I (3)'!$G23</f>
        <v>0</v>
      </c>
      <c r="E24" s="32">
        <f>'I (4)'!$E22</f>
        <v>0</v>
      </c>
      <c r="F24" s="19">
        <f>'I (5)'!$G23</f>
        <v>0.3274099721107329</v>
      </c>
      <c r="G24" s="32">
        <f>'II (1)'!$G22</f>
        <v>0</v>
      </c>
      <c r="H24" s="19">
        <f>'II (2)'!$F22</f>
        <v>-0.32278421093668225</v>
      </c>
      <c r="I24" s="19">
        <f>'II (3)'!$F22</f>
        <v>-0.5870746860282238</v>
      </c>
      <c r="J24" s="32">
        <f>'II (4)'!$H23</f>
        <v>0</v>
      </c>
      <c r="K24" s="19">
        <f>'II (5)'!$G23</f>
        <v>-0.03398562471447097</v>
      </c>
      <c r="L24" s="19">
        <f>'II (6)'!$F23</f>
        <v>0.08380195181888714</v>
      </c>
      <c r="M24" s="32">
        <f>'III (1)'!$M23</f>
        <v>0</v>
      </c>
      <c r="N24" s="32">
        <f>'III (2)'!$K23</f>
        <v>0</v>
      </c>
      <c r="O24" s="32">
        <f>'III (3)'!$I22</f>
        <v>0</v>
      </c>
      <c r="P24" s="19">
        <f>'III (4)'!$L23</f>
        <v>0</v>
      </c>
      <c r="Q24" s="19">
        <f>'III (5)'!$H23</f>
        <v>-0.02030865219388038</v>
      </c>
      <c r="R24" s="32">
        <f>'III (6)'!$E22</f>
        <v>0</v>
      </c>
      <c r="S24" s="19">
        <f>'III (7)'!$J23</f>
        <v>0.4619105432012313</v>
      </c>
      <c r="T24" s="32">
        <f>'IV (1)'!$E22</f>
        <v>1</v>
      </c>
      <c r="U24" s="32">
        <f>'IV (2)'!$E22</f>
        <v>0</v>
      </c>
      <c r="V24" s="38">
        <f>SUM($B24:$U24)</f>
        <v>1.4064814941768007</v>
      </c>
      <c r="W24" s="1">
        <f t="shared" si="0"/>
        <v>20</v>
      </c>
    </row>
    <row r="25" spans="1:23" ht="15">
      <c r="A25" s="5" t="s">
        <v>292</v>
      </c>
      <c r="B25" s="19">
        <f>'I (1)'!$F36</f>
        <v>0.30272024456550245</v>
      </c>
      <c r="C25" s="19">
        <f>'I (2)'!$F36</f>
        <v>0.24035916922554032</v>
      </c>
      <c r="D25" s="19">
        <f>'I (3)'!$G36</f>
        <v>-0.09622741944453116</v>
      </c>
      <c r="E25" s="32">
        <f>'I (4)'!$E35</f>
        <v>0</v>
      </c>
      <c r="F25" s="19">
        <f>'I (5)'!$G36</f>
        <v>0.17278103648365725</v>
      </c>
      <c r="G25" s="32">
        <f>'II (1)'!$G35</f>
        <v>0</v>
      </c>
      <c r="H25" s="19">
        <f>'II (2)'!$F35</f>
        <v>-0.9933149144896617</v>
      </c>
      <c r="I25" s="19">
        <f>'II (3)'!$F35</f>
        <v>-0.29051103892412106</v>
      </c>
      <c r="J25" s="32">
        <f>'II (4)'!$H36</f>
        <v>0</v>
      </c>
      <c r="K25" s="19">
        <f>'II (5)'!$G36</f>
        <v>0</v>
      </c>
      <c r="L25" s="19">
        <f>'II (6)'!$F36</f>
        <v>0.5240303442389985</v>
      </c>
      <c r="M25" s="32">
        <f>'III (1)'!$M36</f>
        <v>0</v>
      </c>
      <c r="N25" s="32">
        <f>'III (2)'!$K36</f>
        <v>0</v>
      </c>
      <c r="O25" s="32">
        <f>'III (3)'!$I35</f>
        <v>0</v>
      </c>
      <c r="P25" s="19">
        <f>'III (4)'!$L36</f>
        <v>0</v>
      </c>
      <c r="Q25" s="19">
        <f>'III (5)'!$H36</f>
        <v>-0.12171166221366213</v>
      </c>
      <c r="R25" s="32">
        <f>'III (6)'!$E35</f>
        <v>0</v>
      </c>
      <c r="S25" s="19">
        <f>'III (7)'!$J36</f>
        <v>0.6157949359369463</v>
      </c>
      <c r="T25" s="32">
        <f>'IV (1)'!$E35</f>
        <v>1</v>
      </c>
      <c r="U25" s="32">
        <f>'IV (2)'!$E35</f>
        <v>0</v>
      </c>
      <c r="V25" s="38">
        <f>SUM($B25:$U25)</f>
        <v>1.3539206953786689</v>
      </c>
      <c r="W25" s="1">
        <f t="shared" si="0"/>
        <v>21</v>
      </c>
    </row>
    <row r="26" spans="1:23" ht="15">
      <c r="A26" s="5" t="s">
        <v>257</v>
      </c>
      <c r="B26" s="19">
        <f>'I (1)'!$F45</f>
        <v>0.23596111552339297</v>
      </c>
      <c r="C26" s="19">
        <f>'I (2)'!$F45</f>
        <v>0.3414787627095392</v>
      </c>
      <c r="D26" s="19">
        <f>'I (3)'!$G45</f>
        <v>-0.36755307640476287</v>
      </c>
      <c r="E26" s="32">
        <f>'I (4)'!$E44</f>
        <v>0</v>
      </c>
      <c r="F26" s="19">
        <f>'I (5)'!$G45</f>
        <v>0.6687197175084015</v>
      </c>
      <c r="G26" s="32">
        <f>'II (1)'!$G44</f>
        <v>0</v>
      </c>
      <c r="H26" s="19">
        <f>'II (2)'!$F44</f>
        <v>-1</v>
      </c>
      <c r="I26" s="19">
        <f>'II (3)'!$F44</f>
        <v>-0.07903662746853682</v>
      </c>
      <c r="J26" s="32">
        <f>'II (4)'!$H45</f>
        <v>0</v>
      </c>
      <c r="K26" s="19">
        <f>'II (5)'!$G45</f>
        <v>0</v>
      </c>
      <c r="L26" s="19">
        <f>'II (6)'!$F45</f>
        <v>0.43272731301996775</v>
      </c>
      <c r="M26" s="32">
        <f>'III (1)'!$M45</f>
        <v>0</v>
      </c>
      <c r="N26" s="32">
        <f>'III (2)'!$K45</f>
        <v>0</v>
      </c>
      <c r="O26" s="32">
        <f>'III (3)'!$I44</f>
        <v>0</v>
      </c>
      <c r="P26" s="19">
        <f>'III (4)'!$L45</f>
        <v>-0.17793740852938325</v>
      </c>
      <c r="Q26" s="19">
        <f>'III (5)'!$H45</f>
        <v>-0.06880389631258478</v>
      </c>
      <c r="R26" s="32">
        <f>'III (6)'!$E44</f>
        <v>0</v>
      </c>
      <c r="S26" s="19">
        <f>'III (7)'!$J45</f>
        <v>0.3353820930020982</v>
      </c>
      <c r="T26" s="32">
        <f>'IV (1)'!$E44</f>
        <v>1</v>
      </c>
      <c r="U26" s="32">
        <f>'IV (2)'!$E44</f>
        <v>0</v>
      </c>
      <c r="V26" s="38">
        <f>SUM($B26:$U26)</f>
        <v>1.320937993048132</v>
      </c>
      <c r="W26" s="1">
        <f t="shared" si="0"/>
        <v>22</v>
      </c>
    </row>
    <row r="27" spans="1:23" ht="15">
      <c r="A27" s="5" t="s">
        <v>293</v>
      </c>
      <c r="B27" s="19">
        <f>'I (1)'!$F33</f>
        <v>0.34935537919485943</v>
      </c>
      <c r="C27" s="19">
        <f>'I (2)'!$F33</f>
        <v>0.03476452203069328</v>
      </c>
      <c r="D27" s="19">
        <f>'I (3)'!$G33</f>
        <v>0</v>
      </c>
      <c r="E27" s="32">
        <f>'I (4)'!$E32</f>
        <v>0</v>
      </c>
      <c r="F27" s="19">
        <f>'I (5)'!$G33</f>
        <v>0.0021000427889538995</v>
      </c>
      <c r="G27" s="32">
        <f>'II (1)'!$G32</f>
        <v>0</v>
      </c>
      <c r="H27" s="19">
        <f>'II (2)'!$F32</f>
        <v>-0.15834391747427262</v>
      </c>
      <c r="I27" s="19">
        <f>'II (3)'!$F32</f>
        <v>-0.07868955934250428</v>
      </c>
      <c r="J27" s="32">
        <f>'II (4)'!$H33</f>
        <v>0</v>
      </c>
      <c r="K27" s="19">
        <f>'II (5)'!$G33</f>
        <v>-0.05643754175643735</v>
      </c>
      <c r="L27" s="19">
        <f>'II (6)'!$F33</f>
        <v>1.1029397024844185</v>
      </c>
      <c r="M27" s="32">
        <f>'III (1)'!$M33</f>
        <v>0</v>
      </c>
      <c r="N27" s="32">
        <f>'III (2)'!$K33</f>
        <v>0</v>
      </c>
      <c r="O27" s="32">
        <f>'III (3)'!$I32</f>
        <v>0</v>
      </c>
      <c r="P27" s="19">
        <f>'III (4)'!$L33</f>
        <v>0</v>
      </c>
      <c r="Q27" s="19">
        <f>'III (5)'!$H33</f>
        <v>-1.0516434391144176</v>
      </c>
      <c r="R27" s="32">
        <f>'III (6)'!$E32</f>
        <v>0</v>
      </c>
      <c r="S27" s="19">
        <f>'III (7)'!$J33</f>
        <v>0.1448124046859249</v>
      </c>
      <c r="T27" s="32">
        <f>'IV (1)'!$E32</f>
        <v>1</v>
      </c>
      <c r="U27" s="32">
        <f>'IV (2)'!$E32</f>
        <v>0</v>
      </c>
      <c r="V27" s="38">
        <f>SUM($B27:$U27)</f>
        <v>1.2888575934972182</v>
      </c>
      <c r="W27" s="1">
        <f t="shared" si="0"/>
        <v>23</v>
      </c>
    </row>
    <row r="28" spans="1:23" ht="15">
      <c r="A28" s="5" t="s">
        <v>294</v>
      </c>
      <c r="B28" s="19">
        <f>'I (1)'!$F46</f>
        <v>0.5809882547452904</v>
      </c>
      <c r="C28" s="19">
        <f>'I (2)'!$F46</f>
        <v>0.18542805055328324</v>
      </c>
      <c r="D28" s="19">
        <f>'I (3)'!$G46</f>
        <v>0</v>
      </c>
      <c r="E28" s="32">
        <f>'I (4)'!$E45</f>
        <v>0</v>
      </c>
      <c r="F28" s="19">
        <f>'I (5)'!$G46</f>
        <v>0.04441684303878055</v>
      </c>
      <c r="G28" s="32">
        <f>'II (1)'!$G45</f>
        <v>0</v>
      </c>
      <c r="H28" s="19">
        <f>'II (2)'!$F45</f>
        <v>-0.6600149202712076</v>
      </c>
      <c r="I28" s="19">
        <f>'II (3)'!$F45</f>
        <v>-0.3225633658519783</v>
      </c>
      <c r="J28" s="32">
        <f>'II (4)'!$H46</f>
        <v>0</v>
      </c>
      <c r="K28" s="19">
        <f>'II (5)'!$G46</f>
        <v>-0.04439881261374936</v>
      </c>
      <c r="L28" s="19">
        <f>'II (6)'!$F46</f>
        <v>1.1018402766861153</v>
      </c>
      <c r="M28" s="32">
        <f>'III (1)'!$M46</f>
        <v>0</v>
      </c>
      <c r="N28" s="32">
        <f>'III (2)'!$K46</f>
        <v>0</v>
      </c>
      <c r="O28" s="32">
        <f>'III (3)'!$I45</f>
        <v>0</v>
      </c>
      <c r="P28" s="19">
        <f>'III (4)'!$L46</f>
        <v>0</v>
      </c>
      <c r="Q28" s="19">
        <f>'III (5)'!$H46</f>
        <v>-0.8977383333070167</v>
      </c>
      <c r="R28" s="32">
        <f>'III (6)'!$E45</f>
        <v>0</v>
      </c>
      <c r="S28" s="19">
        <f>'III (7)'!$J46</f>
        <v>0.2273888069476872</v>
      </c>
      <c r="T28" s="32">
        <f>'IV (1)'!$E45</f>
        <v>1</v>
      </c>
      <c r="U28" s="32">
        <f>'IV (2)'!$E45</f>
        <v>0</v>
      </c>
      <c r="V28" s="38">
        <f>SUM($B28:$U28)</f>
        <v>1.2153467999272047</v>
      </c>
      <c r="W28" s="1">
        <f t="shared" si="0"/>
        <v>24</v>
      </c>
    </row>
    <row r="29" spans="1:23" ht="15">
      <c r="A29" s="5" t="s">
        <v>295</v>
      </c>
      <c r="B29" s="19">
        <f>'I (1)'!$F41</f>
        <v>0</v>
      </c>
      <c r="C29" s="19">
        <f>'I (2)'!$F41</f>
        <v>0.23766437815378147</v>
      </c>
      <c r="D29" s="19">
        <f>'I (3)'!$G41</f>
        <v>0</v>
      </c>
      <c r="E29" s="32">
        <f>'I (4)'!$E40</f>
        <v>0</v>
      </c>
      <c r="F29" s="19">
        <f>'I (5)'!$G41</f>
        <v>0.3591262073095991</v>
      </c>
      <c r="G29" s="32">
        <f>'II (1)'!$G40</f>
        <v>0</v>
      </c>
      <c r="H29" s="19">
        <f>'II (2)'!$F40</f>
        <v>-0.9633753133849331</v>
      </c>
      <c r="I29" s="19">
        <f>'II (3)'!$F40</f>
        <v>-0.17191040970419175</v>
      </c>
      <c r="J29" s="32">
        <f>'II (4)'!$H41</f>
        <v>0</v>
      </c>
      <c r="K29" s="19">
        <f>'II (5)'!$G41</f>
        <v>0</v>
      </c>
      <c r="L29" s="19">
        <f>'II (6)'!$F41</f>
        <v>0.15472642414047014</v>
      </c>
      <c r="M29" s="32">
        <f>'III (1)'!$M41</f>
        <v>0</v>
      </c>
      <c r="N29" s="32">
        <f>'III (2)'!$K41</f>
        <v>0</v>
      </c>
      <c r="O29" s="32">
        <f>'III (3)'!$I40</f>
        <v>0</v>
      </c>
      <c r="P29" s="19">
        <f>'III (4)'!$L41</f>
        <v>-0.015908431596281362</v>
      </c>
      <c r="Q29" s="19">
        <f>'III (5)'!$H41</f>
        <v>0</v>
      </c>
      <c r="R29" s="32">
        <f>'III (6)'!$E40</f>
        <v>0</v>
      </c>
      <c r="S29" s="19">
        <f>'III (7)'!$J41</f>
        <v>0.6044440302688351</v>
      </c>
      <c r="T29" s="32">
        <f>'IV (1)'!$E40</f>
        <v>1</v>
      </c>
      <c r="U29" s="32">
        <f>'IV (2)'!$E40</f>
        <v>0</v>
      </c>
      <c r="V29" s="38">
        <f>SUM($B29:$U29)</f>
        <v>1.2047668851872795</v>
      </c>
      <c r="W29" s="1">
        <f t="shared" si="0"/>
        <v>25</v>
      </c>
    </row>
    <row r="30" spans="1:23" ht="15">
      <c r="A30" s="5" t="s">
        <v>296</v>
      </c>
      <c r="B30" s="19">
        <f>'I (1)'!$F17</f>
        <v>0.10828792341443207</v>
      </c>
      <c r="C30" s="19">
        <f>'I (2)'!$F17</f>
        <v>0.34358578447134114</v>
      </c>
      <c r="D30" s="19">
        <f>'I (3)'!$G17</f>
        <v>0</v>
      </c>
      <c r="E30" s="32">
        <f>'I (4)'!$E16</f>
        <v>0</v>
      </c>
      <c r="F30" s="19">
        <f>'I (5)'!$G17</f>
        <v>0.5070223421993163</v>
      </c>
      <c r="G30" s="32">
        <f>'II (1)'!$G16</f>
        <v>0</v>
      </c>
      <c r="H30" s="19">
        <f>'II (2)'!$F16</f>
        <v>-0.7958348781543787</v>
      </c>
      <c r="I30" s="19">
        <f>'II (3)'!$F16</f>
        <v>-0.2680180793358454</v>
      </c>
      <c r="J30" s="32">
        <f>'II (4)'!$H17</f>
        <v>0</v>
      </c>
      <c r="K30" s="19">
        <f>'II (5)'!$G17</f>
        <v>-0.00969547804517843</v>
      </c>
      <c r="L30" s="19">
        <f>'II (6)'!$F17</f>
        <v>1.2661546174800025</v>
      </c>
      <c r="M30" s="32">
        <f>'III (1)'!$M17</f>
        <v>0</v>
      </c>
      <c r="N30" s="32">
        <f>'III (2)'!$K17</f>
        <v>0</v>
      </c>
      <c r="O30" s="32">
        <f>'III (3)'!$I16</f>
        <v>0</v>
      </c>
      <c r="P30" s="19">
        <f>'III (4)'!$L17</f>
        <v>0</v>
      </c>
      <c r="Q30" s="19">
        <f>'III (5)'!$H17</f>
        <v>-1.1450612167107899</v>
      </c>
      <c r="R30" s="32">
        <f>'III (6)'!$E16</f>
        <v>0</v>
      </c>
      <c r="S30" s="19">
        <f>'III (7)'!$J17</f>
        <v>0.11164622655430922</v>
      </c>
      <c r="T30" s="32">
        <f>'IV (1)'!$E16</f>
        <v>1</v>
      </c>
      <c r="U30" s="32">
        <f>'IV (2)'!$E16</f>
        <v>0</v>
      </c>
      <c r="V30" s="38">
        <f>SUM($B30:$U30)</f>
        <v>1.1180872418732088</v>
      </c>
      <c r="W30" s="1">
        <f t="shared" si="0"/>
        <v>26</v>
      </c>
    </row>
    <row r="31" spans="1:23" ht="15">
      <c r="A31" s="5" t="s">
        <v>297</v>
      </c>
      <c r="B31" s="19">
        <f>'I (1)'!$F39</f>
        <v>0.47876198018628097</v>
      </c>
      <c r="C31" s="19">
        <f>'I (2)'!$F39</f>
        <v>1</v>
      </c>
      <c r="D31" s="19">
        <f>'I (3)'!$G39</f>
        <v>0</v>
      </c>
      <c r="E31" s="32">
        <f>'I (4)'!$E38</f>
        <v>0</v>
      </c>
      <c r="F31" s="19">
        <f>'I (5)'!$G39</f>
        <v>0.9190887660377424</v>
      </c>
      <c r="G31" s="32">
        <f>'II (1)'!$G38</f>
        <v>0</v>
      </c>
      <c r="H31" s="19">
        <f>'II (2)'!$F38</f>
        <v>-0.5981935216185257</v>
      </c>
      <c r="I31" s="19">
        <f>'II (3)'!$F38</f>
        <v>-0.3954781331642309</v>
      </c>
      <c r="J31" s="32">
        <f>'II (4)'!$H39</f>
        <v>0</v>
      </c>
      <c r="K31" s="19">
        <f>'II (5)'!$G39</f>
        <v>-0.17611928476106953</v>
      </c>
      <c r="L31" s="19">
        <f>'II (6)'!$F39</f>
        <v>0.677898459317217</v>
      </c>
      <c r="M31" s="32">
        <f>'III (1)'!$M39</f>
        <v>0</v>
      </c>
      <c r="N31" s="32">
        <f>'III (2)'!$K39</f>
        <v>0</v>
      </c>
      <c r="O31" s="32">
        <f>'III (3)'!$I38</f>
        <v>0</v>
      </c>
      <c r="P31" s="19">
        <f>'III (4)'!$L39</f>
        <v>0</v>
      </c>
      <c r="Q31" s="19">
        <f>'III (5)'!$H39</f>
        <v>-1.9015208061591231</v>
      </c>
      <c r="R31" s="32">
        <f>'III (6)'!$E38</f>
        <v>0</v>
      </c>
      <c r="S31" s="19">
        <f>'III (7)'!$J39</f>
        <v>0.032926865908855976</v>
      </c>
      <c r="T31" s="32">
        <f>'IV (1)'!$E38</f>
        <v>1</v>
      </c>
      <c r="U31" s="32">
        <f>'IV (2)'!$E38</f>
        <v>0</v>
      </c>
      <c r="V31" s="38">
        <f>SUM($B31:$U31)</f>
        <v>1.0373643257471472</v>
      </c>
      <c r="W31" s="1">
        <f t="shared" si="0"/>
        <v>27</v>
      </c>
    </row>
    <row r="32" spans="1:23" ht="15">
      <c r="A32" s="5" t="s">
        <v>258</v>
      </c>
      <c r="B32" s="19">
        <f>'I (1)'!$F22</f>
        <v>0.7034183632269878</v>
      </c>
      <c r="C32" s="19">
        <f>'I (2)'!$F22</f>
        <v>0</v>
      </c>
      <c r="D32" s="19">
        <f>'I (3)'!$G22</f>
        <v>0</v>
      </c>
      <c r="E32" s="32">
        <f>'I (4)'!$E21</f>
        <v>0</v>
      </c>
      <c r="F32" s="19">
        <f>'I (5)'!$G22</f>
        <v>0.7118201039457366</v>
      </c>
      <c r="G32" s="32">
        <f>'II (1)'!$G21</f>
        <v>0</v>
      </c>
      <c r="H32" s="19">
        <f>'II (2)'!$F21</f>
        <v>0</v>
      </c>
      <c r="I32" s="19">
        <f>'II (3)'!$F21</f>
        <v>-0.11944304139552434</v>
      </c>
      <c r="J32" s="32">
        <f>'II (4)'!$H22</f>
        <v>0</v>
      </c>
      <c r="K32" s="19">
        <f>'II (5)'!$G22</f>
        <v>-0.15567995945455546</v>
      </c>
      <c r="L32" s="19">
        <f>'II (6)'!$F22</f>
        <v>0</v>
      </c>
      <c r="M32" s="32">
        <f>'III (1)'!$M22</f>
        <v>0</v>
      </c>
      <c r="N32" s="32">
        <f>'III (2)'!$K22</f>
        <v>0</v>
      </c>
      <c r="O32" s="32">
        <f>'III (3)'!$I21</f>
        <v>0</v>
      </c>
      <c r="P32" s="19">
        <f>'III (4)'!$L22</f>
        <v>0</v>
      </c>
      <c r="Q32" s="19">
        <f>'III (5)'!$H22</f>
        <v>-1.2484378192411587</v>
      </c>
      <c r="R32" s="32">
        <f>'III (6)'!$E21</f>
        <v>0</v>
      </c>
      <c r="S32" s="19">
        <f>'III (7)'!$J22</f>
        <v>0.10926825809185271</v>
      </c>
      <c r="T32" s="32">
        <f>'IV (1)'!$E21</f>
        <v>1</v>
      </c>
      <c r="U32" s="32">
        <f>'IV (2)'!$E21</f>
        <v>0</v>
      </c>
      <c r="V32" s="38">
        <f>SUM($B32:$U32)</f>
        <v>1.0009459051733387</v>
      </c>
      <c r="W32" s="1">
        <f t="shared" si="0"/>
        <v>28</v>
      </c>
    </row>
    <row r="33" spans="1:23" ht="15">
      <c r="A33" s="5" t="s">
        <v>298</v>
      </c>
      <c r="B33" s="19">
        <f>'I (1)'!$F44</f>
        <v>0.2749575323304547</v>
      </c>
      <c r="C33" s="19">
        <f>'I (2)'!$F44</f>
        <v>0.49537750579682577</v>
      </c>
      <c r="D33" s="19">
        <f>'I (3)'!$G44</f>
        <v>0</v>
      </c>
      <c r="E33" s="32">
        <f>'I (4)'!$E43</f>
        <v>0</v>
      </c>
      <c r="F33" s="19">
        <f>'I (5)'!$G44</f>
        <v>0.805408829917911</v>
      </c>
      <c r="G33" s="32">
        <f>'II (1)'!$G43</f>
        <v>0</v>
      </c>
      <c r="H33" s="19">
        <f>'II (2)'!$F43</f>
        <v>-0.618154825538002</v>
      </c>
      <c r="I33" s="19">
        <f>'II (3)'!$F43</f>
        <v>-0.1537677566004576</v>
      </c>
      <c r="J33" s="32">
        <f>'II (4)'!$H44</f>
        <v>0</v>
      </c>
      <c r="K33" s="19">
        <f>'II (5)'!$G44</f>
        <v>-0.9609758838788844</v>
      </c>
      <c r="L33" s="19">
        <f>'II (6)'!$F44</f>
        <v>0.8898022976033192</v>
      </c>
      <c r="M33" s="32">
        <f>'III (1)'!$M44</f>
        <v>0</v>
      </c>
      <c r="N33" s="32">
        <f>'III (2)'!$K44</f>
        <v>0</v>
      </c>
      <c r="O33" s="32">
        <f>'III (3)'!$I43</f>
        <v>0</v>
      </c>
      <c r="P33" s="19">
        <f>'III (4)'!$L44</f>
        <v>0</v>
      </c>
      <c r="Q33" s="19">
        <f>'III (5)'!$H44</f>
        <v>-1.1696753833785396</v>
      </c>
      <c r="R33" s="32">
        <f>'III (6)'!$E43</f>
        <v>0</v>
      </c>
      <c r="S33" s="19">
        <f>'III (7)'!$J44</f>
        <v>0.2636564601361889</v>
      </c>
      <c r="T33" s="32">
        <f>'IV (1)'!$E43</f>
        <v>1</v>
      </c>
      <c r="U33" s="32">
        <f>'IV (2)'!$E43</f>
        <v>0</v>
      </c>
      <c r="V33" s="38">
        <f>SUM($B33:$U33)</f>
        <v>0.8266287763888158</v>
      </c>
      <c r="W33" s="1">
        <f t="shared" si="0"/>
        <v>29</v>
      </c>
    </row>
    <row r="34" spans="1:23" ht="15">
      <c r="A34" s="5" t="s">
        <v>299</v>
      </c>
      <c r="B34" s="19">
        <f>'I (1)'!$F24</f>
        <v>0.32201839552826333</v>
      </c>
      <c r="C34" s="19">
        <f>'I (2)'!$F24</f>
        <v>0.0917960244959077</v>
      </c>
      <c r="D34" s="19">
        <f>'I (3)'!$G24</f>
        <v>0</v>
      </c>
      <c r="E34" s="32">
        <f>'I (4)'!$E23</f>
        <v>0</v>
      </c>
      <c r="F34" s="19">
        <f>'I (5)'!$G24</f>
        <v>0.23641809889682974</v>
      </c>
      <c r="G34" s="32">
        <f>'II (1)'!$G23</f>
        <v>0</v>
      </c>
      <c r="H34" s="19">
        <f>'II (2)'!$F23</f>
        <v>-0.13607507778411917</v>
      </c>
      <c r="I34" s="19">
        <f>'II (3)'!$F23</f>
        <v>-0.2643144545673509</v>
      </c>
      <c r="J34" s="32">
        <f>'II (4)'!$H24</f>
        <v>0</v>
      </c>
      <c r="K34" s="19">
        <f>'II (5)'!$G24</f>
        <v>-0.5615006362663836</v>
      </c>
      <c r="L34" s="19">
        <f>'II (6)'!$F24</f>
        <v>0</v>
      </c>
      <c r="M34" s="32">
        <f>'III (1)'!$M24</f>
        <v>0</v>
      </c>
      <c r="N34" s="32">
        <f>'III (2)'!$K24</f>
        <v>0</v>
      </c>
      <c r="O34" s="32">
        <f>'III (3)'!$I23</f>
        <v>0</v>
      </c>
      <c r="P34" s="19">
        <f>'III (4)'!$L24</f>
        <v>0</v>
      </c>
      <c r="Q34" s="19">
        <f>'III (5)'!$H24</f>
        <v>-0.18594449766666493</v>
      </c>
      <c r="R34" s="32">
        <f>'III (6)'!$E23</f>
        <v>0</v>
      </c>
      <c r="S34" s="19">
        <f>'III (7)'!$J24</f>
        <v>0.09090880543789841</v>
      </c>
      <c r="T34" s="32">
        <f>'IV (1)'!$E23</f>
        <v>1</v>
      </c>
      <c r="U34" s="32">
        <f>'IV (2)'!$E23</f>
        <v>0</v>
      </c>
      <c r="V34" s="38">
        <f>SUM($B34:$U34)</f>
        <v>0.5933066580743805</v>
      </c>
      <c r="W34" s="1">
        <f t="shared" si="0"/>
        <v>30</v>
      </c>
    </row>
    <row r="35" spans="1:23" ht="15">
      <c r="A35" s="5" t="s">
        <v>300</v>
      </c>
      <c r="B35" s="19">
        <f>'I (1)'!$F37</f>
        <v>0.5661694055958608</v>
      </c>
      <c r="C35" s="19">
        <f>'I (2)'!$F37</f>
        <v>0.07203273700948558</v>
      </c>
      <c r="D35" s="19">
        <f>'I (3)'!$G37</f>
        <v>0</v>
      </c>
      <c r="E35" s="32">
        <f>'I (4)'!$E36</f>
        <v>0</v>
      </c>
      <c r="F35" s="19">
        <f>'I (5)'!$G37</f>
        <v>0.25757915682396854</v>
      </c>
      <c r="G35" s="32">
        <f>'II (1)'!$G36</f>
        <v>0</v>
      </c>
      <c r="H35" s="19">
        <f>'II (2)'!$F36</f>
        <v>-0.4907199039725187</v>
      </c>
      <c r="I35" s="19">
        <f>'II (3)'!$F36</f>
        <v>-0.5312846652746539</v>
      </c>
      <c r="J35" s="32">
        <f>'II (4)'!$H37</f>
        <v>0</v>
      </c>
      <c r="K35" s="19">
        <f>'II (5)'!$G37</f>
        <v>-0.11069124065154015</v>
      </c>
      <c r="L35" s="19">
        <f>'II (6)'!$F37</f>
        <v>0</v>
      </c>
      <c r="M35" s="32">
        <f>'III (1)'!$M37</f>
        <v>0</v>
      </c>
      <c r="N35" s="32">
        <f>'III (2)'!$K37</f>
        <v>0</v>
      </c>
      <c r="O35" s="32">
        <f>'III (3)'!$I36</f>
        <v>0</v>
      </c>
      <c r="P35" s="19">
        <f>'III (4)'!$L37</f>
        <v>-0.23109930025830097</v>
      </c>
      <c r="Q35" s="19">
        <f>'III (5)'!$H37</f>
        <v>-0.3286241053841987</v>
      </c>
      <c r="R35" s="32">
        <f>'III (6)'!$E36</f>
        <v>0</v>
      </c>
      <c r="S35" s="19">
        <f>'III (7)'!$J37</f>
        <v>0.117394697004366</v>
      </c>
      <c r="T35" s="32">
        <f>'IV (1)'!$E36</f>
        <v>1</v>
      </c>
      <c r="U35" s="32">
        <f>'IV (2)'!$E36</f>
        <v>0</v>
      </c>
      <c r="V35" s="38">
        <f>SUM($B35:$U35)</f>
        <v>0.3207567808924685</v>
      </c>
      <c r="W35" s="1">
        <f t="shared" si="0"/>
        <v>31</v>
      </c>
    </row>
    <row r="36" spans="1:23" ht="15">
      <c r="A36" s="5" t="s">
        <v>301</v>
      </c>
      <c r="B36" s="19">
        <f>'I (1)'!$F11</f>
        <v>0.20452717763595565</v>
      </c>
      <c r="C36" s="19">
        <f>'I (2)'!$F11</f>
        <v>0.33684057151699903</v>
      </c>
      <c r="D36" s="19">
        <f>'I (3)'!$G11</f>
        <v>0</v>
      </c>
      <c r="E36" s="32">
        <f>'I (4)'!$E10</f>
        <v>0</v>
      </c>
      <c r="F36" s="19">
        <f>'I (5)'!$G11</f>
        <v>0.36516557710335773</v>
      </c>
      <c r="G36" s="32">
        <f>'II (1)'!$G10</f>
        <v>0</v>
      </c>
      <c r="H36" s="19">
        <f>'II (2)'!$F10</f>
        <v>-0.2622767665114865</v>
      </c>
      <c r="I36" s="19">
        <f>'II (3)'!$F10</f>
        <v>-0.37755408574159066</v>
      </c>
      <c r="J36" s="32">
        <f>'II (4)'!$H11</f>
        <v>0</v>
      </c>
      <c r="K36" s="19">
        <f>'II (5)'!$G11</f>
        <v>-0.009950274092040868</v>
      </c>
      <c r="L36" s="19">
        <f>'II (6)'!$F11</f>
        <v>0.8043970477172324</v>
      </c>
      <c r="M36" s="32">
        <f>'III (1)'!$M11</f>
        <v>0</v>
      </c>
      <c r="N36" s="32">
        <f>'III (2)'!$K11</f>
        <v>0</v>
      </c>
      <c r="O36" s="32">
        <f>'III (3)'!$I10</f>
        <v>0</v>
      </c>
      <c r="P36" s="19">
        <f>'III (4)'!$L11</f>
        <v>-1</v>
      </c>
      <c r="Q36" s="19">
        <f>'III (5)'!$H11</f>
        <v>-0.9155167241137929</v>
      </c>
      <c r="R36" s="32">
        <f>'III (6)'!$E10</f>
        <v>0</v>
      </c>
      <c r="S36" s="19">
        <f>'III (7)'!$J11</f>
        <v>0.12053520912103396</v>
      </c>
      <c r="T36" s="32">
        <f>'IV (1)'!$E10</f>
        <v>1</v>
      </c>
      <c r="U36" s="32">
        <f>'IV (2)'!$E10</f>
        <v>0</v>
      </c>
      <c r="V36" s="38">
        <f>SUM($B36:$U36)</f>
        <v>0.26616773263566806</v>
      </c>
      <c r="W36" s="1">
        <f t="shared" si="0"/>
        <v>32</v>
      </c>
    </row>
    <row r="37" spans="1:23" ht="15">
      <c r="A37" s="5" t="s">
        <v>302</v>
      </c>
      <c r="B37" s="19">
        <f>'I (1)'!$F40</f>
        <v>0.32645395545374406</v>
      </c>
      <c r="C37" s="19">
        <f>'I (2)'!$F40</f>
        <v>0.35152915576461014</v>
      </c>
      <c r="D37" s="19">
        <f>'I (3)'!$G40</f>
        <v>0</v>
      </c>
      <c r="E37" s="32">
        <f>'I (4)'!$E39</f>
        <v>0</v>
      </c>
      <c r="F37" s="19">
        <f>'I (5)'!$G40</f>
        <v>0.10068993532977696</v>
      </c>
      <c r="G37" s="32">
        <f>'II (1)'!$G39</f>
        <v>0</v>
      </c>
      <c r="H37" s="19">
        <f>'II (2)'!$F39</f>
        <v>0</v>
      </c>
      <c r="I37" s="19">
        <f>'II (3)'!$F39</f>
        <v>-0.5981342288592022</v>
      </c>
      <c r="J37" s="32">
        <f>'II (4)'!$H40</f>
        <v>0</v>
      </c>
      <c r="K37" s="19">
        <f>'II (5)'!$G40</f>
        <v>-0.00023986957002553784</v>
      </c>
      <c r="L37" s="19">
        <f>'II (6)'!$F40</f>
        <v>0.21463328078923316</v>
      </c>
      <c r="M37" s="32">
        <f>'III (1)'!$M40</f>
        <v>0</v>
      </c>
      <c r="N37" s="32">
        <f>'III (2)'!$K40</f>
        <v>0</v>
      </c>
      <c r="O37" s="32">
        <f>'III (3)'!$I39</f>
        <v>0</v>
      </c>
      <c r="P37" s="19">
        <f>'III (4)'!$L40</f>
        <v>-0.9664897771676894</v>
      </c>
      <c r="Q37" s="19">
        <f>'III (5)'!$H40</f>
        <v>-0.5365449622160794</v>
      </c>
      <c r="R37" s="32">
        <f>'III (6)'!$E39</f>
        <v>0</v>
      </c>
      <c r="S37" s="19">
        <f>'III (7)'!$J40</f>
        <v>0.25813941177117844</v>
      </c>
      <c r="T37" s="32">
        <f>'IV (1)'!$E39</f>
        <v>1</v>
      </c>
      <c r="U37" s="32">
        <f>'IV (2)'!$E39</f>
        <v>0</v>
      </c>
      <c r="V37" s="38">
        <f>SUM($B37:$U37)</f>
        <v>0.15003690129554625</v>
      </c>
      <c r="W37" s="1">
        <f t="shared" si="0"/>
        <v>33</v>
      </c>
    </row>
    <row r="38" spans="1:23" ht="15">
      <c r="A38" s="5" t="s">
        <v>303</v>
      </c>
      <c r="B38" s="19">
        <f>'I (1)'!$F27</f>
        <v>0.21121327937777154</v>
      </c>
      <c r="C38" s="19">
        <f>'I (2)'!$F27</f>
        <v>0.39164986615692193</v>
      </c>
      <c r="D38" s="19">
        <f>'I (3)'!$G27</f>
        <v>-0.06865755190381567</v>
      </c>
      <c r="E38" s="32">
        <f>'I (4)'!$E26</f>
        <v>0</v>
      </c>
      <c r="F38" s="19">
        <f>'I (5)'!$G27</f>
        <v>0.29272848822179254</v>
      </c>
      <c r="G38" s="32">
        <f>'II (1)'!$G26</f>
        <v>0</v>
      </c>
      <c r="H38" s="19">
        <f>'II (2)'!$F26</f>
        <v>-0.4619237265600811</v>
      </c>
      <c r="I38" s="19">
        <f>'II (3)'!$F26</f>
        <v>-1</v>
      </c>
      <c r="J38" s="32">
        <f>'II (4)'!$H27</f>
        <v>0</v>
      </c>
      <c r="K38" s="19">
        <f>'II (5)'!$G27</f>
        <v>-0.05073479001511528</v>
      </c>
      <c r="L38" s="19">
        <f>'II (6)'!$F27</f>
        <v>0</v>
      </c>
      <c r="M38" s="32">
        <f>'III (1)'!$M27</f>
        <v>0</v>
      </c>
      <c r="N38" s="32">
        <f>'III (2)'!$K27</f>
        <v>0</v>
      </c>
      <c r="O38" s="32">
        <f>'III (3)'!$I26</f>
        <v>0</v>
      </c>
      <c r="P38" s="19">
        <f>'III (4)'!$L27</f>
        <v>-0.5349632215801997</v>
      </c>
      <c r="Q38" s="19">
        <f>'III (5)'!$H27</f>
        <v>0</v>
      </c>
      <c r="R38" s="32">
        <f>'III (6)'!$E26</f>
        <v>0</v>
      </c>
      <c r="S38" s="19">
        <f>'III (7)'!$J27</f>
        <v>0.15539762755219377</v>
      </c>
      <c r="T38" s="32">
        <f>'IV (1)'!$E26</f>
        <v>1</v>
      </c>
      <c r="U38" s="32">
        <f>'IV (2)'!$E26</f>
        <v>0</v>
      </c>
      <c r="V38" s="38">
        <f>SUM($B38:$U38)</f>
        <v>-0.06529002875053203</v>
      </c>
      <c r="W38" s="1">
        <f t="shared" si="0"/>
        <v>34</v>
      </c>
    </row>
    <row r="39" spans="1:23" ht="15">
      <c r="A39" s="5" t="s">
        <v>304</v>
      </c>
      <c r="B39" s="19">
        <f>'I (1)'!$F26</f>
        <v>0.27184199642459667</v>
      </c>
      <c r="C39" s="19">
        <f>'I (2)'!$F26</f>
        <v>0.2848621756310621</v>
      </c>
      <c r="D39" s="19">
        <f>'I (3)'!$G26</f>
        <v>-0.24112026224351618</v>
      </c>
      <c r="E39" s="32">
        <f>'I (4)'!$E25</f>
        <v>0</v>
      </c>
      <c r="F39" s="19">
        <f>'I (5)'!$G26</f>
        <v>0.5164063498958248</v>
      </c>
      <c r="G39" s="32">
        <f>'II (1)'!$G25</f>
        <v>0</v>
      </c>
      <c r="H39" s="19">
        <f>'II (2)'!$F25</f>
        <v>-0.9236408007977515</v>
      </c>
      <c r="I39" s="19">
        <f>'II (3)'!$F25</f>
        <v>-0.19527858498174935</v>
      </c>
      <c r="J39" s="32">
        <f>'II (4)'!$H26</f>
        <v>0</v>
      </c>
      <c r="K39" s="19">
        <f>'II (5)'!$G26</f>
        <v>-1</v>
      </c>
      <c r="L39" s="19">
        <f>'II (6)'!$F26</f>
        <v>0.6000898628523514</v>
      </c>
      <c r="M39" s="32">
        <f>'III (1)'!$M26</f>
        <v>0</v>
      </c>
      <c r="N39" s="32">
        <f>'III (2)'!$K26</f>
        <v>0</v>
      </c>
      <c r="O39" s="32">
        <f>'III (3)'!$I25</f>
        <v>0</v>
      </c>
      <c r="P39" s="19">
        <f>'III (4)'!$L26</f>
        <v>0</v>
      </c>
      <c r="Q39" s="19">
        <f>'III (5)'!$H26</f>
        <v>-0.6938261741345542</v>
      </c>
      <c r="R39" s="32">
        <f>'III (6)'!$E25</f>
        <v>0</v>
      </c>
      <c r="S39" s="19">
        <f>'III (7)'!$J26</f>
        <v>0.3039134845445481</v>
      </c>
      <c r="T39" s="32">
        <f>'IV (1)'!$E25</f>
        <v>1</v>
      </c>
      <c r="U39" s="32">
        <f>'IV (2)'!$E25</f>
        <v>0</v>
      </c>
      <c r="V39" s="38">
        <f>SUM($B39:$U39)</f>
        <v>-0.076751952809188</v>
      </c>
      <c r="W39" s="1">
        <f t="shared" si="0"/>
        <v>35</v>
      </c>
    </row>
    <row r="40" spans="1:23" ht="15">
      <c r="A40" s="5" t="s">
        <v>305</v>
      </c>
      <c r="B40" s="19">
        <f>'I (1)'!$F35</f>
        <v>0.4023469816095521</v>
      </c>
      <c r="C40" s="19">
        <f>'I (2)'!$F35</f>
        <v>0.0023981085752340986</v>
      </c>
      <c r="D40" s="19">
        <f>'I (3)'!$G35</f>
        <v>0</v>
      </c>
      <c r="E40" s="32">
        <f>'I (4)'!$E34</f>
        <v>0</v>
      </c>
      <c r="F40" s="19">
        <f>'I (5)'!$G35</f>
        <v>0.01728308128015625</v>
      </c>
      <c r="G40" s="32">
        <f>'II (1)'!$G34</f>
        <v>0</v>
      </c>
      <c r="H40" s="19">
        <f>'II (2)'!$F34</f>
        <v>-0.38561360317973575</v>
      </c>
      <c r="I40" s="19">
        <f>'II (3)'!$F34</f>
        <v>-0.3346885366684803</v>
      </c>
      <c r="J40" s="32">
        <f>'II (4)'!$H35</f>
        <v>0</v>
      </c>
      <c r="K40" s="19">
        <f>'II (5)'!$G35</f>
        <v>-0.4774772354169864</v>
      </c>
      <c r="L40" s="19">
        <f>'II (6)'!$F35</f>
        <v>0</v>
      </c>
      <c r="M40" s="32">
        <f>'III (1)'!$M35</f>
        <v>0</v>
      </c>
      <c r="N40" s="32">
        <f>'III (2)'!$K35</f>
        <v>0</v>
      </c>
      <c r="O40" s="32">
        <f>'III (3)'!$I34</f>
        <v>0</v>
      </c>
      <c r="P40" s="19">
        <f>'III (4)'!$L35</f>
        <v>0</v>
      </c>
      <c r="Q40" s="19">
        <f>'III (5)'!$H35</f>
        <v>-0.6561646606283301</v>
      </c>
      <c r="R40" s="32">
        <f>'III (6)'!$E34</f>
        <v>0</v>
      </c>
      <c r="S40" s="19">
        <f>'III (7)'!$J35</f>
        <v>0.19089180843817316</v>
      </c>
      <c r="T40" s="32">
        <f>'IV (1)'!$E34</f>
        <v>1</v>
      </c>
      <c r="U40" s="32">
        <f>'IV (2)'!$E34</f>
        <v>0</v>
      </c>
      <c r="V40" s="38">
        <f>SUM($B40:$U40)</f>
        <v>-0.24102405599041687</v>
      </c>
      <c r="W40" s="1">
        <f t="shared" si="0"/>
        <v>36</v>
      </c>
    </row>
    <row r="41" spans="1:23" ht="15">
      <c r="A41" s="5" t="s">
        <v>306</v>
      </c>
      <c r="B41" s="19">
        <f>'I (1)'!$F28</f>
        <v>0.3101246892865808</v>
      </c>
      <c r="C41" s="19">
        <f>'I (2)'!$F28</f>
        <v>0.2513601176030399</v>
      </c>
      <c r="D41" s="19">
        <f>'I (3)'!$G28</f>
        <v>-0.18639794709841948</v>
      </c>
      <c r="E41" s="32">
        <f>'I (4)'!$E27</f>
        <v>-1</v>
      </c>
      <c r="F41" s="19">
        <f>'I (5)'!$G28</f>
        <v>0</v>
      </c>
      <c r="G41" s="32">
        <f>'II (1)'!$G27</f>
        <v>0</v>
      </c>
      <c r="H41" s="19">
        <f>'II (2)'!$F27</f>
        <v>-0.026948604764836123</v>
      </c>
      <c r="I41" s="19">
        <f>'II (3)'!$F27</f>
        <v>-0.7044970172768478</v>
      </c>
      <c r="J41" s="32">
        <f>'II (4)'!$H28</f>
        <v>0</v>
      </c>
      <c r="K41" s="19">
        <f>'II (5)'!$G28</f>
        <v>-0.029858832224246182</v>
      </c>
      <c r="L41" s="19">
        <f>'II (6)'!$F28</f>
        <v>0</v>
      </c>
      <c r="M41" s="32">
        <f>'III (1)'!$M28</f>
        <v>0</v>
      </c>
      <c r="N41" s="32">
        <f>'III (2)'!$K28</f>
        <v>0</v>
      </c>
      <c r="O41" s="32">
        <f>'III (3)'!$I27</f>
        <v>0</v>
      </c>
      <c r="P41" s="19">
        <f>'III (4)'!$L28</f>
        <v>0</v>
      </c>
      <c r="Q41" s="19">
        <f>'III (5)'!$H28</f>
        <v>-0.4982451401792882</v>
      </c>
      <c r="R41" s="32">
        <f>'III (6)'!$E27</f>
        <v>0</v>
      </c>
      <c r="S41" s="19">
        <f>'III (7)'!$J28</f>
        <v>0.08135222992027455</v>
      </c>
      <c r="T41" s="32">
        <f>'IV (1)'!$E27</f>
        <v>1</v>
      </c>
      <c r="U41" s="32">
        <f>'IV (2)'!$E27</f>
        <v>0</v>
      </c>
      <c r="V41" s="38">
        <f>SUM($B41:$U41)</f>
        <v>-0.8031105047337423</v>
      </c>
      <c r="W41" s="1">
        <f t="shared" si="0"/>
        <v>37</v>
      </c>
    </row>
    <row r="42" ht="15">
      <c r="A42" s="6"/>
    </row>
  </sheetData>
  <sheetProtection/>
  <mergeCells count="7">
    <mergeCell ref="A1:V1"/>
    <mergeCell ref="A3:A4"/>
    <mergeCell ref="B3:F3"/>
    <mergeCell ref="G3:L3"/>
    <mergeCell ref="M3:S3"/>
    <mergeCell ref="T3:U3"/>
    <mergeCell ref="V3:V4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70" t="s">
        <v>125</v>
      </c>
      <c r="B1" s="70"/>
      <c r="C1" s="70"/>
      <c r="D1" s="70"/>
      <c r="E1" s="70"/>
      <c r="F1" s="70"/>
      <c r="G1" s="70"/>
    </row>
    <row r="3" spans="1:2" ht="15">
      <c r="A3" s="11" t="s">
        <v>44</v>
      </c>
      <c r="B3" s="29">
        <f>MAX($E$10:$E$46)</f>
        <v>9.851213338245842</v>
      </c>
    </row>
    <row r="4" spans="1:2" ht="15">
      <c r="A4" s="12" t="s">
        <v>63</v>
      </c>
      <c r="B4" s="30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8"/>
      <c r="B6" s="27"/>
    </row>
    <row r="7" spans="1:7" s="7" customFormat="1" ht="33" customHeight="1">
      <c r="A7" s="71" t="s">
        <v>38</v>
      </c>
      <c r="B7" s="71" t="s">
        <v>213</v>
      </c>
      <c r="C7" s="71"/>
      <c r="D7" s="71"/>
      <c r="E7" s="68" t="s">
        <v>68</v>
      </c>
      <c r="F7" s="68" t="s">
        <v>69</v>
      </c>
      <c r="G7" s="68" t="s">
        <v>70</v>
      </c>
    </row>
    <row r="8" spans="1:7" s="8" customFormat="1" ht="50.25" customHeight="1">
      <c r="A8" s="72"/>
      <c r="B8" s="3" t="s">
        <v>228</v>
      </c>
      <c r="C8" s="3" t="s">
        <v>261</v>
      </c>
      <c r="D8" s="3" t="s">
        <v>42</v>
      </c>
      <c r="E8" s="69"/>
      <c r="F8" s="69"/>
      <c r="G8" s="69"/>
    </row>
    <row r="9" spans="1:7" s="7" customFormat="1" ht="15">
      <c r="A9" s="9">
        <v>1</v>
      </c>
      <c r="B9" s="9">
        <v>2</v>
      </c>
      <c r="C9" s="9">
        <v>3</v>
      </c>
      <c r="D9" s="9" t="s">
        <v>221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8">
        <v>14250459374.45</v>
      </c>
      <c r="C10" s="38">
        <v>9961480814.380001</v>
      </c>
      <c r="D10" s="38">
        <f>$C10/$B10*100</f>
        <v>69.90287507671637</v>
      </c>
      <c r="E10" s="38">
        <f>IF(ABS($D10-$D$47)&gt;5,ABS($D10-$D$47)-5,0)</f>
        <v>0</v>
      </c>
      <c r="F10" s="38">
        <f>($E10-$B$4)/($B$3-$B$4)</f>
        <v>0</v>
      </c>
      <c r="G10" s="38">
        <f>$F10*$B$5</f>
        <v>0</v>
      </c>
    </row>
    <row r="11" spans="1:7" ht="15">
      <c r="A11" s="5" t="s">
        <v>1</v>
      </c>
      <c r="B11" s="38">
        <v>6857658000</v>
      </c>
      <c r="C11" s="38">
        <v>4774541122.07</v>
      </c>
      <c r="D11" s="38">
        <f aca="true" t="shared" si="0" ref="D11:D46">$C11/$B11*100</f>
        <v>69.62349423184999</v>
      </c>
      <c r="E11" s="38">
        <f aca="true" t="shared" si="1" ref="E11:E46">IF(ABS($D11-$D$47)&gt;5,ABS($D11-$D$47)-5,0)</f>
        <v>0</v>
      </c>
      <c r="F11" s="38">
        <f aca="true" t="shared" si="2" ref="F11:F46">($E11-$B$4)/($B$3-$B$4)</f>
        <v>0</v>
      </c>
      <c r="G11" s="38">
        <f aca="true" t="shared" si="3" ref="G11:G46">$F11*$B$5</f>
        <v>0</v>
      </c>
    </row>
    <row r="12" spans="1:7" ht="15">
      <c r="A12" s="5" t="s">
        <v>2</v>
      </c>
      <c r="B12" s="38">
        <v>1301066400</v>
      </c>
      <c r="C12" s="38">
        <v>892224979.59</v>
      </c>
      <c r="D12" s="38">
        <f t="shared" si="0"/>
        <v>68.57643695894383</v>
      </c>
      <c r="E12" s="38">
        <f t="shared" si="1"/>
        <v>0</v>
      </c>
      <c r="F12" s="38">
        <f t="shared" si="2"/>
        <v>0</v>
      </c>
      <c r="G12" s="38">
        <f t="shared" si="3"/>
        <v>0</v>
      </c>
    </row>
    <row r="13" spans="1:7" ht="15">
      <c r="A13" s="5" t="s">
        <v>3</v>
      </c>
      <c r="B13" s="38">
        <v>1107771000</v>
      </c>
      <c r="C13" s="38">
        <v>822253882.33</v>
      </c>
      <c r="D13" s="38">
        <f t="shared" si="0"/>
        <v>74.22598012856449</v>
      </c>
      <c r="E13" s="38">
        <f t="shared" si="1"/>
        <v>0</v>
      </c>
      <c r="F13" s="38">
        <f t="shared" si="2"/>
        <v>0</v>
      </c>
      <c r="G13" s="38">
        <f t="shared" si="3"/>
        <v>0</v>
      </c>
    </row>
    <row r="14" spans="1:7" ht="15">
      <c r="A14" s="5" t="s">
        <v>4</v>
      </c>
      <c r="B14" s="38">
        <v>362849000</v>
      </c>
      <c r="C14" s="38">
        <v>309595766.99</v>
      </c>
      <c r="D14" s="38">
        <f t="shared" si="0"/>
        <v>85.3235828099292</v>
      </c>
      <c r="E14" s="38">
        <f t="shared" si="1"/>
        <v>9.851213338245842</v>
      </c>
      <c r="F14" s="38">
        <f t="shared" si="2"/>
        <v>1</v>
      </c>
      <c r="G14" s="38">
        <f t="shared" si="3"/>
        <v>-1</v>
      </c>
    </row>
    <row r="15" spans="1:7" ht="15">
      <c r="A15" s="5" t="s">
        <v>5</v>
      </c>
      <c r="B15" s="38">
        <v>341373000</v>
      </c>
      <c r="C15" s="38">
        <v>240934599.13</v>
      </c>
      <c r="D15" s="38">
        <f t="shared" si="0"/>
        <v>70.57810639095652</v>
      </c>
      <c r="E15" s="38">
        <f t="shared" si="1"/>
        <v>0</v>
      </c>
      <c r="F15" s="38">
        <f t="shared" si="2"/>
        <v>0</v>
      </c>
      <c r="G15" s="38">
        <f t="shared" si="3"/>
        <v>0</v>
      </c>
    </row>
    <row r="16" spans="1:7" ht="15">
      <c r="A16" s="5" t="s">
        <v>6</v>
      </c>
      <c r="B16" s="38">
        <v>330605391.31</v>
      </c>
      <c r="C16" s="38">
        <v>243478442.97</v>
      </c>
      <c r="D16" s="38">
        <f t="shared" si="0"/>
        <v>73.64624091737713</v>
      </c>
      <c r="E16" s="38">
        <f t="shared" si="1"/>
        <v>0</v>
      </c>
      <c r="F16" s="38">
        <f t="shared" si="2"/>
        <v>0</v>
      </c>
      <c r="G16" s="38">
        <f t="shared" si="3"/>
        <v>0</v>
      </c>
    </row>
    <row r="17" spans="1:7" ht="15">
      <c r="A17" s="5" t="s">
        <v>7</v>
      </c>
      <c r="B17" s="38">
        <v>123699000</v>
      </c>
      <c r="C17" s="38">
        <v>85600206.95</v>
      </c>
      <c r="D17" s="38">
        <f t="shared" si="0"/>
        <v>69.20040335815165</v>
      </c>
      <c r="E17" s="38">
        <f t="shared" si="1"/>
        <v>0</v>
      </c>
      <c r="F17" s="38">
        <f t="shared" si="2"/>
        <v>0</v>
      </c>
      <c r="G17" s="38">
        <f t="shared" si="3"/>
        <v>0</v>
      </c>
    </row>
    <row r="18" spans="1:7" ht="15">
      <c r="A18" s="5" t="s">
        <v>8</v>
      </c>
      <c r="B18" s="38">
        <v>308388000</v>
      </c>
      <c r="C18" s="38">
        <v>219221557.05</v>
      </c>
      <c r="D18" s="38">
        <f t="shared" si="0"/>
        <v>71.08627996225535</v>
      </c>
      <c r="E18" s="38">
        <f t="shared" si="1"/>
        <v>0</v>
      </c>
      <c r="F18" s="38">
        <f t="shared" si="2"/>
        <v>0</v>
      </c>
      <c r="G18" s="38">
        <f t="shared" si="3"/>
        <v>0</v>
      </c>
    </row>
    <row r="19" spans="1:7" ht="15">
      <c r="A19" s="5" t="s">
        <v>9</v>
      </c>
      <c r="B19" s="38">
        <v>166029000</v>
      </c>
      <c r="C19" s="38">
        <v>120453215.88000001</v>
      </c>
      <c r="D19" s="38">
        <f t="shared" si="0"/>
        <v>72.54950393003632</v>
      </c>
      <c r="E19" s="38">
        <f t="shared" si="1"/>
        <v>0</v>
      </c>
      <c r="F19" s="38">
        <f t="shared" si="2"/>
        <v>0</v>
      </c>
      <c r="G19" s="38">
        <f t="shared" si="3"/>
        <v>0</v>
      </c>
    </row>
    <row r="20" spans="1:7" ht="15">
      <c r="A20" s="5" t="s">
        <v>10</v>
      </c>
      <c r="B20" s="38">
        <v>49536465.32</v>
      </c>
      <c r="C20" s="38">
        <v>32773205.580000002</v>
      </c>
      <c r="D20" s="38">
        <f t="shared" si="0"/>
        <v>66.15975800511558</v>
      </c>
      <c r="E20" s="38">
        <f t="shared" si="1"/>
        <v>0</v>
      </c>
      <c r="F20" s="38">
        <f t="shared" si="2"/>
        <v>0</v>
      </c>
      <c r="G20" s="38">
        <f t="shared" si="3"/>
        <v>0</v>
      </c>
    </row>
    <row r="21" spans="1:7" ht="15">
      <c r="A21" s="5" t="s">
        <v>11</v>
      </c>
      <c r="B21" s="38">
        <v>195412433.43</v>
      </c>
      <c r="C21" s="38">
        <v>144197044.98</v>
      </c>
      <c r="D21" s="38">
        <f t="shared" si="0"/>
        <v>73.79113112147687</v>
      </c>
      <c r="E21" s="38">
        <f t="shared" si="1"/>
        <v>0</v>
      </c>
      <c r="F21" s="38">
        <f t="shared" si="2"/>
        <v>0</v>
      </c>
      <c r="G21" s="38">
        <f t="shared" si="3"/>
        <v>0</v>
      </c>
    </row>
    <row r="22" spans="1:7" ht="15">
      <c r="A22" s="5" t="s">
        <v>12</v>
      </c>
      <c r="B22" s="38">
        <v>65782986.03</v>
      </c>
      <c r="C22" s="38">
        <v>43318050.980000004</v>
      </c>
      <c r="D22" s="38">
        <f t="shared" si="0"/>
        <v>65.84993110565858</v>
      </c>
      <c r="E22" s="38">
        <f t="shared" si="1"/>
        <v>0</v>
      </c>
      <c r="F22" s="38">
        <f t="shared" si="2"/>
        <v>0</v>
      </c>
      <c r="G22" s="38">
        <f t="shared" si="3"/>
        <v>0</v>
      </c>
    </row>
    <row r="23" spans="1:7" ht="15">
      <c r="A23" s="5" t="s">
        <v>13</v>
      </c>
      <c r="B23" s="38">
        <v>109342820</v>
      </c>
      <c r="C23" s="38">
        <v>81074620.67</v>
      </c>
      <c r="D23" s="38">
        <f t="shared" si="0"/>
        <v>74.14718284200097</v>
      </c>
      <c r="E23" s="38">
        <f t="shared" si="1"/>
        <v>0</v>
      </c>
      <c r="F23" s="38">
        <f t="shared" si="2"/>
        <v>0</v>
      </c>
      <c r="G23" s="38">
        <f t="shared" si="3"/>
        <v>0</v>
      </c>
    </row>
    <row r="24" spans="1:7" ht="15">
      <c r="A24" s="5" t="s">
        <v>14</v>
      </c>
      <c r="B24" s="38">
        <v>96990328.08</v>
      </c>
      <c r="C24" s="38">
        <v>69837834.48</v>
      </c>
      <c r="D24" s="38">
        <f t="shared" si="0"/>
        <v>72.00494715555148</v>
      </c>
      <c r="E24" s="38">
        <f t="shared" si="1"/>
        <v>0</v>
      </c>
      <c r="F24" s="38">
        <f t="shared" si="2"/>
        <v>0</v>
      </c>
      <c r="G24" s="38">
        <f t="shared" si="3"/>
        <v>0</v>
      </c>
    </row>
    <row r="25" spans="1:7" ht="15">
      <c r="A25" s="5" t="s">
        <v>15</v>
      </c>
      <c r="B25" s="38">
        <v>71829486.01</v>
      </c>
      <c r="C25" s="38">
        <v>52047503.25</v>
      </c>
      <c r="D25" s="38">
        <f t="shared" si="0"/>
        <v>72.4598018740577</v>
      </c>
      <c r="E25" s="38">
        <f t="shared" si="1"/>
        <v>0</v>
      </c>
      <c r="F25" s="38">
        <f t="shared" si="2"/>
        <v>0</v>
      </c>
      <c r="G25" s="38">
        <f t="shared" si="3"/>
        <v>0</v>
      </c>
    </row>
    <row r="26" spans="1:7" ht="15">
      <c r="A26" s="5" t="s">
        <v>16</v>
      </c>
      <c r="B26" s="38">
        <v>649869170.63</v>
      </c>
      <c r="C26" s="38">
        <v>410048225.67</v>
      </c>
      <c r="D26" s="38">
        <f t="shared" si="0"/>
        <v>63.0970423281487</v>
      </c>
      <c r="E26" s="38">
        <f t="shared" si="1"/>
        <v>2.375327143534662</v>
      </c>
      <c r="F26" s="38">
        <f t="shared" si="2"/>
        <v>0.24112026224351618</v>
      </c>
      <c r="G26" s="38">
        <f t="shared" si="3"/>
        <v>-0.24112026224351618</v>
      </c>
    </row>
    <row r="27" spans="1:7" ht="15">
      <c r="A27" s="5" t="s">
        <v>17</v>
      </c>
      <c r="B27" s="38">
        <v>31445469</v>
      </c>
      <c r="C27" s="38">
        <v>23945325.18</v>
      </c>
      <c r="D27" s="38">
        <f t="shared" si="0"/>
        <v>76.14872966276954</v>
      </c>
      <c r="E27" s="38">
        <f t="shared" si="1"/>
        <v>0.6763601910861752</v>
      </c>
      <c r="F27" s="38">
        <f t="shared" si="2"/>
        <v>0.06865755190381567</v>
      </c>
      <c r="G27" s="38">
        <f t="shared" si="3"/>
        <v>-0.06865755190381567</v>
      </c>
    </row>
    <row r="28" spans="1:7" ht="15">
      <c r="A28" s="5" t="s">
        <v>18</v>
      </c>
      <c r="B28" s="38">
        <v>63767308.66</v>
      </c>
      <c r="C28" s="38">
        <v>40579043.309999995</v>
      </c>
      <c r="D28" s="38">
        <f t="shared" si="0"/>
        <v>63.63612352900577</v>
      </c>
      <c r="E28" s="38">
        <f t="shared" si="1"/>
        <v>1.8362459426775928</v>
      </c>
      <c r="F28" s="38">
        <f t="shared" si="2"/>
        <v>0.18639794709841948</v>
      </c>
      <c r="G28" s="38">
        <f t="shared" si="3"/>
        <v>-0.18639794709841948</v>
      </c>
    </row>
    <row r="29" spans="1:7" ht="15">
      <c r="A29" s="5" t="s">
        <v>19</v>
      </c>
      <c r="B29" s="38">
        <v>212141331.23</v>
      </c>
      <c r="C29" s="38">
        <v>173531541.9</v>
      </c>
      <c r="D29" s="38">
        <f t="shared" si="0"/>
        <v>81.79996839553161</v>
      </c>
      <c r="E29" s="38">
        <f t="shared" si="1"/>
        <v>6.327598923848242</v>
      </c>
      <c r="F29" s="38">
        <f t="shared" si="2"/>
        <v>0.6423167082660061</v>
      </c>
      <c r="G29" s="38">
        <f t="shared" si="3"/>
        <v>-0.6423167082660061</v>
      </c>
    </row>
    <row r="30" spans="1:7" ht="15">
      <c r="A30" s="5" t="s">
        <v>20</v>
      </c>
      <c r="B30" s="38">
        <v>230022342.8</v>
      </c>
      <c r="C30" s="38">
        <v>176477270.87</v>
      </c>
      <c r="D30" s="38">
        <f t="shared" si="0"/>
        <v>76.72179524901352</v>
      </c>
      <c r="E30" s="38">
        <f t="shared" si="1"/>
        <v>1.2494257773301598</v>
      </c>
      <c r="F30" s="38">
        <f t="shared" si="2"/>
        <v>0.12682963351117915</v>
      </c>
      <c r="G30" s="38">
        <f t="shared" si="3"/>
        <v>-0.12682963351117915</v>
      </c>
    </row>
    <row r="31" spans="1:7" ht="15">
      <c r="A31" s="5" t="s">
        <v>21</v>
      </c>
      <c r="B31" s="38">
        <v>67160088</v>
      </c>
      <c r="C31" s="38">
        <v>53718485.85</v>
      </c>
      <c r="D31" s="38">
        <f t="shared" si="0"/>
        <v>79.9857288007127</v>
      </c>
      <c r="E31" s="38">
        <f t="shared" si="1"/>
        <v>4.513359329029342</v>
      </c>
      <c r="F31" s="38">
        <f t="shared" si="2"/>
        <v>0.4581526329865286</v>
      </c>
      <c r="G31" s="38">
        <f t="shared" si="3"/>
        <v>-0.4581526329865286</v>
      </c>
    </row>
    <row r="32" spans="1:7" ht="15">
      <c r="A32" s="5" t="s">
        <v>22</v>
      </c>
      <c r="B32" s="38">
        <v>86916349</v>
      </c>
      <c r="C32" s="38">
        <v>68450792.71</v>
      </c>
      <c r="D32" s="38">
        <f t="shared" si="0"/>
        <v>78.75479526872441</v>
      </c>
      <c r="E32" s="38">
        <f t="shared" si="1"/>
        <v>3.282425797041043</v>
      </c>
      <c r="F32" s="38">
        <f t="shared" si="2"/>
        <v>0.33320015355849847</v>
      </c>
      <c r="G32" s="38">
        <f t="shared" si="3"/>
        <v>-0.33320015355849847</v>
      </c>
    </row>
    <row r="33" spans="1:7" ht="15">
      <c r="A33" s="5" t="s">
        <v>23</v>
      </c>
      <c r="B33" s="38">
        <v>76998059</v>
      </c>
      <c r="C33" s="38">
        <v>53936156.04</v>
      </c>
      <c r="D33" s="38">
        <f t="shared" si="0"/>
        <v>70.04872166972417</v>
      </c>
      <c r="E33" s="38">
        <f t="shared" si="1"/>
        <v>0</v>
      </c>
      <c r="F33" s="38">
        <f t="shared" si="2"/>
        <v>0</v>
      </c>
      <c r="G33" s="38">
        <f t="shared" si="3"/>
        <v>0</v>
      </c>
    </row>
    <row r="34" spans="1:7" ht="15">
      <c r="A34" s="5" t="s">
        <v>24</v>
      </c>
      <c r="B34" s="38">
        <v>282472000</v>
      </c>
      <c r="C34" s="38">
        <v>236941267.94</v>
      </c>
      <c r="D34" s="38">
        <f t="shared" si="0"/>
        <v>83.88132910164548</v>
      </c>
      <c r="E34" s="38">
        <f t="shared" si="1"/>
        <v>8.408959629962112</v>
      </c>
      <c r="F34" s="38">
        <f t="shared" si="2"/>
        <v>0.8535963379572343</v>
      </c>
      <c r="G34" s="38">
        <f t="shared" si="3"/>
        <v>-0.8535963379572343</v>
      </c>
    </row>
    <row r="35" spans="1:7" ht="15">
      <c r="A35" s="5" t="s">
        <v>25</v>
      </c>
      <c r="B35" s="38">
        <v>38271182</v>
      </c>
      <c r="C35" s="38">
        <v>28264468.85</v>
      </c>
      <c r="D35" s="38">
        <f t="shared" si="0"/>
        <v>73.85313798251646</v>
      </c>
      <c r="E35" s="38">
        <f t="shared" si="1"/>
        <v>0</v>
      </c>
      <c r="F35" s="38">
        <f t="shared" si="2"/>
        <v>0</v>
      </c>
      <c r="G35" s="38">
        <f t="shared" si="3"/>
        <v>0</v>
      </c>
    </row>
    <row r="36" spans="1:7" ht="15">
      <c r="A36" s="5" t="s">
        <v>26</v>
      </c>
      <c r="B36" s="38">
        <v>219140344.47</v>
      </c>
      <c r="C36" s="38">
        <v>167467766.32</v>
      </c>
      <c r="D36" s="38">
        <f t="shared" si="0"/>
        <v>76.42032630962031</v>
      </c>
      <c r="E36" s="38">
        <f t="shared" si="1"/>
        <v>0.9479568379369425</v>
      </c>
      <c r="F36" s="38">
        <f t="shared" si="2"/>
        <v>0.09622741944453116</v>
      </c>
      <c r="G36" s="38">
        <f t="shared" si="3"/>
        <v>-0.09622741944453116</v>
      </c>
    </row>
    <row r="37" spans="1:7" ht="15">
      <c r="A37" s="5" t="s">
        <v>27</v>
      </c>
      <c r="B37" s="38">
        <v>80869233.59</v>
      </c>
      <c r="C37" s="38">
        <v>59270515.050000004</v>
      </c>
      <c r="D37" s="38">
        <f t="shared" si="0"/>
        <v>73.2917976575571</v>
      </c>
      <c r="E37" s="38">
        <f t="shared" si="1"/>
        <v>0</v>
      </c>
      <c r="F37" s="38">
        <f t="shared" si="2"/>
        <v>0</v>
      </c>
      <c r="G37" s="38">
        <f t="shared" si="3"/>
        <v>0</v>
      </c>
    </row>
    <row r="38" spans="1:7" ht="15">
      <c r="A38" s="5" t="s">
        <v>28</v>
      </c>
      <c r="B38" s="38">
        <v>78592000</v>
      </c>
      <c r="C38" s="38">
        <v>56707315.230000004</v>
      </c>
      <c r="D38" s="38">
        <f t="shared" si="0"/>
        <v>72.15405541276466</v>
      </c>
      <c r="E38" s="38">
        <f t="shared" si="1"/>
        <v>0</v>
      </c>
      <c r="F38" s="38">
        <f t="shared" si="2"/>
        <v>0</v>
      </c>
      <c r="G38" s="38">
        <f t="shared" si="3"/>
        <v>0</v>
      </c>
    </row>
    <row r="39" spans="1:7" ht="15">
      <c r="A39" s="5" t="s">
        <v>29</v>
      </c>
      <c r="B39" s="38">
        <v>68621500</v>
      </c>
      <c r="C39" s="38">
        <v>48870434.93</v>
      </c>
      <c r="D39" s="38">
        <f t="shared" si="0"/>
        <v>71.2173807480163</v>
      </c>
      <c r="E39" s="38">
        <f t="shared" si="1"/>
        <v>0</v>
      </c>
      <c r="F39" s="38">
        <f t="shared" si="2"/>
        <v>0</v>
      </c>
      <c r="G39" s="38">
        <f t="shared" si="3"/>
        <v>0</v>
      </c>
    </row>
    <row r="40" spans="1:7" ht="15">
      <c r="A40" s="5" t="s">
        <v>30</v>
      </c>
      <c r="B40" s="38">
        <v>271709529.18</v>
      </c>
      <c r="C40" s="38">
        <v>197532343.42000002</v>
      </c>
      <c r="D40" s="38">
        <f t="shared" si="0"/>
        <v>72.69982176044343</v>
      </c>
      <c r="E40" s="38">
        <f t="shared" si="1"/>
        <v>0</v>
      </c>
      <c r="F40" s="38">
        <f t="shared" si="2"/>
        <v>0</v>
      </c>
      <c r="G40" s="38">
        <f t="shared" si="3"/>
        <v>0</v>
      </c>
    </row>
    <row r="41" spans="1:7" ht="15">
      <c r="A41" s="5" t="s">
        <v>31</v>
      </c>
      <c r="B41" s="38">
        <v>374757413.06</v>
      </c>
      <c r="C41" s="38">
        <v>253566665.62</v>
      </c>
      <c r="D41" s="38">
        <f t="shared" si="0"/>
        <v>67.66154765280203</v>
      </c>
      <c r="E41" s="38">
        <f t="shared" si="1"/>
        <v>0</v>
      </c>
      <c r="F41" s="38">
        <f t="shared" si="2"/>
        <v>0</v>
      </c>
      <c r="G41" s="38">
        <f t="shared" si="3"/>
        <v>0</v>
      </c>
    </row>
    <row r="42" spans="1:7" ht="15">
      <c r="A42" s="5" t="s">
        <v>32</v>
      </c>
      <c r="B42" s="38">
        <v>134980534</v>
      </c>
      <c r="C42" s="38">
        <v>88201397.69999999</v>
      </c>
      <c r="D42" s="38">
        <f t="shared" si="0"/>
        <v>65.34379075726578</v>
      </c>
      <c r="E42" s="38">
        <f t="shared" si="1"/>
        <v>0.12857871441758562</v>
      </c>
      <c r="F42" s="38">
        <f t="shared" si="2"/>
        <v>0.013052068816578995</v>
      </c>
      <c r="G42" s="38">
        <f t="shared" si="3"/>
        <v>-0.013052068816578995</v>
      </c>
    </row>
    <row r="43" spans="1:7" ht="15">
      <c r="A43" s="5" t="s">
        <v>33</v>
      </c>
      <c r="B43" s="38">
        <v>52170678</v>
      </c>
      <c r="C43" s="38">
        <v>36418494.67</v>
      </c>
      <c r="D43" s="38">
        <f t="shared" si="0"/>
        <v>69.80644313267311</v>
      </c>
      <c r="E43" s="38">
        <f t="shared" si="1"/>
        <v>0</v>
      </c>
      <c r="F43" s="38">
        <f t="shared" si="2"/>
        <v>0</v>
      </c>
      <c r="G43" s="38">
        <f t="shared" si="3"/>
        <v>0</v>
      </c>
    </row>
    <row r="44" spans="1:7" ht="15">
      <c r="A44" s="5" t="s">
        <v>34</v>
      </c>
      <c r="B44" s="38">
        <v>63445048.91</v>
      </c>
      <c r="C44" s="38">
        <v>46586370.67</v>
      </c>
      <c r="D44" s="38">
        <f t="shared" si="0"/>
        <v>73.42790567643051</v>
      </c>
      <c r="E44" s="38">
        <f t="shared" si="1"/>
        <v>0</v>
      </c>
      <c r="F44" s="38">
        <f t="shared" si="2"/>
        <v>0</v>
      </c>
      <c r="G44" s="38">
        <f t="shared" si="3"/>
        <v>0</v>
      </c>
    </row>
    <row r="45" spans="1:7" ht="15">
      <c r="A45" s="5" t="s">
        <v>35</v>
      </c>
      <c r="B45" s="38">
        <v>69287324.61</v>
      </c>
      <c r="C45" s="38">
        <v>42855267.39</v>
      </c>
      <c r="D45" s="38">
        <f t="shared" si="0"/>
        <v>61.85152570289147</v>
      </c>
      <c r="E45" s="38">
        <f t="shared" si="1"/>
        <v>3.620843768791893</v>
      </c>
      <c r="F45" s="38">
        <f t="shared" si="2"/>
        <v>0.36755307640476287</v>
      </c>
      <c r="G45" s="38">
        <f t="shared" si="3"/>
        <v>-0.36755307640476287</v>
      </c>
    </row>
    <row r="46" spans="1:7" ht="15">
      <c r="A46" s="5" t="s">
        <v>36</v>
      </c>
      <c r="B46" s="38">
        <v>87335975.55</v>
      </c>
      <c r="C46" s="38">
        <v>65620741.629999995</v>
      </c>
      <c r="D46" s="38">
        <f t="shared" si="0"/>
        <v>75.13598058160123</v>
      </c>
      <c r="E46" s="38">
        <f t="shared" si="1"/>
        <v>0</v>
      </c>
      <c r="F46" s="38">
        <f t="shared" si="2"/>
        <v>0</v>
      </c>
      <c r="G46" s="38">
        <f t="shared" si="3"/>
        <v>0</v>
      </c>
    </row>
    <row r="47" spans="1:7" ht="15">
      <c r="A47" s="15" t="s">
        <v>109</v>
      </c>
      <c r="B47" s="44">
        <f>AVERAGE(B$10:B$46)</f>
        <v>783209880.1708109</v>
      </c>
      <c r="C47" s="44">
        <f>AVERAGE(C$10:C$46)</f>
        <v>551946560.4927024</v>
      </c>
      <c r="D47" s="16">
        <f>$C47/$B47*100</f>
        <v>70.47236947168336</v>
      </c>
      <c r="E47" s="23"/>
      <c r="F47" s="23"/>
      <c r="G47" s="23"/>
    </row>
    <row r="48" ht="15">
      <c r="A48" s="6" t="s">
        <v>39</v>
      </c>
    </row>
    <row r="49" ht="15">
      <c r="D49" s="21"/>
    </row>
    <row r="50" spans="2:4" ht="15">
      <c r="B50" s="21">
        <f>SUM(B$10:B$46)</f>
        <v>28978765566.320004</v>
      </c>
      <c r="C50" s="21">
        <f>SUM(C$10:C$46)</f>
        <v>20422022738.22999</v>
      </c>
      <c r="D50" s="21">
        <f>C50/B50*100</f>
        <v>70.47236947168336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 horizontalCentered="1" verticalCentered="1"/>
  <pageMargins left="0.2362204724409449" right="0.15748031496062992" top="0.1968503937007874" bottom="0.31496062992125984" header="0.15748031496062992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70" t="s">
        <v>207</v>
      </c>
      <c r="B1" s="73"/>
      <c r="C1" s="73"/>
      <c r="D1" s="73"/>
      <c r="E1" s="73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262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42" t="s">
        <v>37</v>
      </c>
      <c r="C27" s="20">
        <f t="shared" si="0"/>
        <v>1</v>
      </c>
      <c r="D27" s="20">
        <f t="shared" si="1"/>
        <v>1</v>
      </c>
      <c r="E27" s="20">
        <f t="shared" si="2"/>
        <v>-1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2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 horizontalCentered="1" verticalCentered="1"/>
  <pageMargins left="0.15748031496062992" right="0.2362204724409449" top="0.15748031496062992" bottom="0.2362204724409449" header="0.15748031496062992" footer="0.2362204724409449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74" t="s">
        <v>229</v>
      </c>
      <c r="B1" s="74"/>
      <c r="C1" s="74"/>
      <c r="D1" s="74"/>
      <c r="E1" s="74"/>
      <c r="F1" s="74"/>
      <c r="G1" s="74"/>
    </row>
    <row r="3" spans="1:2" ht="15">
      <c r="A3" s="11" t="s">
        <v>126</v>
      </c>
      <c r="B3" s="36">
        <f>MAX($E$10:$E$46)</f>
        <v>100</v>
      </c>
    </row>
    <row r="4" spans="1:2" ht="15">
      <c r="A4" s="12" t="s">
        <v>127</v>
      </c>
      <c r="B4" s="30">
        <f>MIN($E$10:$E$46)</f>
        <v>2.096179999726361</v>
      </c>
    </row>
    <row r="5" spans="1:2" ht="15">
      <c r="A5" s="13" t="s">
        <v>128</v>
      </c>
      <c r="B5" s="14" t="s">
        <v>123</v>
      </c>
    </row>
    <row r="6" spans="1:2" ht="15">
      <c r="A6" s="28"/>
      <c r="B6" s="27"/>
    </row>
    <row r="7" spans="1:7" s="7" customFormat="1" ht="22.5" customHeight="1">
      <c r="A7" s="71" t="s">
        <v>38</v>
      </c>
      <c r="B7" s="71" t="s">
        <v>215</v>
      </c>
      <c r="C7" s="71"/>
      <c r="D7" s="71" t="s">
        <v>222</v>
      </c>
      <c r="E7" s="68" t="s">
        <v>129</v>
      </c>
      <c r="F7" s="68" t="s">
        <v>130</v>
      </c>
      <c r="G7" s="68" t="s">
        <v>131</v>
      </c>
    </row>
    <row r="8" spans="1:7" s="8" customFormat="1" ht="50.25" customHeight="1">
      <c r="A8" s="72"/>
      <c r="B8" s="3" t="s">
        <v>228</v>
      </c>
      <c r="C8" s="3" t="s">
        <v>261</v>
      </c>
      <c r="D8" s="71"/>
      <c r="E8" s="69"/>
      <c r="F8" s="69"/>
      <c r="G8" s="69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8">
        <v>156154200</v>
      </c>
      <c r="C10" s="38">
        <v>148634041.38</v>
      </c>
      <c r="D10" s="38">
        <f>$C10/$B10*100</f>
        <v>95.18414578666471</v>
      </c>
      <c r="E10" s="38">
        <f>IF($D10&gt;100,100,$C10/$B10*100)</f>
        <v>95.18414578666471</v>
      </c>
      <c r="F10" s="38">
        <f>($E10-$B$4)/($B$3-$B$4)</f>
        <v>0.9508103543526512</v>
      </c>
      <c r="G10" s="38">
        <f>$F10*$B$5</f>
        <v>0.9508103543526512</v>
      </c>
    </row>
    <row r="11" spans="1:7" ht="15">
      <c r="A11" s="5" t="s">
        <v>1</v>
      </c>
      <c r="B11" s="38">
        <v>274944000</v>
      </c>
      <c r="C11" s="38">
        <v>104058839.08</v>
      </c>
      <c r="D11" s="38">
        <f aca="true" t="shared" si="0" ref="D11:D46">$C11/$B11*100</f>
        <v>37.84728493074954</v>
      </c>
      <c r="E11" s="38">
        <f aca="true" t="shared" si="1" ref="E11:E46">IF($D11&gt;100,100,$C11/$B11*100)</f>
        <v>37.84728493074954</v>
      </c>
      <c r="F11" s="38">
        <f aca="true" t="shared" si="2" ref="F11:F46">($E11-$B$4)/($B$3-$B$4)</f>
        <v>0.36516557710335773</v>
      </c>
      <c r="G11" s="38">
        <f aca="true" t="shared" si="3" ref="G11:G46">$F11*$B$5</f>
        <v>0.36516557710335773</v>
      </c>
    </row>
    <row r="12" spans="1:7" ht="15">
      <c r="A12" s="5" t="s">
        <v>2</v>
      </c>
      <c r="B12" s="38">
        <v>33500000</v>
      </c>
      <c r="C12" s="38">
        <v>32811602.29</v>
      </c>
      <c r="D12" s="38">
        <f t="shared" si="0"/>
        <v>97.94508146268657</v>
      </c>
      <c r="E12" s="38">
        <f t="shared" si="1"/>
        <v>97.94508146268657</v>
      </c>
      <c r="F12" s="38">
        <f t="shared" si="2"/>
        <v>0.9790108441396088</v>
      </c>
      <c r="G12" s="38">
        <f t="shared" si="3"/>
        <v>0.9790108441396088</v>
      </c>
    </row>
    <row r="13" spans="1:7" ht="15">
      <c r="A13" s="5" t="s">
        <v>3</v>
      </c>
      <c r="B13" s="38">
        <v>89540000</v>
      </c>
      <c r="C13" s="38">
        <v>27031754.31</v>
      </c>
      <c r="D13" s="38">
        <f t="shared" si="0"/>
        <v>30.18958488943489</v>
      </c>
      <c r="E13" s="38">
        <f t="shared" si="1"/>
        <v>30.18958488943489</v>
      </c>
      <c r="F13" s="38">
        <f t="shared" si="2"/>
        <v>0.2869490167965868</v>
      </c>
      <c r="G13" s="38">
        <f t="shared" si="3"/>
        <v>0.2869490167965868</v>
      </c>
    </row>
    <row r="14" spans="1:7" ht="15">
      <c r="A14" s="5" t="s">
        <v>4</v>
      </c>
      <c r="B14" s="38">
        <v>5850000</v>
      </c>
      <c r="C14" s="38">
        <v>5161480.18</v>
      </c>
      <c r="D14" s="38">
        <f t="shared" si="0"/>
        <v>88.23043042735043</v>
      </c>
      <c r="E14" s="38">
        <f t="shared" si="1"/>
        <v>88.23043042735043</v>
      </c>
      <c r="F14" s="38">
        <f t="shared" si="2"/>
        <v>0.8797843682440922</v>
      </c>
      <c r="G14" s="38">
        <f t="shared" si="3"/>
        <v>0.8797843682440922</v>
      </c>
    </row>
    <row r="15" spans="1:7" ht="15">
      <c r="A15" s="5" t="s">
        <v>5</v>
      </c>
      <c r="B15" s="38">
        <v>28846000</v>
      </c>
      <c r="C15" s="38">
        <v>14863611.8</v>
      </c>
      <c r="D15" s="38">
        <f t="shared" si="0"/>
        <v>51.52746238646606</v>
      </c>
      <c r="E15" s="38">
        <f t="shared" si="1"/>
        <v>51.52746238646606</v>
      </c>
      <c r="F15" s="38">
        <f t="shared" si="2"/>
        <v>0.5048963603933079</v>
      </c>
      <c r="G15" s="38">
        <f t="shared" si="3"/>
        <v>0.5048963603933079</v>
      </c>
    </row>
    <row r="16" spans="1:7" ht="15">
      <c r="A16" s="5" t="s">
        <v>6</v>
      </c>
      <c r="B16" s="38">
        <v>13612000</v>
      </c>
      <c r="C16" s="38">
        <v>8668896.38</v>
      </c>
      <c r="D16" s="38">
        <f t="shared" si="0"/>
        <v>63.685691889509265</v>
      </c>
      <c r="E16" s="38">
        <f t="shared" si="1"/>
        <v>63.685691889509265</v>
      </c>
      <c r="F16" s="38">
        <f t="shared" si="2"/>
        <v>0.6290818058949157</v>
      </c>
      <c r="G16" s="38">
        <f t="shared" si="3"/>
        <v>0.6290818058949157</v>
      </c>
    </row>
    <row r="17" spans="1:7" ht="15">
      <c r="A17" s="5" t="s">
        <v>7</v>
      </c>
      <c r="B17" s="38">
        <v>4982400</v>
      </c>
      <c r="C17" s="38">
        <v>2577674.74</v>
      </c>
      <c r="D17" s="38">
        <f t="shared" si="0"/>
        <v>51.73560412652537</v>
      </c>
      <c r="E17" s="38">
        <f t="shared" si="1"/>
        <v>51.73560412652537</v>
      </c>
      <c r="F17" s="38">
        <f t="shared" si="2"/>
        <v>0.5070223421993163</v>
      </c>
      <c r="G17" s="38">
        <f t="shared" si="3"/>
        <v>0.5070223421993163</v>
      </c>
    </row>
    <row r="18" spans="1:7" ht="15">
      <c r="A18" s="5" t="s">
        <v>8</v>
      </c>
      <c r="B18" s="38">
        <v>16641000</v>
      </c>
      <c r="C18" s="38">
        <v>3489956.17</v>
      </c>
      <c r="D18" s="38">
        <f t="shared" si="0"/>
        <v>20.97203395228652</v>
      </c>
      <c r="E18" s="38">
        <f t="shared" si="1"/>
        <v>20.97203395228652</v>
      </c>
      <c r="F18" s="38">
        <f t="shared" si="2"/>
        <v>0.19279997402049687</v>
      </c>
      <c r="G18" s="38">
        <f t="shared" si="3"/>
        <v>0.19279997402049687</v>
      </c>
    </row>
    <row r="19" spans="1:7" ht="15">
      <c r="A19" s="5" t="s">
        <v>9</v>
      </c>
      <c r="B19" s="38">
        <v>3450000</v>
      </c>
      <c r="C19" s="38">
        <v>3496771.66</v>
      </c>
      <c r="D19" s="38">
        <f t="shared" si="0"/>
        <v>101.35570028985508</v>
      </c>
      <c r="E19" s="38">
        <f t="shared" si="1"/>
        <v>100</v>
      </c>
      <c r="F19" s="38">
        <f t="shared" si="2"/>
        <v>1</v>
      </c>
      <c r="G19" s="38">
        <f t="shared" si="3"/>
        <v>1</v>
      </c>
    </row>
    <row r="20" spans="1:7" ht="15">
      <c r="A20" s="5" t="s">
        <v>10</v>
      </c>
      <c r="B20" s="38">
        <v>2296734.68</v>
      </c>
      <c r="C20" s="38">
        <v>997850.88</v>
      </c>
      <c r="D20" s="38">
        <f t="shared" si="0"/>
        <v>43.44650205743399</v>
      </c>
      <c r="E20" s="38">
        <f t="shared" si="1"/>
        <v>43.44650205743399</v>
      </c>
      <c r="F20" s="38">
        <f t="shared" si="2"/>
        <v>0.4223565746218284</v>
      </c>
      <c r="G20" s="38">
        <f t="shared" si="3"/>
        <v>0.4223565746218284</v>
      </c>
    </row>
    <row r="21" spans="1:7" ht="15">
      <c r="A21" s="5" t="s">
        <v>11</v>
      </c>
      <c r="B21" s="38">
        <v>11990573</v>
      </c>
      <c r="C21" s="38">
        <v>8876075.12</v>
      </c>
      <c r="D21" s="38">
        <f t="shared" si="0"/>
        <v>74.02544582314789</v>
      </c>
      <c r="E21" s="38">
        <f t="shared" si="1"/>
        <v>74.02544582314789</v>
      </c>
      <c r="F21" s="38">
        <f t="shared" si="2"/>
        <v>0.7346931490846883</v>
      </c>
      <c r="G21" s="38">
        <f t="shared" si="3"/>
        <v>0.7346931490846883</v>
      </c>
    </row>
    <row r="22" spans="1:7" ht="15">
      <c r="A22" s="5" t="s">
        <v>12</v>
      </c>
      <c r="B22" s="38">
        <v>1524430.5</v>
      </c>
      <c r="C22" s="38">
        <v>1094329.01</v>
      </c>
      <c r="D22" s="38">
        <f t="shared" si="0"/>
        <v>71.78608732900582</v>
      </c>
      <c r="E22" s="38">
        <f t="shared" si="1"/>
        <v>71.78608732900582</v>
      </c>
      <c r="F22" s="38">
        <f t="shared" si="2"/>
        <v>0.7118201039457366</v>
      </c>
      <c r="G22" s="38">
        <f t="shared" si="3"/>
        <v>0.7118201039457366</v>
      </c>
    </row>
    <row r="23" spans="1:7" ht="15">
      <c r="A23" s="5" t="s">
        <v>13</v>
      </c>
      <c r="B23" s="38">
        <v>3552580</v>
      </c>
      <c r="C23" s="38">
        <v>1213236.87</v>
      </c>
      <c r="D23" s="38">
        <f t="shared" si="0"/>
        <v>34.150866975550166</v>
      </c>
      <c r="E23" s="38">
        <f t="shared" si="1"/>
        <v>34.150866975550166</v>
      </c>
      <c r="F23" s="38">
        <f t="shared" si="2"/>
        <v>0.3274099721107329</v>
      </c>
      <c r="G23" s="38">
        <f t="shared" si="3"/>
        <v>0.3274099721107329</v>
      </c>
    </row>
    <row r="24" spans="1:7" ht="15">
      <c r="A24" s="5" t="s">
        <v>14</v>
      </c>
      <c r="B24" s="38">
        <v>21481575.08</v>
      </c>
      <c r="C24" s="38">
        <v>5422468.33</v>
      </c>
      <c r="D24" s="38">
        <f t="shared" si="0"/>
        <v>25.24241499892847</v>
      </c>
      <c r="E24" s="38">
        <f t="shared" si="1"/>
        <v>25.24241499892847</v>
      </c>
      <c r="F24" s="38">
        <f t="shared" si="2"/>
        <v>0.23641809889682974</v>
      </c>
      <c r="G24" s="38">
        <f t="shared" si="3"/>
        <v>0.23641809889682974</v>
      </c>
    </row>
    <row r="25" spans="1:7" ht="15">
      <c r="A25" s="5" t="s">
        <v>15</v>
      </c>
      <c r="B25" s="38">
        <v>10226900</v>
      </c>
      <c r="C25" s="38">
        <v>10361900.62</v>
      </c>
      <c r="D25" s="38">
        <f t="shared" si="0"/>
        <v>101.32005417086312</v>
      </c>
      <c r="E25" s="38">
        <f t="shared" si="1"/>
        <v>100</v>
      </c>
      <c r="F25" s="38">
        <f t="shared" si="2"/>
        <v>1</v>
      </c>
      <c r="G25" s="38">
        <f t="shared" si="3"/>
        <v>1</v>
      </c>
    </row>
    <row r="26" spans="1:7" ht="15">
      <c r="A26" s="5" t="s">
        <v>16</v>
      </c>
      <c r="B26" s="38">
        <v>70721375.26</v>
      </c>
      <c r="C26" s="38">
        <v>37237869.37</v>
      </c>
      <c r="D26" s="38">
        <f t="shared" si="0"/>
        <v>52.65433432692552</v>
      </c>
      <c r="E26" s="38">
        <f t="shared" si="1"/>
        <v>52.65433432692552</v>
      </c>
      <c r="F26" s="38">
        <f t="shared" si="2"/>
        <v>0.5164063498958248</v>
      </c>
      <c r="G26" s="38">
        <f t="shared" si="3"/>
        <v>0.5164063498958248</v>
      </c>
    </row>
    <row r="27" spans="1:7" ht="15">
      <c r="A27" s="5" t="s">
        <v>17</v>
      </c>
      <c r="B27" s="38">
        <v>5737399</v>
      </c>
      <c r="C27" s="38">
        <v>1764561</v>
      </c>
      <c r="D27" s="38">
        <f t="shared" si="0"/>
        <v>30.755417219544956</v>
      </c>
      <c r="E27" s="38">
        <f t="shared" si="1"/>
        <v>30.755417219544956</v>
      </c>
      <c r="F27" s="38">
        <f t="shared" si="2"/>
        <v>0.29272848822179254</v>
      </c>
      <c r="G27" s="38">
        <f t="shared" si="3"/>
        <v>0.29272848822179254</v>
      </c>
    </row>
    <row r="28" spans="1:7" ht="15">
      <c r="A28" s="5" t="s">
        <v>18</v>
      </c>
      <c r="B28" s="38">
        <v>13886910</v>
      </c>
      <c r="C28" s="38">
        <v>291094.63</v>
      </c>
      <c r="D28" s="38">
        <f t="shared" si="0"/>
        <v>2.096179999726361</v>
      </c>
      <c r="E28" s="38">
        <f t="shared" si="1"/>
        <v>2.096179999726361</v>
      </c>
      <c r="F28" s="38">
        <f t="shared" si="2"/>
        <v>0</v>
      </c>
      <c r="G28" s="38">
        <f t="shared" si="3"/>
        <v>0</v>
      </c>
    </row>
    <row r="29" spans="1:7" ht="15">
      <c r="A29" s="5" t="s">
        <v>19</v>
      </c>
      <c r="B29" s="38">
        <v>29243900</v>
      </c>
      <c r="C29" s="38">
        <v>16117577.44</v>
      </c>
      <c r="D29" s="38">
        <f t="shared" si="0"/>
        <v>55.114322781845104</v>
      </c>
      <c r="E29" s="38">
        <f t="shared" si="1"/>
        <v>55.114322781845104</v>
      </c>
      <c r="F29" s="38">
        <f t="shared" si="2"/>
        <v>0.5415329328515532</v>
      </c>
      <c r="G29" s="38">
        <f t="shared" si="3"/>
        <v>0.5415329328515532</v>
      </c>
    </row>
    <row r="30" spans="1:7" ht="15">
      <c r="A30" s="5" t="s">
        <v>20</v>
      </c>
      <c r="B30" s="38">
        <v>6114272.81</v>
      </c>
      <c r="C30" s="38">
        <v>6055122.95</v>
      </c>
      <c r="D30" s="38">
        <f t="shared" si="0"/>
        <v>99.03259370593902</v>
      </c>
      <c r="E30" s="38">
        <f t="shared" si="1"/>
        <v>99.03259370593902</v>
      </c>
      <c r="F30" s="38">
        <f t="shared" si="2"/>
        <v>0.990118809520831</v>
      </c>
      <c r="G30" s="38">
        <f t="shared" si="3"/>
        <v>0.990118809520831</v>
      </c>
    </row>
    <row r="31" spans="1:7" ht="15">
      <c r="A31" s="5" t="s">
        <v>21</v>
      </c>
      <c r="B31" s="38">
        <v>10957200</v>
      </c>
      <c r="C31" s="38">
        <v>3392420.93</v>
      </c>
      <c r="D31" s="38">
        <f t="shared" si="0"/>
        <v>30.96065536815975</v>
      </c>
      <c r="E31" s="38">
        <f t="shared" si="1"/>
        <v>30.96065536815975</v>
      </c>
      <c r="F31" s="38">
        <f t="shared" si="2"/>
        <v>0.29482481243686626</v>
      </c>
      <c r="G31" s="38">
        <f t="shared" si="3"/>
        <v>0.29482481243686626</v>
      </c>
    </row>
    <row r="32" spans="1:7" ht="15">
      <c r="A32" s="5" t="s">
        <v>22</v>
      </c>
      <c r="B32" s="38">
        <v>7167194</v>
      </c>
      <c r="C32" s="38">
        <v>1941564</v>
      </c>
      <c r="D32" s="38">
        <f t="shared" si="0"/>
        <v>27.08959740729775</v>
      </c>
      <c r="E32" s="38">
        <f t="shared" si="1"/>
        <v>27.08959740729775</v>
      </c>
      <c r="F32" s="38">
        <f t="shared" si="2"/>
        <v>0.255285415906157</v>
      </c>
      <c r="G32" s="38">
        <f t="shared" si="3"/>
        <v>0.255285415906157</v>
      </c>
    </row>
    <row r="33" spans="1:7" ht="15">
      <c r="A33" s="5" t="s">
        <v>23</v>
      </c>
      <c r="B33" s="38">
        <v>40737730.77</v>
      </c>
      <c r="C33" s="38">
        <v>937693.84</v>
      </c>
      <c r="D33" s="38">
        <f t="shared" si="0"/>
        <v>2.3017822109289763</v>
      </c>
      <c r="E33" s="38">
        <f t="shared" si="1"/>
        <v>2.3017822109289763</v>
      </c>
      <c r="F33" s="38">
        <f t="shared" si="2"/>
        <v>0.0021000427889538995</v>
      </c>
      <c r="G33" s="38">
        <f t="shared" si="3"/>
        <v>0.0021000427889538995</v>
      </c>
    </row>
    <row r="34" spans="1:7" ht="15">
      <c r="A34" s="5" t="s">
        <v>24</v>
      </c>
      <c r="B34" s="38">
        <v>18350000</v>
      </c>
      <c r="C34" s="38">
        <v>22263498.94</v>
      </c>
      <c r="D34" s="38">
        <f t="shared" si="0"/>
        <v>121.32696970027249</v>
      </c>
      <c r="E34" s="38">
        <f t="shared" si="1"/>
        <v>100</v>
      </c>
      <c r="F34" s="38">
        <f t="shared" si="2"/>
        <v>1</v>
      </c>
      <c r="G34" s="38">
        <f t="shared" si="3"/>
        <v>1</v>
      </c>
    </row>
    <row r="35" spans="1:7" ht="15">
      <c r="A35" s="5" t="s">
        <v>25</v>
      </c>
      <c r="B35" s="38">
        <v>4872950</v>
      </c>
      <c r="C35" s="38">
        <v>184600</v>
      </c>
      <c r="D35" s="38">
        <f t="shared" si="0"/>
        <v>3.7882596784288776</v>
      </c>
      <c r="E35" s="38">
        <f t="shared" si="1"/>
        <v>3.7882596784288776</v>
      </c>
      <c r="F35" s="38">
        <f t="shared" si="2"/>
        <v>0.01728308128015625</v>
      </c>
      <c r="G35" s="38">
        <f t="shared" si="3"/>
        <v>0.01728308128015625</v>
      </c>
    </row>
    <row r="36" spans="1:7" ht="15">
      <c r="A36" s="5" t="s">
        <v>26</v>
      </c>
      <c r="B36" s="38">
        <v>10240100</v>
      </c>
      <c r="C36" s="38">
        <v>1946858.41</v>
      </c>
      <c r="D36" s="38">
        <f t="shared" si="0"/>
        <v>19.012103495083053</v>
      </c>
      <c r="E36" s="38">
        <f t="shared" si="1"/>
        <v>19.012103495083053</v>
      </c>
      <c r="F36" s="38">
        <f t="shared" si="2"/>
        <v>0.17278103648365725</v>
      </c>
      <c r="G36" s="38">
        <f t="shared" si="3"/>
        <v>0.17278103648365725</v>
      </c>
    </row>
    <row r="37" spans="1:7" ht="15">
      <c r="A37" s="5" t="s">
        <v>27</v>
      </c>
      <c r="B37" s="38">
        <v>23611617</v>
      </c>
      <c r="C37" s="38">
        <v>6449315.65</v>
      </c>
      <c r="D37" s="38">
        <f t="shared" si="0"/>
        <v>27.314163405242432</v>
      </c>
      <c r="E37" s="38">
        <f t="shared" si="1"/>
        <v>27.314163405242432</v>
      </c>
      <c r="F37" s="38">
        <f t="shared" si="2"/>
        <v>0.25757915682396854</v>
      </c>
      <c r="G37" s="38">
        <f t="shared" si="3"/>
        <v>0.25757915682396854</v>
      </c>
    </row>
    <row r="38" spans="1:7" ht="15">
      <c r="A38" s="5" t="s">
        <v>28</v>
      </c>
      <c r="B38" s="38">
        <v>3823000</v>
      </c>
      <c r="C38" s="38">
        <v>3584691.36</v>
      </c>
      <c r="D38" s="38">
        <f t="shared" si="0"/>
        <v>93.7664493852995</v>
      </c>
      <c r="E38" s="38">
        <f t="shared" si="1"/>
        <v>93.7664493852995</v>
      </c>
      <c r="F38" s="38">
        <f t="shared" si="2"/>
        <v>0.936329852965052</v>
      </c>
      <c r="G38" s="38">
        <f t="shared" si="3"/>
        <v>0.936329852965052</v>
      </c>
    </row>
    <row r="39" spans="1:7" ht="15">
      <c r="A39" s="5" t="s">
        <v>29</v>
      </c>
      <c r="B39" s="38">
        <v>2369500</v>
      </c>
      <c r="C39" s="38">
        <v>2181799.61</v>
      </c>
      <c r="D39" s="38">
        <f t="shared" si="0"/>
        <v>92.0784811141591</v>
      </c>
      <c r="E39" s="38">
        <f t="shared" si="1"/>
        <v>92.0784811141591</v>
      </c>
      <c r="F39" s="38">
        <f t="shared" si="2"/>
        <v>0.9190887660377424</v>
      </c>
      <c r="G39" s="38">
        <f t="shared" si="3"/>
        <v>0.9190887660377424</v>
      </c>
    </row>
    <row r="40" spans="1:7" ht="15">
      <c r="A40" s="5" t="s">
        <v>30</v>
      </c>
      <c r="B40" s="38">
        <v>56061451</v>
      </c>
      <c r="C40" s="38">
        <v>6701647.13</v>
      </c>
      <c r="D40" s="38">
        <f t="shared" si="0"/>
        <v>11.95410930409204</v>
      </c>
      <c r="E40" s="38">
        <f t="shared" si="1"/>
        <v>11.95410930409204</v>
      </c>
      <c r="F40" s="38">
        <f t="shared" si="2"/>
        <v>0.10068993532977696</v>
      </c>
      <c r="G40" s="38">
        <f t="shared" si="3"/>
        <v>0.10068993532977696</v>
      </c>
    </row>
    <row r="41" spans="1:7" ht="15">
      <c r="A41" s="5" t="s">
        <v>31</v>
      </c>
      <c r="B41" s="38">
        <v>11564600</v>
      </c>
      <c r="C41" s="38">
        <v>4308508.25</v>
      </c>
      <c r="D41" s="38">
        <f t="shared" si="0"/>
        <v>37.256007557546305</v>
      </c>
      <c r="E41" s="38">
        <f t="shared" si="1"/>
        <v>37.256007557546305</v>
      </c>
      <c r="F41" s="38">
        <f t="shared" si="2"/>
        <v>0.3591262073095991</v>
      </c>
      <c r="G41" s="38">
        <f t="shared" si="3"/>
        <v>0.3591262073095991</v>
      </c>
    </row>
    <row r="42" spans="1:7" ht="15">
      <c r="A42" s="5" t="s">
        <v>32</v>
      </c>
      <c r="B42" s="38">
        <v>34238590</v>
      </c>
      <c r="C42" s="38">
        <v>13510126.04</v>
      </c>
      <c r="D42" s="38">
        <f t="shared" si="0"/>
        <v>39.458768716819236</v>
      </c>
      <c r="E42" s="38">
        <f t="shared" si="1"/>
        <v>39.458768716819236</v>
      </c>
      <c r="F42" s="38">
        <f t="shared" si="2"/>
        <v>0.3816254433891185</v>
      </c>
      <c r="G42" s="38">
        <f t="shared" si="3"/>
        <v>0.3816254433891185</v>
      </c>
    </row>
    <row r="43" spans="1:7" ht="15">
      <c r="A43" s="5" t="s">
        <v>33</v>
      </c>
      <c r="B43" s="38">
        <v>14933122</v>
      </c>
      <c r="C43" s="38">
        <v>7845642.11</v>
      </c>
      <c r="D43" s="38">
        <f t="shared" si="0"/>
        <v>52.538525500561775</v>
      </c>
      <c r="E43" s="38">
        <f t="shared" si="1"/>
        <v>52.538525500561775</v>
      </c>
      <c r="F43" s="38">
        <f t="shared" si="2"/>
        <v>0.5152234662620359</v>
      </c>
      <c r="G43" s="38">
        <f t="shared" si="3"/>
        <v>0.5152234662620359</v>
      </c>
    </row>
    <row r="44" spans="1:7" ht="15">
      <c r="A44" s="5" t="s">
        <v>34</v>
      </c>
      <c r="B44" s="38">
        <v>1284448</v>
      </c>
      <c r="C44" s="38">
        <v>1039745</v>
      </c>
      <c r="D44" s="38">
        <f t="shared" si="0"/>
        <v>80.94878111064052</v>
      </c>
      <c r="E44" s="38">
        <f t="shared" si="1"/>
        <v>80.94878111064052</v>
      </c>
      <c r="F44" s="38">
        <f t="shared" si="2"/>
        <v>0.805408829917911</v>
      </c>
      <c r="G44" s="38">
        <f t="shared" si="3"/>
        <v>0.805408829917911</v>
      </c>
    </row>
    <row r="45" spans="1:7" ht="15">
      <c r="A45" s="5" t="s">
        <v>35</v>
      </c>
      <c r="B45" s="38">
        <v>1220200</v>
      </c>
      <c r="C45" s="38">
        <v>824445.15</v>
      </c>
      <c r="D45" s="38">
        <f t="shared" si="0"/>
        <v>67.56639485330274</v>
      </c>
      <c r="E45" s="38">
        <f t="shared" si="1"/>
        <v>67.56639485330274</v>
      </c>
      <c r="F45" s="38">
        <f t="shared" si="2"/>
        <v>0.6687197175084015</v>
      </c>
      <c r="G45" s="38">
        <f t="shared" si="3"/>
        <v>0.6687197175084015</v>
      </c>
    </row>
    <row r="46" spans="1:7" ht="15">
      <c r="A46" s="5" t="s">
        <v>36</v>
      </c>
      <c r="B46" s="38">
        <v>10227023.7</v>
      </c>
      <c r="C46" s="38">
        <v>659106.99</v>
      </c>
      <c r="D46" s="38">
        <f t="shared" si="0"/>
        <v>6.44475860557554</v>
      </c>
      <c r="E46" s="38">
        <f t="shared" si="1"/>
        <v>6.44475860557554</v>
      </c>
      <c r="F46" s="38">
        <f t="shared" si="2"/>
        <v>0.04441684303878055</v>
      </c>
      <c r="G46" s="38">
        <f t="shared" si="3"/>
        <v>0.04441684303878055</v>
      </c>
    </row>
    <row r="47" spans="1:7" ht="15">
      <c r="A47" s="15" t="s">
        <v>109</v>
      </c>
      <c r="B47" s="44">
        <f>AVERAGE(B$10:B$46)</f>
        <v>28539323.697297297</v>
      </c>
      <c r="C47" s="44">
        <f>AVERAGE(C$10:C$46)</f>
        <v>13999956.151891893</v>
      </c>
      <c r="D47" s="16">
        <f>$C47/$B47*100</f>
        <v>49.05496815685826</v>
      </c>
      <c r="E47" s="16"/>
      <c r="F47" s="23"/>
      <c r="G47" s="23"/>
    </row>
    <row r="48" ht="15">
      <c r="A48" s="6" t="s">
        <v>39</v>
      </c>
    </row>
    <row r="49" ht="15">
      <c r="E49" s="21"/>
    </row>
    <row r="50" spans="2:4" ht="15">
      <c r="B50" s="21">
        <f>SUM(B$10:B$46)</f>
        <v>1055954976.8</v>
      </c>
      <c r="C50" s="21">
        <f>SUM(C$10:C$46)</f>
        <v>517998377.62000006</v>
      </c>
      <c r="D50" s="21">
        <f>$C$50/$B$50*100</f>
        <v>49.054968156858266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 horizontalCentered="1" verticalCentered="1"/>
  <pageMargins left="0.1968503937007874" right="0.15748031496062992" top="0.1968503937007874" bottom="0.31496062992125984" header="0.15748031496062992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8.7109375" style="1" customWidth="1"/>
  </cols>
  <sheetData>
    <row r="1" spans="1:7" ht="17.25" customHeight="1">
      <c r="A1" s="70" t="s">
        <v>133</v>
      </c>
      <c r="B1" s="70"/>
      <c r="C1" s="70"/>
      <c r="D1" s="73"/>
      <c r="E1" s="73"/>
      <c r="F1" s="73"/>
      <c r="G1" s="73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230</v>
      </c>
      <c r="C7" s="3" t="s">
        <v>263</v>
      </c>
      <c r="D7" s="3" t="s">
        <v>132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134</v>
      </c>
      <c r="E8" s="9">
        <v>5</v>
      </c>
      <c r="F8" s="9">
        <v>6</v>
      </c>
      <c r="G8" s="9">
        <v>7</v>
      </c>
    </row>
    <row r="9" spans="1:7" ht="15">
      <c r="A9" s="5" t="s">
        <v>0</v>
      </c>
      <c r="B9" s="75" t="s">
        <v>211</v>
      </c>
      <c r="C9" s="76"/>
      <c r="D9" s="45">
        <v>0</v>
      </c>
      <c r="E9" s="20">
        <f>IF($D9&lt;0,1,0)</f>
        <v>0</v>
      </c>
      <c r="F9" s="20">
        <f>($E9-$B$4)/($B$3-$B$4)</f>
        <v>0</v>
      </c>
      <c r="G9" s="20">
        <f>$F9*$B$5</f>
        <v>0</v>
      </c>
    </row>
    <row r="10" spans="1:7" ht="15">
      <c r="A10" s="5" t="s">
        <v>1</v>
      </c>
      <c r="B10" s="45">
        <v>1116451707.7</v>
      </c>
      <c r="C10" s="45">
        <v>903549935.53</v>
      </c>
      <c r="D10" s="45">
        <f>$B10-$C10</f>
        <v>212901772.17000008</v>
      </c>
      <c r="E10" s="20">
        <f aca="true" t="shared" si="0" ref="E10:E45">IF($D10&lt;0,1,0)</f>
        <v>0</v>
      </c>
      <c r="F10" s="20">
        <f aca="true" t="shared" si="1" ref="F10:F45">($E10-$B$4)/($B$3-$B$4)</f>
        <v>0</v>
      </c>
      <c r="G10" s="20">
        <f aca="true" t="shared" si="2" ref="G10:G45">$F10*$B$5</f>
        <v>0</v>
      </c>
    </row>
    <row r="11" spans="1:7" ht="15">
      <c r="A11" s="5" t="s">
        <v>2</v>
      </c>
      <c r="B11" s="45">
        <v>377701006.8</v>
      </c>
      <c r="C11" s="45">
        <v>311834861.72</v>
      </c>
      <c r="D11" s="45">
        <f aca="true" t="shared" si="3" ref="D11:D45">$B11-$C11</f>
        <v>65866145.07999998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15">
      <c r="A12" s="5" t="s">
        <v>3</v>
      </c>
      <c r="B12" s="45">
        <v>239677536.8</v>
      </c>
      <c r="C12" s="45">
        <v>206631000</v>
      </c>
      <c r="D12" s="45">
        <f t="shared" si="3"/>
        <v>33046536.800000012</v>
      </c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15">
      <c r="A13" s="5" t="s">
        <v>4</v>
      </c>
      <c r="B13" s="45">
        <v>207888246.8</v>
      </c>
      <c r="C13" s="45">
        <v>137749766.2</v>
      </c>
      <c r="D13" s="45">
        <f t="shared" si="3"/>
        <v>70138480.60000002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15">
      <c r="A14" s="5" t="s">
        <v>5</v>
      </c>
      <c r="B14" s="45">
        <v>105770889.9</v>
      </c>
      <c r="C14" s="45">
        <v>69864865.2</v>
      </c>
      <c r="D14" s="45">
        <f t="shared" si="3"/>
        <v>35906024.7</v>
      </c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15">
      <c r="A15" s="5" t="s">
        <v>6</v>
      </c>
      <c r="B15" s="45">
        <v>122438011.85</v>
      </c>
      <c r="C15" s="45">
        <v>106219846</v>
      </c>
      <c r="D15" s="45">
        <f t="shared" si="3"/>
        <v>16218165.849999994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15">
      <c r="A16" s="5" t="s">
        <v>7</v>
      </c>
      <c r="B16" s="45">
        <v>49983055.36</v>
      </c>
      <c r="C16" s="45">
        <v>45609796.45</v>
      </c>
      <c r="D16" s="45">
        <f t="shared" si="3"/>
        <v>4373258.909999996</v>
      </c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5">
      <c r="A17" s="5" t="s">
        <v>8</v>
      </c>
      <c r="B17" s="45">
        <v>119957365.5</v>
      </c>
      <c r="C17" s="45">
        <v>91330210.4</v>
      </c>
      <c r="D17" s="45">
        <f t="shared" si="3"/>
        <v>28627155.099999994</v>
      </c>
      <c r="E17" s="20">
        <f t="shared" si="0"/>
        <v>0</v>
      </c>
      <c r="F17" s="20">
        <f t="shared" si="1"/>
        <v>0</v>
      </c>
      <c r="G17" s="20">
        <f t="shared" si="2"/>
        <v>0</v>
      </c>
    </row>
    <row r="18" spans="1:7" ht="15">
      <c r="A18" s="5" t="s">
        <v>9</v>
      </c>
      <c r="B18" s="45">
        <v>63598910.6</v>
      </c>
      <c r="C18" s="45">
        <v>48949959.31</v>
      </c>
      <c r="D18" s="45">
        <f t="shared" si="3"/>
        <v>14648951.29</v>
      </c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15">
      <c r="A19" s="5" t="s">
        <v>10</v>
      </c>
      <c r="B19" s="45">
        <v>31580869.8</v>
      </c>
      <c r="C19" s="45">
        <v>27352566.39</v>
      </c>
      <c r="D19" s="45">
        <f t="shared" si="3"/>
        <v>4228303.41</v>
      </c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15">
      <c r="A20" s="5" t="s">
        <v>11</v>
      </c>
      <c r="B20" s="45">
        <v>95145995.62</v>
      </c>
      <c r="C20" s="45">
        <v>56632326.23</v>
      </c>
      <c r="D20" s="45">
        <f t="shared" si="3"/>
        <v>38513669.39000001</v>
      </c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ht="15">
      <c r="A21" s="5" t="s">
        <v>12</v>
      </c>
      <c r="B21" s="45">
        <v>36830214.4</v>
      </c>
      <c r="C21" s="45">
        <v>27285286.03</v>
      </c>
      <c r="D21" s="45">
        <f t="shared" si="3"/>
        <v>9544928.369999997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15">
      <c r="A22" s="5" t="s">
        <v>13</v>
      </c>
      <c r="B22" s="45">
        <v>56465659.14</v>
      </c>
      <c r="C22" s="45">
        <v>42902717.2</v>
      </c>
      <c r="D22" s="45">
        <f t="shared" si="3"/>
        <v>13562941.939999998</v>
      </c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15">
      <c r="A23" s="5" t="s">
        <v>14</v>
      </c>
      <c r="B23" s="45">
        <v>59511767.99</v>
      </c>
      <c r="C23" s="45">
        <v>49795966.11</v>
      </c>
      <c r="D23" s="45">
        <f t="shared" si="3"/>
        <v>9715801.880000003</v>
      </c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15">
      <c r="A24" s="5" t="s">
        <v>15</v>
      </c>
      <c r="B24" s="45">
        <v>61120821.46</v>
      </c>
      <c r="C24" s="45">
        <v>30201252.2</v>
      </c>
      <c r="D24" s="45">
        <f t="shared" si="3"/>
        <v>30919569.26</v>
      </c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15">
      <c r="A25" s="5" t="s">
        <v>16</v>
      </c>
      <c r="B25" s="45">
        <v>142725934.17</v>
      </c>
      <c r="C25" s="45">
        <v>103691923.42</v>
      </c>
      <c r="D25" s="45">
        <f t="shared" si="3"/>
        <v>39034010.749999985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5">
      <c r="A26" s="5" t="s">
        <v>17</v>
      </c>
      <c r="B26" s="45">
        <v>27577399.65</v>
      </c>
      <c r="C26" s="45">
        <v>17607328</v>
      </c>
      <c r="D26" s="45">
        <f t="shared" si="3"/>
        <v>9970071.649999999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15">
      <c r="A27" s="5" t="s">
        <v>18</v>
      </c>
      <c r="B27" s="45">
        <v>35292883.5</v>
      </c>
      <c r="C27" s="45">
        <v>28284056</v>
      </c>
      <c r="D27" s="45">
        <f t="shared" si="3"/>
        <v>7008827.5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15">
      <c r="A28" s="5" t="s">
        <v>19</v>
      </c>
      <c r="B28" s="45">
        <v>91607214.05</v>
      </c>
      <c r="C28" s="45">
        <v>71038974.2</v>
      </c>
      <c r="D28" s="45">
        <f t="shared" si="3"/>
        <v>20568239.849999994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15">
      <c r="A29" s="5" t="s">
        <v>20</v>
      </c>
      <c r="B29" s="45">
        <v>103934481</v>
      </c>
      <c r="C29" s="45">
        <v>70689959.05</v>
      </c>
      <c r="D29" s="45">
        <f t="shared" si="3"/>
        <v>33244521.950000003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15">
      <c r="A30" s="5" t="s">
        <v>21</v>
      </c>
      <c r="B30" s="45">
        <v>47793938.5</v>
      </c>
      <c r="C30" s="45">
        <v>34841990.08</v>
      </c>
      <c r="D30" s="45">
        <f t="shared" si="3"/>
        <v>12951948.420000002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15">
      <c r="A31" s="5" t="s">
        <v>22</v>
      </c>
      <c r="B31" s="45">
        <v>57658849.41</v>
      </c>
      <c r="C31" s="45">
        <v>46204203.72</v>
      </c>
      <c r="D31" s="45">
        <f t="shared" si="3"/>
        <v>11454645.689999998</v>
      </c>
      <c r="E31" s="20">
        <f t="shared" si="0"/>
        <v>0</v>
      </c>
      <c r="F31" s="20">
        <f t="shared" si="1"/>
        <v>0</v>
      </c>
      <c r="G31" s="20">
        <f t="shared" si="2"/>
        <v>0</v>
      </c>
    </row>
    <row r="32" spans="1:7" ht="15">
      <c r="A32" s="5" t="s">
        <v>23</v>
      </c>
      <c r="B32" s="45">
        <v>60093017.6</v>
      </c>
      <c r="C32" s="45">
        <v>33823502.2</v>
      </c>
      <c r="D32" s="45">
        <f t="shared" si="3"/>
        <v>26269515.4</v>
      </c>
      <c r="E32" s="20">
        <f t="shared" si="0"/>
        <v>0</v>
      </c>
      <c r="F32" s="20">
        <f t="shared" si="1"/>
        <v>0</v>
      </c>
      <c r="G32" s="20">
        <f t="shared" si="2"/>
        <v>0</v>
      </c>
    </row>
    <row r="33" spans="1:7" ht="15">
      <c r="A33" s="5" t="s">
        <v>24</v>
      </c>
      <c r="B33" s="45">
        <v>102805271.2</v>
      </c>
      <c r="C33" s="45">
        <v>81532053.4</v>
      </c>
      <c r="D33" s="45">
        <f t="shared" si="3"/>
        <v>21273217.799999997</v>
      </c>
      <c r="E33" s="20">
        <f t="shared" si="0"/>
        <v>0</v>
      </c>
      <c r="F33" s="20">
        <f t="shared" si="1"/>
        <v>0</v>
      </c>
      <c r="G33" s="20">
        <f t="shared" si="2"/>
        <v>0</v>
      </c>
    </row>
    <row r="34" spans="1:7" ht="15">
      <c r="A34" s="5" t="s">
        <v>25</v>
      </c>
      <c r="B34" s="45">
        <v>29337740.29</v>
      </c>
      <c r="C34" s="45">
        <v>25374638.75</v>
      </c>
      <c r="D34" s="45">
        <f t="shared" si="3"/>
        <v>3963101.539999999</v>
      </c>
      <c r="E34" s="20">
        <f t="shared" si="0"/>
        <v>0</v>
      </c>
      <c r="F34" s="20">
        <f t="shared" si="1"/>
        <v>0</v>
      </c>
      <c r="G34" s="20">
        <f t="shared" si="2"/>
        <v>0</v>
      </c>
    </row>
    <row r="35" spans="1:7" ht="15">
      <c r="A35" s="5" t="s">
        <v>26</v>
      </c>
      <c r="B35" s="45">
        <v>86754634.78</v>
      </c>
      <c r="C35" s="45">
        <v>65253220.12</v>
      </c>
      <c r="D35" s="45">
        <f t="shared" si="3"/>
        <v>21501414.660000004</v>
      </c>
      <c r="E35" s="20">
        <f t="shared" si="0"/>
        <v>0</v>
      </c>
      <c r="F35" s="20">
        <f t="shared" si="1"/>
        <v>0</v>
      </c>
      <c r="G35" s="20">
        <f t="shared" si="2"/>
        <v>0</v>
      </c>
    </row>
    <row r="36" spans="1:7" ht="15">
      <c r="A36" s="5" t="s">
        <v>27</v>
      </c>
      <c r="B36" s="45">
        <v>54772922.75</v>
      </c>
      <c r="C36" s="45">
        <v>35971938.9</v>
      </c>
      <c r="D36" s="45">
        <f t="shared" si="3"/>
        <v>18800983.85</v>
      </c>
      <c r="E36" s="20">
        <f t="shared" si="0"/>
        <v>0</v>
      </c>
      <c r="F36" s="20">
        <f t="shared" si="1"/>
        <v>0</v>
      </c>
      <c r="G36" s="20">
        <f t="shared" si="2"/>
        <v>0</v>
      </c>
    </row>
    <row r="37" spans="1:7" ht="15">
      <c r="A37" s="5" t="s">
        <v>28</v>
      </c>
      <c r="B37" s="45">
        <v>69808707.2</v>
      </c>
      <c r="C37" s="45">
        <v>48780946.2</v>
      </c>
      <c r="D37" s="45">
        <f t="shared" si="3"/>
        <v>21027761</v>
      </c>
      <c r="E37" s="20">
        <f t="shared" si="0"/>
        <v>0</v>
      </c>
      <c r="F37" s="20">
        <f t="shared" si="1"/>
        <v>0</v>
      </c>
      <c r="G37" s="20">
        <f t="shared" si="2"/>
        <v>0</v>
      </c>
    </row>
    <row r="38" spans="1:7" ht="15">
      <c r="A38" s="5" t="s">
        <v>29</v>
      </c>
      <c r="B38" s="45">
        <v>64617761.6</v>
      </c>
      <c r="C38" s="45">
        <v>44073662.2</v>
      </c>
      <c r="D38" s="45">
        <f t="shared" si="3"/>
        <v>20544099.4</v>
      </c>
      <c r="E38" s="20">
        <f t="shared" si="0"/>
        <v>0</v>
      </c>
      <c r="F38" s="20">
        <f t="shared" si="1"/>
        <v>0</v>
      </c>
      <c r="G38" s="20">
        <f t="shared" si="2"/>
        <v>0</v>
      </c>
    </row>
    <row r="39" spans="1:7" ht="15">
      <c r="A39" s="5" t="s">
        <v>30</v>
      </c>
      <c r="B39" s="45">
        <v>115412295.35</v>
      </c>
      <c r="C39" s="45">
        <v>91431607.19</v>
      </c>
      <c r="D39" s="45">
        <f t="shared" si="3"/>
        <v>23980688.159999996</v>
      </c>
      <c r="E39" s="20">
        <f t="shared" si="0"/>
        <v>0</v>
      </c>
      <c r="F39" s="20">
        <f t="shared" si="1"/>
        <v>0</v>
      </c>
      <c r="G39" s="20">
        <f t="shared" si="2"/>
        <v>0</v>
      </c>
    </row>
    <row r="40" spans="1:7" ht="15">
      <c r="A40" s="5" t="s">
        <v>31</v>
      </c>
      <c r="B40" s="45">
        <v>96718956.49</v>
      </c>
      <c r="C40" s="45">
        <v>86954782.54</v>
      </c>
      <c r="D40" s="45">
        <f t="shared" si="3"/>
        <v>9764173.949999988</v>
      </c>
      <c r="E40" s="20">
        <f t="shared" si="0"/>
        <v>0</v>
      </c>
      <c r="F40" s="20">
        <f t="shared" si="1"/>
        <v>0</v>
      </c>
      <c r="G40" s="20">
        <f t="shared" si="2"/>
        <v>0</v>
      </c>
    </row>
    <row r="41" spans="1:7" ht="15">
      <c r="A41" s="5" t="s">
        <v>32</v>
      </c>
      <c r="B41" s="45">
        <v>67293912.84</v>
      </c>
      <c r="C41" s="45">
        <v>56001866</v>
      </c>
      <c r="D41" s="45">
        <f t="shared" si="3"/>
        <v>11292046.840000004</v>
      </c>
      <c r="E41" s="20">
        <f t="shared" si="0"/>
        <v>0</v>
      </c>
      <c r="F41" s="20">
        <f t="shared" si="1"/>
        <v>0</v>
      </c>
      <c r="G41" s="20">
        <f t="shared" si="2"/>
        <v>0</v>
      </c>
    </row>
    <row r="42" spans="1:7" ht="15">
      <c r="A42" s="5" t="s">
        <v>33</v>
      </c>
      <c r="B42" s="45">
        <v>56618635.76</v>
      </c>
      <c r="C42" s="45">
        <v>29358516.99</v>
      </c>
      <c r="D42" s="45">
        <f t="shared" si="3"/>
        <v>27260118.77</v>
      </c>
      <c r="E42" s="20">
        <f t="shared" si="0"/>
        <v>0</v>
      </c>
      <c r="F42" s="20">
        <f t="shared" si="1"/>
        <v>0</v>
      </c>
      <c r="G42" s="20">
        <f t="shared" si="2"/>
        <v>0</v>
      </c>
    </row>
    <row r="43" spans="1:7" ht="15">
      <c r="A43" s="5" t="s">
        <v>34</v>
      </c>
      <c r="B43" s="45">
        <v>47612200.67</v>
      </c>
      <c r="C43" s="45">
        <v>34350124.53</v>
      </c>
      <c r="D43" s="45">
        <f t="shared" si="3"/>
        <v>13262076.14</v>
      </c>
      <c r="E43" s="20">
        <f t="shared" si="0"/>
        <v>0</v>
      </c>
      <c r="F43" s="20">
        <f t="shared" si="1"/>
        <v>0</v>
      </c>
      <c r="G43" s="20">
        <f t="shared" si="2"/>
        <v>0</v>
      </c>
    </row>
    <row r="44" spans="1:7" ht="15">
      <c r="A44" s="5" t="s">
        <v>35</v>
      </c>
      <c r="B44" s="45">
        <v>44450732.14</v>
      </c>
      <c r="C44" s="45">
        <v>36467982.18</v>
      </c>
      <c r="D44" s="45">
        <f t="shared" si="3"/>
        <v>7982749.960000001</v>
      </c>
      <c r="E44" s="20">
        <f t="shared" si="0"/>
        <v>0</v>
      </c>
      <c r="F44" s="20">
        <f t="shared" si="1"/>
        <v>0</v>
      </c>
      <c r="G44" s="20">
        <f t="shared" si="2"/>
        <v>0</v>
      </c>
    </row>
    <row r="45" spans="1:7" ht="15">
      <c r="A45" s="5" t="s">
        <v>36</v>
      </c>
      <c r="B45" s="45">
        <v>52706526.33</v>
      </c>
      <c r="C45" s="45">
        <v>38064905.14</v>
      </c>
      <c r="D45" s="45">
        <f t="shared" si="3"/>
        <v>14641621.189999998</v>
      </c>
      <c r="E45" s="20">
        <f t="shared" si="0"/>
        <v>0</v>
      </c>
      <c r="F45" s="20">
        <f t="shared" si="1"/>
        <v>0</v>
      </c>
      <c r="G45" s="20">
        <f t="shared" si="2"/>
        <v>0</v>
      </c>
    </row>
    <row r="46" spans="1:3" ht="15">
      <c r="A46" s="6"/>
      <c r="B46" s="6"/>
      <c r="C46" s="6"/>
    </row>
  </sheetData>
  <sheetProtection/>
  <mergeCells count="2">
    <mergeCell ref="A1:G1"/>
    <mergeCell ref="B9:C9"/>
  </mergeCells>
  <printOptions horizontalCentered="1" verticalCentered="1"/>
  <pageMargins left="0.2362204724409449" right="0.1968503937007874" top="0.15748031496062992" bottom="0.31496062992125984" header="0.15748031496062992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9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0" t="s">
        <v>204</v>
      </c>
      <c r="B1" s="70"/>
      <c r="C1" s="70"/>
      <c r="D1" s="70"/>
      <c r="E1" s="70"/>
      <c r="F1" s="70"/>
    </row>
    <row r="3" spans="1:2" ht="15">
      <c r="A3" s="11" t="s">
        <v>135</v>
      </c>
      <c r="B3" s="29">
        <f>MAX($D$9:$D$45)</f>
        <v>0.06780198485296897</v>
      </c>
    </row>
    <row r="4" spans="1:2" ht="15">
      <c r="A4" s="12" t="s">
        <v>136</v>
      </c>
      <c r="B4" s="37">
        <f>MIN($D$9:$D$45)</f>
        <v>0</v>
      </c>
    </row>
    <row r="5" spans="1:2" ht="15">
      <c r="A5" s="13" t="s">
        <v>137</v>
      </c>
      <c r="B5" s="14" t="s">
        <v>41</v>
      </c>
    </row>
    <row r="7" spans="1:6" s="8" customFormat="1" ht="96.75" customHeight="1">
      <c r="A7" s="3" t="s">
        <v>38</v>
      </c>
      <c r="B7" s="3" t="s">
        <v>231</v>
      </c>
      <c r="C7" s="3" t="s">
        <v>264</v>
      </c>
      <c r="D7" s="9" t="s">
        <v>138</v>
      </c>
      <c r="E7" s="9" t="s">
        <v>139</v>
      </c>
      <c r="F7" s="9" t="s">
        <v>140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110</v>
      </c>
      <c r="E8" s="9">
        <v>5</v>
      </c>
      <c r="F8" s="9">
        <v>6</v>
      </c>
    </row>
    <row r="9" spans="1:6" ht="15">
      <c r="A9" s="5" t="s">
        <v>0</v>
      </c>
      <c r="B9" s="43">
        <v>23589835090.35</v>
      </c>
      <c r="C9" s="43">
        <v>188780995.72833633</v>
      </c>
      <c r="D9" s="38">
        <f>$C9/$B9</f>
        <v>0.008002641604118794</v>
      </c>
      <c r="E9" s="38">
        <f>($D9-$B$4)/($B$3-$B$4)</f>
        <v>0.11802960667704358</v>
      </c>
      <c r="F9" s="38">
        <f>$E9*$B$5</f>
        <v>-0.11802960667704358</v>
      </c>
    </row>
    <row r="10" spans="1:6" ht="15">
      <c r="A10" s="5" t="s">
        <v>1</v>
      </c>
      <c r="B10" s="43">
        <v>13764894232.25</v>
      </c>
      <c r="C10" s="43">
        <v>244779535.9910729</v>
      </c>
      <c r="D10" s="38">
        <f aca="true" t="shared" si="0" ref="D10:D45">$C10/$B10</f>
        <v>0.017782885350297487</v>
      </c>
      <c r="E10" s="38">
        <f aca="true" t="shared" si="1" ref="E10:E45">($D10-$B$4)/($B$3-$B$4)</f>
        <v>0.2622767665114865</v>
      </c>
      <c r="F10" s="38">
        <f aca="true" t="shared" si="2" ref="F10:F45">$E10*$B$5</f>
        <v>-0.2622767665114865</v>
      </c>
    </row>
    <row r="11" spans="1:6" ht="15">
      <c r="A11" s="5" t="s">
        <v>2</v>
      </c>
      <c r="B11" s="43">
        <v>3177509032</v>
      </c>
      <c r="C11" s="43">
        <v>148669577.30131853</v>
      </c>
      <c r="D11" s="38">
        <f t="shared" si="0"/>
        <v>0.046788089602295274</v>
      </c>
      <c r="E11" s="38">
        <f t="shared" si="1"/>
        <v>0.6900696152739026</v>
      </c>
      <c r="F11" s="38">
        <f t="shared" si="2"/>
        <v>-0.6900696152739026</v>
      </c>
    </row>
    <row r="12" spans="1:6" ht="15">
      <c r="A12" s="5" t="s">
        <v>3</v>
      </c>
      <c r="B12" s="43">
        <v>2115302000</v>
      </c>
      <c r="C12" s="43">
        <v>91853188.72495395</v>
      </c>
      <c r="D12" s="38">
        <f t="shared" si="0"/>
        <v>0.04342320327071687</v>
      </c>
      <c r="E12" s="38">
        <f t="shared" si="1"/>
        <v>0.6404414762323204</v>
      </c>
      <c r="F12" s="38">
        <f t="shared" si="2"/>
        <v>-0.6404414762323204</v>
      </c>
    </row>
    <row r="13" spans="1:6" ht="15">
      <c r="A13" s="5" t="s">
        <v>4</v>
      </c>
      <c r="B13" s="43">
        <v>1292449562.43</v>
      </c>
      <c r="C13" s="43">
        <v>62661058.88669816</v>
      </c>
      <c r="D13" s="38">
        <f t="shared" si="0"/>
        <v>0.04848240171855211</v>
      </c>
      <c r="E13" s="38">
        <f t="shared" si="1"/>
        <v>0.7150587379364768</v>
      </c>
      <c r="F13" s="38">
        <f t="shared" si="2"/>
        <v>-0.7150587379364768</v>
      </c>
    </row>
    <row r="14" spans="1:6" ht="15">
      <c r="A14" s="5" t="s">
        <v>5</v>
      </c>
      <c r="B14" s="43">
        <v>1029169299.81</v>
      </c>
      <c r="C14" s="43">
        <v>3974253.2702225596</v>
      </c>
      <c r="D14" s="38">
        <f t="shared" si="0"/>
        <v>0.0038616127307297896</v>
      </c>
      <c r="E14" s="38">
        <f t="shared" si="1"/>
        <v>0.05695427263823965</v>
      </c>
      <c r="F14" s="38">
        <f t="shared" si="2"/>
        <v>-0.05695427263823965</v>
      </c>
    </row>
    <row r="15" spans="1:6" ht="15">
      <c r="A15" s="5" t="s">
        <v>6</v>
      </c>
      <c r="B15" s="43">
        <v>1341695361.61</v>
      </c>
      <c r="C15" s="43">
        <v>25181151.107528076</v>
      </c>
      <c r="D15" s="38">
        <f t="shared" si="0"/>
        <v>0.018768158427045125</v>
      </c>
      <c r="E15" s="38">
        <f t="shared" si="1"/>
        <v>0.276808392375895</v>
      </c>
      <c r="F15" s="38">
        <f t="shared" si="2"/>
        <v>-0.276808392375895</v>
      </c>
    </row>
    <row r="16" spans="1:6" ht="15">
      <c r="A16" s="5" t="s">
        <v>7</v>
      </c>
      <c r="B16" s="43">
        <v>347915817.8</v>
      </c>
      <c r="C16" s="43">
        <v>18773253.75237335</v>
      </c>
      <c r="D16" s="38">
        <f t="shared" si="0"/>
        <v>0.053959184354087586</v>
      </c>
      <c r="E16" s="38">
        <f t="shared" si="1"/>
        <v>0.7958348781543787</v>
      </c>
      <c r="F16" s="38">
        <f t="shared" si="2"/>
        <v>-0.7958348781543787</v>
      </c>
    </row>
    <row r="17" spans="1:6" ht="15">
      <c r="A17" s="5" t="s">
        <v>8</v>
      </c>
      <c r="B17" s="43">
        <v>965850116.4</v>
      </c>
      <c r="C17" s="43">
        <v>31870088.42735622</v>
      </c>
      <c r="D17" s="38">
        <f t="shared" si="0"/>
        <v>0.03299692973703329</v>
      </c>
      <c r="E17" s="38">
        <f t="shared" si="1"/>
        <v>0.48666613239403406</v>
      </c>
      <c r="F17" s="38">
        <f t="shared" si="2"/>
        <v>-0.48666613239403406</v>
      </c>
    </row>
    <row r="18" spans="1:6" ht="15">
      <c r="A18" s="5" t="s">
        <v>9</v>
      </c>
      <c r="B18" s="43">
        <v>763348428.54</v>
      </c>
      <c r="C18" s="43">
        <v>0</v>
      </c>
      <c r="D18" s="38">
        <f t="shared" si="0"/>
        <v>0</v>
      </c>
      <c r="E18" s="38">
        <f t="shared" si="1"/>
        <v>0</v>
      </c>
      <c r="F18" s="38">
        <f t="shared" si="2"/>
        <v>0</v>
      </c>
    </row>
    <row r="19" spans="1:6" ht="15">
      <c r="A19" s="5" t="s">
        <v>10</v>
      </c>
      <c r="B19" s="43">
        <v>292554040.92</v>
      </c>
      <c r="C19" s="43">
        <v>7997242.727881391</v>
      </c>
      <c r="D19" s="38">
        <f t="shared" si="0"/>
        <v>0.027335950317870557</v>
      </c>
      <c r="E19" s="38">
        <f t="shared" si="1"/>
        <v>0.403173304987303</v>
      </c>
      <c r="F19" s="38">
        <f t="shared" si="2"/>
        <v>-0.403173304987303</v>
      </c>
    </row>
    <row r="20" spans="1:6" ht="15">
      <c r="A20" s="5" t="s">
        <v>11</v>
      </c>
      <c r="B20" s="43">
        <v>801555377.19</v>
      </c>
      <c r="C20" s="43">
        <v>13199892.620521888</v>
      </c>
      <c r="D20" s="38">
        <f t="shared" si="0"/>
        <v>0.016467848630492058</v>
      </c>
      <c r="E20" s="38">
        <f t="shared" si="1"/>
        <v>0.24288151248378903</v>
      </c>
      <c r="F20" s="38">
        <f t="shared" si="2"/>
        <v>-0.24288151248378903</v>
      </c>
    </row>
    <row r="21" spans="1:6" ht="15">
      <c r="A21" s="5" t="s">
        <v>12</v>
      </c>
      <c r="B21" s="43">
        <v>418553557.05</v>
      </c>
      <c r="C21" s="43">
        <v>0</v>
      </c>
      <c r="D21" s="38">
        <f t="shared" si="0"/>
        <v>0</v>
      </c>
      <c r="E21" s="38">
        <f t="shared" si="1"/>
        <v>0</v>
      </c>
      <c r="F21" s="38">
        <f t="shared" si="2"/>
        <v>0</v>
      </c>
    </row>
    <row r="22" spans="1:6" ht="15">
      <c r="A22" s="5" t="s">
        <v>13</v>
      </c>
      <c r="B22" s="43">
        <v>491381915.04</v>
      </c>
      <c r="C22" s="43">
        <v>10754094.766031459</v>
      </c>
      <c r="D22" s="38">
        <f t="shared" si="0"/>
        <v>0.02188541018070647</v>
      </c>
      <c r="E22" s="38">
        <f t="shared" si="1"/>
        <v>0.32278421093668225</v>
      </c>
      <c r="F22" s="38">
        <f t="shared" si="2"/>
        <v>-0.32278421093668225</v>
      </c>
    </row>
    <row r="23" spans="1:6" ht="15">
      <c r="A23" s="5" t="s">
        <v>14</v>
      </c>
      <c r="B23" s="43">
        <v>606585424.34</v>
      </c>
      <c r="C23" s="43">
        <v>5596454.398689084</v>
      </c>
      <c r="D23" s="38">
        <f t="shared" si="0"/>
        <v>0.009226160362785422</v>
      </c>
      <c r="E23" s="38">
        <f t="shared" si="1"/>
        <v>0.13607507778411917</v>
      </c>
      <c r="F23" s="38">
        <f t="shared" si="2"/>
        <v>-0.13607507778411917</v>
      </c>
    </row>
    <row r="24" spans="1:6" ht="15">
      <c r="A24" s="5" t="s">
        <v>15</v>
      </c>
      <c r="B24" s="43">
        <v>486763043.29</v>
      </c>
      <c r="C24" s="43">
        <v>3063359.9723019525</v>
      </c>
      <c r="D24" s="38">
        <f t="shared" si="0"/>
        <v>0.00629332899144705</v>
      </c>
      <c r="E24" s="38">
        <f t="shared" si="1"/>
        <v>0.09281924423148319</v>
      </c>
      <c r="F24" s="38">
        <f t="shared" si="2"/>
        <v>-0.09281924423148319</v>
      </c>
    </row>
    <row r="25" spans="1:6" ht="15">
      <c r="A25" s="5" t="s">
        <v>16</v>
      </c>
      <c r="B25" s="43">
        <v>1288833408.26</v>
      </c>
      <c r="C25" s="43">
        <v>80712779.2310782</v>
      </c>
      <c r="D25" s="38">
        <f t="shared" si="0"/>
        <v>0.06262467958527328</v>
      </c>
      <c r="E25" s="38">
        <f t="shared" si="1"/>
        <v>0.9236408007977515</v>
      </c>
      <c r="F25" s="38">
        <f t="shared" si="2"/>
        <v>-0.9236408007977515</v>
      </c>
    </row>
    <row r="26" spans="1:6" ht="15">
      <c r="A26" s="5" t="s">
        <v>17</v>
      </c>
      <c r="B26" s="43">
        <v>187261546.98</v>
      </c>
      <c r="C26" s="43">
        <v>5864909.09087592</v>
      </c>
      <c r="D26" s="38">
        <f t="shared" si="0"/>
        <v>0.0313193455114536</v>
      </c>
      <c r="E26" s="38">
        <f t="shared" si="1"/>
        <v>0.4619237265600811</v>
      </c>
      <c r="F26" s="38">
        <f t="shared" si="2"/>
        <v>-0.4619237265600811</v>
      </c>
    </row>
    <row r="27" spans="1:6" ht="15">
      <c r="A27" s="5" t="s">
        <v>18</v>
      </c>
      <c r="B27" s="43">
        <v>431359102.11</v>
      </c>
      <c r="C27" s="43">
        <v>788165.9326883927</v>
      </c>
      <c r="D27" s="38">
        <f t="shared" si="0"/>
        <v>0.0018271688920740662</v>
      </c>
      <c r="E27" s="38">
        <f t="shared" si="1"/>
        <v>0.026948604764836123</v>
      </c>
      <c r="F27" s="38">
        <f t="shared" si="2"/>
        <v>-0.026948604764836123</v>
      </c>
    </row>
    <row r="28" spans="1:6" ht="15">
      <c r="A28" s="5" t="s">
        <v>19</v>
      </c>
      <c r="B28" s="43">
        <v>818785597.65</v>
      </c>
      <c r="C28" s="43">
        <v>26452012.7015215</v>
      </c>
      <c r="D28" s="38">
        <f t="shared" si="0"/>
        <v>0.03230639715383555</v>
      </c>
      <c r="E28" s="38">
        <f t="shared" si="1"/>
        <v>0.47648158418803116</v>
      </c>
      <c r="F28" s="38">
        <f t="shared" si="2"/>
        <v>-0.47648158418803116</v>
      </c>
    </row>
    <row r="29" spans="1:6" ht="15">
      <c r="A29" s="5" t="s">
        <v>20</v>
      </c>
      <c r="B29" s="43">
        <v>1044053810</v>
      </c>
      <c r="C29" s="43">
        <v>6602008.308322668</v>
      </c>
      <c r="D29" s="38">
        <f t="shared" si="0"/>
        <v>0.006323436823934073</v>
      </c>
      <c r="E29" s="38">
        <f t="shared" si="1"/>
        <v>0.09326329955747861</v>
      </c>
      <c r="F29" s="38">
        <f t="shared" si="2"/>
        <v>-0.09326329955747861</v>
      </c>
    </row>
    <row r="30" spans="1:6" ht="15">
      <c r="A30" s="5" t="s">
        <v>21</v>
      </c>
      <c r="B30" s="43">
        <v>350233682.58</v>
      </c>
      <c r="C30" s="43">
        <v>11653013.772325754</v>
      </c>
      <c r="D30" s="38">
        <f t="shared" si="0"/>
        <v>0.03327211045632079</v>
      </c>
      <c r="E30" s="38">
        <f t="shared" si="1"/>
        <v>0.49072472625207875</v>
      </c>
      <c r="F30" s="38">
        <f t="shared" si="2"/>
        <v>-0.49072472625207875</v>
      </c>
    </row>
    <row r="31" spans="1:6" ht="15">
      <c r="A31" s="5" t="s">
        <v>22</v>
      </c>
      <c r="B31" s="43">
        <v>488733341.83</v>
      </c>
      <c r="C31" s="43">
        <v>18270781.132580377</v>
      </c>
      <c r="D31" s="38">
        <f t="shared" si="0"/>
        <v>0.03738394655901264</v>
      </c>
      <c r="E31" s="38">
        <f t="shared" si="1"/>
        <v>0.551369501056364</v>
      </c>
      <c r="F31" s="38">
        <f t="shared" si="2"/>
        <v>-0.551369501056364</v>
      </c>
    </row>
    <row r="32" spans="1:6" ht="15">
      <c r="A32" s="5" t="s">
        <v>23</v>
      </c>
      <c r="B32" s="43">
        <v>466724204.45</v>
      </c>
      <c r="C32" s="43">
        <v>5010765.944747172</v>
      </c>
      <c r="D32" s="38">
        <f t="shared" si="0"/>
        <v>0.010736031894150401</v>
      </c>
      <c r="E32" s="38">
        <f t="shared" si="1"/>
        <v>0.15834391747427262</v>
      </c>
      <c r="F32" s="38">
        <f t="shared" si="2"/>
        <v>-0.15834391747427262</v>
      </c>
    </row>
    <row r="33" spans="1:6" ht="15">
      <c r="A33" s="5" t="s">
        <v>24</v>
      </c>
      <c r="B33" s="43">
        <v>866734751.12</v>
      </c>
      <c r="C33" s="43">
        <v>51174887.76609461</v>
      </c>
      <c r="D33" s="38">
        <f t="shared" si="0"/>
        <v>0.059043309040010344</v>
      </c>
      <c r="E33" s="38">
        <f t="shared" si="1"/>
        <v>0.8708197727256491</v>
      </c>
      <c r="F33" s="38">
        <f t="shared" si="2"/>
        <v>-0.8708197727256491</v>
      </c>
    </row>
    <row r="34" spans="1:6" ht="15">
      <c r="A34" s="5" t="s">
        <v>25</v>
      </c>
      <c r="B34" s="43">
        <v>264224792.81</v>
      </c>
      <c r="C34" s="43">
        <v>6908254.35868898</v>
      </c>
      <c r="D34" s="38">
        <f t="shared" si="0"/>
        <v>0.02614536768189123</v>
      </c>
      <c r="E34" s="38">
        <f t="shared" si="1"/>
        <v>0.38561360317973575</v>
      </c>
      <c r="F34" s="38">
        <f t="shared" si="2"/>
        <v>-0.38561360317973575</v>
      </c>
    </row>
    <row r="35" spans="1:6" ht="15">
      <c r="A35" s="5" t="s">
        <v>26</v>
      </c>
      <c r="B35" s="43">
        <v>604582565.76</v>
      </c>
      <c r="C35" s="43">
        <v>40717863.62289467</v>
      </c>
      <c r="D35" s="38">
        <f t="shared" si="0"/>
        <v>0.0673487227864562</v>
      </c>
      <c r="E35" s="38">
        <f t="shared" si="1"/>
        <v>0.9933149144896617</v>
      </c>
      <c r="F35" s="38">
        <f t="shared" si="2"/>
        <v>-0.9933149144896617</v>
      </c>
    </row>
    <row r="36" spans="1:6" ht="15">
      <c r="A36" s="5" t="s">
        <v>27</v>
      </c>
      <c r="B36" s="43">
        <v>410309677.18</v>
      </c>
      <c r="C36" s="43">
        <v>13651734.745526664</v>
      </c>
      <c r="D36" s="38">
        <f t="shared" si="0"/>
        <v>0.0332717834961951</v>
      </c>
      <c r="E36" s="38">
        <f t="shared" si="1"/>
        <v>0.4907199039725187</v>
      </c>
      <c r="F36" s="38">
        <f t="shared" si="2"/>
        <v>-0.4907199039725187</v>
      </c>
    </row>
    <row r="37" spans="1:6" ht="15">
      <c r="A37" s="5" t="s">
        <v>28</v>
      </c>
      <c r="B37" s="43">
        <v>499724933.16</v>
      </c>
      <c r="C37" s="43">
        <v>26017856.145250447</v>
      </c>
      <c r="D37" s="38">
        <f t="shared" si="0"/>
        <v>0.052064354645518854</v>
      </c>
      <c r="E37" s="38">
        <f t="shared" si="1"/>
        <v>0.7678883554577682</v>
      </c>
      <c r="F37" s="38">
        <f t="shared" si="2"/>
        <v>-0.7678883554577682</v>
      </c>
    </row>
    <row r="38" spans="1:6" ht="15">
      <c r="A38" s="5" t="s">
        <v>29</v>
      </c>
      <c r="B38" s="43">
        <v>424217022.46</v>
      </c>
      <c r="C38" s="43">
        <v>17205694.38158007</v>
      </c>
      <c r="D38" s="38">
        <f t="shared" si="0"/>
        <v>0.04055870809192344</v>
      </c>
      <c r="E38" s="38">
        <f t="shared" si="1"/>
        <v>0.5981935216185257</v>
      </c>
      <c r="F38" s="38">
        <f t="shared" si="2"/>
        <v>-0.5981935216185257</v>
      </c>
    </row>
    <row r="39" spans="1:6" ht="15">
      <c r="A39" s="5" t="s">
        <v>30</v>
      </c>
      <c r="B39" s="43">
        <v>1351347004.66</v>
      </c>
      <c r="C39" s="43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</row>
    <row r="40" spans="1:6" ht="15">
      <c r="A40" s="5" t="s">
        <v>31</v>
      </c>
      <c r="B40" s="43">
        <v>948924927.41</v>
      </c>
      <c r="C40" s="43">
        <v>61982598.07878204</v>
      </c>
      <c r="D40" s="38">
        <f t="shared" si="0"/>
        <v>0.06531875840584947</v>
      </c>
      <c r="E40" s="38">
        <f t="shared" si="1"/>
        <v>0.9633753133849331</v>
      </c>
      <c r="F40" s="38">
        <f t="shared" si="2"/>
        <v>-0.9633753133849331</v>
      </c>
    </row>
    <row r="41" spans="1:6" ht="15">
      <c r="A41" s="5" t="s">
        <v>32</v>
      </c>
      <c r="B41" s="43">
        <v>583963775.79</v>
      </c>
      <c r="C41" s="43">
        <v>38190053.387184784</v>
      </c>
      <c r="D41" s="38">
        <f t="shared" si="0"/>
        <v>0.06539798352307107</v>
      </c>
      <c r="E41" s="38">
        <f t="shared" si="1"/>
        <v>0.9645437912310227</v>
      </c>
      <c r="F41" s="38">
        <f t="shared" si="2"/>
        <v>-0.9645437912310227</v>
      </c>
    </row>
    <row r="42" spans="1:6" ht="15">
      <c r="A42" s="5" t="s">
        <v>33</v>
      </c>
      <c r="B42" s="43">
        <v>500054000.14</v>
      </c>
      <c r="C42" s="43">
        <v>0</v>
      </c>
      <c r="D42" s="38">
        <f t="shared" si="0"/>
        <v>0</v>
      </c>
      <c r="E42" s="38">
        <f t="shared" si="1"/>
        <v>0</v>
      </c>
      <c r="F42" s="38">
        <f t="shared" si="2"/>
        <v>0</v>
      </c>
    </row>
    <row r="43" spans="1:6" ht="15">
      <c r="A43" s="5" t="s">
        <v>34</v>
      </c>
      <c r="B43" s="43">
        <v>375598965.01</v>
      </c>
      <c r="C43" s="43">
        <v>15742150.440060392</v>
      </c>
      <c r="D43" s="38">
        <f t="shared" si="0"/>
        <v>0.04191212411791729</v>
      </c>
      <c r="E43" s="38">
        <f t="shared" si="1"/>
        <v>0.618154825538002</v>
      </c>
      <c r="F43" s="38">
        <f t="shared" si="2"/>
        <v>-0.618154825538002</v>
      </c>
    </row>
    <row r="44" spans="1:6" ht="15">
      <c r="A44" s="5" t="s">
        <v>35</v>
      </c>
      <c r="B44" s="43">
        <v>332677385.2</v>
      </c>
      <c r="C44" s="43">
        <v>22556187.032255724</v>
      </c>
      <c r="D44" s="38">
        <f t="shared" si="0"/>
        <v>0.06780198485296897</v>
      </c>
      <c r="E44" s="38">
        <f t="shared" si="1"/>
        <v>1</v>
      </c>
      <c r="F44" s="38">
        <f t="shared" si="2"/>
        <v>-1</v>
      </c>
    </row>
    <row r="45" spans="1:6" ht="15">
      <c r="A45" s="5" t="s">
        <v>36</v>
      </c>
      <c r="B45" s="43">
        <v>447392049.02</v>
      </c>
      <c r="C45" s="43">
        <v>20020938.08699052</v>
      </c>
      <c r="D45" s="38">
        <f t="shared" si="0"/>
        <v>0.044750321626961936</v>
      </c>
      <c r="E45" s="38">
        <f t="shared" si="1"/>
        <v>0.6600149202712076</v>
      </c>
      <c r="F45" s="38">
        <f t="shared" si="2"/>
        <v>-0.6600149202712076</v>
      </c>
    </row>
    <row r="46" spans="1:6" s="18" customFormat="1" ht="15">
      <c r="A46" s="15" t="s">
        <v>71</v>
      </c>
      <c r="B46" s="16">
        <f>SUM(B$9:B$45)</f>
        <v>64171098842.60002</v>
      </c>
      <c r="C46" s="16">
        <f>SUM(C$9:C$45)</f>
        <v>1326676801.834735</v>
      </c>
      <c r="D46" s="16">
        <f>$C46/$B46</f>
        <v>0.02067405460967453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0" t="s">
        <v>208</v>
      </c>
      <c r="B1" s="70"/>
      <c r="C1" s="70"/>
      <c r="D1" s="70"/>
      <c r="E1" s="70"/>
      <c r="F1" s="70"/>
    </row>
    <row r="3" spans="1:2" ht="15">
      <c r="A3" s="11" t="s">
        <v>141</v>
      </c>
      <c r="B3" s="25">
        <f>MAX($D$9:$D$45)</f>
        <v>2072.8394949698186</v>
      </c>
    </row>
    <row r="4" spans="1:2" ht="15">
      <c r="A4" s="12" t="s">
        <v>142</v>
      </c>
      <c r="B4" s="55">
        <f>MIN($D$9:$D$45)</f>
        <v>7.797155352241536</v>
      </c>
    </row>
    <row r="5" spans="1:2" ht="15">
      <c r="A5" s="13" t="s">
        <v>143</v>
      </c>
      <c r="B5" s="14" t="s">
        <v>41</v>
      </c>
    </row>
    <row r="7" spans="1:6" s="8" customFormat="1" ht="79.5" customHeight="1">
      <c r="A7" s="3" t="s">
        <v>38</v>
      </c>
      <c r="B7" s="3" t="s">
        <v>265</v>
      </c>
      <c r="C7" s="3" t="s">
        <v>232</v>
      </c>
      <c r="D7" s="9" t="s">
        <v>144</v>
      </c>
      <c r="E7" s="9" t="s">
        <v>145</v>
      </c>
      <c r="F7" s="9" t="s">
        <v>146</v>
      </c>
    </row>
    <row r="8" spans="1:6" s="7" customFormat="1" ht="15">
      <c r="A8" s="9">
        <v>1</v>
      </c>
      <c r="B8" s="53">
        <v>2</v>
      </c>
      <c r="C8" s="53">
        <v>3</v>
      </c>
      <c r="D8" s="53" t="s">
        <v>111</v>
      </c>
      <c r="E8" s="53">
        <v>5</v>
      </c>
      <c r="F8" s="53">
        <v>6</v>
      </c>
    </row>
    <row r="9" spans="1:6" ht="15">
      <c r="A9" s="5" t="s">
        <v>0</v>
      </c>
      <c r="B9" s="38">
        <v>743618123.26</v>
      </c>
      <c r="C9" s="54">
        <v>1171685</v>
      </c>
      <c r="D9" s="38">
        <f>$B9/$C9</f>
        <v>634.657030908478</v>
      </c>
      <c r="E9" s="38">
        <f>($D9-$B$4)/($B$3-$B$4)</f>
        <v>0.3035578804027446</v>
      </c>
      <c r="F9" s="38">
        <f>$E9*$B$5</f>
        <v>-0.3035578804027446</v>
      </c>
    </row>
    <row r="10" spans="1:6" ht="15">
      <c r="A10" s="5" t="s">
        <v>1</v>
      </c>
      <c r="B10" s="38">
        <v>566302745.65</v>
      </c>
      <c r="C10" s="54">
        <v>719149</v>
      </c>
      <c r="D10" s="38">
        <f aca="true" t="shared" si="0" ref="D10:D45">$B10/$C10</f>
        <v>787.4623279042312</v>
      </c>
      <c r="E10" s="38">
        <f aca="true" t="shared" si="1" ref="E10:E45">($D10-$B$4)/($B$3-$B$4)</f>
        <v>0.37755408574159066</v>
      </c>
      <c r="F10" s="38">
        <f aca="true" t="shared" si="2" ref="F10:F45">$E10*$B$5</f>
        <v>-0.37755408574159066</v>
      </c>
    </row>
    <row r="11" spans="1:6" ht="15">
      <c r="A11" s="5" t="s">
        <v>2</v>
      </c>
      <c r="B11" s="38">
        <v>154933593.65</v>
      </c>
      <c r="C11" s="54">
        <v>177699</v>
      </c>
      <c r="D11" s="38">
        <f t="shared" si="0"/>
        <v>871.8878195712975</v>
      </c>
      <c r="E11" s="38">
        <f t="shared" si="1"/>
        <v>0.41843726283068655</v>
      </c>
      <c r="F11" s="38">
        <f t="shared" si="2"/>
        <v>-0.41843726283068655</v>
      </c>
    </row>
    <row r="12" spans="1:6" ht="15">
      <c r="A12" s="5" t="s">
        <v>3</v>
      </c>
      <c r="B12" s="38">
        <v>4867841.71</v>
      </c>
      <c r="C12" s="54">
        <v>109173</v>
      </c>
      <c r="D12" s="38">
        <f t="shared" si="0"/>
        <v>44.58832962362489</v>
      </c>
      <c r="E12" s="38">
        <f t="shared" si="1"/>
        <v>0.017816183990782806</v>
      </c>
      <c r="F12" s="38">
        <f t="shared" si="2"/>
        <v>-0.017816183990782806</v>
      </c>
    </row>
    <row r="13" spans="1:6" ht="15">
      <c r="A13" s="5" t="s">
        <v>4</v>
      </c>
      <c r="B13" s="38">
        <v>52562934.41</v>
      </c>
      <c r="C13" s="54">
        <v>72377</v>
      </c>
      <c r="D13" s="38">
        <f t="shared" si="0"/>
        <v>726.2380923497795</v>
      </c>
      <c r="E13" s="38">
        <f t="shared" si="1"/>
        <v>0.34790615340631964</v>
      </c>
      <c r="F13" s="38">
        <f t="shared" si="2"/>
        <v>-0.34790615340631964</v>
      </c>
    </row>
    <row r="14" spans="1:6" ht="15">
      <c r="A14" s="5" t="s">
        <v>5</v>
      </c>
      <c r="B14" s="38">
        <v>11359227.23</v>
      </c>
      <c r="C14" s="54">
        <v>47603</v>
      </c>
      <c r="D14" s="38">
        <f t="shared" si="0"/>
        <v>238.62418818141714</v>
      </c>
      <c r="E14" s="38">
        <f t="shared" si="1"/>
        <v>0.1117783535963346</v>
      </c>
      <c r="F14" s="38">
        <f t="shared" si="2"/>
        <v>-0.1117783535963346</v>
      </c>
    </row>
    <row r="15" spans="1:6" ht="15">
      <c r="A15" s="5" t="s">
        <v>6</v>
      </c>
      <c r="B15" s="38">
        <v>38522623.52</v>
      </c>
      <c r="C15" s="54">
        <v>60203</v>
      </c>
      <c r="D15" s="38">
        <f t="shared" si="0"/>
        <v>639.8788020530538</v>
      </c>
      <c r="E15" s="38">
        <f t="shared" si="1"/>
        <v>0.3060865312901365</v>
      </c>
      <c r="F15" s="38">
        <f t="shared" si="2"/>
        <v>-0.3060865312901365</v>
      </c>
    </row>
    <row r="16" spans="1:6" ht="15">
      <c r="A16" s="5" t="s">
        <v>7</v>
      </c>
      <c r="B16" s="38">
        <v>15202446.46</v>
      </c>
      <c r="C16" s="54">
        <v>27086</v>
      </c>
      <c r="D16" s="38">
        <f t="shared" si="0"/>
        <v>561.2658369637452</v>
      </c>
      <c r="E16" s="38">
        <f t="shared" si="1"/>
        <v>0.2680180793358454</v>
      </c>
      <c r="F16" s="38">
        <f t="shared" si="2"/>
        <v>-0.2680180793358454</v>
      </c>
    </row>
    <row r="17" spans="1:6" ht="15">
      <c r="A17" s="5" t="s">
        <v>8</v>
      </c>
      <c r="B17" s="38">
        <v>3572581.58</v>
      </c>
      <c r="C17" s="54">
        <v>55491</v>
      </c>
      <c r="D17" s="38">
        <f t="shared" si="0"/>
        <v>64.38127948676362</v>
      </c>
      <c r="E17" s="38">
        <f t="shared" si="1"/>
        <v>0.027400951084131684</v>
      </c>
      <c r="F17" s="38">
        <f t="shared" si="2"/>
        <v>-0.027400951084131684</v>
      </c>
    </row>
    <row r="18" spans="1:6" ht="15">
      <c r="A18" s="5" t="s">
        <v>9</v>
      </c>
      <c r="B18" s="38">
        <v>22174710.47</v>
      </c>
      <c r="C18" s="54">
        <v>29138</v>
      </c>
      <c r="D18" s="38">
        <f t="shared" si="0"/>
        <v>761.0237651863546</v>
      </c>
      <c r="E18" s="38">
        <f t="shared" si="1"/>
        <v>0.36475117017387754</v>
      </c>
      <c r="F18" s="38">
        <f t="shared" si="2"/>
        <v>-0.36475117017387754</v>
      </c>
    </row>
    <row r="19" spans="1:6" ht="15">
      <c r="A19" s="5" t="s">
        <v>10</v>
      </c>
      <c r="B19" s="38">
        <v>2388654.74</v>
      </c>
      <c r="C19" s="54">
        <v>11783</v>
      </c>
      <c r="D19" s="38">
        <f t="shared" si="0"/>
        <v>202.72042264279048</v>
      </c>
      <c r="E19" s="38">
        <f t="shared" si="1"/>
        <v>0.0943918986797368</v>
      </c>
      <c r="F19" s="38">
        <f t="shared" si="2"/>
        <v>-0.0943918986797368</v>
      </c>
    </row>
    <row r="20" spans="1:6" ht="15">
      <c r="A20" s="5" t="s">
        <v>11</v>
      </c>
      <c r="B20" s="38">
        <v>24166077.76</v>
      </c>
      <c r="C20" s="54">
        <v>41067</v>
      </c>
      <c r="D20" s="38">
        <f t="shared" si="0"/>
        <v>588.4549092945674</v>
      </c>
      <c r="E20" s="38">
        <f t="shared" si="1"/>
        <v>0.281184430363717</v>
      </c>
      <c r="F20" s="38">
        <f t="shared" si="2"/>
        <v>-0.281184430363717</v>
      </c>
    </row>
    <row r="21" spans="1:6" ht="15">
      <c r="A21" s="5" t="s">
        <v>12</v>
      </c>
      <c r="B21" s="38">
        <v>3573016.29</v>
      </c>
      <c r="C21" s="54">
        <v>14042</v>
      </c>
      <c r="D21" s="38">
        <f t="shared" si="0"/>
        <v>254.4520930066942</v>
      </c>
      <c r="E21" s="38">
        <f t="shared" si="1"/>
        <v>0.11944304139552434</v>
      </c>
      <c r="F21" s="38">
        <f t="shared" si="2"/>
        <v>-0.11944304139552434</v>
      </c>
    </row>
    <row r="22" spans="1:6" ht="15">
      <c r="A22" s="5" t="s">
        <v>13</v>
      </c>
      <c r="B22" s="38">
        <v>24175680.36</v>
      </c>
      <c r="C22" s="54">
        <v>19814</v>
      </c>
      <c r="D22" s="38">
        <f t="shared" si="0"/>
        <v>1220.1312385182193</v>
      </c>
      <c r="E22" s="38">
        <f t="shared" si="1"/>
        <v>0.5870746860282238</v>
      </c>
      <c r="F22" s="38">
        <f t="shared" si="2"/>
        <v>-0.5870746860282238</v>
      </c>
    </row>
    <row r="23" spans="1:6" ht="15">
      <c r="A23" s="5" t="s">
        <v>14</v>
      </c>
      <c r="B23" s="38">
        <v>10255767.8</v>
      </c>
      <c r="C23" s="54">
        <v>18525</v>
      </c>
      <c r="D23" s="38">
        <f t="shared" si="0"/>
        <v>553.6176950067477</v>
      </c>
      <c r="E23" s="38">
        <f t="shared" si="1"/>
        <v>0.2643144545673509</v>
      </c>
      <c r="F23" s="38">
        <f t="shared" si="2"/>
        <v>-0.2643144545673509</v>
      </c>
    </row>
    <row r="24" spans="1:6" ht="15">
      <c r="A24" s="5" t="s">
        <v>15</v>
      </c>
      <c r="B24" s="38">
        <v>2090177.51</v>
      </c>
      <c r="C24" s="54">
        <v>24267</v>
      </c>
      <c r="D24" s="38">
        <f t="shared" si="0"/>
        <v>86.13250546008983</v>
      </c>
      <c r="E24" s="38">
        <f t="shared" si="1"/>
        <v>0.0379340164630015</v>
      </c>
      <c r="F24" s="38">
        <f t="shared" si="2"/>
        <v>-0.0379340164630015</v>
      </c>
    </row>
    <row r="25" spans="1:6" ht="15">
      <c r="A25" s="5" t="s">
        <v>16</v>
      </c>
      <c r="B25" s="38">
        <v>34482229.62</v>
      </c>
      <c r="C25" s="54">
        <v>83887</v>
      </c>
      <c r="D25" s="38">
        <f t="shared" si="0"/>
        <v>411.055701360163</v>
      </c>
      <c r="E25" s="38">
        <f t="shared" si="1"/>
        <v>0.19527858498174935</v>
      </c>
      <c r="F25" s="38">
        <f t="shared" si="2"/>
        <v>-0.19527858498174935</v>
      </c>
    </row>
    <row r="26" spans="1:6" ht="15">
      <c r="A26" s="5" t="s">
        <v>17</v>
      </c>
      <c r="B26" s="38">
        <v>20604024.58</v>
      </c>
      <c r="C26" s="54">
        <v>9940</v>
      </c>
      <c r="D26" s="38">
        <f t="shared" si="0"/>
        <v>2072.8394949698186</v>
      </c>
      <c r="E26" s="38">
        <f t="shared" si="1"/>
        <v>1</v>
      </c>
      <c r="F26" s="38">
        <f t="shared" si="2"/>
        <v>-1</v>
      </c>
    </row>
    <row r="27" spans="1:6" ht="15">
      <c r="A27" s="5" t="s">
        <v>18</v>
      </c>
      <c r="B27" s="38">
        <v>19139757.96</v>
      </c>
      <c r="C27" s="54">
        <v>13086</v>
      </c>
      <c r="D27" s="38">
        <f t="shared" si="0"/>
        <v>1462.6133241632278</v>
      </c>
      <c r="E27" s="38">
        <f t="shared" si="1"/>
        <v>0.7044970172768478</v>
      </c>
      <c r="F27" s="38">
        <f t="shared" si="2"/>
        <v>-0.7044970172768478</v>
      </c>
    </row>
    <row r="28" spans="1:6" ht="15">
      <c r="A28" s="5" t="s">
        <v>19</v>
      </c>
      <c r="B28" s="38">
        <v>2425858.75</v>
      </c>
      <c r="C28" s="54">
        <v>32676</v>
      </c>
      <c r="D28" s="38">
        <f t="shared" si="0"/>
        <v>74.2397707797772</v>
      </c>
      <c r="E28" s="38">
        <f t="shared" si="1"/>
        <v>0.03217494099411061</v>
      </c>
      <c r="F28" s="38">
        <f t="shared" si="2"/>
        <v>-0.03217494099411061</v>
      </c>
    </row>
    <row r="29" spans="1:6" ht="15">
      <c r="A29" s="5" t="s">
        <v>20</v>
      </c>
      <c r="B29" s="38">
        <v>29243862.86</v>
      </c>
      <c r="C29" s="54">
        <v>46418</v>
      </c>
      <c r="D29" s="38">
        <f t="shared" si="0"/>
        <v>630.0112641647637</v>
      </c>
      <c r="E29" s="38">
        <f t="shared" si="1"/>
        <v>0.30130816055217025</v>
      </c>
      <c r="F29" s="38">
        <f t="shared" si="2"/>
        <v>-0.30130816055217025</v>
      </c>
    </row>
    <row r="30" spans="1:6" ht="15">
      <c r="A30" s="5" t="s">
        <v>21</v>
      </c>
      <c r="B30" s="38">
        <v>505020.12</v>
      </c>
      <c r="C30" s="54">
        <v>15478</v>
      </c>
      <c r="D30" s="38">
        <f t="shared" si="0"/>
        <v>32.62825429642073</v>
      </c>
      <c r="E30" s="38">
        <f t="shared" si="1"/>
        <v>0.012024498707749322</v>
      </c>
      <c r="F30" s="38">
        <f t="shared" si="2"/>
        <v>-0.012024498707749322</v>
      </c>
    </row>
    <row r="31" spans="1:6" ht="15">
      <c r="A31" s="5" t="s">
        <v>22</v>
      </c>
      <c r="B31" s="38">
        <v>1743909.76</v>
      </c>
      <c r="C31" s="54">
        <v>23501</v>
      </c>
      <c r="D31" s="38">
        <f t="shared" si="0"/>
        <v>74.20576826518021</v>
      </c>
      <c r="E31" s="38">
        <f t="shared" si="1"/>
        <v>0.032158475222952</v>
      </c>
      <c r="F31" s="38">
        <f t="shared" si="2"/>
        <v>-0.032158475222952</v>
      </c>
    </row>
    <row r="32" spans="1:6" ht="15">
      <c r="A32" s="5" t="s">
        <v>23</v>
      </c>
      <c r="B32" s="38">
        <v>2985772.19</v>
      </c>
      <c r="C32" s="54">
        <v>17533</v>
      </c>
      <c r="D32" s="38">
        <f t="shared" si="0"/>
        <v>170.29442708036274</v>
      </c>
      <c r="E32" s="38">
        <f t="shared" si="1"/>
        <v>0.07868955934250428</v>
      </c>
      <c r="F32" s="38">
        <f t="shared" si="2"/>
        <v>-0.07868955934250428</v>
      </c>
    </row>
    <row r="33" spans="1:6" ht="15">
      <c r="A33" s="5" t="s">
        <v>24</v>
      </c>
      <c r="B33" s="38">
        <v>426114.54</v>
      </c>
      <c r="C33" s="54">
        <v>54650</v>
      </c>
      <c r="D33" s="38">
        <f t="shared" si="0"/>
        <v>7.797155352241536</v>
      </c>
      <c r="E33" s="38">
        <f t="shared" si="1"/>
        <v>0</v>
      </c>
      <c r="F33" s="38">
        <f t="shared" si="2"/>
        <v>0</v>
      </c>
    </row>
    <row r="34" spans="1:6" ht="15">
      <c r="A34" s="5" t="s">
        <v>25</v>
      </c>
      <c r="B34" s="38">
        <v>7775742.59</v>
      </c>
      <c r="C34" s="54">
        <v>11125</v>
      </c>
      <c r="D34" s="38">
        <f t="shared" si="0"/>
        <v>698.9431541573034</v>
      </c>
      <c r="E34" s="38">
        <f t="shared" si="1"/>
        <v>0.3346885366684803</v>
      </c>
      <c r="F34" s="38">
        <f t="shared" si="2"/>
        <v>-0.3346885366684803</v>
      </c>
    </row>
    <row r="35" spans="1:6" ht="15">
      <c r="A35" s="5" t="s">
        <v>26</v>
      </c>
      <c r="B35" s="38">
        <v>20745558.45</v>
      </c>
      <c r="C35" s="54">
        <v>34137</v>
      </c>
      <c r="D35" s="38">
        <f t="shared" si="0"/>
        <v>607.7147508568415</v>
      </c>
      <c r="E35" s="38">
        <f t="shared" si="1"/>
        <v>0.29051103892412106</v>
      </c>
      <c r="F35" s="38">
        <f t="shared" si="2"/>
        <v>-0.29051103892412106</v>
      </c>
    </row>
    <row r="36" spans="1:6" ht="15">
      <c r="A36" s="5" t="s">
        <v>27</v>
      </c>
      <c r="B36" s="38">
        <v>19459894.78</v>
      </c>
      <c r="C36" s="54">
        <v>17612</v>
      </c>
      <c r="D36" s="38">
        <f t="shared" si="0"/>
        <v>1104.9224835339542</v>
      </c>
      <c r="E36" s="38">
        <f t="shared" si="1"/>
        <v>0.5312846652746539</v>
      </c>
      <c r="F36" s="38">
        <f t="shared" si="2"/>
        <v>-0.5312846652746539</v>
      </c>
    </row>
    <row r="37" spans="1:6" ht="15">
      <c r="A37" s="5" t="s">
        <v>28</v>
      </c>
      <c r="B37" s="38">
        <v>3585368.69</v>
      </c>
      <c r="C37" s="54">
        <v>28492</v>
      </c>
      <c r="D37" s="38">
        <f t="shared" si="0"/>
        <v>125.83773304787309</v>
      </c>
      <c r="E37" s="38">
        <f t="shared" si="1"/>
        <v>0.057161335354262696</v>
      </c>
      <c r="F37" s="38">
        <f t="shared" si="2"/>
        <v>-0.057161335354262696</v>
      </c>
    </row>
    <row r="38" spans="1:6" ht="15">
      <c r="A38" s="5" t="s">
        <v>29</v>
      </c>
      <c r="B38" s="38">
        <v>19553278.62</v>
      </c>
      <c r="C38" s="54">
        <v>23716</v>
      </c>
      <c r="D38" s="38">
        <f t="shared" si="0"/>
        <v>824.4762447292967</v>
      </c>
      <c r="E38" s="38">
        <f t="shared" si="1"/>
        <v>0.3954781331642309</v>
      </c>
      <c r="F38" s="38">
        <f t="shared" si="2"/>
        <v>-0.3954781331642309</v>
      </c>
    </row>
    <row r="39" spans="1:6" ht="15">
      <c r="A39" s="5" t="s">
        <v>30</v>
      </c>
      <c r="B39" s="38">
        <v>57858994.83</v>
      </c>
      <c r="C39" s="54">
        <v>46549</v>
      </c>
      <c r="D39" s="38">
        <f t="shared" si="0"/>
        <v>1242.9696627210037</v>
      </c>
      <c r="E39" s="38">
        <f t="shared" si="1"/>
        <v>0.5981342288592022</v>
      </c>
      <c r="F39" s="38">
        <f t="shared" si="2"/>
        <v>-0.5981342288592022</v>
      </c>
    </row>
    <row r="40" spans="1:6" ht="15">
      <c r="A40" s="5" t="s">
        <v>31</v>
      </c>
      <c r="B40" s="38">
        <v>21940295.53</v>
      </c>
      <c r="C40" s="54">
        <v>60475</v>
      </c>
      <c r="D40" s="38">
        <f t="shared" si="0"/>
        <v>362.79943001240184</v>
      </c>
      <c r="E40" s="38">
        <f t="shared" si="1"/>
        <v>0.17191040970419175</v>
      </c>
      <c r="F40" s="38">
        <f t="shared" si="2"/>
        <v>-0.17191040970419175</v>
      </c>
    </row>
    <row r="41" spans="1:6" ht="15">
      <c r="A41" s="5" t="s">
        <v>32</v>
      </c>
      <c r="B41" s="38">
        <v>22979195.36</v>
      </c>
      <c r="C41" s="54">
        <v>25898</v>
      </c>
      <c r="D41" s="38">
        <f t="shared" si="0"/>
        <v>887.2961371534482</v>
      </c>
      <c r="E41" s="38">
        <f t="shared" si="1"/>
        <v>0.4258987648476399</v>
      </c>
      <c r="F41" s="38">
        <f t="shared" si="2"/>
        <v>-0.4258987648476399</v>
      </c>
    </row>
    <row r="42" spans="1:6" ht="15">
      <c r="A42" s="5" t="s">
        <v>33</v>
      </c>
      <c r="B42" s="38">
        <v>9784814.99</v>
      </c>
      <c r="C42" s="54">
        <v>16017</v>
      </c>
      <c r="D42" s="38">
        <f t="shared" si="0"/>
        <v>610.9018536554911</v>
      </c>
      <c r="E42" s="38">
        <f t="shared" si="1"/>
        <v>0.29205439846571757</v>
      </c>
      <c r="F42" s="38">
        <f t="shared" si="2"/>
        <v>-0.29205439846571757</v>
      </c>
    </row>
    <row r="43" spans="1:6" ht="15">
      <c r="A43" s="5" t="s">
        <v>34</v>
      </c>
      <c r="B43" s="38">
        <v>5294486.87</v>
      </c>
      <c r="C43" s="54">
        <v>16274</v>
      </c>
      <c r="D43" s="38">
        <f t="shared" si="0"/>
        <v>325.33408320019663</v>
      </c>
      <c r="E43" s="38">
        <f t="shared" si="1"/>
        <v>0.1537677566004576</v>
      </c>
      <c r="F43" s="38">
        <f t="shared" si="2"/>
        <v>-0.1537677566004576</v>
      </c>
    </row>
    <row r="44" spans="1:6" ht="15">
      <c r="A44" s="5" t="s">
        <v>35</v>
      </c>
      <c r="B44" s="38">
        <v>2776878.85</v>
      </c>
      <c r="C44" s="54">
        <v>16238</v>
      </c>
      <c r="D44" s="38">
        <f t="shared" si="0"/>
        <v>171.01113745535164</v>
      </c>
      <c r="E44" s="38">
        <f t="shared" si="1"/>
        <v>0.07903662746853682</v>
      </c>
      <c r="F44" s="38">
        <f t="shared" si="2"/>
        <v>-0.07903662746853682</v>
      </c>
    </row>
    <row r="45" spans="1:6" ht="15">
      <c r="A45" s="5" t="s">
        <v>36</v>
      </c>
      <c r="B45" s="38">
        <v>13804926.78</v>
      </c>
      <c r="C45" s="54">
        <v>20485</v>
      </c>
      <c r="D45" s="38">
        <f t="shared" si="0"/>
        <v>673.9041630461313</v>
      </c>
      <c r="E45" s="38">
        <f t="shared" si="1"/>
        <v>0.3225633658519783</v>
      </c>
      <c r="F45" s="38">
        <f t="shared" si="2"/>
        <v>-0.3225633658519783</v>
      </c>
    </row>
    <row r="46" spans="1:6" s="18" customFormat="1" ht="15">
      <c r="A46" s="15" t="s">
        <v>71</v>
      </c>
      <c r="B46" s="16">
        <f>SUM(B$9:B$45)</f>
        <v>1996882189.119999</v>
      </c>
      <c r="C46" s="23">
        <f>SUM(C$9:C$45)</f>
        <v>3213289</v>
      </c>
      <c r="D46" s="16">
        <f>$B46/$C46</f>
        <v>621.4449397859946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7109375" style="1" customWidth="1"/>
    <col min="2" max="5" width="12.42187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70" t="s">
        <v>205</v>
      </c>
      <c r="B1" s="70"/>
      <c r="C1" s="70"/>
      <c r="D1" s="70"/>
      <c r="E1" s="70"/>
      <c r="F1" s="73"/>
      <c r="G1" s="73"/>
      <c r="H1" s="73"/>
    </row>
    <row r="3" spans="1:8" ht="15">
      <c r="A3" s="11" t="s">
        <v>147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148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149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33.75" customHeight="1">
      <c r="A7" s="71" t="s">
        <v>38</v>
      </c>
      <c r="B7" s="77" t="s">
        <v>203</v>
      </c>
      <c r="C7" s="78"/>
      <c r="D7" s="78"/>
      <c r="E7" s="78"/>
      <c r="F7" s="68" t="s">
        <v>150</v>
      </c>
      <c r="G7" s="68" t="s">
        <v>151</v>
      </c>
      <c r="H7" s="68" t="s">
        <v>152</v>
      </c>
    </row>
    <row r="8" spans="1:8" s="8" customFormat="1" ht="24" customHeight="1">
      <c r="A8" s="71"/>
      <c r="B8" s="4">
        <v>41456</v>
      </c>
      <c r="C8" s="4">
        <v>41487</v>
      </c>
      <c r="D8" s="4">
        <v>41518</v>
      </c>
      <c r="E8" s="4">
        <v>41548</v>
      </c>
      <c r="F8" s="68"/>
      <c r="G8" s="68"/>
      <c r="H8" s="68"/>
    </row>
    <row r="9" spans="1:8" s="7" customFormat="1" ht="15">
      <c r="A9" s="9">
        <v>1</v>
      </c>
      <c r="B9" s="3">
        <v>2</v>
      </c>
      <c r="C9" s="9">
        <v>3</v>
      </c>
      <c r="D9" s="3">
        <v>4</v>
      </c>
      <c r="E9" s="9">
        <v>5</v>
      </c>
      <c r="F9" s="3">
        <v>6</v>
      </c>
      <c r="G9" s="9">
        <v>7</v>
      </c>
      <c r="H9" s="3">
        <v>8</v>
      </c>
    </row>
    <row r="10" spans="1:8" ht="15">
      <c r="A10" s="5" t="s">
        <v>0</v>
      </c>
      <c r="B10" s="39"/>
      <c r="C10" s="39"/>
      <c r="D10" s="39"/>
      <c r="E10" s="39"/>
      <c r="F10" s="20">
        <f>IF(OR($B10&gt;0,$C10&gt;0,$D10&gt;0,$E10&gt;0),1,0)</f>
        <v>0</v>
      </c>
      <c r="G10" s="20">
        <f aca="true" t="shared" si="0" ref="G10:G46">($F10-$B$4)/($B$3-$B$4)</f>
        <v>0</v>
      </c>
      <c r="H10" s="20">
        <f aca="true" t="shared" si="1" ref="H10:H46">$G10*$B$5</f>
        <v>0</v>
      </c>
    </row>
    <row r="11" spans="1:8" ht="15">
      <c r="A11" s="5" t="s">
        <v>1</v>
      </c>
      <c r="B11" s="39"/>
      <c r="C11" s="39"/>
      <c r="D11" s="39"/>
      <c r="E11" s="39"/>
      <c r="F11" s="20">
        <f aca="true" t="shared" si="2" ref="F11:F46">IF(OR($B11&gt;0,$C11&gt;0,$D11&gt;0,$E11&gt;0),1,0)</f>
        <v>0</v>
      </c>
      <c r="G11" s="20">
        <f t="shared" si="0"/>
        <v>0</v>
      </c>
      <c r="H11" s="20">
        <f t="shared" si="1"/>
        <v>0</v>
      </c>
    </row>
    <row r="12" spans="1:8" ht="15">
      <c r="A12" s="5" t="s">
        <v>2</v>
      </c>
      <c r="B12" s="39"/>
      <c r="C12" s="39"/>
      <c r="D12" s="39"/>
      <c r="E12" s="39"/>
      <c r="F12" s="20">
        <f t="shared" si="2"/>
        <v>0</v>
      </c>
      <c r="G12" s="20">
        <f t="shared" si="0"/>
        <v>0</v>
      </c>
      <c r="H12" s="20">
        <f t="shared" si="1"/>
        <v>0</v>
      </c>
    </row>
    <row r="13" spans="1:8" ht="15">
      <c r="A13" s="5" t="s">
        <v>3</v>
      </c>
      <c r="B13" s="39"/>
      <c r="C13" s="39"/>
      <c r="D13" s="39"/>
      <c r="E13" s="39"/>
      <c r="F13" s="20">
        <f t="shared" si="2"/>
        <v>0</v>
      </c>
      <c r="G13" s="20">
        <f t="shared" si="0"/>
        <v>0</v>
      </c>
      <c r="H13" s="20">
        <f t="shared" si="1"/>
        <v>0</v>
      </c>
    </row>
    <row r="14" spans="1:8" ht="15">
      <c r="A14" s="5" t="s">
        <v>4</v>
      </c>
      <c r="B14" s="39"/>
      <c r="C14" s="39"/>
      <c r="D14" s="39"/>
      <c r="E14" s="39"/>
      <c r="F14" s="20">
        <f t="shared" si="2"/>
        <v>0</v>
      </c>
      <c r="G14" s="20">
        <f t="shared" si="0"/>
        <v>0</v>
      </c>
      <c r="H14" s="20">
        <f t="shared" si="1"/>
        <v>0</v>
      </c>
    </row>
    <row r="15" spans="1:8" ht="15">
      <c r="A15" s="5" t="s">
        <v>5</v>
      </c>
      <c r="B15" s="39"/>
      <c r="C15" s="39"/>
      <c r="D15" s="39"/>
      <c r="E15" s="39"/>
      <c r="F15" s="20">
        <f t="shared" si="2"/>
        <v>0</v>
      </c>
      <c r="G15" s="20">
        <f t="shared" si="0"/>
        <v>0</v>
      </c>
      <c r="H15" s="20">
        <f t="shared" si="1"/>
        <v>0</v>
      </c>
    </row>
    <row r="16" spans="1:8" ht="15">
      <c r="A16" s="5" t="s">
        <v>6</v>
      </c>
      <c r="B16" s="48"/>
      <c r="C16" s="39"/>
      <c r="D16" s="39"/>
      <c r="E16" s="48"/>
      <c r="F16" s="20">
        <f t="shared" si="2"/>
        <v>0</v>
      </c>
      <c r="G16" s="20">
        <f t="shared" si="0"/>
        <v>0</v>
      </c>
      <c r="H16" s="20">
        <f t="shared" si="1"/>
        <v>0</v>
      </c>
    </row>
    <row r="17" spans="1:8" ht="15">
      <c r="A17" s="5" t="s">
        <v>7</v>
      </c>
      <c r="B17" s="39"/>
      <c r="C17" s="39"/>
      <c r="D17" s="39"/>
      <c r="E17" s="39"/>
      <c r="F17" s="20">
        <f t="shared" si="2"/>
        <v>0</v>
      </c>
      <c r="G17" s="20">
        <f t="shared" si="0"/>
        <v>0</v>
      </c>
      <c r="H17" s="20">
        <f t="shared" si="1"/>
        <v>0</v>
      </c>
    </row>
    <row r="18" spans="1:8" ht="15">
      <c r="A18" s="5" t="s">
        <v>8</v>
      </c>
      <c r="B18" s="39"/>
      <c r="C18" s="39"/>
      <c r="D18" s="39"/>
      <c r="E18" s="39"/>
      <c r="F18" s="20">
        <f t="shared" si="2"/>
        <v>0</v>
      </c>
      <c r="G18" s="20">
        <f t="shared" si="0"/>
        <v>0</v>
      </c>
      <c r="H18" s="20">
        <f t="shared" si="1"/>
        <v>0</v>
      </c>
    </row>
    <row r="19" spans="1:8" ht="15">
      <c r="A19" s="5" t="s">
        <v>9</v>
      </c>
      <c r="B19" s="39"/>
      <c r="C19" s="39"/>
      <c r="D19" s="39"/>
      <c r="E19" s="39"/>
      <c r="F19" s="20">
        <f t="shared" si="2"/>
        <v>0</v>
      </c>
      <c r="G19" s="20">
        <f t="shared" si="0"/>
        <v>0</v>
      </c>
      <c r="H19" s="20">
        <f t="shared" si="1"/>
        <v>0</v>
      </c>
    </row>
    <row r="20" spans="1:8" ht="15">
      <c r="A20" s="5" t="s">
        <v>10</v>
      </c>
      <c r="B20" s="39"/>
      <c r="C20" s="39"/>
      <c r="D20" s="39"/>
      <c r="E20" s="39"/>
      <c r="F20" s="20">
        <f t="shared" si="2"/>
        <v>0</v>
      </c>
      <c r="G20" s="20">
        <f t="shared" si="0"/>
        <v>0</v>
      </c>
      <c r="H20" s="20">
        <f t="shared" si="1"/>
        <v>0</v>
      </c>
    </row>
    <row r="21" spans="1:8" ht="15">
      <c r="A21" s="5" t="s">
        <v>11</v>
      </c>
      <c r="B21" s="39"/>
      <c r="C21" s="39"/>
      <c r="D21" s="39"/>
      <c r="E21" s="39"/>
      <c r="F21" s="20">
        <f t="shared" si="2"/>
        <v>0</v>
      </c>
      <c r="G21" s="20">
        <f t="shared" si="0"/>
        <v>0</v>
      </c>
      <c r="H21" s="20">
        <f t="shared" si="1"/>
        <v>0</v>
      </c>
    </row>
    <row r="22" spans="1:8" ht="15">
      <c r="A22" s="5" t="s">
        <v>12</v>
      </c>
      <c r="B22" s="39"/>
      <c r="C22" s="39"/>
      <c r="D22" s="39"/>
      <c r="E22" s="39"/>
      <c r="F22" s="20">
        <f t="shared" si="2"/>
        <v>0</v>
      </c>
      <c r="G22" s="20">
        <f t="shared" si="0"/>
        <v>0</v>
      </c>
      <c r="H22" s="20">
        <f t="shared" si="1"/>
        <v>0</v>
      </c>
    </row>
    <row r="23" spans="1:8" ht="15">
      <c r="A23" s="5" t="s">
        <v>13</v>
      </c>
      <c r="B23" s="39"/>
      <c r="C23" s="39"/>
      <c r="D23" s="39"/>
      <c r="E23" s="39"/>
      <c r="F23" s="20">
        <f t="shared" si="2"/>
        <v>0</v>
      </c>
      <c r="G23" s="20">
        <f t="shared" si="0"/>
        <v>0</v>
      </c>
      <c r="H23" s="20">
        <f t="shared" si="1"/>
        <v>0</v>
      </c>
    </row>
    <row r="24" spans="1:8" ht="15">
      <c r="A24" s="5" t="s">
        <v>14</v>
      </c>
      <c r="B24" s="39"/>
      <c r="C24" s="39"/>
      <c r="D24" s="39"/>
      <c r="E24" s="39"/>
      <c r="F24" s="20">
        <f t="shared" si="2"/>
        <v>0</v>
      </c>
      <c r="G24" s="20">
        <f t="shared" si="0"/>
        <v>0</v>
      </c>
      <c r="H24" s="20">
        <f t="shared" si="1"/>
        <v>0</v>
      </c>
    </row>
    <row r="25" spans="1:8" ht="15">
      <c r="A25" s="5" t="s">
        <v>15</v>
      </c>
      <c r="B25" s="39"/>
      <c r="C25" s="39"/>
      <c r="D25" s="39"/>
      <c r="E25" s="39"/>
      <c r="F25" s="20">
        <f t="shared" si="2"/>
        <v>0</v>
      </c>
      <c r="G25" s="20">
        <f t="shared" si="0"/>
        <v>0</v>
      </c>
      <c r="H25" s="20">
        <f t="shared" si="1"/>
        <v>0</v>
      </c>
    </row>
    <row r="26" spans="1:8" ht="15">
      <c r="A26" s="5" t="s">
        <v>16</v>
      </c>
      <c r="B26" s="39"/>
      <c r="C26" s="39"/>
      <c r="D26" s="39"/>
      <c r="E26" s="39"/>
      <c r="F26" s="20">
        <f t="shared" si="2"/>
        <v>0</v>
      </c>
      <c r="G26" s="20">
        <f t="shared" si="0"/>
        <v>0</v>
      </c>
      <c r="H26" s="20">
        <f t="shared" si="1"/>
        <v>0</v>
      </c>
    </row>
    <row r="27" spans="1:8" ht="15">
      <c r="A27" s="5" t="s">
        <v>17</v>
      </c>
      <c r="B27" s="39"/>
      <c r="C27" s="39"/>
      <c r="D27" s="39"/>
      <c r="E27" s="39"/>
      <c r="F27" s="20">
        <f t="shared" si="2"/>
        <v>0</v>
      </c>
      <c r="G27" s="20">
        <f t="shared" si="0"/>
        <v>0</v>
      </c>
      <c r="H27" s="20">
        <f t="shared" si="1"/>
        <v>0</v>
      </c>
    </row>
    <row r="28" spans="1:8" ht="15">
      <c r="A28" s="5" t="s">
        <v>18</v>
      </c>
      <c r="B28" s="39"/>
      <c r="C28" s="39"/>
      <c r="D28" s="39"/>
      <c r="E28" s="39"/>
      <c r="F28" s="20">
        <f t="shared" si="2"/>
        <v>0</v>
      </c>
      <c r="G28" s="20">
        <f t="shared" si="0"/>
        <v>0</v>
      </c>
      <c r="H28" s="20">
        <f t="shared" si="1"/>
        <v>0</v>
      </c>
    </row>
    <row r="29" spans="1:8" ht="15">
      <c r="A29" s="5" t="s">
        <v>19</v>
      </c>
      <c r="B29" s="39"/>
      <c r="C29" s="39"/>
      <c r="D29" s="39"/>
      <c r="E29" s="39"/>
      <c r="F29" s="20">
        <f t="shared" si="2"/>
        <v>0</v>
      </c>
      <c r="G29" s="20">
        <f t="shared" si="0"/>
        <v>0</v>
      </c>
      <c r="H29" s="20">
        <f t="shared" si="1"/>
        <v>0</v>
      </c>
    </row>
    <row r="30" spans="1:8" ht="15">
      <c r="A30" s="5" t="s">
        <v>20</v>
      </c>
      <c r="B30" s="39"/>
      <c r="C30" s="39"/>
      <c r="D30" s="39"/>
      <c r="E30" s="39"/>
      <c r="F30" s="20">
        <f t="shared" si="2"/>
        <v>0</v>
      </c>
      <c r="G30" s="20">
        <f t="shared" si="0"/>
        <v>0</v>
      </c>
      <c r="H30" s="20">
        <f t="shared" si="1"/>
        <v>0</v>
      </c>
    </row>
    <row r="31" spans="1:8" ht="15">
      <c r="A31" s="5" t="s">
        <v>21</v>
      </c>
      <c r="B31" s="39"/>
      <c r="C31" s="39"/>
      <c r="D31" s="39"/>
      <c r="E31" s="39"/>
      <c r="F31" s="20">
        <f t="shared" si="2"/>
        <v>0</v>
      </c>
      <c r="G31" s="20">
        <f t="shared" si="0"/>
        <v>0</v>
      </c>
      <c r="H31" s="20">
        <f t="shared" si="1"/>
        <v>0</v>
      </c>
    </row>
    <row r="32" spans="1:8" ht="15">
      <c r="A32" s="5" t="s">
        <v>22</v>
      </c>
      <c r="B32" s="39"/>
      <c r="C32" s="39"/>
      <c r="D32" s="39"/>
      <c r="E32" s="39"/>
      <c r="F32" s="20">
        <f t="shared" si="2"/>
        <v>0</v>
      </c>
      <c r="G32" s="20">
        <f t="shared" si="0"/>
        <v>0</v>
      </c>
      <c r="H32" s="20">
        <f t="shared" si="1"/>
        <v>0</v>
      </c>
    </row>
    <row r="33" spans="1:8" ht="15">
      <c r="A33" s="5" t="s">
        <v>23</v>
      </c>
      <c r="B33" s="39"/>
      <c r="C33" s="39"/>
      <c r="D33" s="39"/>
      <c r="E33" s="39"/>
      <c r="F33" s="20">
        <f t="shared" si="2"/>
        <v>0</v>
      </c>
      <c r="G33" s="20">
        <f t="shared" si="0"/>
        <v>0</v>
      </c>
      <c r="H33" s="20">
        <f t="shared" si="1"/>
        <v>0</v>
      </c>
    </row>
    <row r="34" spans="1:8" ht="15">
      <c r="A34" s="5" t="s">
        <v>24</v>
      </c>
      <c r="B34" s="39"/>
      <c r="C34" s="39"/>
      <c r="D34" s="39"/>
      <c r="E34" s="39"/>
      <c r="F34" s="20">
        <f t="shared" si="2"/>
        <v>0</v>
      </c>
      <c r="G34" s="20">
        <f t="shared" si="0"/>
        <v>0</v>
      </c>
      <c r="H34" s="20">
        <f t="shared" si="1"/>
        <v>0</v>
      </c>
    </row>
    <row r="35" spans="1:8" ht="15">
      <c r="A35" s="5" t="s">
        <v>25</v>
      </c>
      <c r="B35" s="39"/>
      <c r="C35" s="39"/>
      <c r="D35" s="39"/>
      <c r="E35" s="39"/>
      <c r="F35" s="20">
        <f t="shared" si="2"/>
        <v>0</v>
      </c>
      <c r="G35" s="20">
        <f t="shared" si="0"/>
        <v>0</v>
      </c>
      <c r="H35" s="20">
        <f t="shared" si="1"/>
        <v>0</v>
      </c>
    </row>
    <row r="36" spans="1:8" ht="15">
      <c r="A36" s="5" t="s">
        <v>26</v>
      </c>
      <c r="B36" s="39"/>
      <c r="C36" s="39"/>
      <c r="D36" s="39"/>
      <c r="E36" s="39"/>
      <c r="F36" s="20">
        <f t="shared" si="2"/>
        <v>0</v>
      </c>
      <c r="G36" s="20">
        <f t="shared" si="0"/>
        <v>0</v>
      </c>
      <c r="H36" s="20">
        <f t="shared" si="1"/>
        <v>0</v>
      </c>
    </row>
    <row r="37" spans="1:8" ht="15">
      <c r="A37" s="5" t="s">
        <v>27</v>
      </c>
      <c r="B37" s="39"/>
      <c r="C37" s="39"/>
      <c r="D37" s="39"/>
      <c r="E37" s="39"/>
      <c r="F37" s="20">
        <f t="shared" si="2"/>
        <v>0</v>
      </c>
      <c r="G37" s="20">
        <f t="shared" si="0"/>
        <v>0</v>
      </c>
      <c r="H37" s="20">
        <f t="shared" si="1"/>
        <v>0</v>
      </c>
    </row>
    <row r="38" spans="1:8" ht="15">
      <c r="A38" s="5" t="s">
        <v>28</v>
      </c>
      <c r="B38" s="39"/>
      <c r="C38" s="39"/>
      <c r="D38" s="39"/>
      <c r="E38" s="39"/>
      <c r="F38" s="20">
        <f t="shared" si="2"/>
        <v>0</v>
      </c>
      <c r="G38" s="20">
        <f t="shared" si="0"/>
        <v>0</v>
      </c>
      <c r="H38" s="20">
        <f t="shared" si="1"/>
        <v>0</v>
      </c>
    </row>
    <row r="39" spans="1:8" ht="15">
      <c r="A39" s="5" t="s">
        <v>29</v>
      </c>
      <c r="B39" s="39"/>
      <c r="C39" s="39"/>
      <c r="D39" s="39"/>
      <c r="E39" s="39"/>
      <c r="F39" s="20">
        <f t="shared" si="2"/>
        <v>0</v>
      </c>
      <c r="G39" s="20">
        <f t="shared" si="0"/>
        <v>0</v>
      </c>
      <c r="H39" s="20">
        <f t="shared" si="1"/>
        <v>0</v>
      </c>
    </row>
    <row r="40" spans="1:8" ht="15">
      <c r="A40" s="5" t="s">
        <v>30</v>
      </c>
      <c r="B40" s="39"/>
      <c r="C40" s="39"/>
      <c r="D40" s="39"/>
      <c r="E40" s="39"/>
      <c r="F40" s="20">
        <f t="shared" si="2"/>
        <v>0</v>
      </c>
      <c r="G40" s="20">
        <f t="shared" si="0"/>
        <v>0</v>
      </c>
      <c r="H40" s="20">
        <f t="shared" si="1"/>
        <v>0</v>
      </c>
    </row>
    <row r="41" spans="1:8" ht="15">
      <c r="A41" s="5" t="s">
        <v>31</v>
      </c>
      <c r="B41" s="39"/>
      <c r="C41" s="39"/>
      <c r="D41" s="39"/>
      <c r="E41" s="39"/>
      <c r="F41" s="20">
        <f t="shared" si="2"/>
        <v>0</v>
      </c>
      <c r="G41" s="20">
        <f t="shared" si="0"/>
        <v>0</v>
      </c>
      <c r="H41" s="20">
        <f t="shared" si="1"/>
        <v>0</v>
      </c>
    </row>
    <row r="42" spans="1:8" ht="15">
      <c r="A42" s="5" t="s">
        <v>32</v>
      </c>
      <c r="B42" s="39"/>
      <c r="C42" s="39"/>
      <c r="D42" s="39"/>
      <c r="E42" s="39"/>
      <c r="F42" s="20">
        <f t="shared" si="2"/>
        <v>0</v>
      </c>
      <c r="G42" s="20">
        <f t="shared" si="0"/>
        <v>0</v>
      </c>
      <c r="H42" s="20">
        <f t="shared" si="1"/>
        <v>0</v>
      </c>
    </row>
    <row r="43" spans="1:8" ht="15">
      <c r="A43" s="5" t="s">
        <v>33</v>
      </c>
      <c r="B43" s="39"/>
      <c r="C43" s="39"/>
      <c r="D43" s="39"/>
      <c r="E43" s="39"/>
      <c r="F43" s="20">
        <f t="shared" si="2"/>
        <v>0</v>
      </c>
      <c r="G43" s="20">
        <f t="shared" si="0"/>
        <v>0</v>
      </c>
      <c r="H43" s="20">
        <f t="shared" si="1"/>
        <v>0</v>
      </c>
    </row>
    <row r="44" spans="1:8" ht="15">
      <c r="A44" s="5" t="s">
        <v>34</v>
      </c>
      <c r="B44" s="39"/>
      <c r="C44" s="39"/>
      <c r="D44" s="39"/>
      <c r="E44" s="39"/>
      <c r="F44" s="20">
        <f t="shared" si="2"/>
        <v>0</v>
      </c>
      <c r="G44" s="20">
        <f t="shared" si="0"/>
        <v>0</v>
      </c>
      <c r="H44" s="20">
        <f t="shared" si="1"/>
        <v>0</v>
      </c>
    </row>
    <row r="45" spans="1:8" ht="15">
      <c r="A45" s="5" t="s">
        <v>35</v>
      </c>
      <c r="B45" s="39"/>
      <c r="C45" s="39"/>
      <c r="D45" s="39"/>
      <c r="E45" s="39"/>
      <c r="F45" s="20">
        <f t="shared" si="2"/>
        <v>0</v>
      </c>
      <c r="G45" s="20">
        <f t="shared" si="0"/>
        <v>0</v>
      </c>
      <c r="H45" s="20">
        <f t="shared" si="1"/>
        <v>0</v>
      </c>
    </row>
    <row r="46" spans="1:8" ht="15">
      <c r="A46" s="5" t="s">
        <v>36</v>
      </c>
      <c r="B46" s="39"/>
      <c r="C46" s="39"/>
      <c r="D46" s="39"/>
      <c r="E46" s="39"/>
      <c r="F46" s="20">
        <f t="shared" si="2"/>
        <v>0</v>
      </c>
      <c r="G46" s="20">
        <f t="shared" si="0"/>
        <v>0</v>
      </c>
      <c r="H46" s="20">
        <f t="shared" si="1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F7:F8"/>
    <mergeCell ref="G7:G8"/>
    <mergeCell ref="H7:H8"/>
    <mergeCell ref="B7:E7"/>
  </mergeCells>
  <printOptions horizontalCentered="1" verticalCentered="1"/>
  <pageMargins left="0.15748031496062992" right="0.1968503937007874" top="0.15748031496062992" bottom="0.31496062992125984" header="0.196850393700787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2013-12-05T12:50:57Z</dcterms:modified>
  <cp:category/>
  <cp:version/>
  <cp:contentType/>
  <cp:contentStatus/>
</cp:coreProperties>
</file>