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772" windowHeight="10452" tabRatio="799" activeTab="21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5)" sheetId="10" r:id="rId10"/>
    <sheet name="II (6)" sheetId="11" r:id="rId11"/>
    <sheet name="III (1)" sheetId="12" r:id="rId12"/>
    <sheet name="III (2)" sheetId="13" r:id="rId13"/>
    <sheet name="III (3)" sheetId="14" r:id="rId14"/>
    <sheet name="III (4)" sheetId="15" r:id="rId15"/>
    <sheet name="III (5)" sheetId="16" r:id="rId16"/>
    <sheet name="III (6)" sheetId="17" r:id="rId17"/>
    <sheet name="III (7)" sheetId="18" r:id="rId18"/>
    <sheet name="IV (1)" sheetId="19" r:id="rId19"/>
    <sheet name="IV (2)" sheetId="20" r:id="rId20"/>
    <sheet name="рейтинг" sheetId="21" r:id="rId21"/>
    <sheet name="ранг" sheetId="22" r:id="rId22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6">'II (2)'!$A$1:$F$47</definedName>
    <definedName name="_xlnm.Print_Area" localSheetId="9">'II (5)'!$A$1:$G$48</definedName>
    <definedName name="_xlnm.Print_Area" localSheetId="10">'II (6)'!$A$1:$F$47</definedName>
    <definedName name="_xlnm.Print_Area" localSheetId="11">'III (1)'!$A$1:$M$47</definedName>
    <definedName name="_xlnm.Print_Area" localSheetId="12">'III (2)'!$A$1:$K$47</definedName>
    <definedName name="_xlnm.Print_Area" localSheetId="13">'III (3)'!$A$1:$I$46</definedName>
    <definedName name="_xlnm.Print_Area" localSheetId="15">'III (5)'!$A$1:$H$47</definedName>
    <definedName name="_xlnm.Print_Area" localSheetId="17">'III (7)'!$A$1:$J$48</definedName>
    <definedName name="_xlnm.Print_Area" localSheetId="19">'IV (2)'!$A$1:$E$46</definedName>
    <definedName name="_xlnm.Print_Area" localSheetId="21">'ранг'!$A$1:$V$41</definedName>
    <definedName name="_xlnm.Print_Area" localSheetId="20">'рейтинг'!$A$1:$V$41</definedName>
  </definedNames>
  <calcPr fullCalcOnLoad="1"/>
</workbook>
</file>

<file path=xl/sharedStrings.xml><?xml version="1.0" encoding="utf-8"?>
<sst xmlns="http://schemas.openxmlformats.org/spreadsheetml/2006/main" count="1175" uniqueCount="307">
  <si>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</si>
  <si>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</si>
  <si>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</si>
  <si>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</si>
  <si>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</si>
  <si>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</si>
  <si>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</si>
  <si>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</si>
  <si>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</si>
  <si>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</si>
  <si>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</si>
  <si>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</si>
  <si>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</si>
  <si>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</si>
  <si>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</si>
  <si>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</si>
  <si>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</si>
  <si>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</si>
  <si>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</si>
  <si>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</si>
  <si>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</si>
  <si>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</si>
  <si>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</si>
  <si>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</si>
  <si>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</si>
  <si>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</si>
  <si>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</si>
  <si>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</si>
  <si>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</si>
  <si>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</si>
  <si>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</si>
  <si>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</si>
  <si>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</si>
  <si>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</si>
  <si>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</si>
  <si>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</si>
  <si>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</si>
  <si>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</si>
  <si>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</si>
  <si>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</si>
  <si>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</si>
  <si>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</si>
  <si>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</si>
  <si>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</si>
  <si>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</si>
  <si>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</si>
  <si>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</si>
  <si>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</si>
  <si>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</si>
  <si>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</si>
  <si>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</si>
  <si>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</si>
  <si>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</si>
  <si>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</si>
  <si>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</si>
  <si>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</si>
  <si>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</si>
  <si>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</si>
  <si>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</si>
  <si>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</si>
  <si>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</si>
  <si>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</si>
  <si>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</si>
  <si>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</si>
  <si>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</si>
  <si>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</si>
  <si>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</si>
  <si>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</si>
  <si>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</si>
  <si>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</si>
  <si>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</si>
  <si>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</si>
  <si>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</si>
  <si>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</si>
  <si>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</si>
  <si>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</si>
  <si>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</si>
  <si>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</si>
  <si>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</si>
  <si>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</si>
  <si>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</si>
  <si>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</si>
  <si>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</si>
  <si>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</si>
  <si>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</si>
  <si>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</si>
  <si>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</si>
  <si>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</si>
  <si>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</si>
  <si>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</si>
  <si>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</si>
  <si>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</si>
  <si>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</si>
  <si>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</si>
  <si>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</si>
  <si>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</si>
  <si>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</si>
  <si>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</si>
  <si>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</si>
  <si>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</si>
  <si>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</si>
  <si>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</si>
  <si>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</si>
  <si>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</si>
  <si>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</si>
  <si>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</si>
  <si>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</si>
  <si>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</si>
  <si>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</si>
  <si>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В среднем по МО</t>
  </si>
  <si>
    <t>4=3/2</t>
  </si>
  <si>
    <t>4=2/3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</si>
  <si>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</si>
  <si>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</si>
  <si>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</si>
  <si>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</si>
  <si>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 xml:space="preserve">Бюджетные кредиты от других бюджетов бюджетной системы РФ (код 000 01 03 00 00 00 0000 000) </t>
  </si>
  <si>
    <t>6=2+3+4+5</t>
  </si>
  <si>
    <t>9=7-8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</si>
  <si>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</si>
  <si>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</si>
  <si>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</si>
  <si>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</si>
  <si>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</si>
  <si>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</si>
  <si>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</si>
  <si>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</si>
  <si>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</si>
  <si>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</si>
  <si>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</si>
  <si>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</si>
  <si>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</si>
  <si>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</si>
  <si>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</si>
  <si>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</si>
  <si>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</si>
  <si>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</si>
  <si>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</si>
  <si>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</si>
  <si>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</si>
  <si>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</si>
  <si>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</si>
  <si>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</si>
  <si>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</si>
  <si>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</si>
  <si>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</si>
  <si>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</si>
  <si>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</si>
  <si>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</si>
  <si>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</si>
  <si>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</si>
  <si>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</si>
  <si>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</si>
  <si>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(5) макс</t>
  </si>
  <si>
    <t>П II (5) мин</t>
  </si>
  <si>
    <t>В II (5)</t>
  </si>
  <si>
    <t>среднемесячное значение расходов</t>
  </si>
  <si>
    <t>П II (5)</t>
  </si>
  <si>
    <t>О II (5)</t>
  </si>
  <si>
    <t>О II (5) х В II (5)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</si>
  <si>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</si>
  <si>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</si>
  <si>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</si>
  <si>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</si>
  <si>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</si>
  <si>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</si>
  <si>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</si>
  <si>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</si>
  <si>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</si>
  <si>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</si>
  <si>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</si>
  <si>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</si>
  <si>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</si>
  <si>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</si>
  <si>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</si>
  <si>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</si>
  <si>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</si>
  <si>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</si>
  <si>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</si>
  <si>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</si>
  <si>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</si>
  <si>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</si>
  <si>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</si>
  <si>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</si>
  <si>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</si>
  <si>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</si>
  <si>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</si>
  <si>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</si>
  <si>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</si>
  <si>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</si>
  <si>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5=3-4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</si>
  <si>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</si>
  <si>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</si>
  <si>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</si>
  <si>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</si>
  <si>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П III (7) макс</t>
  </si>
  <si>
    <t>П III (7) мин</t>
  </si>
  <si>
    <t>В III (7)</t>
  </si>
  <si>
    <t>П III (7)</t>
  </si>
  <si>
    <t>О III (7)</t>
  </si>
  <si>
    <t>О III (7) х В III (7)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</si>
  <si>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</si>
  <si>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</si>
  <si>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</si>
  <si>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</si>
  <si>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</si>
  <si>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II (5) Отношение объема кредиторской задолженности бюджета по оплате коммунальных услуг 
к среднемесячному объему расходов бюджета на оплату коммунальных услуг*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</si>
  <si>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</si>
  <si>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II (3) Размер кредиторской задолженности бюджета 
на 1 жителя муниципального образования*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</si>
  <si>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</si>
  <si>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Налоговые и неналоговые доходы</t>
  </si>
  <si>
    <t>норматив не установлен</t>
  </si>
  <si>
    <t>Расходы бюджета на оплату коммунальных услуг 
(КОСГУ 223)</t>
  </si>
  <si>
    <t>4=3/3мес.</t>
  </si>
  <si>
    <t>Налоговые и неналоговые доходы 
(без учета доходов от продажи имущества)</t>
  </si>
  <si>
    <t>Дотации</t>
  </si>
  <si>
    <t>Доходы от продажи имущества</t>
  </si>
  <si>
    <t>Безвозмездные поступления</t>
  </si>
  <si>
    <t>Положительное значение остатков средств бюджета, 
не имеющих целевого назначения</t>
  </si>
  <si>
    <t>среднее значение</t>
  </si>
  <si>
    <t>8=5/(6+7)</t>
  </si>
  <si>
    <t>IV (2) Нарушение органами местного самоуправления условий предоставления межбюджетных трансфертов из областного бюджета местным бюджетам*</t>
  </si>
  <si>
    <t>4=3/2*100</t>
  </si>
  <si>
    <t>Процент исполнения годового плана, %</t>
  </si>
  <si>
    <t>10=(-6)/9*100</t>
  </si>
  <si>
    <t>6=2/5*100</t>
  </si>
  <si>
    <t>8=4/7*100</t>
  </si>
  <si>
    <t>Налоговые  доходы (исполнено)</t>
  </si>
  <si>
    <t>Неналоговые  доходы 
(исполнено без учета доходов от продажи активов и прочих неналоговых доходов)</t>
  </si>
  <si>
    <t>I (5) Степень исполнения плана по доходам от продажи имущества*</t>
  </si>
  <si>
    <t>II (6) Доля расходов местного бюджета, осуществляемых в рамках муниципальных программ</t>
  </si>
  <si>
    <t>III (4) Дефицит местного бюджета</t>
  </si>
  <si>
    <t>Бюджетные кредиты инвестиционного характера</t>
  </si>
  <si>
    <t>Дефицит бюджета, скорректированный на разницу полученных и погашенных бюджетных кредитов инвестиционного характера, величину поступлений от продажи акций и снижения остатков</t>
  </si>
  <si>
    <t>III (5) Уровень долговой нагрузки местного бюджета</t>
  </si>
  <si>
    <t>III (6) Соблюдение сроков возврата бюджетного кредита, 
предоставленного местному бюджету из областного бюджета</t>
  </si>
  <si>
    <t>III (7) Соотношение остатков собственных средств и доходов местного бюджета*</t>
  </si>
  <si>
    <t>Утверждено 
на 2014 год</t>
  </si>
  <si>
    <t>Нормативное 
значение расходов 
на содержание ОМСУ (постановление Правительства СО 
от 31.10.2013 № 584)</t>
  </si>
  <si>
    <t>Общий объем расходов бюджета муниципального образования 
(утверждено на 2014 год)</t>
  </si>
  <si>
    <t>Численность населения на 01.01.2014</t>
  </si>
  <si>
    <t>Расходы бюджета на 2014 год</t>
  </si>
  <si>
    <t>в т.ч. в рамках муниципальных программ</t>
  </si>
  <si>
    <t>Дефицит бюджета (утверждено на 2014 год)</t>
  </si>
  <si>
    <t>Доходы бюджета (утверждено на 2014 год)</t>
  </si>
  <si>
    <t>Расходы бюджета на обслуживание муниципального долга 
(утверждено 
на 2014 год)</t>
  </si>
  <si>
    <t>Общий объем расходов бюджета муниципального образования (утверждено 
на 2014 год)</t>
  </si>
  <si>
    <t>Общий объем расходов бюджета муниципального образования без учёта субвенций на исполнение переданных полномочий (утверждено на 2014 год)</t>
  </si>
  <si>
    <t>Расходы за счет субвенций
(утверждено на 2014 год)</t>
  </si>
  <si>
    <t>всего</t>
  </si>
  <si>
    <t>в т.ч. по бюджетным кредитам инвестиционного характера</t>
  </si>
  <si>
    <t>6=(2-3)/(4-5)*100</t>
  </si>
  <si>
    <t>Доходы бюджета, не имеющие целевого назначения 
(утверждено на 2014 год)</t>
  </si>
  <si>
    <t>Бюджет муниципального образования принят на 2014 год и на плановый период 2015 и 2016 годов</t>
  </si>
  <si>
    <t>за 9 месяцев 2013 года</t>
  </si>
  <si>
    <t>за 9 месяцев 2014 года</t>
  </si>
  <si>
    <t>Исполнено
 за 9 месяцев 
2014 года</t>
  </si>
  <si>
    <t>В 3 квартале 2014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</si>
  <si>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Утверждено расходов на содержание ОМСУ 
(на 01.10.2014)</t>
  </si>
  <si>
    <t>Неэффективные расходы 
на управление на 01.10.2014</t>
  </si>
  <si>
    <t>Кредиторская задолженность по бюджетной деятельности 
на 01.10.2014</t>
  </si>
  <si>
    <t>Кредиторская задолженность бюджета по оплате коммунальных услуг на 01.10.2014</t>
  </si>
  <si>
    <t>за 3 квартал 
2014 года</t>
  </si>
  <si>
    <t>Муниципальный долг (на 01.10.2014)</t>
  </si>
  <si>
    <t>Муниципальный долг на 01.10.2014</t>
  </si>
  <si>
    <t>В 3 квартале 2014 года не соблюдены сроки возврата бюджетного кредита, предоставленного из областного бюджета</t>
  </si>
  <si>
    <t>на 01.08.2014</t>
  </si>
  <si>
    <t>на 01.09.2014</t>
  </si>
  <si>
    <t>на 01.10.2014</t>
  </si>
  <si>
    <t xml:space="preserve">В 3 квартале 2014 года принят приказ 
МУФ СО 
о приостановлении (сокращении) МБТ бюджету МО </t>
  </si>
  <si>
    <t>Расчет рейтинга муниципальных образований Самарской области по итогам 3 квартала 2014 года</t>
  </si>
  <si>
    <t>1.Безенчукский</t>
  </si>
  <si>
    <t>2.Отрадный</t>
  </si>
  <si>
    <t>3.Борский</t>
  </si>
  <si>
    <t>4.Кинель-Черкасский</t>
  </si>
  <si>
    <t>5.Богатовский</t>
  </si>
  <si>
    <t>6.Похвистнево</t>
  </si>
  <si>
    <t>7.Кинельский</t>
  </si>
  <si>
    <t>8.Кошкинский</t>
  </si>
  <si>
    <t>9.Новокуйбышевск</t>
  </si>
  <si>
    <t>10.Кинель</t>
  </si>
  <si>
    <t>11.Красноярский</t>
  </si>
  <si>
    <t>12.Алексеевский</t>
  </si>
  <si>
    <t>13.Сызрань</t>
  </si>
  <si>
    <t xml:space="preserve">15.Чапаевск </t>
  </si>
  <si>
    <t>16.Ставропольский</t>
  </si>
  <si>
    <t>17.Жигулевск</t>
  </si>
  <si>
    <t>18.Исаклинский</t>
  </si>
  <si>
    <t>19.Самара</t>
  </si>
  <si>
    <t>20.Похвистневский</t>
  </si>
  <si>
    <t>21.Октябрьск</t>
  </si>
  <si>
    <t>22.Волжский</t>
  </si>
  <si>
    <t>23.Пестравский</t>
  </si>
  <si>
    <t>24.Сызранский</t>
  </si>
  <si>
    <t>25.Хворостянский</t>
  </si>
  <si>
    <t>26.Красноармейский</t>
  </si>
  <si>
    <t>27.Тольятти</t>
  </si>
  <si>
    <t>28.Челно-Вершинский</t>
  </si>
  <si>
    <t>29.Шенталинский</t>
  </si>
  <si>
    <t>30.Нефтегорский</t>
  </si>
  <si>
    <t>31.Шигонский</t>
  </si>
  <si>
    <t>32.Клявлинский</t>
  </si>
  <si>
    <t>33.Сергиевский</t>
  </si>
  <si>
    <t>34.Приволжский</t>
  </si>
  <si>
    <t>35.Большечерниговский</t>
  </si>
  <si>
    <t>36.Елховский</t>
  </si>
  <si>
    <t>376.Камышлинский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</si>
</sst>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#,##0_ ;\-#,##0\ "/>
    <numFmt numFmtId="168" formatCode="#,##0.0_ ;\-#,##0.0\ "/>
    <numFmt numFmtId="169" formatCode="#,##0.00_ ;\-#,##0.00\ "/>
    <numFmt numFmtId="170" formatCode="#,##0.0000"/>
    <numFmt numFmtId="171" formatCode="#,##0.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_ ;[Red]\-#,##0\ "/>
    <numFmt numFmtId="186" formatCode="#,##0.00_ ;[Red]\-#,##0.00\ "/>
    <numFmt numFmtId="187" formatCode="#,##0.0_ ;[Red]\-#,##0.0\ "/>
    <numFmt numFmtId="188" formatCode="#,##0.0000000000000"/>
    <numFmt numFmtId="189" formatCode="#,##0.00000000000000"/>
    <numFmt numFmtId="190" formatCode="#,##0.000000000000000"/>
    <numFmt numFmtId="191" formatCode="mmm/yyyy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_);_(* \(#,##0\);_(* &quot;-&quot;_);_(@_)"/>
    <numFmt numFmtId="198" formatCode="_(&quot;$&quot;* #,##0_);_(&quot;$&quot;* \(#,##0\);_(&quot;$&quot;* &quot;-&quot;_);_(@_)"/>
    <numFmt numFmtId="199" formatCode="_(* #,##0.00_);_(* \(#,##0.00\);_(* &quot;-&quot;??_);_(@_)"/>
    <numFmt numFmtId="200" formatCode="_(&quot;$&quot;* #,##0.00_);_(&quot;$&quot;* \(#,##0.00\);_(&quot;$&quot;* &quot;-&quot;??_);_(@_)"/>
    <numFmt numFmtId="201" formatCode="[$-10419]###\ ##0.00"/>
    <numFmt numFmtId="202" formatCode="[$-10419]###\ ###\ ###\ ###\ 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/>
    </xf>
    <xf numFmtId="169" fontId="6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166" fontId="51" fillId="0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3" xfId="59"/>
    <cellStyle name="Обычный 4" xfId="60"/>
    <cellStyle name="Обычный 5" xfId="61"/>
    <cellStyle name="Обычный 7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421875" style="1" customWidth="1"/>
    <col min="2" max="2" width="18.00390625" style="1" customWidth="1"/>
    <col min="3" max="3" width="18.140625" style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">
      <c r="A1" s="63" t="s">
        <v>122</v>
      </c>
      <c r="B1" s="63"/>
      <c r="C1" s="63"/>
      <c r="D1" s="63"/>
      <c r="E1" s="63"/>
      <c r="F1" s="63"/>
    </row>
    <row r="3" spans="1:2" ht="15">
      <c r="A3" s="11" t="s">
        <v>48</v>
      </c>
      <c r="B3" s="29">
        <f>MAX($D$10:$D$46)</f>
        <v>4.269359000612292</v>
      </c>
    </row>
    <row r="4" spans="1:2" ht="15">
      <c r="A4" s="12" t="s">
        <v>49</v>
      </c>
      <c r="B4" s="30">
        <f>MIN($D$10:$D$46)</f>
        <v>0.7624526689058133</v>
      </c>
    </row>
    <row r="5" spans="1:2" ht="15">
      <c r="A5" s="13" t="s">
        <v>50</v>
      </c>
      <c r="B5" s="14" t="s">
        <v>40</v>
      </c>
    </row>
    <row r="7" spans="1:6" s="8" customFormat="1" ht="18" customHeight="1">
      <c r="A7" s="64" t="s">
        <v>38</v>
      </c>
      <c r="B7" s="66" t="s">
        <v>227</v>
      </c>
      <c r="C7" s="67"/>
      <c r="D7" s="68" t="s">
        <v>78</v>
      </c>
      <c r="E7" s="68" t="s">
        <v>79</v>
      </c>
      <c r="F7" s="68" t="s">
        <v>80</v>
      </c>
    </row>
    <row r="8" spans="1:6" s="8" customFormat="1" ht="36.75" customHeight="1">
      <c r="A8" s="65"/>
      <c r="B8" s="3" t="s">
        <v>254</v>
      </c>
      <c r="C8" s="3" t="s">
        <v>255</v>
      </c>
      <c r="D8" s="69"/>
      <c r="E8" s="69"/>
      <c r="F8" s="69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8818612448.140001</v>
      </c>
      <c r="C10" s="43">
        <v>7804880952.07</v>
      </c>
      <c r="D10" s="38">
        <f>$C10/$B10</f>
        <v>0.885046371860483</v>
      </c>
      <c r="E10" s="38">
        <f>($D10-$B$4)/($B$3-$B$4)</f>
        <v>0.03495779224163507</v>
      </c>
      <c r="F10" s="38">
        <f>$E10*$B$5</f>
        <v>0.06991558448327014</v>
      </c>
    </row>
    <row r="11" spans="1:6" ht="15">
      <c r="A11" s="5" t="s">
        <v>1</v>
      </c>
      <c r="B11" s="43">
        <v>4335369610.56</v>
      </c>
      <c r="C11" s="43">
        <v>3617011851.98</v>
      </c>
      <c r="D11" s="38">
        <f aca="true" t="shared" si="0" ref="D11:D46">$C11/$B11</f>
        <v>0.8343029953362592</v>
      </c>
      <c r="E11" s="38">
        <f aca="true" t="shared" si="1" ref="E11:E46">($D11-$B$4)/($B$3-$B$4)</f>
        <v>0.020488236535101043</v>
      </c>
      <c r="F11" s="38">
        <f aca="true" t="shared" si="2" ref="F11:F46">$E11*$B$5</f>
        <v>0.04097647307020209</v>
      </c>
    </row>
    <row r="12" spans="1:6" ht="15">
      <c r="A12" s="5" t="s">
        <v>2</v>
      </c>
      <c r="B12" s="43">
        <v>815022448.1</v>
      </c>
      <c r="C12" s="43">
        <v>753942542.89</v>
      </c>
      <c r="D12" s="38">
        <f t="shared" si="0"/>
        <v>0.9250573952258726</v>
      </c>
      <c r="E12" s="38">
        <f t="shared" si="1"/>
        <v>0.0463670001248465</v>
      </c>
      <c r="F12" s="38">
        <f t="shared" si="2"/>
        <v>0.092734000249693</v>
      </c>
    </row>
    <row r="13" spans="1:6" ht="15">
      <c r="A13" s="5" t="s">
        <v>3</v>
      </c>
      <c r="B13" s="43">
        <v>662418974.48</v>
      </c>
      <c r="C13" s="43">
        <v>635590843.6499999</v>
      </c>
      <c r="D13" s="38">
        <f t="shared" si="0"/>
        <v>0.9594997548929508</v>
      </c>
      <c r="E13" s="38">
        <f t="shared" si="1"/>
        <v>0.05618829456766624</v>
      </c>
      <c r="F13" s="38">
        <f t="shared" si="2"/>
        <v>0.11237658913533248</v>
      </c>
    </row>
    <row r="14" spans="1:6" ht="15">
      <c r="A14" s="5" t="s">
        <v>4</v>
      </c>
      <c r="B14" s="43">
        <v>281245447.18</v>
      </c>
      <c r="C14" s="43">
        <v>214436341.81999996</v>
      </c>
      <c r="D14" s="38">
        <f t="shared" si="0"/>
        <v>0.7624526689058133</v>
      </c>
      <c r="E14" s="38">
        <f t="shared" si="1"/>
        <v>0</v>
      </c>
      <c r="F14" s="38">
        <f t="shared" si="2"/>
        <v>0</v>
      </c>
    </row>
    <row r="15" spans="1:6" ht="15">
      <c r="A15" s="5" t="s">
        <v>5</v>
      </c>
      <c r="B15" s="43">
        <v>216640540.74</v>
      </c>
      <c r="C15" s="43">
        <v>205561675.48</v>
      </c>
      <c r="D15" s="38">
        <f t="shared" si="0"/>
        <v>0.9488606092739759</v>
      </c>
      <c r="E15" s="38">
        <f t="shared" si="1"/>
        <v>0.053154525024754644</v>
      </c>
      <c r="F15" s="38">
        <f t="shared" si="2"/>
        <v>0.10630905004950929</v>
      </c>
    </row>
    <row r="16" spans="1:6" ht="15">
      <c r="A16" s="5" t="s">
        <v>6</v>
      </c>
      <c r="B16" s="43">
        <v>196173794.14000002</v>
      </c>
      <c r="C16" s="43">
        <v>189161498.04</v>
      </c>
      <c r="D16" s="38">
        <f t="shared" si="0"/>
        <v>0.964254674633067</v>
      </c>
      <c r="E16" s="38">
        <f t="shared" si="1"/>
        <v>0.05754416760514268</v>
      </c>
      <c r="F16" s="38">
        <f t="shared" si="2"/>
        <v>0.11508833521028536</v>
      </c>
    </row>
    <row r="17" spans="1:6" ht="15">
      <c r="A17" s="5" t="s">
        <v>7</v>
      </c>
      <c r="B17" s="43">
        <v>78374471.04999998</v>
      </c>
      <c r="C17" s="43">
        <v>76401882.8</v>
      </c>
      <c r="D17" s="38">
        <f t="shared" si="0"/>
        <v>0.9748312400253196</v>
      </c>
      <c r="E17" s="38">
        <f t="shared" si="1"/>
        <v>0.060560092295411205</v>
      </c>
      <c r="F17" s="38">
        <f t="shared" si="2"/>
        <v>0.12112018459082241</v>
      </c>
    </row>
    <row r="18" spans="1:6" ht="15">
      <c r="A18" s="5" t="s">
        <v>8</v>
      </c>
      <c r="B18" s="43">
        <v>195639816.34</v>
      </c>
      <c r="C18" s="43">
        <v>179873197.63000003</v>
      </c>
      <c r="D18" s="38">
        <f t="shared" si="0"/>
        <v>0.9194099697854993</v>
      </c>
      <c r="E18" s="38">
        <f t="shared" si="1"/>
        <v>0.04475662764659862</v>
      </c>
      <c r="F18" s="38">
        <f t="shared" si="2"/>
        <v>0.08951325529319724</v>
      </c>
    </row>
    <row r="19" spans="1:6" ht="15">
      <c r="A19" s="5" t="s">
        <v>9</v>
      </c>
      <c r="B19" s="43">
        <v>106920375.25</v>
      </c>
      <c r="C19" s="43">
        <v>98398184.17</v>
      </c>
      <c r="D19" s="38">
        <f t="shared" si="0"/>
        <v>0.9202940406814556</v>
      </c>
      <c r="E19" s="38">
        <f t="shared" si="1"/>
        <v>0.04500872188931144</v>
      </c>
      <c r="F19" s="38">
        <f t="shared" si="2"/>
        <v>0.09001744377862288</v>
      </c>
    </row>
    <row r="20" spans="1:6" ht="15">
      <c r="A20" s="5" t="s">
        <v>10</v>
      </c>
      <c r="B20" s="43">
        <v>20668492.46</v>
      </c>
      <c r="C20" s="43">
        <v>25332337.11</v>
      </c>
      <c r="D20" s="38">
        <f t="shared" si="0"/>
        <v>1.225649967409379</v>
      </c>
      <c r="E20" s="38">
        <f t="shared" si="1"/>
        <v>0.1320814571851343</v>
      </c>
      <c r="F20" s="38">
        <f t="shared" si="2"/>
        <v>0.2641629143702686</v>
      </c>
    </row>
    <row r="21" spans="1:6" ht="15">
      <c r="A21" s="5" t="s">
        <v>11</v>
      </c>
      <c r="B21" s="43">
        <v>113379088.33999999</v>
      </c>
      <c r="C21" s="43">
        <v>131592365.2</v>
      </c>
      <c r="D21" s="38">
        <f t="shared" si="0"/>
        <v>1.1606405301600435</v>
      </c>
      <c r="E21" s="38">
        <f t="shared" si="1"/>
        <v>0.11354391123998739</v>
      </c>
      <c r="F21" s="38">
        <f t="shared" si="2"/>
        <v>0.22708782247997478</v>
      </c>
    </row>
    <row r="22" spans="1:6" ht="15">
      <c r="A22" s="5" t="s">
        <v>12</v>
      </c>
      <c r="B22" s="43">
        <v>35143931.33</v>
      </c>
      <c r="C22" s="43">
        <v>59279803.81</v>
      </c>
      <c r="D22" s="38">
        <f t="shared" si="0"/>
        <v>1.6867721272661615</v>
      </c>
      <c r="E22" s="38">
        <f t="shared" si="1"/>
        <v>0.2635711852362391</v>
      </c>
      <c r="F22" s="38">
        <f t="shared" si="2"/>
        <v>0.5271423704724782</v>
      </c>
    </row>
    <row r="23" spans="1:6" ht="15">
      <c r="A23" s="5" t="s">
        <v>13</v>
      </c>
      <c r="B23" s="43">
        <v>47914301.82999999</v>
      </c>
      <c r="C23" s="43">
        <v>63081535.06</v>
      </c>
      <c r="D23" s="38">
        <f t="shared" si="0"/>
        <v>1.316549185748618</v>
      </c>
      <c r="E23" s="38">
        <f t="shared" si="1"/>
        <v>0.15800151598950132</v>
      </c>
      <c r="F23" s="38">
        <f t="shared" si="2"/>
        <v>0.31600303197900265</v>
      </c>
    </row>
    <row r="24" spans="1:6" ht="15">
      <c r="A24" s="5" t="s">
        <v>14</v>
      </c>
      <c r="B24" s="43">
        <v>50586041.64</v>
      </c>
      <c r="C24" s="43">
        <v>64348008.79000001</v>
      </c>
      <c r="D24" s="38">
        <f t="shared" si="0"/>
        <v>1.2720506824380182</v>
      </c>
      <c r="E24" s="38">
        <f t="shared" si="1"/>
        <v>0.14531269595793048</v>
      </c>
      <c r="F24" s="38">
        <f t="shared" si="2"/>
        <v>0.29062539191586095</v>
      </c>
    </row>
    <row r="25" spans="1:6" ht="15">
      <c r="A25" s="5" t="s">
        <v>15</v>
      </c>
      <c r="B25" s="43">
        <v>40413199.129999995</v>
      </c>
      <c r="C25" s="43">
        <v>52574065.809999995</v>
      </c>
      <c r="D25" s="38">
        <f t="shared" si="0"/>
        <v>1.3009132397779568</v>
      </c>
      <c r="E25" s="38">
        <f t="shared" si="1"/>
        <v>0.15354290076237245</v>
      </c>
      <c r="F25" s="38">
        <f t="shared" si="2"/>
        <v>0.3070858015247449</v>
      </c>
    </row>
    <row r="26" spans="1:6" ht="15">
      <c r="A26" s="5" t="s">
        <v>16</v>
      </c>
      <c r="B26" s="43">
        <v>336998629.8500001</v>
      </c>
      <c r="C26" s="43">
        <v>460667656.34</v>
      </c>
      <c r="D26" s="38">
        <f t="shared" si="0"/>
        <v>1.3669718970223874</v>
      </c>
      <c r="E26" s="38">
        <f t="shared" si="1"/>
        <v>0.17237963348237245</v>
      </c>
      <c r="F26" s="38">
        <f t="shared" si="2"/>
        <v>0.3447592669647449</v>
      </c>
    </row>
    <row r="27" spans="1:6" ht="15">
      <c r="A27" s="5" t="s">
        <v>17</v>
      </c>
      <c r="B27" s="43">
        <v>17995889.86</v>
      </c>
      <c r="C27" s="43">
        <v>26037387.87</v>
      </c>
      <c r="D27" s="38">
        <f t="shared" si="0"/>
        <v>1.4468519241092979</v>
      </c>
      <c r="E27" s="38">
        <f t="shared" si="1"/>
        <v>0.19515755211815203</v>
      </c>
      <c r="F27" s="38">
        <f t="shared" si="2"/>
        <v>0.39031510423630406</v>
      </c>
    </row>
    <row r="28" spans="1:6" ht="15">
      <c r="A28" s="5" t="s">
        <v>18</v>
      </c>
      <c r="B28" s="43">
        <v>29601967.479999997</v>
      </c>
      <c r="C28" s="43">
        <v>39348403.85</v>
      </c>
      <c r="D28" s="38">
        <f t="shared" si="0"/>
        <v>1.3292496141205816</v>
      </c>
      <c r="E28" s="38">
        <f t="shared" si="1"/>
        <v>0.16162306363596599</v>
      </c>
      <c r="F28" s="38">
        <f t="shared" si="2"/>
        <v>0.32324612727193197</v>
      </c>
    </row>
    <row r="29" spans="1:6" ht="15">
      <c r="A29" s="5" t="s">
        <v>19</v>
      </c>
      <c r="B29" s="43">
        <v>99948343.99000001</v>
      </c>
      <c r="C29" s="43">
        <v>426715362.01</v>
      </c>
      <c r="D29" s="38">
        <f t="shared" si="0"/>
        <v>4.269359000612292</v>
      </c>
      <c r="E29" s="38">
        <f t="shared" si="1"/>
        <v>1</v>
      </c>
      <c r="F29" s="38">
        <f t="shared" si="2"/>
        <v>2</v>
      </c>
    </row>
    <row r="30" spans="1:6" ht="15">
      <c r="A30" s="5" t="s">
        <v>20</v>
      </c>
      <c r="B30" s="43">
        <v>106865033.20000002</v>
      </c>
      <c r="C30" s="43">
        <v>133549555.97999999</v>
      </c>
      <c r="D30" s="38">
        <f t="shared" si="0"/>
        <v>1.249703031767738</v>
      </c>
      <c r="E30" s="38">
        <f t="shared" si="1"/>
        <v>0.13894022730422517</v>
      </c>
      <c r="F30" s="38">
        <f t="shared" si="2"/>
        <v>0.27788045460845034</v>
      </c>
    </row>
    <row r="31" spans="1:6" ht="15">
      <c r="A31" s="5" t="s">
        <v>21</v>
      </c>
      <c r="B31" s="43">
        <v>31177996.42</v>
      </c>
      <c r="C31" s="43">
        <v>45864762.9</v>
      </c>
      <c r="D31" s="38">
        <f t="shared" si="0"/>
        <v>1.4710619079607936</v>
      </c>
      <c r="E31" s="38">
        <f t="shared" si="1"/>
        <v>0.2020610680839506</v>
      </c>
      <c r="F31" s="38">
        <f t="shared" si="2"/>
        <v>0.4041221361679012</v>
      </c>
    </row>
    <row r="32" spans="1:6" ht="15">
      <c r="A32" s="5" t="s">
        <v>22</v>
      </c>
      <c r="B32" s="43">
        <v>57119846.02</v>
      </c>
      <c r="C32" s="43">
        <v>75818822.08000001</v>
      </c>
      <c r="D32" s="38">
        <f t="shared" si="0"/>
        <v>1.3273639087446547</v>
      </c>
      <c r="E32" s="38">
        <f t="shared" si="1"/>
        <v>0.1610853517048323</v>
      </c>
      <c r="F32" s="38">
        <f t="shared" si="2"/>
        <v>0.3221707034096646</v>
      </c>
    </row>
    <row r="33" spans="1:6" ht="15">
      <c r="A33" s="5" t="s">
        <v>23</v>
      </c>
      <c r="B33" s="43">
        <v>39184569.7</v>
      </c>
      <c r="C33" s="43">
        <v>49815370.410000004</v>
      </c>
      <c r="D33" s="38">
        <f t="shared" si="0"/>
        <v>1.27130068778068</v>
      </c>
      <c r="E33" s="38">
        <f t="shared" si="1"/>
        <v>0.1450988337710345</v>
      </c>
      <c r="F33" s="38">
        <f t="shared" si="2"/>
        <v>0.290197667542069</v>
      </c>
    </row>
    <row r="34" spans="1:6" ht="15">
      <c r="A34" s="5" t="s">
        <v>24</v>
      </c>
      <c r="B34" s="43">
        <v>206945466.54000002</v>
      </c>
      <c r="C34" s="43">
        <v>262385889.68000004</v>
      </c>
      <c r="D34" s="38">
        <f t="shared" si="0"/>
        <v>1.267898708132773</v>
      </c>
      <c r="E34" s="38">
        <f t="shared" si="1"/>
        <v>0.14412875378425263</v>
      </c>
      <c r="F34" s="38">
        <f t="shared" si="2"/>
        <v>0.28825750756850527</v>
      </c>
    </row>
    <row r="35" spans="1:6" ht="15">
      <c r="A35" s="5" t="s">
        <v>25</v>
      </c>
      <c r="B35" s="43">
        <v>17614231.64</v>
      </c>
      <c r="C35" s="43">
        <v>24025554.29</v>
      </c>
      <c r="D35" s="38">
        <f t="shared" si="0"/>
        <v>1.3639853716605261</v>
      </c>
      <c r="E35" s="38">
        <f t="shared" si="1"/>
        <v>0.17152802095572478</v>
      </c>
      <c r="F35" s="38">
        <f t="shared" si="2"/>
        <v>0.34305604191144956</v>
      </c>
    </row>
    <row r="36" spans="1:6" ht="15">
      <c r="A36" s="5" t="s">
        <v>26</v>
      </c>
      <c r="B36" s="43">
        <v>113115220.13</v>
      </c>
      <c r="C36" s="43">
        <v>130420188.92999999</v>
      </c>
      <c r="D36" s="38">
        <f t="shared" si="0"/>
        <v>1.152985325759981</v>
      </c>
      <c r="E36" s="38">
        <f t="shared" si="1"/>
        <v>0.11136101735119124</v>
      </c>
      <c r="F36" s="38">
        <f t="shared" si="2"/>
        <v>0.22272203470238247</v>
      </c>
    </row>
    <row r="37" spans="1:6" ht="15">
      <c r="A37" s="5" t="s">
        <v>27</v>
      </c>
      <c r="B37" s="43">
        <v>40802418.010000005</v>
      </c>
      <c r="C37" s="43">
        <v>55927534.87</v>
      </c>
      <c r="D37" s="38">
        <f t="shared" si="0"/>
        <v>1.3706916795051969</v>
      </c>
      <c r="E37" s="38">
        <f t="shared" si="1"/>
        <v>0.17344033546040316</v>
      </c>
      <c r="F37" s="38">
        <f t="shared" si="2"/>
        <v>0.3468806709208063</v>
      </c>
    </row>
    <row r="38" spans="1:6" ht="15">
      <c r="A38" s="5" t="s">
        <v>28</v>
      </c>
      <c r="B38" s="43">
        <v>36614725.169999994</v>
      </c>
      <c r="C38" s="43">
        <v>52120056.53</v>
      </c>
      <c r="D38" s="38">
        <f t="shared" si="0"/>
        <v>1.4234725588683153</v>
      </c>
      <c r="E38" s="38">
        <f t="shared" si="1"/>
        <v>0.1884908883896098</v>
      </c>
      <c r="F38" s="38">
        <f t="shared" si="2"/>
        <v>0.3769817767792196</v>
      </c>
    </row>
    <row r="39" spans="1:6" ht="15">
      <c r="A39" s="5" t="s">
        <v>29</v>
      </c>
      <c r="B39" s="43">
        <v>41243292.25000001</v>
      </c>
      <c r="C39" s="43">
        <v>55878745.5</v>
      </c>
      <c r="D39" s="38">
        <f t="shared" si="0"/>
        <v>1.3548565706463453</v>
      </c>
      <c r="E39" s="38">
        <f t="shared" si="1"/>
        <v>0.16892492861429384</v>
      </c>
      <c r="F39" s="38">
        <f t="shared" si="2"/>
        <v>0.3378498572285877</v>
      </c>
    </row>
    <row r="40" spans="1:6" ht="15">
      <c r="A40" s="5" t="s">
        <v>30</v>
      </c>
      <c r="B40" s="43">
        <v>149840703.84</v>
      </c>
      <c r="C40" s="43">
        <v>174314815.09000003</v>
      </c>
      <c r="D40" s="38">
        <f t="shared" si="0"/>
        <v>1.1633341984040164</v>
      </c>
      <c r="E40" s="38">
        <f t="shared" si="1"/>
        <v>0.11431201508685065</v>
      </c>
      <c r="F40" s="38">
        <f t="shared" si="2"/>
        <v>0.2286240301737013</v>
      </c>
    </row>
    <row r="41" spans="1:6" ht="15">
      <c r="A41" s="5" t="s">
        <v>31</v>
      </c>
      <c r="B41" s="43">
        <v>227370093.12</v>
      </c>
      <c r="C41" s="43">
        <v>287653573.23999995</v>
      </c>
      <c r="D41" s="38">
        <f t="shared" si="0"/>
        <v>1.2651337266602776</v>
      </c>
      <c r="E41" s="38">
        <f t="shared" si="1"/>
        <v>0.14334031485518947</v>
      </c>
      <c r="F41" s="38">
        <f t="shared" si="2"/>
        <v>0.28668062971037894</v>
      </c>
    </row>
    <row r="42" spans="1:6" ht="15">
      <c r="A42" s="5" t="s">
        <v>32</v>
      </c>
      <c r="B42" s="43">
        <v>64557091.93</v>
      </c>
      <c r="C42" s="43">
        <v>79868036.88999999</v>
      </c>
      <c r="D42" s="38">
        <f t="shared" si="0"/>
        <v>1.2371690623332572</v>
      </c>
      <c r="E42" s="38">
        <f t="shared" si="1"/>
        <v>0.13536614569241842</v>
      </c>
      <c r="F42" s="38">
        <f t="shared" si="2"/>
        <v>0.27073229138483684</v>
      </c>
    </row>
    <row r="43" spans="1:6" ht="15">
      <c r="A43" s="5" t="s">
        <v>33</v>
      </c>
      <c r="B43" s="43">
        <v>30807937.439999998</v>
      </c>
      <c r="C43" s="43">
        <v>36770802.739999995</v>
      </c>
      <c r="D43" s="38">
        <f t="shared" si="0"/>
        <v>1.1935496432246715</v>
      </c>
      <c r="E43" s="38">
        <f t="shared" si="1"/>
        <v>0.12292799793973515</v>
      </c>
      <c r="F43" s="38">
        <f t="shared" si="2"/>
        <v>0.2458559958794703</v>
      </c>
    </row>
    <row r="44" spans="1:6" ht="15">
      <c r="A44" s="5" t="s">
        <v>34</v>
      </c>
      <c r="B44" s="43">
        <v>31545126.55</v>
      </c>
      <c r="C44" s="43">
        <v>45417495.54</v>
      </c>
      <c r="D44" s="38">
        <f t="shared" si="0"/>
        <v>1.4397626672383725</v>
      </c>
      <c r="E44" s="38">
        <f t="shared" si="1"/>
        <v>0.19313603908062654</v>
      </c>
      <c r="F44" s="38">
        <f t="shared" si="2"/>
        <v>0.3862720781612531</v>
      </c>
    </row>
    <row r="45" spans="1:6" ht="15">
      <c r="A45" s="5" t="s">
        <v>35</v>
      </c>
      <c r="B45" s="43">
        <v>27799363.249999996</v>
      </c>
      <c r="C45" s="43">
        <v>37792550.41</v>
      </c>
      <c r="D45" s="38">
        <f t="shared" si="0"/>
        <v>1.3594753976963843</v>
      </c>
      <c r="E45" s="38">
        <f t="shared" si="1"/>
        <v>0.1702419946015657</v>
      </c>
      <c r="F45" s="38">
        <f t="shared" si="2"/>
        <v>0.3404839892031314</v>
      </c>
    </row>
    <row r="46" spans="1:6" ht="15">
      <c r="A46" s="5" t="s">
        <v>36</v>
      </c>
      <c r="B46" s="43">
        <v>55363853.33999999</v>
      </c>
      <c r="C46" s="43">
        <v>59102704.269999996</v>
      </c>
      <c r="D46" s="38">
        <f t="shared" si="0"/>
        <v>1.0675323465481894</v>
      </c>
      <c r="E46" s="38">
        <f t="shared" si="1"/>
        <v>0.08699396242326288</v>
      </c>
      <c r="F46" s="38">
        <f t="shared" si="2"/>
        <v>0.17398792484652575</v>
      </c>
    </row>
    <row r="47" spans="1:6" s="18" customFormat="1" ht="15">
      <c r="A47" s="15" t="s">
        <v>71</v>
      </c>
      <c r="B47" s="16">
        <f>SUM(B$10:B$46)</f>
        <v>17777034780.44</v>
      </c>
      <c r="C47" s="16">
        <f>SUM(C$10:C$46)</f>
        <v>16730962355.730001</v>
      </c>
      <c r="D47" s="16">
        <f>$C47/$B47</f>
        <v>0.9411559668060623</v>
      </c>
      <c r="E47" s="16"/>
      <c r="F47" s="16"/>
    </row>
    <row r="48" ht="15">
      <c r="A48" s="6" t="s">
        <v>39</v>
      </c>
    </row>
  </sheetData>
  <sheetProtection/>
  <mergeCells count="6">
    <mergeCell ref="A1:F1"/>
    <mergeCell ref="A7:A8"/>
    <mergeCell ref="B7:C7"/>
    <mergeCell ref="D7:D8"/>
    <mergeCell ref="E7:E8"/>
    <mergeCell ref="F7:F8"/>
  </mergeCells>
  <printOptions/>
  <pageMargins left="0.56" right="0.15748031496062992" top="0.34" bottom="0.22" header="0.4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421875" style="1" customWidth="1"/>
    <col min="2" max="2" width="20.7109375" style="1" customWidth="1"/>
    <col min="3" max="3" width="17.00390625" style="1" customWidth="1"/>
    <col min="4" max="4" width="17.57421875" style="1" customWidth="1"/>
    <col min="5" max="5" width="8.140625" style="1" customWidth="1"/>
    <col min="6" max="6" width="9.57421875" style="1" bestFit="1" customWidth="1"/>
    <col min="7" max="7" width="17.8515625" style="1" customWidth="1"/>
    <col min="8" max="16384" width="8.7109375" style="1" customWidth="1"/>
  </cols>
  <sheetData>
    <row r="1" spans="1:7" ht="32.25" customHeight="1">
      <c r="A1" s="74" t="s">
        <v>206</v>
      </c>
      <c r="B1" s="74"/>
      <c r="C1" s="74"/>
      <c r="D1" s="74"/>
      <c r="E1" s="74"/>
      <c r="F1" s="74"/>
      <c r="G1" s="74"/>
    </row>
    <row r="3" spans="1:3" ht="15">
      <c r="A3" s="11" t="s">
        <v>153</v>
      </c>
      <c r="B3" s="29">
        <f>MAX($E$10:$E$46)</f>
        <v>6.577911738829614</v>
      </c>
      <c r="C3" s="34"/>
    </row>
    <row r="4" spans="1:3" ht="15">
      <c r="A4" s="12" t="s">
        <v>154</v>
      </c>
      <c r="B4" s="30">
        <f>MIN($E$10:$E$46)</f>
        <v>0</v>
      </c>
      <c r="C4" s="35"/>
    </row>
    <row r="5" spans="1:3" ht="15">
      <c r="A5" s="13" t="s">
        <v>155</v>
      </c>
      <c r="B5" s="14" t="s">
        <v>41</v>
      </c>
      <c r="C5" s="27"/>
    </row>
    <row r="7" spans="1:7" s="8" customFormat="1" ht="48.75" customHeight="1">
      <c r="A7" s="75" t="s">
        <v>38</v>
      </c>
      <c r="B7" s="75" t="s">
        <v>261</v>
      </c>
      <c r="C7" s="75" t="s">
        <v>212</v>
      </c>
      <c r="D7" s="75"/>
      <c r="E7" s="72" t="s">
        <v>157</v>
      </c>
      <c r="F7" s="72" t="s">
        <v>158</v>
      </c>
      <c r="G7" s="72" t="s">
        <v>159</v>
      </c>
    </row>
    <row r="8" spans="1:7" s="8" customFormat="1" ht="48.75" customHeight="1">
      <c r="A8" s="75"/>
      <c r="B8" s="75"/>
      <c r="C8" s="3" t="s">
        <v>262</v>
      </c>
      <c r="D8" s="3" t="s">
        <v>156</v>
      </c>
      <c r="E8" s="72"/>
      <c r="F8" s="72"/>
      <c r="G8" s="72"/>
    </row>
    <row r="9" spans="1:7" s="7" customFormat="1" ht="15">
      <c r="A9" s="9">
        <v>1</v>
      </c>
      <c r="B9" s="9">
        <v>2</v>
      </c>
      <c r="C9" s="9">
        <v>3</v>
      </c>
      <c r="D9" s="9" t="s">
        <v>213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3">
        <v>392648.16</v>
      </c>
      <c r="C10" s="33">
        <v>5067150.360000001</v>
      </c>
      <c r="D10" s="33">
        <f>$C10/3</f>
        <v>1689050.1200000003</v>
      </c>
      <c r="E10" s="38">
        <f>$B10/$D10</f>
        <v>0.2324668494739516</v>
      </c>
      <c r="F10" s="38">
        <f>($E10-$B$4)/($B$3-$B$4)</f>
        <v>0.035340524273333236</v>
      </c>
      <c r="G10" s="38">
        <f>$F10*$B$5</f>
        <v>-0.035340524273333236</v>
      </c>
    </row>
    <row r="11" spans="1:7" ht="15">
      <c r="A11" s="5" t="s">
        <v>1</v>
      </c>
      <c r="B11" s="33">
        <v>2805582.15</v>
      </c>
      <c r="C11" s="33">
        <v>25533315.33</v>
      </c>
      <c r="D11" s="33">
        <f aca="true" t="shared" si="0" ref="D11:D46">$C11/3</f>
        <v>8511105.11</v>
      </c>
      <c r="E11" s="38">
        <f aca="true" t="shared" si="1" ref="E11:E47">$B11/$D11</f>
        <v>0.32963782185037543</v>
      </c>
      <c r="F11" s="38">
        <f aca="true" t="shared" si="2" ref="F11:F46">($E11-$B$4)/($B$3-$B$4)</f>
        <v>0.05011283746854086</v>
      </c>
      <c r="G11" s="38">
        <f aca="true" t="shared" si="3" ref="G11:G46">$F11*$B$5</f>
        <v>-0.05011283746854086</v>
      </c>
    </row>
    <row r="12" spans="1:7" ht="15">
      <c r="A12" s="5" t="s">
        <v>2</v>
      </c>
      <c r="B12" s="33">
        <v>0</v>
      </c>
      <c r="C12" s="33">
        <v>104765.38</v>
      </c>
      <c r="D12" s="33">
        <f t="shared" si="0"/>
        <v>34921.793333333335</v>
      </c>
      <c r="E12" s="38">
        <f t="shared" si="1"/>
        <v>0</v>
      </c>
      <c r="F12" s="38">
        <f t="shared" si="2"/>
        <v>0</v>
      </c>
      <c r="G12" s="38">
        <f t="shared" si="3"/>
        <v>0</v>
      </c>
    </row>
    <row r="13" spans="1:7" ht="15">
      <c r="A13" s="5" t="s">
        <v>3</v>
      </c>
      <c r="B13" s="33">
        <v>75321.52</v>
      </c>
      <c r="C13" s="33">
        <v>4634191.260000002</v>
      </c>
      <c r="D13" s="33">
        <f t="shared" si="0"/>
        <v>1544730.4200000006</v>
      </c>
      <c r="E13" s="38">
        <f t="shared" si="1"/>
        <v>0.04876030084265446</v>
      </c>
      <c r="F13" s="38">
        <f t="shared" si="2"/>
        <v>0.007412732608560391</v>
      </c>
      <c r="G13" s="38">
        <f t="shared" si="3"/>
        <v>-0.007412732608560391</v>
      </c>
    </row>
    <row r="14" spans="1:7" ht="15">
      <c r="A14" s="5" t="s">
        <v>4</v>
      </c>
      <c r="B14" s="33">
        <v>335.3</v>
      </c>
      <c r="C14" s="33">
        <v>264021.8500000001</v>
      </c>
      <c r="D14" s="33">
        <f t="shared" si="0"/>
        <v>88007.28333333337</v>
      </c>
      <c r="E14" s="38">
        <f t="shared" si="1"/>
        <v>0.0038099119447879016</v>
      </c>
      <c r="F14" s="38">
        <f t="shared" si="2"/>
        <v>0.0005791977904321633</v>
      </c>
      <c r="G14" s="38">
        <f t="shared" si="3"/>
        <v>-0.0005791977904321633</v>
      </c>
    </row>
    <row r="15" spans="1:7" ht="15">
      <c r="A15" s="5" t="s">
        <v>5</v>
      </c>
      <c r="B15" s="33">
        <v>1718.76</v>
      </c>
      <c r="C15" s="33">
        <v>2608855.869999999</v>
      </c>
      <c r="D15" s="33">
        <f t="shared" si="0"/>
        <v>869618.6233333331</v>
      </c>
      <c r="E15" s="38">
        <f t="shared" si="1"/>
        <v>0.001976452612539305</v>
      </c>
      <c r="F15" s="38">
        <f t="shared" si="2"/>
        <v>0.0003004680955009239</v>
      </c>
      <c r="G15" s="38">
        <f t="shared" si="3"/>
        <v>-0.0003004680955009239</v>
      </c>
    </row>
    <row r="16" spans="1:7" ht="15">
      <c r="A16" s="5" t="s">
        <v>6</v>
      </c>
      <c r="B16" s="33">
        <v>975989.67</v>
      </c>
      <c r="C16" s="33">
        <v>8305739.75</v>
      </c>
      <c r="D16" s="33">
        <f t="shared" si="0"/>
        <v>2768579.9166666665</v>
      </c>
      <c r="E16" s="38">
        <f t="shared" si="1"/>
        <v>0.35252356781345096</v>
      </c>
      <c r="F16" s="38">
        <f t="shared" si="2"/>
        <v>0.053592018532643663</v>
      </c>
      <c r="G16" s="38">
        <f t="shared" si="3"/>
        <v>-0.053592018532643663</v>
      </c>
    </row>
    <row r="17" spans="1:7" ht="15">
      <c r="A17" s="5" t="s">
        <v>7</v>
      </c>
      <c r="B17" s="33">
        <v>396.29</v>
      </c>
      <c r="C17" s="33">
        <v>2555106.59</v>
      </c>
      <c r="D17" s="33">
        <f t="shared" si="0"/>
        <v>851702.1966666667</v>
      </c>
      <c r="E17" s="38">
        <f t="shared" si="1"/>
        <v>0.00046529174346499573</v>
      </c>
      <c r="F17" s="38">
        <f t="shared" si="2"/>
        <v>7.073547988161111E-05</v>
      </c>
      <c r="G17" s="38">
        <f t="shared" si="3"/>
        <v>-7.073547988161111E-05</v>
      </c>
    </row>
    <row r="18" spans="1:7" ht="15">
      <c r="A18" s="5" t="s">
        <v>8</v>
      </c>
      <c r="B18" s="33">
        <v>7328.52</v>
      </c>
      <c r="C18" s="33">
        <v>5615861.150000002</v>
      </c>
      <c r="D18" s="33">
        <f t="shared" si="0"/>
        <v>1871953.7166666675</v>
      </c>
      <c r="E18" s="38">
        <f t="shared" si="1"/>
        <v>0.003914904484417317</v>
      </c>
      <c r="F18" s="38">
        <f t="shared" si="2"/>
        <v>0.0005951591690273855</v>
      </c>
      <c r="G18" s="38">
        <f t="shared" si="3"/>
        <v>-0.0005951591690273855</v>
      </c>
    </row>
    <row r="19" spans="1:7" ht="15">
      <c r="A19" s="5" t="s">
        <v>9</v>
      </c>
      <c r="B19" s="33">
        <v>0</v>
      </c>
      <c r="C19" s="33">
        <v>6248164.450000003</v>
      </c>
      <c r="D19" s="33">
        <f t="shared" si="0"/>
        <v>2082721.4833333343</v>
      </c>
      <c r="E19" s="38">
        <f t="shared" si="1"/>
        <v>0</v>
      </c>
      <c r="F19" s="38">
        <f t="shared" si="2"/>
        <v>0</v>
      </c>
      <c r="G19" s="38">
        <f t="shared" si="3"/>
        <v>0</v>
      </c>
    </row>
    <row r="20" spans="1:7" ht="15">
      <c r="A20" s="5" t="s">
        <v>10</v>
      </c>
      <c r="B20" s="33">
        <v>123622.86</v>
      </c>
      <c r="C20" s="33">
        <v>681248.5099999998</v>
      </c>
      <c r="D20" s="33">
        <f t="shared" si="0"/>
        <v>227082.83666666658</v>
      </c>
      <c r="E20" s="38">
        <f t="shared" si="1"/>
        <v>0.5443954365492852</v>
      </c>
      <c r="F20" s="38">
        <f t="shared" si="2"/>
        <v>0.08276113425719935</v>
      </c>
      <c r="G20" s="38">
        <f t="shared" si="3"/>
        <v>-0.08276113425719935</v>
      </c>
    </row>
    <row r="21" spans="1:7" ht="15">
      <c r="A21" s="5" t="s">
        <v>11</v>
      </c>
      <c r="B21" s="33">
        <v>114728.26</v>
      </c>
      <c r="C21" s="33">
        <v>1785863.17</v>
      </c>
      <c r="D21" s="33">
        <f t="shared" si="0"/>
        <v>595287.7233333333</v>
      </c>
      <c r="E21" s="38">
        <f t="shared" si="1"/>
        <v>0.19272740811380304</v>
      </c>
      <c r="F21" s="38">
        <f t="shared" si="2"/>
        <v>0.029299178183879736</v>
      </c>
      <c r="G21" s="38">
        <f t="shared" si="3"/>
        <v>-0.029299178183879736</v>
      </c>
    </row>
    <row r="22" spans="1:7" ht="15">
      <c r="A22" s="5" t="s">
        <v>12</v>
      </c>
      <c r="B22" s="33">
        <v>506.26</v>
      </c>
      <c r="C22" s="33">
        <v>492316.04000000004</v>
      </c>
      <c r="D22" s="33">
        <f t="shared" si="0"/>
        <v>164105.34666666668</v>
      </c>
      <c r="E22" s="38">
        <f t="shared" si="1"/>
        <v>0.003084969565484805</v>
      </c>
      <c r="F22" s="38">
        <f t="shared" si="2"/>
        <v>0.00046898920021594935</v>
      </c>
      <c r="G22" s="38">
        <f t="shared" si="3"/>
        <v>-0.00046898920021594935</v>
      </c>
    </row>
    <row r="23" spans="1:7" ht="15">
      <c r="A23" s="5" t="s">
        <v>13</v>
      </c>
      <c r="B23" s="33">
        <v>0</v>
      </c>
      <c r="C23" s="33">
        <v>376323.94999999925</v>
      </c>
      <c r="D23" s="33">
        <f t="shared" si="0"/>
        <v>125441.31666666642</v>
      </c>
      <c r="E23" s="38">
        <f t="shared" si="1"/>
        <v>0</v>
      </c>
      <c r="F23" s="38">
        <f t="shared" si="2"/>
        <v>0</v>
      </c>
      <c r="G23" s="38">
        <f t="shared" si="3"/>
        <v>0</v>
      </c>
    </row>
    <row r="24" spans="1:7" ht="15">
      <c r="A24" s="5" t="s">
        <v>14</v>
      </c>
      <c r="B24" s="33">
        <v>5271915.93</v>
      </c>
      <c r="C24" s="33">
        <v>2404372.1500000004</v>
      </c>
      <c r="D24" s="33">
        <f t="shared" si="0"/>
        <v>801457.3833333334</v>
      </c>
      <c r="E24" s="38">
        <f t="shared" si="1"/>
        <v>6.577911738829614</v>
      </c>
      <c r="F24" s="38">
        <f t="shared" si="2"/>
        <v>1</v>
      </c>
      <c r="G24" s="38">
        <f t="shared" si="3"/>
        <v>-1</v>
      </c>
    </row>
    <row r="25" spans="1:7" ht="15">
      <c r="A25" s="5" t="s">
        <v>15</v>
      </c>
      <c r="B25" s="33">
        <v>34262.88</v>
      </c>
      <c r="C25" s="33">
        <v>1389662.2700000005</v>
      </c>
      <c r="D25" s="33">
        <f t="shared" si="0"/>
        <v>463220.7566666668</v>
      </c>
      <c r="E25" s="38">
        <f t="shared" si="1"/>
        <v>0.07396663363394039</v>
      </c>
      <c r="F25" s="38">
        <f t="shared" si="2"/>
        <v>0.01124469840440593</v>
      </c>
      <c r="G25" s="38">
        <f t="shared" si="3"/>
        <v>-0.01124469840440593</v>
      </c>
    </row>
    <row r="26" spans="1:7" ht="15">
      <c r="A26" s="5" t="s">
        <v>16</v>
      </c>
      <c r="B26" s="33">
        <v>523610.01</v>
      </c>
      <c r="C26" s="33">
        <v>2495534.6099999994</v>
      </c>
      <c r="D26" s="33">
        <f t="shared" si="0"/>
        <v>831844.8699999998</v>
      </c>
      <c r="E26" s="38">
        <f t="shared" si="1"/>
        <v>0.6294563191812437</v>
      </c>
      <c r="F26" s="38">
        <f t="shared" si="2"/>
        <v>0.09569242400525745</v>
      </c>
      <c r="G26" s="38">
        <f t="shared" si="3"/>
        <v>-0.09569242400525745</v>
      </c>
    </row>
    <row r="27" spans="1:7" ht="15">
      <c r="A27" s="5" t="s">
        <v>17</v>
      </c>
      <c r="B27" s="33">
        <v>203.74</v>
      </c>
      <c r="C27" s="33">
        <v>900792.77</v>
      </c>
      <c r="D27" s="33">
        <f t="shared" si="0"/>
        <v>300264.25666666665</v>
      </c>
      <c r="E27" s="38">
        <f t="shared" si="1"/>
        <v>0.0006785356414439251</v>
      </c>
      <c r="F27" s="38">
        <f t="shared" si="2"/>
        <v>0.0001031536555041486</v>
      </c>
      <c r="G27" s="38">
        <f t="shared" si="3"/>
        <v>-0.0001031536555041486</v>
      </c>
    </row>
    <row r="28" spans="1:7" ht="15">
      <c r="A28" s="5" t="s">
        <v>18</v>
      </c>
      <c r="B28" s="33">
        <v>172774.54</v>
      </c>
      <c r="C28" s="33">
        <v>7044829.95</v>
      </c>
      <c r="D28" s="33">
        <f t="shared" si="0"/>
        <v>2348276.65</v>
      </c>
      <c r="E28" s="38">
        <f t="shared" si="1"/>
        <v>0.07357503639956561</v>
      </c>
      <c r="F28" s="38">
        <f t="shared" si="2"/>
        <v>0.011185166253485878</v>
      </c>
      <c r="G28" s="38">
        <f t="shared" si="3"/>
        <v>-0.011185166253485878</v>
      </c>
    </row>
    <row r="29" spans="1:7" ht="15">
      <c r="A29" s="5" t="s">
        <v>19</v>
      </c>
      <c r="B29" s="33">
        <v>10289.52</v>
      </c>
      <c r="C29" s="33">
        <v>1892867.8600000003</v>
      </c>
      <c r="D29" s="33">
        <f t="shared" si="0"/>
        <v>630955.9533333335</v>
      </c>
      <c r="E29" s="38">
        <f t="shared" si="1"/>
        <v>0.0163078261575005</v>
      </c>
      <c r="F29" s="38">
        <f t="shared" si="2"/>
        <v>0.002479179837764454</v>
      </c>
      <c r="G29" s="38">
        <f t="shared" si="3"/>
        <v>-0.002479179837764454</v>
      </c>
    </row>
    <row r="30" spans="1:7" ht="15">
      <c r="A30" s="5" t="s">
        <v>20</v>
      </c>
      <c r="B30" s="33">
        <v>34334.32</v>
      </c>
      <c r="C30" s="33">
        <v>7592894.789999999</v>
      </c>
      <c r="D30" s="33">
        <f t="shared" si="0"/>
        <v>2530964.9299999997</v>
      </c>
      <c r="E30" s="38">
        <f t="shared" si="1"/>
        <v>0.01356570357535535</v>
      </c>
      <c r="F30" s="38">
        <f t="shared" si="2"/>
        <v>0.0020623115836712414</v>
      </c>
      <c r="G30" s="38">
        <f t="shared" si="3"/>
        <v>-0.0020623115836712414</v>
      </c>
    </row>
    <row r="31" spans="1:7" ht="15">
      <c r="A31" s="5" t="s">
        <v>21</v>
      </c>
      <c r="B31" s="33">
        <v>0</v>
      </c>
      <c r="C31" s="33">
        <v>994446.7999999998</v>
      </c>
      <c r="D31" s="33">
        <f t="shared" si="0"/>
        <v>331482.2666666666</v>
      </c>
      <c r="E31" s="38">
        <f t="shared" si="1"/>
        <v>0</v>
      </c>
      <c r="F31" s="38">
        <f t="shared" si="2"/>
        <v>0</v>
      </c>
      <c r="G31" s="38">
        <f t="shared" si="3"/>
        <v>0</v>
      </c>
    </row>
    <row r="32" spans="1:7" ht="15">
      <c r="A32" s="5" t="s">
        <v>22</v>
      </c>
      <c r="B32" s="33">
        <v>638.4</v>
      </c>
      <c r="C32" s="33">
        <v>210199.61999999918</v>
      </c>
      <c r="D32" s="33">
        <f t="shared" si="0"/>
        <v>70066.53999999973</v>
      </c>
      <c r="E32" s="38">
        <f t="shared" si="1"/>
        <v>0.009111339021450216</v>
      </c>
      <c r="F32" s="38">
        <f t="shared" si="2"/>
        <v>0.001385141574288038</v>
      </c>
      <c r="G32" s="38">
        <f t="shared" si="3"/>
        <v>-0.001385141574288038</v>
      </c>
    </row>
    <row r="33" spans="1:7" ht="15">
      <c r="A33" s="5" t="s">
        <v>23</v>
      </c>
      <c r="B33" s="33">
        <v>11502.34</v>
      </c>
      <c r="C33" s="33">
        <v>176281.26</v>
      </c>
      <c r="D33" s="33">
        <f t="shared" si="0"/>
        <v>58760.420000000006</v>
      </c>
      <c r="E33" s="38">
        <f t="shared" si="1"/>
        <v>0.19574979212197596</v>
      </c>
      <c r="F33" s="38">
        <f t="shared" si="2"/>
        <v>0.029758652881652237</v>
      </c>
      <c r="G33" s="38">
        <f t="shared" si="3"/>
        <v>-0.029758652881652237</v>
      </c>
    </row>
    <row r="34" spans="1:7" ht="15">
      <c r="A34" s="5" t="s">
        <v>24</v>
      </c>
      <c r="B34" s="33">
        <v>379952.21</v>
      </c>
      <c r="C34" s="33">
        <v>3572814.6000000015</v>
      </c>
      <c r="D34" s="33">
        <f t="shared" si="0"/>
        <v>1190938.2000000004</v>
      </c>
      <c r="E34" s="38">
        <f t="shared" si="1"/>
        <v>0.3190360423404001</v>
      </c>
      <c r="F34" s="38">
        <f t="shared" si="2"/>
        <v>0.048501113272335444</v>
      </c>
      <c r="G34" s="38">
        <f t="shared" si="3"/>
        <v>-0.048501113272335444</v>
      </c>
    </row>
    <row r="35" spans="1:7" ht="15">
      <c r="A35" s="5" t="s">
        <v>25</v>
      </c>
      <c r="B35" s="33">
        <v>221512.65</v>
      </c>
      <c r="C35" s="33">
        <v>194629.63</v>
      </c>
      <c r="D35" s="33">
        <f t="shared" si="0"/>
        <v>64876.543333333335</v>
      </c>
      <c r="E35" s="38">
        <f t="shared" si="1"/>
        <v>3.414371953540681</v>
      </c>
      <c r="F35" s="38">
        <f t="shared" si="2"/>
        <v>0.5190662461135711</v>
      </c>
      <c r="G35" s="38">
        <f t="shared" si="3"/>
        <v>-0.5190662461135711</v>
      </c>
    </row>
    <row r="36" spans="1:7" ht="15">
      <c r="A36" s="5" t="s">
        <v>26</v>
      </c>
      <c r="B36" s="33">
        <v>1532.47</v>
      </c>
      <c r="C36" s="33">
        <v>904593.25</v>
      </c>
      <c r="D36" s="33">
        <f t="shared" si="0"/>
        <v>301531.0833333333</v>
      </c>
      <c r="E36" s="38">
        <f t="shared" si="1"/>
        <v>0.00508229527469943</v>
      </c>
      <c r="F36" s="38">
        <f t="shared" si="2"/>
        <v>0.0007726305059246214</v>
      </c>
      <c r="G36" s="38">
        <f t="shared" si="3"/>
        <v>-0.0007726305059246214</v>
      </c>
    </row>
    <row r="37" spans="1:7" ht="15">
      <c r="A37" s="5" t="s">
        <v>27</v>
      </c>
      <c r="B37" s="33">
        <v>0</v>
      </c>
      <c r="C37" s="33">
        <v>226214.31999999995</v>
      </c>
      <c r="D37" s="33">
        <f t="shared" si="0"/>
        <v>75404.77333333332</v>
      </c>
      <c r="E37" s="38">
        <f t="shared" si="1"/>
        <v>0</v>
      </c>
      <c r="F37" s="38">
        <f t="shared" si="2"/>
        <v>0</v>
      </c>
      <c r="G37" s="38">
        <f t="shared" si="3"/>
        <v>0</v>
      </c>
    </row>
    <row r="38" spans="1:7" ht="15">
      <c r="A38" s="5" t="s">
        <v>28</v>
      </c>
      <c r="B38" s="33">
        <v>0</v>
      </c>
      <c r="C38" s="33">
        <v>147735.68999999994</v>
      </c>
      <c r="D38" s="33">
        <f t="shared" si="0"/>
        <v>49245.22999999998</v>
      </c>
      <c r="E38" s="38">
        <f t="shared" si="1"/>
        <v>0</v>
      </c>
      <c r="F38" s="38">
        <f t="shared" si="2"/>
        <v>0</v>
      </c>
      <c r="G38" s="38">
        <f t="shared" si="3"/>
        <v>0</v>
      </c>
    </row>
    <row r="39" spans="1:7" ht="15">
      <c r="A39" s="5" t="s">
        <v>29</v>
      </c>
      <c r="B39" s="33">
        <v>82644.69</v>
      </c>
      <c r="C39" s="33">
        <v>1851132.5099999998</v>
      </c>
      <c r="D39" s="33">
        <f t="shared" si="0"/>
        <v>617044.1699999999</v>
      </c>
      <c r="E39" s="38">
        <f t="shared" si="1"/>
        <v>0.13393642468091063</v>
      </c>
      <c r="F39" s="38">
        <f t="shared" si="2"/>
        <v>0.020361541777807662</v>
      </c>
      <c r="G39" s="38">
        <f t="shared" si="3"/>
        <v>-0.020361541777807662</v>
      </c>
    </row>
    <row r="40" spans="1:7" ht="15">
      <c r="A40" s="5" t="s">
        <v>30</v>
      </c>
      <c r="B40" s="33">
        <v>2697.5</v>
      </c>
      <c r="C40" s="33">
        <v>517495.23000000045</v>
      </c>
      <c r="D40" s="33">
        <f t="shared" si="0"/>
        <v>172498.41000000015</v>
      </c>
      <c r="E40" s="38">
        <f t="shared" si="1"/>
        <v>0.01563782529937521</v>
      </c>
      <c r="F40" s="38">
        <f t="shared" si="2"/>
        <v>0.002377323673570238</v>
      </c>
      <c r="G40" s="38">
        <f t="shared" si="3"/>
        <v>-0.002377323673570238</v>
      </c>
    </row>
    <row r="41" spans="1:7" ht="15">
      <c r="A41" s="5" t="s">
        <v>31</v>
      </c>
      <c r="B41" s="33">
        <v>0</v>
      </c>
      <c r="C41" s="33">
        <v>25623435.729999997</v>
      </c>
      <c r="D41" s="33">
        <f t="shared" si="0"/>
        <v>8541145.243333332</v>
      </c>
      <c r="E41" s="38">
        <f t="shared" si="1"/>
        <v>0</v>
      </c>
      <c r="F41" s="38">
        <f t="shared" si="2"/>
        <v>0</v>
      </c>
      <c r="G41" s="38">
        <f t="shared" si="3"/>
        <v>0</v>
      </c>
    </row>
    <row r="42" spans="1:7" ht="15">
      <c r="A42" s="5" t="s">
        <v>32</v>
      </c>
      <c r="B42" s="33">
        <v>108503.5</v>
      </c>
      <c r="C42" s="33">
        <v>4731626.810000002</v>
      </c>
      <c r="D42" s="33">
        <f t="shared" si="0"/>
        <v>1577208.9366666675</v>
      </c>
      <c r="E42" s="38">
        <f t="shared" si="1"/>
        <v>0.06879462668358662</v>
      </c>
      <c r="F42" s="38">
        <f t="shared" si="2"/>
        <v>0.010458429576895937</v>
      </c>
      <c r="G42" s="38">
        <f t="shared" si="3"/>
        <v>-0.010458429576895937</v>
      </c>
    </row>
    <row r="43" spans="1:7" ht="15">
      <c r="A43" s="5" t="s">
        <v>33</v>
      </c>
      <c r="B43" s="33">
        <v>64164.49</v>
      </c>
      <c r="C43" s="33">
        <v>2075155.4500000002</v>
      </c>
      <c r="D43" s="33">
        <f t="shared" si="0"/>
        <v>691718.4833333334</v>
      </c>
      <c r="E43" s="38">
        <f t="shared" si="1"/>
        <v>0.09276098809850605</v>
      </c>
      <c r="F43" s="38">
        <f t="shared" si="2"/>
        <v>0.014101890049836805</v>
      </c>
      <c r="G43" s="38">
        <f t="shared" si="3"/>
        <v>-0.014101890049836805</v>
      </c>
    </row>
    <row r="44" spans="1:7" ht="15">
      <c r="A44" s="5" t="s">
        <v>34</v>
      </c>
      <c r="B44" s="33">
        <v>27718.98</v>
      </c>
      <c r="C44" s="33">
        <v>107582.96999999997</v>
      </c>
      <c r="D44" s="33">
        <f t="shared" si="0"/>
        <v>35860.98999999999</v>
      </c>
      <c r="E44" s="38">
        <f t="shared" si="1"/>
        <v>0.7729563517348519</v>
      </c>
      <c r="F44" s="38">
        <f t="shared" si="2"/>
        <v>0.11750786304596746</v>
      </c>
      <c r="G44" s="38">
        <f t="shared" si="3"/>
        <v>-0.11750786304596746</v>
      </c>
    </row>
    <row r="45" spans="1:7" ht="15">
      <c r="A45" s="5" t="s">
        <v>35</v>
      </c>
      <c r="B45" s="33">
        <v>72257.95</v>
      </c>
      <c r="C45" s="33">
        <v>1111361.6299999994</v>
      </c>
      <c r="D45" s="33">
        <f t="shared" si="0"/>
        <v>370453.8766666665</v>
      </c>
      <c r="E45" s="38">
        <f t="shared" si="1"/>
        <v>0.1950524871008909</v>
      </c>
      <c r="F45" s="38">
        <f t="shared" si="2"/>
        <v>0.02965264583127349</v>
      </c>
      <c r="G45" s="38">
        <f t="shared" si="3"/>
        <v>-0.02965264583127349</v>
      </c>
    </row>
    <row r="46" spans="1:7" ht="15">
      <c r="A46" s="5" t="s">
        <v>36</v>
      </c>
      <c r="B46" s="33">
        <v>33713.02</v>
      </c>
      <c r="C46" s="33">
        <v>856760.75</v>
      </c>
      <c r="D46" s="33">
        <f t="shared" si="0"/>
        <v>285586.9166666667</v>
      </c>
      <c r="E46" s="38">
        <f t="shared" si="1"/>
        <v>0.11804819490155213</v>
      </c>
      <c r="F46" s="38">
        <f t="shared" si="2"/>
        <v>0.017946150630862075</v>
      </c>
      <c r="G46" s="38">
        <f t="shared" si="3"/>
        <v>-0.017946150630862075</v>
      </c>
    </row>
    <row r="47" spans="1:7" s="18" customFormat="1" ht="15">
      <c r="A47" s="15" t="s">
        <v>71</v>
      </c>
      <c r="B47" s="16">
        <f>SUM(B$10:B$46)</f>
        <v>11552406.89</v>
      </c>
      <c r="C47" s="16">
        <f>SUM(C$10:C$46)</f>
        <v>131295344.30999999</v>
      </c>
      <c r="D47" s="16">
        <f>SUM(D$10:D$46)</f>
        <v>43765114.769999996</v>
      </c>
      <c r="E47" s="16">
        <f t="shared" si="1"/>
        <v>0.26396382028726945</v>
      </c>
      <c r="F47" s="17"/>
      <c r="G47" s="17"/>
    </row>
    <row r="48" ht="15">
      <c r="A48" s="6" t="s">
        <v>39</v>
      </c>
    </row>
    <row r="50" ht="15">
      <c r="D50" s="40">
        <f>$C$47/3-$D$47</f>
        <v>0</v>
      </c>
    </row>
  </sheetData>
  <sheetProtection/>
  <mergeCells count="7">
    <mergeCell ref="A1:G1"/>
    <mergeCell ref="A7:A8"/>
    <mergeCell ref="B7:B8"/>
    <mergeCell ref="C7:D7"/>
    <mergeCell ref="E7:E8"/>
    <mergeCell ref="F7:F8"/>
    <mergeCell ref="G7:G8"/>
  </mergeCells>
  <printOptions/>
  <pageMargins left="0.21" right="0.15748031496062992" top="0.35" bottom="0.15748031496062992" header="0.15748031496062992" footer="0.1574803149606299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421875" style="1" customWidth="1"/>
    <col min="2" max="2" width="18.421875" style="1" customWidth="1"/>
    <col min="3" max="3" width="18.281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8" t="s">
        <v>230</v>
      </c>
      <c r="B1" s="78"/>
      <c r="C1" s="78"/>
      <c r="D1" s="78"/>
      <c r="E1" s="78"/>
      <c r="F1" s="78"/>
    </row>
    <row r="3" spans="1:2" ht="15">
      <c r="A3" s="11" t="s">
        <v>160</v>
      </c>
      <c r="B3" s="29">
        <f>MAX($D$10:$D$46)</f>
        <v>0.8873900987707707</v>
      </c>
    </row>
    <row r="4" spans="1:2" ht="15">
      <c r="A4" s="12" t="s">
        <v>161</v>
      </c>
      <c r="B4" s="30">
        <f>MIN($D$10:$D$46)</f>
        <v>0.010747886125927244</v>
      </c>
    </row>
    <row r="5" spans="1:2" ht="15">
      <c r="A5" s="13" t="s">
        <v>162</v>
      </c>
      <c r="B5" s="14" t="s">
        <v>40</v>
      </c>
    </row>
    <row r="7" spans="1:6" s="8" customFormat="1" ht="18.75" customHeight="1">
      <c r="A7" s="64" t="s">
        <v>38</v>
      </c>
      <c r="B7" s="82" t="s">
        <v>241</v>
      </c>
      <c r="C7" s="82"/>
      <c r="D7" s="68" t="s">
        <v>163</v>
      </c>
      <c r="E7" s="68" t="s">
        <v>164</v>
      </c>
      <c r="F7" s="68" t="s">
        <v>165</v>
      </c>
    </row>
    <row r="8" spans="1:6" s="8" customFormat="1" ht="49.5" customHeight="1">
      <c r="A8" s="65"/>
      <c r="B8" s="50" t="s">
        <v>71</v>
      </c>
      <c r="C8" s="50" t="s">
        <v>242</v>
      </c>
      <c r="D8" s="69"/>
      <c r="E8" s="69"/>
      <c r="F8" s="69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38">
        <v>25090112053.78</v>
      </c>
      <c r="C10" s="38">
        <v>13965481426.85</v>
      </c>
      <c r="D10" s="38">
        <f>$C10/$B10</f>
        <v>0.5566129556103757</v>
      </c>
      <c r="E10" s="38">
        <f>($D10-$B$4)/($B$3-$B$4)</f>
        <v>0.6226771442337518</v>
      </c>
      <c r="F10" s="38">
        <f>$E10*$B$5</f>
        <v>1.2453542884675035</v>
      </c>
    </row>
    <row r="11" spans="1:6" ht="15">
      <c r="A11" s="5" t="s">
        <v>1</v>
      </c>
      <c r="B11" s="38">
        <v>13571760848.08</v>
      </c>
      <c r="C11" s="38">
        <v>10176685000</v>
      </c>
      <c r="D11" s="38">
        <f aca="true" t="shared" si="0" ref="D11:D46">$C11/$B11</f>
        <v>0.7498426411956484</v>
      </c>
      <c r="E11" s="38">
        <f aca="true" t="shared" si="1" ref="E11:E46">($D11-$B$4)/($B$3-$B$4)</f>
        <v>0.8430973827279666</v>
      </c>
      <c r="F11" s="38">
        <f aca="true" t="shared" si="2" ref="F11:F46">$E11*$B$5</f>
        <v>1.6861947654559333</v>
      </c>
    </row>
    <row r="12" spans="1:6" ht="15">
      <c r="A12" s="5" t="s">
        <v>2</v>
      </c>
      <c r="B12" s="38">
        <v>3154423808.04</v>
      </c>
      <c r="C12" s="38">
        <v>1752641541.23</v>
      </c>
      <c r="D12" s="38">
        <f t="shared" si="0"/>
        <v>0.5556138451538645</v>
      </c>
      <c r="E12" s="38">
        <f t="shared" si="1"/>
        <v>0.6215374427202952</v>
      </c>
      <c r="F12" s="38">
        <f t="shared" si="2"/>
        <v>1.2430748854405904</v>
      </c>
    </row>
    <row r="13" spans="1:6" ht="15">
      <c r="A13" s="5" t="s">
        <v>3</v>
      </c>
      <c r="B13" s="38">
        <v>2283484000</v>
      </c>
      <c r="C13" s="38">
        <v>1702569000</v>
      </c>
      <c r="D13" s="38">
        <f t="shared" si="0"/>
        <v>0.7456014581227632</v>
      </c>
      <c r="E13" s="38">
        <f t="shared" si="1"/>
        <v>0.8382593963616823</v>
      </c>
      <c r="F13" s="38">
        <f t="shared" si="2"/>
        <v>1.6765187927233647</v>
      </c>
    </row>
    <row r="14" spans="1:6" ht="15">
      <c r="A14" s="5" t="s">
        <v>4</v>
      </c>
      <c r="B14" s="38">
        <v>1114541919.13</v>
      </c>
      <c r="C14" s="38">
        <v>779353974.21</v>
      </c>
      <c r="D14" s="38">
        <f t="shared" si="0"/>
        <v>0.6992594543400895</v>
      </c>
      <c r="E14" s="38">
        <f t="shared" si="1"/>
        <v>0.7853963205090386</v>
      </c>
      <c r="F14" s="38">
        <f t="shared" si="2"/>
        <v>1.5707926410180773</v>
      </c>
    </row>
    <row r="15" spans="1:6" ht="15">
      <c r="A15" s="5" t="s">
        <v>5</v>
      </c>
      <c r="B15" s="38">
        <v>898530822.29</v>
      </c>
      <c r="C15" s="38">
        <v>760841168.21</v>
      </c>
      <c r="D15" s="38">
        <f t="shared" si="0"/>
        <v>0.8467613456719454</v>
      </c>
      <c r="E15" s="38">
        <f t="shared" si="1"/>
        <v>0.9536541219293471</v>
      </c>
      <c r="F15" s="38">
        <f t="shared" si="2"/>
        <v>1.9073082438586941</v>
      </c>
    </row>
    <row r="16" spans="1:6" ht="15">
      <c r="A16" s="5" t="s">
        <v>6</v>
      </c>
      <c r="B16" s="38">
        <v>1575364434.69</v>
      </c>
      <c r="C16" s="38">
        <v>396439677.35</v>
      </c>
      <c r="D16" s="38">
        <f t="shared" si="0"/>
        <v>0.25164950320083324</v>
      </c>
      <c r="E16" s="38">
        <f t="shared" si="1"/>
        <v>0.2748003844671157</v>
      </c>
      <c r="F16" s="38">
        <f t="shared" si="2"/>
        <v>0.5496007689342314</v>
      </c>
    </row>
    <row r="17" spans="1:6" ht="15">
      <c r="A17" s="5" t="s">
        <v>7</v>
      </c>
      <c r="B17" s="38">
        <v>424150433.64</v>
      </c>
      <c r="C17" s="38">
        <v>274412696.74</v>
      </c>
      <c r="D17" s="38">
        <f t="shared" si="0"/>
        <v>0.6469702138107662</v>
      </c>
      <c r="E17" s="38">
        <f t="shared" si="1"/>
        <v>0.7257491351749378</v>
      </c>
      <c r="F17" s="38">
        <f t="shared" si="2"/>
        <v>1.4514982703498756</v>
      </c>
    </row>
    <row r="18" spans="1:6" ht="15">
      <c r="A18" s="5" t="s">
        <v>8</v>
      </c>
      <c r="B18" s="38">
        <v>836339742.95</v>
      </c>
      <c r="C18" s="38">
        <v>449613268.76</v>
      </c>
      <c r="D18" s="38">
        <f t="shared" si="0"/>
        <v>0.5375964403820993</v>
      </c>
      <c r="E18" s="38">
        <f t="shared" si="1"/>
        <v>0.6009846966719314</v>
      </c>
      <c r="F18" s="38">
        <f t="shared" si="2"/>
        <v>1.2019693933438629</v>
      </c>
    </row>
    <row r="19" spans="1:6" ht="15">
      <c r="A19" s="5" t="s">
        <v>9</v>
      </c>
      <c r="B19" s="38">
        <v>808632491.66</v>
      </c>
      <c r="C19" s="38">
        <v>645941814.41</v>
      </c>
      <c r="D19" s="38">
        <f t="shared" si="0"/>
        <v>0.798807642621408</v>
      </c>
      <c r="E19" s="38">
        <f t="shared" si="1"/>
        <v>0.8989525545637279</v>
      </c>
      <c r="F19" s="38">
        <f t="shared" si="2"/>
        <v>1.7979051091274558</v>
      </c>
    </row>
    <row r="20" spans="1:6" ht="15">
      <c r="A20" s="5" t="s">
        <v>10</v>
      </c>
      <c r="B20" s="38">
        <v>300949650.79</v>
      </c>
      <c r="C20" s="38">
        <v>198188758.34</v>
      </c>
      <c r="D20" s="38">
        <f t="shared" si="0"/>
        <v>0.6585445698964919</v>
      </c>
      <c r="E20" s="38">
        <f t="shared" si="1"/>
        <v>0.7389521910154792</v>
      </c>
      <c r="F20" s="38">
        <f t="shared" si="2"/>
        <v>1.4779043820309583</v>
      </c>
    </row>
    <row r="21" spans="1:6" ht="15">
      <c r="A21" s="5" t="s">
        <v>11</v>
      </c>
      <c r="B21" s="38">
        <v>914258470.58</v>
      </c>
      <c r="C21" s="38">
        <v>811303914.51</v>
      </c>
      <c r="D21" s="38">
        <f t="shared" si="0"/>
        <v>0.8873900987707707</v>
      </c>
      <c r="E21" s="38">
        <f t="shared" si="1"/>
        <v>1</v>
      </c>
      <c r="F21" s="38">
        <f t="shared" si="2"/>
        <v>2</v>
      </c>
    </row>
    <row r="22" spans="1:6" ht="15">
      <c r="A22" s="5" t="s">
        <v>12</v>
      </c>
      <c r="B22" s="38">
        <v>307802722.87</v>
      </c>
      <c r="C22" s="38">
        <v>227803205.35</v>
      </c>
      <c r="D22" s="38">
        <f t="shared" si="0"/>
        <v>0.7400948348537265</v>
      </c>
      <c r="E22" s="38">
        <f t="shared" si="1"/>
        <v>0.8319779018253616</v>
      </c>
      <c r="F22" s="38">
        <f t="shared" si="2"/>
        <v>1.6639558036507232</v>
      </c>
    </row>
    <row r="23" spans="1:6" ht="15">
      <c r="A23" s="5" t="s">
        <v>13</v>
      </c>
      <c r="B23" s="38">
        <v>562806326.95</v>
      </c>
      <c r="C23" s="38">
        <v>29614906.99</v>
      </c>
      <c r="D23" s="38">
        <f t="shared" si="0"/>
        <v>0.052620067635861884</v>
      </c>
      <c r="E23" s="38">
        <f t="shared" si="1"/>
        <v>0.047764277040236974</v>
      </c>
      <c r="F23" s="38">
        <f t="shared" si="2"/>
        <v>0.09552855408047395</v>
      </c>
    </row>
    <row r="24" spans="1:6" ht="15">
      <c r="A24" s="5" t="s">
        <v>14</v>
      </c>
      <c r="B24" s="38">
        <v>394830447.46</v>
      </c>
      <c r="C24" s="38">
        <v>105248787.51</v>
      </c>
      <c r="D24" s="38">
        <f t="shared" si="0"/>
        <v>0.266567049697105</v>
      </c>
      <c r="E24" s="38">
        <f t="shared" si="1"/>
        <v>0.2918170718694543</v>
      </c>
      <c r="F24" s="38">
        <f t="shared" si="2"/>
        <v>0.5836341437389087</v>
      </c>
    </row>
    <row r="25" spans="1:6" ht="15">
      <c r="A25" s="5" t="s">
        <v>15</v>
      </c>
      <c r="B25" s="38">
        <v>429138808.7</v>
      </c>
      <c r="C25" s="38">
        <v>260781232.48</v>
      </c>
      <c r="D25" s="38">
        <f t="shared" si="0"/>
        <v>0.6076850361541305</v>
      </c>
      <c r="E25" s="38">
        <f t="shared" si="1"/>
        <v>0.6809358954176236</v>
      </c>
      <c r="F25" s="38">
        <f t="shared" si="2"/>
        <v>1.3618717908352471</v>
      </c>
    </row>
    <row r="26" spans="1:6" ht="15">
      <c r="A26" s="5" t="s">
        <v>16</v>
      </c>
      <c r="B26" s="38">
        <v>1027280724.77</v>
      </c>
      <c r="C26" s="38">
        <v>120753055.26</v>
      </c>
      <c r="D26" s="38">
        <f t="shared" si="0"/>
        <v>0.11754630681602213</v>
      </c>
      <c r="E26" s="38">
        <f t="shared" si="1"/>
        <v>0.12182669183575175</v>
      </c>
      <c r="F26" s="38">
        <f t="shared" si="2"/>
        <v>0.2436533836715035</v>
      </c>
    </row>
    <row r="27" spans="1:6" ht="15">
      <c r="A27" s="5" t="s">
        <v>17</v>
      </c>
      <c r="B27" s="38">
        <v>209871003.75</v>
      </c>
      <c r="C27" s="38">
        <v>22974599.46</v>
      </c>
      <c r="D27" s="38">
        <f t="shared" si="0"/>
        <v>0.10947009853427644</v>
      </c>
      <c r="E27" s="38">
        <f t="shared" si="1"/>
        <v>0.11261402997067951</v>
      </c>
      <c r="F27" s="38">
        <f t="shared" si="2"/>
        <v>0.22522805994135903</v>
      </c>
    </row>
    <row r="28" spans="1:6" ht="15">
      <c r="A28" s="5" t="s">
        <v>18</v>
      </c>
      <c r="B28" s="38">
        <v>467658552.09</v>
      </c>
      <c r="C28" s="38">
        <v>105559225</v>
      </c>
      <c r="D28" s="38">
        <f t="shared" si="0"/>
        <v>0.2257185814912358</v>
      </c>
      <c r="E28" s="38">
        <f t="shared" si="1"/>
        <v>0.24522056121018695</v>
      </c>
      <c r="F28" s="38">
        <f t="shared" si="2"/>
        <v>0.4904411224203739</v>
      </c>
    </row>
    <row r="29" spans="1:6" ht="15">
      <c r="A29" s="5" t="s">
        <v>19</v>
      </c>
      <c r="B29" s="38">
        <v>828217275.6</v>
      </c>
      <c r="C29" s="38">
        <v>246153627.52</v>
      </c>
      <c r="D29" s="38">
        <f t="shared" si="0"/>
        <v>0.297208999101926</v>
      </c>
      <c r="E29" s="38">
        <f t="shared" si="1"/>
        <v>0.3267708408790184</v>
      </c>
      <c r="F29" s="38">
        <f t="shared" si="2"/>
        <v>0.6535416817580368</v>
      </c>
    </row>
    <row r="30" spans="1:6" ht="15">
      <c r="A30" s="5" t="s">
        <v>20</v>
      </c>
      <c r="B30" s="38">
        <v>860348233.8</v>
      </c>
      <c r="C30" s="38">
        <v>651045501.06</v>
      </c>
      <c r="D30" s="38">
        <f t="shared" si="0"/>
        <v>0.7567232377341576</v>
      </c>
      <c r="E30" s="38">
        <f t="shared" si="1"/>
        <v>0.8509461908725693</v>
      </c>
      <c r="F30" s="38">
        <f t="shared" si="2"/>
        <v>1.7018923817451386</v>
      </c>
    </row>
    <row r="31" spans="1:6" ht="15">
      <c r="A31" s="5" t="s">
        <v>21</v>
      </c>
      <c r="B31" s="38">
        <v>360656078.32</v>
      </c>
      <c r="C31" s="38">
        <v>247423915.97</v>
      </c>
      <c r="D31" s="38">
        <f t="shared" si="0"/>
        <v>0.6860383918178906</v>
      </c>
      <c r="E31" s="38">
        <f t="shared" si="1"/>
        <v>0.7703148399101171</v>
      </c>
      <c r="F31" s="38">
        <f t="shared" si="2"/>
        <v>1.5406296798202341</v>
      </c>
    </row>
    <row r="32" spans="1:6" ht="15">
      <c r="A32" s="5" t="s">
        <v>22</v>
      </c>
      <c r="B32" s="38">
        <v>436718871.81</v>
      </c>
      <c r="C32" s="38">
        <v>157309865.83</v>
      </c>
      <c r="D32" s="38">
        <f t="shared" si="0"/>
        <v>0.3602085368512301</v>
      </c>
      <c r="E32" s="38">
        <f t="shared" si="1"/>
        <v>0.3986354360816992</v>
      </c>
      <c r="F32" s="38">
        <f t="shared" si="2"/>
        <v>0.7972708721633984</v>
      </c>
    </row>
    <row r="33" spans="1:6" ht="15">
      <c r="A33" s="5" t="s">
        <v>23</v>
      </c>
      <c r="B33" s="38">
        <v>448931585.45</v>
      </c>
      <c r="C33" s="38">
        <v>368085727.45</v>
      </c>
      <c r="D33" s="38">
        <f t="shared" si="0"/>
        <v>0.8199149700750912</v>
      </c>
      <c r="E33" s="38">
        <f t="shared" si="1"/>
        <v>0.9230300255652691</v>
      </c>
      <c r="F33" s="38">
        <f t="shared" si="2"/>
        <v>1.8460600511305383</v>
      </c>
    </row>
    <row r="34" spans="1:6" ht="15">
      <c r="A34" s="5" t="s">
        <v>24</v>
      </c>
      <c r="B34" s="38">
        <v>698184358.25</v>
      </c>
      <c r="C34" s="38">
        <v>196135855.99</v>
      </c>
      <c r="D34" s="38">
        <f t="shared" si="0"/>
        <v>0.2809227300388321</v>
      </c>
      <c r="E34" s="38">
        <f t="shared" si="1"/>
        <v>0.308192829430131</v>
      </c>
      <c r="F34" s="38">
        <f t="shared" si="2"/>
        <v>0.616385658860262</v>
      </c>
    </row>
    <row r="35" spans="1:6" ht="15">
      <c r="A35" s="5" t="s">
        <v>25</v>
      </c>
      <c r="B35" s="38">
        <v>267343865.85</v>
      </c>
      <c r="C35" s="38">
        <v>93526386.91</v>
      </c>
      <c r="D35" s="38">
        <f t="shared" si="0"/>
        <v>0.3498355446183131</v>
      </c>
      <c r="E35" s="38">
        <f t="shared" si="1"/>
        <v>0.38680279548637414</v>
      </c>
      <c r="F35" s="38">
        <f t="shared" si="2"/>
        <v>0.7736055909727483</v>
      </c>
    </row>
    <row r="36" spans="1:6" ht="15">
      <c r="A36" s="5" t="s">
        <v>26</v>
      </c>
      <c r="B36" s="38">
        <v>484487407.39</v>
      </c>
      <c r="C36" s="38">
        <v>90965502.2</v>
      </c>
      <c r="D36" s="38">
        <f t="shared" si="0"/>
        <v>0.1877561744897429</v>
      </c>
      <c r="E36" s="38">
        <f t="shared" si="1"/>
        <v>0.20191622740796253</v>
      </c>
      <c r="F36" s="38">
        <f t="shared" si="2"/>
        <v>0.40383245481592506</v>
      </c>
    </row>
    <row r="37" spans="1:6" ht="15">
      <c r="A37" s="5" t="s">
        <v>27</v>
      </c>
      <c r="B37" s="38">
        <v>431118715.54</v>
      </c>
      <c r="C37" s="38">
        <v>81327883.5</v>
      </c>
      <c r="D37" s="38">
        <f t="shared" si="0"/>
        <v>0.18864382493377105</v>
      </c>
      <c r="E37" s="38">
        <f t="shared" si="1"/>
        <v>0.20292878467616673</v>
      </c>
      <c r="F37" s="38">
        <f t="shared" si="2"/>
        <v>0.40585756935233347</v>
      </c>
    </row>
    <row r="38" spans="1:6" ht="15">
      <c r="A38" s="5" t="s">
        <v>28</v>
      </c>
      <c r="B38" s="38">
        <v>585313959.07</v>
      </c>
      <c r="C38" s="38">
        <v>6290887.78</v>
      </c>
      <c r="D38" s="38">
        <f t="shared" si="0"/>
        <v>0.010747886125927244</v>
      </c>
      <c r="E38" s="38">
        <f t="shared" si="1"/>
        <v>0</v>
      </c>
      <c r="F38" s="38">
        <f t="shared" si="2"/>
        <v>0</v>
      </c>
    </row>
    <row r="39" spans="1:6" ht="15">
      <c r="A39" s="5" t="s">
        <v>29</v>
      </c>
      <c r="B39" s="38">
        <v>363496568.72</v>
      </c>
      <c r="C39" s="38">
        <v>93306217.52</v>
      </c>
      <c r="D39" s="38">
        <f t="shared" si="0"/>
        <v>0.25669077936158846</v>
      </c>
      <c r="E39" s="38">
        <f t="shared" si="1"/>
        <v>0.28055105000436564</v>
      </c>
      <c r="F39" s="38">
        <f t="shared" si="2"/>
        <v>0.5611021000087313</v>
      </c>
    </row>
    <row r="40" spans="1:6" ht="15">
      <c r="A40" s="5" t="s">
        <v>30</v>
      </c>
      <c r="B40" s="38">
        <v>1094958377.81</v>
      </c>
      <c r="C40" s="38">
        <v>176814374.61</v>
      </c>
      <c r="D40" s="38">
        <f t="shared" si="0"/>
        <v>0.1614804527672022</v>
      </c>
      <c r="E40" s="38">
        <f t="shared" si="1"/>
        <v>0.17194308518011286</v>
      </c>
      <c r="F40" s="38">
        <f t="shared" si="2"/>
        <v>0.34388617036022573</v>
      </c>
    </row>
    <row r="41" spans="1:6" ht="15">
      <c r="A41" s="5" t="s">
        <v>31</v>
      </c>
      <c r="B41" s="38">
        <v>691240312.49</v>
      </c>
      <c r="C41" s="38">
        <v>80460621.52</v>
      </c>
      <c r="D41" s="38">
        <f t="shared" si="0"/>
        <v>0.1164003604334983</v>
      </c>
      <c r="E41" s="38">
        <f t="shared" si="1"/>
        <v>0.12051949219832328</v>
      </c>
      <c r="F41" s="38">
        <f t="shared" si="2"/>
        <v>0.24103898439664656</v>
      </c>
    </row>
    <row r="42" spans="1:6" ht="15">
      <c r="A42" s="5" t="s">
        <v>32</v>
      </c>
      <c r="B42" s="38">
        <v>438802833.62</v>
      </c>
      <c r="C42" s="38">
        <v>149328781.26</v>
      </c>
      <c r="D42" s="38">
        <f t="shared" si="0"/>
        <v>0.34030951903404894</v>
      </c>
      <c r="E42" s="38">
        <f t="shared" si="1"/>
        <v>0.3759363034935644</v>
      </c>
      <c r="F42" s="38">
        <f t="shared" si="2"/>
        <v>0.7518726069871288</v>
      </c>
    </row>
    <row r="43" spans="1:6" ht="15">
      <c r="A43" s="5" t="s">
        <v>33</v>
      </c>
      <c r="B43" s="38">
        <v>352990614.13</v>
      </c>
      <c r="C43" s="38">
        <v>200363643.11</v>
      </c>
      <c r="D43" s="38">
        <f t="shared" si="0"/>
        <v>0.5676174807192175</v>
      </c>
      <c r="E43" s="38">
        <f t="shared" si="1"/>
        <v>0.6352301846305186</v>
      </c>
      <c r="F43" s="38">
        <f t="shared" si="2"/>
        <v>1.2704603692610372</v>
      </c>
    </row>
    <row r="44" spans="1:6" ht="15">
      <c r="A44" s="5" t="s">
        <v>34</v>
      </c>
      <c r="B44" s="38">
        <v>302932435.66</v>
      </c>
      <c r="C44" s="38">
        <v>94809918.8</v>
      </c>
      <c r="D44" s="38">
        <f t="shared" si="0"/>
        <v>0.31297381078865744</v>
      </c>
      <c r="E44" s="38">
        <f t="shared" si="1"/>
        <v>0.3447540174353569</v>
      </c>
      <c r="F44" s="38">
        <f t="shared" si="2"/>
        <v>0.6895080348707138</v>
      </c>
    </row>
    <row r="45" spans="1:6" ht="15">
      <c r="A45" s="5" t="s">
        <v>35</v>
      </c>
      <c r="B45" s="38">
        <v>366634165.67</v>
      </c>
      <c r="C45" s="38">
        <v>94365081.35</v>
      </c>
      <c r="D45" s="38">
        <f t="shared" si="0"/>
        <v>0.257382126888131</v>
      </c>
      <c r="E45" s="38">
        <f t="shared" si="1"/>
        <v>0.2813396813485679</v>
      </c>
      <c r="F45" s="38">
        <f t="shared" si="2"/>
        <v>0.5626793626971358</v>
      </c>
    </row>
    <row r="46" spans="1:6" ht="15">
      <c r="A46" s="5" t="s">
        <v>36</v>
      </c>
      <c r="B46" s="38">
        <v>342296525.75</v>
      </c>
      <c r="C46" s="38">
        <v>115618328.5</v>
      </c>
      <c r="D46" s="38">
        <f t="shared" si="0"/>
        <v>0.337772427712115</v>
      </c>
      <c r="E46" s="38">
        <f t="shared" si="1"/>
        <v>0.3730422022452576</v>
      </c>
      <c r="F46" s="38">
        <f t="shared" si="2"/>
        <v>0.7460844044905152</v>
      </c>
    </row>
    <row r="47" spans="1:6" s="18" customFormat="1" ht="15">
      <c r="A47" s="15" t="s">
        <v>71</v>
      </c>
      <c r="B47" s="16">
        <f>SUM(B$10:B$46)</f>
        <v>63726609447.14999</v>
      </c>
      <c r="C47" s="16">
        <f>SUM(C$10:C$46)</f>
        <v>35929539373.539986</v>
      </c>
      <c r="D47" s="16">
        <f>$C47/$B47</f>
        <v>0.5638074845851829</v>
      </c>
      <c r="E47" s="17"/>
      <c r="F47" s="17"/>
    </row>
    <row r="48" ht="1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/>
  <pageMargins left="0.71" right="0.21" top="0.17" bottom="0.22" header="0.17" footer="0.2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9"/>
  <sheetViews>
    <sheetView view="pageBreakPreview" zoomScaleSheetLayoutView="100" zoomScalePageLayoutView="0" workbookViewId="0" topLeftCell="A1">
      <selection activeCell="A6" sqref="A6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7.28125" style="1" customWidth="1"/>
    <col min="4" max="4" width="15.7109375" style="1" customWidth="1"/>
    <col min="5" max="5" width="16.00390625" style="1" bestFit="1" customWidth="1"/>
    <col min="6" max="6" width="18.8515625" style="1" bestFit="1" customWidth="1"/>
    <col min="7" max="7" width="18.8515625" style="1" customWidth="1"/>
    <col min="8" max="8" width="19.00390625" style="1" bestFit="1" customWidth="1"/>
    <col min="9" max="9" width="18.57421875" style="1" customWidth="1"/>
    <col min="10" max="10" width="13.8515625" style="1" customWidth="1"/>
    <col min="11" max="11" width="8.421875" style="1" customWidth="1"/>
    <col min="12" max="12" width="8.57421875" style="1" customWidth="1"/>
    <col min="13" max="13" width="19.00390625" style="1" customWidth="1"/>
    <col min="14" max="16384" width="8.7109375" style="1" customWidth="1"/>
  </cols>
  <sheetData>
    <row r="1" spans="1:13" ht="18.75" customHeight="1">
      <c r="A1" s="74" t="s">
        <v>193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3" spans="1:8" ht="15">
      <c r="A3" s="11" t="s">
        <v>60</v>
      </c>
      <c r="B3" s="36">
        <v>1</v>
      </c>
      <c r="C3" s="34"/>
      <c r="D3" s="34"/>
      <c r="E3" s="34"/>
      <c r="F3" s="34"/>
      <c r="G3" s="34"/>
      <c r="H3" s="34"/>
    </row>
    <row r="4" spans="1:8" ht="15">
      <c r="A4" s="12" t="s">
        <v>61</v>
      </c>
      <c r="B4" s="37">
        <v>0</v>
      </c>
      <c r="C4" s="35"/>
      <c r="D4" s="35"/>
      <c r="E4" s="35"/>
      <c r="F4" s="35"/>
      <c r="G4" s="35"/>
      <c r="H4" s="35"/>
    </row>
    <row r="5" spans="1:8" ht="15">
      <c r="A5" s="13" t="s">
        <v>62</v>
      </c>
      <c r="B5" s="14" t="s">
        <v>43</v>
      </c>
      <c r="C5" s="27"/>
      <c r="D5" s="27"/>
      <c r="E5" s="27"/>
      <c r="F5" s="27"/>
      <c r="G5" s="27"/>
      <c r="H5" s="27"/>
    </row>
    <row r="7" spans="1:13" s="8" customFormat="1" ht="24.75" customHeight="1">
      <c r="A7" s="75" t="s">
        <v>38</v>
      </c>
      <c r="B7" s="75" t="s">
        <v>243</v>
      </c>
      <c r="C7" s="75"/>
      <c r="D7" s="75"/>
      <c r="E7" s="75"/>
      <c r="F7" s="75"/>
      <c r="G7" s="75" t="s">
        <v>244</v>
      </c>
      <c r="H7" s="75"/>
      <c r="I7" s="75"/>
      <c r="J7" s="83" t="s">
        <v>121</v>
      </c>
      <c r="K7" s="72" t="s">
        <v>90</v>
      </c>
      <c r="L7" s="72" t="s">
        <v>91</v>
      </c>
      <c r="M7" s="72" t="s">
        <v>92</v>
      </c>
    </row>
    <row r="8" spans="1:13" s="8" customFormat="1" ht="193.5" customHeight="1">
      <c r="A8" s="75"/>
      <c r="B8" s="10" t="s">
        <v>114</v>
      </c>
      <c r="C8" s="10" t="s">
        <v>112</v>
      </c>
      <c r="D8" s="10" t="s">
        <v>119</v>
      </c>
      <c r="E8" s="10" t="s">
        <v>116</v>
      </c>
      <c r="F8" s="10" t="s">
        <v>209</v>
      </c>
      <c r="G8" s="10" t="s">
        <v>113</v>
      </c>
      <c r="H8" s="10" t="s">
        <v>120</v>
      </c>
      <c r="I8" s="10" t="s">
        <v>115</v>
      </c>
      <c r="J8" s="83"/>
      <c r="K8" s="72"/>
      <c r="L8" s="72"/>
      <c r="M8" s="72"/>
    </row>
    <row r="9" spans="1:13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224</v>
      </c>
      <c r="K9" s="9">
        <v>11</v>
      </c>
      <c r="L9" s="9">
        <v>12</v>
      </c>
      <c r="M9" s="9">
        <v>13</v>
      </c>
    </row>
    <row r="10" spans="1:13" ht="15">
      <c r="A10" s="5" t="s">
        <v>0</v>
      </c>
      <c r="B10" s="43">
        <v>-1606439023.56</v>
      </c>
      <c r="C10" s="43">
        <v>728964523.56</v>
      </c>
      <c r="D10" s="43"/>
      <c r="E10" s="43"/>
      <c r="F10" s="43">
        <f>IF(SUM($B10:$E10)&lt;0,SUM($B10:$E10),0)</f>
        <v>-877474500</v>
      </c>
      <c r="G10" s="38">
        <v>23483673030.22</v>
      </c>
      <c r="H10" s="38">
        <v>9380083630.22</v>
      </c>
      <c r="I10" s="33">
        <f>$G10-$H10</f>
        <v>14103589400.000002</v>
      </c>
      <c r="J10" s="33">
        <f>-$F10/$I10*100</f>
        <v>6.221639577794288</v>
      </c>
      <c r="K10" s="32">
        <f>IF($J10&gt;10,1,0)</f>
        <v>0</v>
      </c>
      <c r="L10" s="32">
        <f>($K10-$B$4)/($B$3-$B$4)</f>
        <v>0</v>
      </c>
      <c r="M10" s="32">
        <f>$L10*$B$5</f>
        <v>0</v>
      </c>
    </row>
    <row r="11" spans="1:13" ht="15">
      <c r="A11" s="5" t="s">
        <v>1</v>
      </c>
      <c r="B11" s="43">
        <v>-1111779419.42</v>
      </c>
      <c r="C11" s="43">
        <v>568396419.42</v>
      </c>
      <c r="D11" s="38">
        <v>8188000</v>
      </c>
      <c r="E11" s="43"/>
      <c r="F11" s="43">
        <f aca="true" t="shared" si="0" ref="F11:F46">IF(SUM($B11:$E11)&lt;0,SUM($B11:$E11),0)</f>
        <v>-535195000.0000001</v>
      </c>
      <c r="G11" s="38">
        <v>12459981428.66</v>
      </c>
      <c r="H11" s="38">
        <v>5842711428.66</v>
      </c>
      <c r="I11" s="33">
        <f aca="true" t="shared" si="1" ref="I11:I46">$G11-$H11</f>
        <v>6617270000</v>
      </c>
      <c r="J11" s="33">
        <f aca="true" t="shared" si="2" ref="J11:J45">-$F11/$I11*100</f>
        <v>8.08785193894159</v>
      </c>
      <c r="K11" s="32">
        <f aca="true" t="shared" si="3" ref="K11:K42">IF($J11&gt;10,1,0)</f>
        <v>0</v>
      </c>
      <c r="L11" s="32">
        <f aca="true" t="shared" si="4" ref="L11:L46">($K11-$B$4)/($B$3-$B$4)</f>
        <v>0</v>
      </c>
      <c r="M11" s="32">
        <f aca="true" t="shared" si="5" ref="M11:M46">$L11*$B$5</f>
        <v>0</v>
      </c>
    </row>
    <row r="12" spans="1:13" ht="15">
      <c r="A12" s="5" t="s">
        <v>2</v>
      </c>
      <c r="B12" s="43">
        <v>-260157171.32</v>
      </c>
      <c r="C12" s="43">
        <v>264295371.32</v>
      </c>
      <c r="D12" s="43"/>
      <c r="E12" s="43"/>
      <c r="F12" s="43">
        <f t="shared" si="0"/>
        <v>0</v>
      </c>
      <c r="G12" s="38">
        <v>2894266636.72</v>
      </c>
      <c r="H12" s="38">
        <v>1569920936.72</v>
      </c>
      <c r="I12" s="33">
        <f t="shared" si="1"/>
        <v>1324345699.9999998</v>
      </c>
      <c r="J12" s="33">
        <f t="shared" si="2"/>
        <v>0</v>
      </c>
      <c r="K12" s="32">
        <f t="shared" si="3"/>
        <v>0</v>
      </c>
      <c r="L12" s="32">
        <f t="shared" si="4"/>
        <v>0</v>
      </c>
      <c r="M12" s="32">
        <f t="shared" si="5"/>
        <v>0</v>
      </c>
    </row>
    <row r="13" spans="1:13" ht="15">
      <c r="A13" s="5" t="s">
        <v>3</v>
      </c>
      <c r="B13" s="43">
        <v>-57252000</v>
      </c>
      <c r="C13" s="43">
        <v>56202000</v>
      </c>
      <c r="D13" s="43"/>
      <c r="E13" s="43"/>
      <c r="F13" s="43">
        <f t="shared" si="0"/>
        <v>-1050000</v>
      </c>
      <c r="G13" s="38">
        <v>2226232000</v>
      </c>
      <c r="H13" s="38">
        <v>1063701000</v>
      </c>
      <c r="I13" s="33">
        <f t="shared" si="1"/>
        <v>1162531000</v>
      </c>
      <c r="J13" s="33">
        <f t="shared" si="2"/>
        <v>0.09032017210723843</v>
      </c>
      <c r="K13" s="32">
        <f t="shared" si="3"/>
        <v>0</v>
      </c>
      <c r="L13" s="32">
        <f t="shared" si="4"/>
        <v>0</v>
      </c>
      <c r="M13" s="32">
        <f t="shared" si="5"/>
        <v>0</v>
      </c>
    </row>
    <row r="14" spans="1:13" ht="15">
      <c r="A14" s="5" t="s">
        <v>4</v>
      </c>
      <c r="B14" s="43">
        <v>-144216710.11</v>
      </c>
      <c r="C14" s="43">
        <v>134866710.11</v>
      </c>
      <c r="D14" s="43"/>
      <c r="E14" s="43"/>
      <c r="F14" s="43">
        <f t="shared" si="0"/>
        <v>-9350000</v>
      </c>
      <c r="G14" s="38">
        <v>970325209.02</v>
      </c>
      <c r="H14" s="38">
        <v>611138209.02</v>
      </c>
      <c r="I14" s="33">
        <f t="shared" si="1"/>
        <v>359187000</v>
      </c>
      <c r="J14" s="33">
        <f t="shared" si="2"/>
        <v>2.6031008917360596</v>
      </c>
      <c r="K14" s="32">
        <f t="shared" si="3"/>
        <v>0</v>
      </c>
      <c r="L14" s="32">
        <f t="shared" si="4"/>
        <v>0</v>
      </c>
      <c r="M14" s="32">
        <f t="shared" si="5"/>
        <v>0</v>
      </c>
    </row>
    <row r="15" spans="1:13" ht="15">
      <c r="A15" s="5" t="s">
        <v>5</v>
      </c>
      <c r="B15" s="43">
        <v>-21544359.51</v>
      </c>
      <c r="C15" s="43">
        <v>35124359.51</v>
      </c>
      <c r="D15" s="43"/>
      <c r="E15" s="43"/>
      <c r="F15" s="43">
        <f t="shared" si="0"/>
        <v>0</v>
      </c>
      <c r="G15" s="38">
        <v>876986462.78</v>
      </c>
      <c r="H15" s="38">
        <v>508007962.78</v>
      </c>
      <c r="I15" s="33">
        <f t="shared" si="1"/>
        <v>368978500</v>
      </c>
      <c r="J15" s="33">
        <f t="shared" si="2"/>
        <v>0</v>
      </c>
      <c r="K15" s="32">
        <f t="shared" si="3"/>
        <v>0</v>
      </c>
      <c r="L15" s="32">
        <f t="shared" si="4"/>
        <v>0</v>
      </c>
      <c r="M15" s="32">
        <f t="shared" si="5"/>
        <v>0</v>
      </c>
    </row>
    <row r="16" spans="1:13" ht="15">
      <c r="A16" s="5" t="s">
        <v>6</v>
      </c>
      <c r="B16" s="43">
        <v>-3389994.38</v>
      </c>
      <c r="C16" s="43">
        <v>32389994.38</v>
      </c>
      <c r="D16" s="43"/>
      <c r="E16" s="43"/>
      <c r="F16" s="43">
        <f t="shared" si="0"/>
        <v>0</v>
      </c>
      <c r="G16" s="38">
        <v>1571974440.31</v>
      </c>
      <c r="H16" s="38">
        <v>1234910360.31</v>
      </c>
      <c r="I16" s="33">
        <f t="shared" si="1"/>
        <v>337064080</v>
      </c>
      <c r="J16" s="33">
        <f t="shared" si="2"/>
        <v>0</v>
      </c>
      <c r="K16" s="32">
        <f t="shared" si="3"/>
        <v>0</v>
      </c>
      <c r="L16" s="32">
        <f t="shared" si="4"/>
        <v>0</v>
      </c>
      <c r="M16" s="32">
        <f t="shared" si="5"/>
        <v>0</v>
      </c>
    </row>
    <row r="17" spans="1:13" ht="15">
      <c r="A17" s="5" t="s">
        <v>7</v>
      </c>
      <c r="B17" s="43">
        <v>0</v>
      </c>
      <c r="C17" s="43">
        <v>14364902.33</v>
      </c>
      <c r="D17" s="43"/>
      <c r="E17" s="43"/>
      <c r="F17" s="43">
        <f t="shared" si="0"/>
        <v>0</v>
      </c>
      <c r="G17" s="38">
        <v>430477958.28</v>
      </c>
      <c r="H17" s="38">
        <v>295499358.28</v>
      </c>
      <c r="I17" s="33">
        <f t="shared" si="1"/>
        <v>134978600</v>
      </c>
      <c r="J17" s="33">
        <f t="shared" si="2"/>
        <v>0</v>
      </c>
      <c r="K17" s="32">
        <f t="shared" si="3"/>
        <v>0</v>
      </c>
      <c r="L17" s="32">
        <f t="shared" si="4"/>
        <v>0</v>
      </c>
      <c r="M17" s="32">
        <f t="shared" si="5"/>
        <v>0</v>
      </c>
    </row>
    <row r="18" spans="1:13" ht="15">
      <c r="A18" s="5" t="s">
        <v>8</v>
      </c>
      <c r="B18" s="43">
        <v>-21236502.3</v>
      </c>
      <c r="C18" s="43">
        <v>20862502.3</v>
      </c>
      <c r="D18" s="43"/>
      <c r="E18" s="43"/>
      <c r="F18" s="43">
        <f t="shared" si="0"/>
        <v>-374000</v>
      </c>
      <c r="G18" s="38">
        <v>762641230</v>
      </c>
      <c r="H18" s="38">
        <v>437364230</v>
      </c>
      <c r="I18" s="33">
        <f t="shared" si="1"/>
        <v>325277000</v>
      </c>
      <c r="J18" s="33">
        <f t="shared" si="2"/>
        <v>0.11497892565413478</v>
      </c>
      <c r="K18" s="32">
        <f t="shared" si="3"/>
        <v>0</v>
      </c>
      <c r="L18" s="32">
        <f t="shared" si="4"/>
        <v>0</v>
      </c>
      <c r="M18" s="32">
        <f t="shared" si="5"/>
        <v>0</v>
      </c>
    </row>
    <row r="19" spans="1:13" ht="15">
      <c r="A19" s="5" t="s">
        <v>9</v>
      </c>
      <c r="B19" s="43">
        <v>-49891491.66</v>
      </c>
      <c r="C19" s="43">
        <v>64177211.66</v>
      </c>
      <c r="D19" s="43"/>
      <c r="E19" s="43"/>
      <c r="F19" s="43">
        <f t="shared" si="0"/>
        <v>0</v>
      </c>
      <c r="G19" s="38">
        <v>758741000</v>
      </c>
      <c r="H19" s="38">
        <v>574474000</v>
      </c>
      <c r="I19" s="33">
        <f t="shared" si="1"/>
        <v>184267000</v>
      </c>
      <c r="J19" s="33">
        <f t="shared" si="2"/>
        <v>0</v>
      </c>
      <c r="K19" s="32">
        <f t="shared" si="3"/>
        <v>0</v>
      </c>
      <c r="L19" s="32">
        <f t="shared" si="4"/>
        <v>0</v>
      </c>
      <c r="M19" s="32">
        <f t="shared" si="5"/>
        <v>0</v>
      </c>
    </row>
    <row r="20" spans="1:13" ht="15">
      <c r="A20" s="46" t="s">
        <v>10</v>
      </c>
      <c r="B20" s="43">
        <v>-19251381.59</v>
      </c>
      <c r="C20" s="43">
        <v>19251381.59</v>
      </c>
      <c r="D20" s="43"/>
      <c r="E20" s="43"/>
      <c r="F20" s="43">
        <f t="shared" si="0"/>
        <v>0</v>
      </c>
      <c r="G20" s="38">
        <v>281698269.2</v>
      </c>
      <c r="H20" s="38">
        <v>250053264.49</v>
      </c>
      <c r="I20" s="33">
        <f t="shared" si="1"/>
        <v>31645004.70999998</v>
      </c>
      <c r="J20" s="33">
        <f t="shared" si="2"/>
        <v>0</v>
      </c>
      <c r="K20" s="32">
        <f>IF($J20&gt;5,1,0)</f>
        <v>0</v>
      </c>
      <c r="L20" s="32">
        <f t="shared" si="4"/>
        <v>0</v>
      </c>
      <c r="M20" s="32">
        <f t="shared" si="5"/>
        <v>0</v>
      </c>
    </row>
    <row r="21" spans="1:13" ht="15">
      <c r="A21" s="5" t="s">
        <v>11</v>
      </c>
      <c r="B21" s="43">
        <v>-64584677.57</v>
      </c>
      <c r="C21" s="43">
        <v>51617677.57</v>
      </c>
      <c r="D21" s="43"/>
      <c r="E21" s="43">
        <v>12967000</v>
      </c>
      <c r="F21" s="43">
        <f t="shared" si="0"/>
        <v>0</v>
      </c>
      <c r="G21" s="38">
        <v>849673793.01</v>
      </c>
      <c r="H21" s="38">
        <v>706937103.36</v>
      </c>
      <c r="I21" s="33">
        <f t="shared" si="1"/>
        <v>142736689.64999998</v>
      </c>
      <c r="J21" s="33">
        <f t="shared" si="2"/>
        <v>0</v>
      </c>
      <c r="K21" s="32">
        <f>IF($J21&gt;10,1,0)</f>
        <v>0</v>
      </c>
      <c r="L21" s="32">
        <f t="shared" si="4"/>
        <v>0</v>
      </c>
      <c r="M21" s="32">
        <f t="shared" si="5"/>
        <v>0</v>
      </c>
    </row>
    <row r="22" spans="1:13" ht="15">
      <c r="A22" s="46" t="s">
        <v>12</v>
      </c>
      <c r="B22" s="43">
        <v>-15762542.53</v>
      </c>
      <c r="C22" s="43">
        <v>5953099.12</v>
      </c>
      <c r="D22" s="43"/>
      <c r="E22" s="43">
        <v>9479000</v>
      </c>
      <c r="F22" s="43">
        <f t="shared" si="0"/>
        <v>-330443.41000000015</v>
      </c>
      <c r="G22" s="38">
        <v>292040180.34</v>
      </c>
      <c r="H22" s="38">
        <v>240577180.34</v>
      </c>
      <c r="I22" s="33">
        <f t="shared" si="1"/>
        <v>51462999.99999997</v>
      </c>
      <c r="J22" s="33">
        <f t="shared" si="2"/>
        <v>0.6420990031673248</v>
      </c>
      <c r="K22" s="32">
        <f>IF($J22&gt;5,1,0)</f>
        <v>0</v>
      </c>
      <c r="L22" s="32">
        <f t="shared" si="4"/>
        <v>0</v>
      </c>
      <c r="M22" s="32">
        <f t="shared" si="5"/>
        <v>0</v>
      </c>
    </row>
    <row r="23" spans="1:13" ht="15">
      <c r="A23" s="5" t="s">
        <v>13</v>
      </c>
      <c r="B23" s="43">
        <v>-44996552.91</v>
      </c>
      <c r="C23" s="43">
        <v>9996552.91</v>
      </c>
      <c r="D23" s="43"/>
      <c r="E23" s="43">
        <v>35000000</v>
      </c>
      <c r="F23" s="43">
        <f t="shared" si="0"/>
        <v>0</v>
      </c>
      <c r="G23" s="38">
        <v>517809774.04</v>
      </c>
      <c r="H23" s="38">
        <v>440868174.04</v>
      </c>
      <c r="I23" s="33">
        <f t="shared" si="1"/>
        <v>76941600</v>
      </c>
      <c r="J23" s="33">
        <f t="shared" si="2"/>
        <v>0</v>
      </c>
      <c r="K23" s="32">
        <f t="shared" si="3"/>
        <v>0</v>
      </c>
      <c r="L23" s="32">
        <f t="shared" si="4"/>
        <v>0</v>
      </c>
      <c r="M23" s="32">
        <f t="shared" si="5"/>
        <v>0</v>
      </c>
    </row>
    <row r="24" spans="1:13" ht="15">
      <c r="A24" s="46" t="s">
        <v>14</v>
      </c>
      <c r="B24" s="43">
        <v>-2706053.84</v>
      </c>
      <c r="C24" s="43">
        <v>0</v>
      </c>
      <c r="D24" s="43"/>
      <c r="E24" s="43">
        <v>8884700</v>
      </c>
      <c r="F24" s="43">
        <f t="shared" si="0"/>
        <v>0</v>
      </c>
      <c r="G24" s="38">
        <v>392124393.62</v>
      </c>
      <c r="H24" s="38">
        <v>307862101.39</v>
      </c>
      <c r="I24" s="33">
        <f t="shared" si="1"/>
        <v>84262292.23000002</v>
      </c>
      <c r="J24" s="33">
        <f t="shared" si="2"/>
        <v>0</v>
      </c>
      <c r="K24" s="32">
        <f>IF($J24&gt;5,1,0)</f>
        <v>0</v>
      </c>
      <c r="L24" s="32">
        <f t="shared" si="4"/>
        <v>0</v>
      </c>
      <c r="M24" s="32">
        <f t="shared" si="5"/>
        <v>0</v>
      </c>
    </row>
    <row r="25" spans="1:13" ht="15">
      <c r="A25" s="46" t="s">
        <v>15</v>
      </c>
      <c r="B25" s="43">
        <v>-3620217.05</v>
      </c>
      <c r="C25" s="43">
        <v>9298217.05</v>
      </c>
      <c r="D25" s="43"/>
      <c r="E25" s="43"/>
      <c r="F25" s="43">
        <f t="shared" si="0"/>
        <v>0</v>
      </c>
      <c r="G25" s="38">
        <v>425518591.65</v>
      </c>
      <c r="H25" s="38">
        <v>352500529.65</v>
      </c>
      <c r="I25" s="33">
        <f t="shared" si="1"/>
        <v>73018062</v>
      </c>
      <c r="J25" s="33">
        <f t="shared" si="2"/>
        <v>0</v>
      </c>
      <c r="K25" s="32">
        <f>IF($J25&gt;5,1,0)</f>
        <v>0</v>
      </c>
      <c r="L25" s="32">
        <f t="shared" si="4"/>
        <v>0</v>
      </c>
      <c r="M25" s="32">
        <f t="shared" si="5"/>
        <v>0</v>
      </c>
    </row>
    <row r="26" spans="1:13" ht="15">
      <c r="A26" s="5" t="s">
        <v>16</v>
      </c>
      <c r="B26" s="43">
        <v>0</v>
      </c>
      <c r="C26" s="43">
        <v>41900000</v>
      </c>
      <c r="D26" s="43"/>
      <c r="E26" s="43">
        <v>52000000</v>
      </c>
      <c r="F26" s="43">
        <f t="shared" si="0"/>
        <v>0</v>
      </c>
      <c r="G26" s="38">
        <v>1052380724.77</v>
      </c>
      <c r="H26" s="38">
        <v>608991569.77</v>
      </c>
      <c r="I26" s="33">
        <f t="shared" si="1"/>
        <v>443389155</v>
      </c>
      <c r="J26" s="33">
        <f t="shared" si="2"/>
        <v>0</v>
      </c>
      <c r="K26" s="32">
        <f t="shared" si="3"/>
        <v>0</v>
      </c>
      <c r="L26" s="32">
        <f t="shared" si="4"/>
        <v>0</v>
      </c>
      <c r="M26" s="32">
        <f t="shared" si="5"/>
        <v>0</v>
      </c>
    </row>
    <row r="27" spans="1:13" ht="15">
      <c r="A27" s="46" t="s">
        <v>17</v>
      </c>
      <c r="B27" s="43">
        <v>-4400773.68</v>
      </c>
      <c r="C27" s="43">
        <v>4400773.68</v>
      </c>
      <c r="D27" s="43"/>
      <c r="E27" s="43"/>
      <c r="F27" s="43">
        <f t="shared" si="0"/>
        <v>0</v>
      </c>
      <c r="G27" s="38">
        <v>205470230.07</v>
      </c>
      <c r="H27" s="38">
        <v>177445992.99</v>
      </c>
      <c r="I27" s="33">
        <f t="shared" si="1"/>
        <v>28024237.079999983</v>
      </c>
      <c r="J27" s="33">
        <f t="shared" si="2"/>
        <v>0</v>
      </c>
      <c r="K27" s="32">
        <f>IF($J27&gt;5,1,0)</f>
        <v>0</v>
      </c>
      <c r="L27" s="32">
        <f t="shared" si="4"/>
        <v>0</v>
      </c>
      <c r="M27" s="32">
        <f t="shared" si="5"/>
        <v>0</v>
      </c>
    </row>
    <row r="28" spans="1:13" ht="15">
      <c r="A28" s="46" t="s">
        <v>18</v>
      </c>
      <c r="B28" s="43">
        <v>-14878455.99</v>
      </c>
      <c r="C28" s="43">
        <v>4874455.99</v>
      </c>
      <c r="D28" s="43"/>
      <c r="E28" s="43">
        <v>12154000</v>
      </c>
      <c r="F28" s="43">
        <f t="shared" si="0"/>
        <v>0</v>
      </c>
      <c r="G28" s="38">
        <v>452780096.1</v>
      </c>
      <c r="H28" s="38">
        <v>395130096.1</v>
      </c>
      <c r="I28" s="33">
        <f t="shared" si="1"/>
        <v>57650000</v>
      </c>
      <c r="J28" s="33">
        <f t="shared" si="2"/>
        <v>0</v>
      </c>
      <c r="K28" s="32">
        <f>IF($J28&gt;5,1,0)</f>
        <v>0</v>
      </c>
      <c r="L28" s="32">
        <f t="shared" si="4"/>
        <v>0</v>
      </c>
      <c r="M28" s="32">
        <f t="shared" si="5"/>
        <v>0</v>
      </c>
    </row>
    <row r="29" spans="1:13" ht="15">
      <c r="A29" s="5" t="s">
        <v>19</v>
      </c>
      <c r="B29" s="43">
        <v>-29699694.2</v>
      </c>
      <c r="C29" s="43">
        <v>33399694.2</v>
      </c>
      <c r="D29" s="43"/>
      <c r="E29" s="43"/>
      <c r="F29" s="43">
        <f t="shared" si="0"/>
        <v>0</v>
      </c>
      <c r="G29" s="38">
        <v>798517581.4</v>
      </c>
      <c r="H29" s="38">
        <v>409955033.63</v>
      </c>
      <c r="I29" s="33">
        <f t="shared" si="1"/>
        <v>388562547.77</v>
      </c>
      <c r="J29" s="33">
        <f t="shared" si="2"/>
        <v>0</v>
      </c>
      <c r="K29" s="32">
        <f t="shared" si="3"/>
        <v>0</v>
      </c>
      <c r="L29" s="32">
        <f t="shared" si="4"/>
        <v>0</v>
      </c>
      <c r="M29" s="32">
        <f t="shared" si="5"/>
        <v>0</v>
      </c>
    </row>
    <row r="30" spans="1:13" ht="15">
      <c r="A30" s="46" t="s">
        <v>20</v>
      </c>
      <c r="B30" s="43">
        <v>-19003856.22</v>
      </c>
      <c r="C30" s="43">
        <v>19003856.22</v>
      </c>
      <c r="D30" s="43"/>
      <c r="E30" s="43"/>
      <c r="F30" s="43">
        <f t="shared" si="0"/>
        <v>0</v>
      </c>
      <c r="G30" s="38">
        <v>841344377.58</v>
      </c>
      <c r="H30" s="38">
        <v>684487377.58</v>
      </c>
      <c r="I30" s="33">
        <f t="shared" si="1"/>
        <v>156857000</v>
      </c>
      <c r="J30" s="33">
        <f t="shared" si="2"/>
        <v>0</v>
      </c>
      <c r="K30" s="32">
        <f>IF($J30&gt;5,1,0)</f>
        <v>0</v>
      </c>
      <c r="L30" s="32">
        <f t="shared" si="4"/>
        <v>0</v>
      </c>
      <c r="M30" s="32">
        <f t="shared" si="5"/>
        <v>0</v>
      </c>
    </row>
    <row r="31" spans="1:13" ht="15">
      <c r="A31" s="46" t="s">
        <v>21</v>
      </c>
      <c r="B31" s="43">
        <v>-35600302.14</v>
      </c>
      <c r="C31" s="43">
        <v>15524302.14</v>
      </c>
      <c r="D31" s="43"/>
      <c r="E31" s="43">
        <v>20076000</v>
      </c>
      <c r="F31" s="43">
        <f t="shared" si="0"/>
        <v>0</v>
      </c>
      <c r="G31" s="38">
        <v>325055776.18</v>
      </c>
      <c r="H31" s="38">
        <v>256308876.68</v>
      </c>
      <c r="I31" s="33">
        <f t="shared" si="1"/>
        <v>68746899.5</v>
      </c>
      <c r="J31" s="33">
        <f t="shared" si="2"/>
        <v>0</v>
      </c>
      <c r="K31" s="32">
        <f>IF($J31&gt;5,1,0)</f>
        <v>0</v>
      </c>
      <c r="L31" s="32">
        <f t="shared" si="4"/>
        <v>0</v>
      </c>
      <c r="M31" s="32">
        <f t="shared" si="5"/>
        <v>0</v>
      </c>
    </row>
    <row r="32" spans="1:13" ht="15">
      <c r="A32" s="5" t="s">
        <v>22</v>
      </c>
      <c r="B32" s="43">
        <v>-6241242.44</v>
      </c>
      <c r="C32" s="43">
        <v>6241242.44</v>
      </c>
      <c r="D32" s="43"/>
      <c r="E32" s="43"/>
      <c r="F32" s="43">
        <f t="shared" si="0"/>
        <v>0</v>
      </c>
      <c r="G32" s="38">
        <v>430477629.37</v>
      </c>
      <c r="H32" s="38">
        <v>352585306.16</v>
      </c>
      <c r="I32" s="33">
        <f t="shared" si="1"/>
        <v>77892323.20999998</v>
      </c>
      <c r="J32" s="33">
        <f t="shared" si="2"/>
        <v>0</v>
      </c>
      <c r="K32" s="32">
        <f t="shared" si="3"/>
        <v>0</v>
      </c>
      <c r="L32" s="32">
        <f t="shared" si="4"/>
        <v>0</v>
      </c>
      <c r="M32" s="32">
        <f t="shared" si="5"/>
        <v>0</v>
      </c>
    </row>
    <row r="33" spans="1:13" ht="15">
      <c r="A33" s="46" t="s">
        <v>23</v>
      </c>
      <c r="B33" s="43">
        <v>-19528908.23</v>
      </c>
      <c r="C33" s="43">
        <v>19044908.23</v>
      </c>
      <c r="D33" s="43"/>
      <c r="E33" s="43">
        <v>484000</v>
      </c>
      <c r="F33" s="43">
        <f t="shared" si="0"/>
        <v>0</v>
      </c>
      <c r="G33" s="38">
        <v>429402677.22</v>
      </c>
      <c r="H33" s="38">
        <v>350541677.22</v>
      </c>
      <c r="I33" s="33">
        <f t="shared" si="1"/>
        <v>78861000</v>
      </c>
      <c r="J33" s="33">
        <f t="shared" si="2"/>
        <v>0</v>
      </c>
      <c r="K33" s="32">
        <f>IF($J33&gt;5,1,0)</f>
        <v>0</v>
      </c>
      <c r="L33" s="32">
        <f t="shared" si="4"/>
        <v>0</v>
      </c>
      <c r="M33" s="32">
        <f t="shared" si="5"/>
        <v>0</v>
      </c>
    </row>
    <row r="34" spans="1:13" ht="15">
      <c r="A34" s="5" t="s">
        <v>24</v>
      </c>
      <c r="B34" s="43">
        <v>-44314000.24</v>
      </c>
      <c r="C34" s="43">
        <v>43585469.94</v>
      </c>
      <c r="D34" s="43">
        <v>728530.3</v>
      </c>
      <c r="E34" s="43"/>
      <c r="F34" s="43">
        <f t="shared" si="0"/>
        <v>-4.423782229423523E-09</v>
      </c>
      <c r="G34" s="38">
        <v>653870358.01</v>
      </c>
      <c r="H34" s="38">
        <v>436473688.01</v>
      </c>
      <c r="I34" s="33">
        <f t="shared" si="1"/>
        <v>217396670</v>
      </c>
      <c r="J34" s="33">
        <f t="shared" si="2"/>
        <v>2.034889600389704E-15</v>
      </c>
      <c r="K34" s="32">
        <f t="shared" si="3"/>
        <v>0</v>
      </c>
      <c r="L34" s="32">
        <f t="shared" si="4"/>
        <v>0</v>
      </c>
      <c r="M34" s="32">
        <f t="shared" si="5"/>
        <v>0</v>
      </c>
    </row>
    <row r="35" spans="1:13" ht="15">
      <c r="A35" s="46" t="s">
        <v>25</v>
      </c>
      <c r="B35" s="43">
        <v>-1273029.47</v>
      </c>
      <c r="C35" s="43">
        <v>0</v>
      </c>
      <c r="D35" s="43"/>
      <c r="E35" s="43"/>
      <c r="F35" s="43">
        <f t="shared" si="0"/>
        <v>-1273029.47</v>
      </c>
      <c r="G35" s="38">
        <v>266070836.38</v>
      </c>
      <c r="H35" s="38">
        <v>234713448.38</v>
      </c>
      <c r="I35" s="33">
        <f t="shared" si="1"/>
        <v>31357388</v>
      </c>
      <c r="J35" s="33">
        <f t="shared" si="2"/>
        <v>4.0597433370407</v>
      </c>
      <c r="K35" s="32">
        <f>IF($J35&gt;5,1,0)</f>
        <v>0</v>
      </c>
      <c r="L35" s="32">
        <f t="shared" si="4"/>
        <v>0</v>
      </c>
      <c r="M35" s="32">
        <f t="shared" si="5"/>
        <v>0</v>
      </c>
    </row>
    <row r="36" spans="1:13" ht="15">
      <c r="A36" s="5" t="s">
        <v>26</v>
      </c>
      <c r="B36" s="43">
        <v>-33110964.24</v>
      </c>
      <c r="C36" s="43">
        <v>11321964.24</v>
      </c>
      <c r="D36" s="43"/>
      <c r="E36" s="43">
        <v>6789000</v>
      </c>
      <c r="F36" s="43">
        <f t="shared" si="0"/>
        <v>-15000000</v>
      </c>
      <c r="G36" s="38">
        <v>451376443.15</v>
      </c>
      <c r="H36" s="38">
        <v>291818015.1</v>
      </c>
      <c r="I36" s="33">
        <f t="shared" si="1"/>
        <v>159558428.04999995</v>
      </c>
      <c r="J36" s="33">
        <f t="shared" si="2"/>
        <v>9.4009449599864</v>
      </c>
      <c r="K36" s="32">
        <f t="shared" si="3"/>
        <v>0</v>
      </c>
      <c r="L36" s="32">
        <f t="shared" si="4"/>
        <v>0</v>
      </c>
      <c r="M36" s="32">
        <f t="shared" si="5"/>
        <v>0</v>
      </c>
    </row>
    <row r="37" spans="1:13" ht="15">
      <c r="A37" s="5" t="s">
        <v>27</v>
      </c>
      <c r="B37" s="43">
        <v>-9966833.62</v>
      </c>
      <c r="C37" s="43">
        <v>8114833.62</v>
      </c>
      <c r="D37" s="43"/>
      <c r="E37" s="43">
        <v>1852000</v>
      </c>
      <c r="F37" s="43">
        <f t="shared" si="0"/>
        <v>0</v>
      </c>
      <c r="G37" s="38">
        <v>421151881.92</v>
      </c>
      <c r="H37" s="38">
        <v>356567681.92</v>
      </c>
      <c r="I37" s="33">
        <f t="shared" si="1"/>
        <v>64584200</v>
      </c>
      <c r="J37" s="33">
        <f t="shared" si="2"/>
        <v>0</v>
      </c>
      <c r="K37" s="32">
        <f t="shared" si="3"/>
        <v>0</v>
      </c>
      <c r="L37" s="32">
        <f t="shared" si="4"/>
        <v>0</v>
      </c>
      <c r="M37" s="32">
        <f t="shared" si="5"/>
        <v>0</v>
      </c>
    </row>
    <row r="38" spans="1:13" ht="15">
      <c r="A38" s="46" t="s">
        <v>28</v>
      </c>
      <c r="B38" s="43">
        <v>0</v>
      </c>
      <c r="C38" s="43">
        <v>8721087.26</v>
      </c>
      <c r="D38" s="43"/>
      <c r="E38" s="43"/>
      <c r="F38" s="43">
        <f t="shared" si="0"/>
        <v>0</v>
      </c>
      <c r="G38" s="38">
        <v>585542871.81</v>
      </c>
      <c r="H38" s="38">
        <v>529781871.81</v>
      </c>
      <c r="I38" s="33">
        <f t="shared" si="1"/>
        <v>55760999.99999994</v>
      </c>
      <c r="J38" s="33">
        <f t="shared" si="2"/>
        <v>0</v>
      </c>
      <c r="K38" s="32">
        <f>IF($J38&gt;5,1,0)</f>
        <v>0</v>
      </c>
      <c r="L38" s="32">
        <f t="shared" si="4"/>
        <v>0</v>
      </c>
      <c r="M38" s="32">
        <f t="shared" si="5"/>
        <v>0</v>
      </c>
    </row>
    <row r="39" spans="1:13" ht="15">
      <c r="A39" s="46" t="s">
        <v>29</v>
      </c>
      <c r="B39" s="43">
        <v>-2636629.84</v>
      </c>
      <c r="C39" s="43">
        <v>13172629.84</v>
      </c>
      <c r="D39" s="43"/>
      <c r="E39" s="43"/>
      <c r="F39" s="43">
        <f t="shared" si="0"/>
        <v>0</v>
      </c>
      <c r="G39" s="38">
        <v>360859938.88</v>
      </c>
      <c r="H39" s="38">
        <v>307933938.88</v>
      </c>
      <c r="I39" s="33">
        <f t="shared" si="1"/>
        <v>52926000</v>
      </c>
      <c r="J39" s="33">
        <f t="shared" si="2"/>
        <v>0</v>
      </c>
      <c r="K39" s="32">
        <f>IF($J39&gt;5,1,0)</f>
        <v>0</v>
      </c>
      <c r="L39" s="32">
        <f t="shared" si="4"/>
        <v>0</v>
      </c>
      <c r="M39" s="32">
        <f t="shared" si="5"/>
        <v>0</v>
      </c>
    </row>
    <row r="40" spans="1:13" ht="15">
      <c r="A40" s="5" t="s">
        <v>30</v>
      </c>
      <c r="B40" s="43">
        <v>-37612764.52</v>
      </c>
      <c r="C40" s="43">
        <v>14908380.34</v>
      </c>
      <c r="D40" s="43"/>
      <c r="E40" s="43">
        <v>32704384.18</v>
      </c>
      <c r="F40" s="43">
        <f t="shared" si="0"/>
        <v>0</v>
      </c>
      <c r="G40" s="38">
        <v>1057345613.29</v>
      </c>
      <c r="H40" s="38">
        <v>763671760.62</v>
      </c>
      <c r="I40" s="33">
        <f t="shared" si="1"/>
        <v>293673852.66999996</v>
      </c>
      <c r="J40" s="33">
        <f t="shared" si="2"/>
        <v>0</v>
      </c>
      <c r="K40" s="32">
        <f t="shared" si="3"/>
        <v>0</v>
      </c>
      <c r="L40" s="32">
        <f t="shared" si="4"/>
        <v>0</v>
      </c>
      <c r="M40" s="32">
        <f t="shared" si="5"/>
        <v>0</v>
      </c>
    </row>
    <row r="41" spans="1:13" ht="15">
      <c r="A41" s="5" t="s">
        <v>31</v>
      </c>
      <c r="B41" s="43">
        <v>-38441509.24</v>
      </c>
      <c r="C41" s="43">
        <v>37689405.24</v>
      </c>
      <c r="D41" s="43"/>
      <c r="E41" s="43"/>
      <c r="F41" s="43">
        <f t="shared" si="0"/>
        <v>-752104</v>
      </c>
      <c r="G41" s="38">
        <v>652798803.25</v>
      </c>
      <c r="H41" s="38">
        <v>439805639.92</v>
      </c>
      <c r="I41" s="33">
        <f t="shared" si="1"/>
        <v>212993163.32999998</v>
      </c>
      <c r="J41" s="33">
        <f t="shared" si="2"/>
        <v>0.3531118033280397</v>
      </c>
      <c r="K41" s="32">
        <f t="shared" si="3"/>
        <v>0</v>
      </c>
      <c r="L41" s="32">
        <f t="shared" si="4"/>
        <v>0</v>
      </c>
      <c r="M41" s="32">
        <f t="shared" si="5"/>
        <v>0</v>
      </c>
    </row>
    <row r="42" spans="1:13" ht="15">
      <c r="A42" s="5" t="s">
        <v>32</v>
      </c>
      <c r="B42" s="43">
        <v>-26404379</v>
      </c>
      <c r="C42" s="43">
        <v>26404379</v>
      </c>
      <c r="D42" s="43"/>
      <c r="E42" s="43"/>
      <c r="F42" s="43">
        <f t="shared" si="0"/>
        <v>0</v>
      </c>
      <c r="G42" s="38">
        <v>412398454.62</v>
      </c>
      <c r="H42" s="38">
        <v>309866912.94</v>
      </c>
      <c r="I42" s="33">
        <f t="shared" si="1"/>
        <v>102531541.68</v>
      </c>
      <c r="J42" s="33">
        <f t="shared" si="2"/>
        <v>0</v>
      </c>
      <c r="K42" s="32">
        <f t="shared" si="3"/>
        <v>0</v>
      </c>
      <c r="L42" s="32">
        <f t="shared" si="4"/>
        <v>0</v>
      </c>
      <c r="M42" s="32">
        <f t="shared" si="5"/>
        <v>0</v>
      </c>
    </row>
    <row r="43" spans="1:13" ht="15">
      <c r="A43" s="46" t="s">
        <v>33</v>
      </c>
      <c r="B43" s="43">
        <v>0</v>
      </c>
      <c r="C43" s="43">
        <v>7170717.79</v>
      </c>
      <c r="D43" s="43"/>
      <c r="E43" s="43"/>
      <c r="F43" s="43">
        <f t="shared" si="0"/>
        <v>0</v>
      </c>
      <c r="G43" s="38">
        <v>357057896.34</v>
      </c>
      <c r="H43" s="38">
        <v>299548896.34</v>
      </c>
      <c r="I43" s="33">
        <f t="shared" si="1"/>
        <v>57509000</v>
      </c>
      <c r="J43" s="33">
        <f t="shared" si="2"/>
        <v>0</v>
      </c>
      <c r="K43" s="32">
        <f>IF($J43&gt;5,1,0)</f>
        <v>0</v>
      </c>
      <c r="L43" s="32">
        <f t="shared" si="4"/>
        <v>0</v>
      </c>
      <c r="M43" s="32">
        <f t="shared" si="5"/>
        <v>0</v>
      </c>
    </row>
    <row r="44" spans="1:13" ht="15">
      <c r="A44" s="46" t="s">
        <v>34</v>
      </c>
      <c r="B44" s="43">
        <v>-3298512.43</v>
      </c>
      <c r="C44" s="43">
        <v>8670488.03</v>
      </c>
      <c r="D44" s="43"/>
      <c r="E44" s="43"/>
      <c r="F44" s="43">
        <f t="shared" si="0"/>
        <v>0</v>
      </c>
      <c r="G44" s="38">
        <v>299633923.23</v>
      </c>
      <c r="H44" s="38">
        <v>257999923.23</v>
      </c>
      <c r="I44" s="33">
        <f t="shared" si="1"/>
        <v>41634000.00000003</v>
      </c>
      <c r="J44" s="33">
        <f t="shared" si="2"/>
        <v>0</v>
      </c>
      <c r="K44" s="32">
        <f>IF($J44&gt;5,1,0)</f>
        <v>0</v>
      </c>
      <c r="L44" s="32">
        <f t="shared" si="4"/>
        <v>0</v>
      </c>
      <c r="M44" s="32">
        <f t="shared" si="5"/>
        <v>0</v>
      </c>
    </row>
    <row r="45" spans="1:13" ht="15">
      <c r="A45" s="46" t="s">
        <v>35</v>
      </c>
      <c r="B45" s="43">
        <v>-3141452</v>
      </c>
      <c r="C45" s="43">
        <v>0</v>
      </c>
      <c r="D45" s="43"/>
      <c r="E45" s="43">
        <v>8837000</v>
      </c>
      <c r="F45" s="43">
        <f t="shared" si="0"/>
        <v>0</v>
      </c>
      <c r="G45" s="38">
        <v>363492713.67</v>
      </c>
      <c r="H45" s="38">
        <v>312641093.47</v>
      </c>
      <c r="I45" s="33">
        <f t="shared" si="1"/>
        <v>50851620.19999999</v>
      </c>
      <c r="J45" s="33">
        <f t="shared" si="2"/>
        <v>0</v>
      </c>
      <c r="K45" s="32">
        <f>IF($J45&gt;5,1,0)</f>
        <v>0</v>
      </c>
      <c r="L45" s="32">
        <f t="shared" si="4"/>
        <v>0</v>
      </c>
      <c r="M45" s="32">
        <f t="shared" si="5"/>
        <v>0</v>
      </c>
    </row>
    <row r="46" spans="1:13" ht="15">
      <c r="A46" s="46" t="s">
        <v>36</v>
      </c>
      <c r="B46" s="43">
        <v>-9271500.44</v>
      </c>
      <c r="C46" s="43">
        <v>10133500.44</v>
      </c>
      <c r="D46" s="43"/>
      <c r="E46" s="43"/>
      <c r="F46" s="43">
        <f t="shared" si="0"/>
        <v>0</v>
      </c>
      <c r="G46" s="38">
        <v>333025025.31</v>
      </c>
      <c r="H46" s="38">
        <v>276793525.31</v>
      </c>
      <c r="I46" s="33">
        <f t="shared" si="1"/>
        <v>56231500</v>
      </c>
      <c r="J46" s="33">
        <f>-$F46/$I46*100</f>
        <v>0</v>
      </c>
      <c r="K46" s="32">
        <f>IF($J46&gt;5,1,0)</f>
        <v>0</v>
      </c>
      <c r="L46" s="32">
        <f t="shared" si="4"/>
        <v>0</v>
      </c>
      <c r="M46" s="32">
        <f t="shared" si="5"/>
        <v>0</v>
      </c>
    </row>
    <row r="47" spans="1:13" s="18" customFormat="1" ht="15">
      <c r="A47" s="15" t="s">
        <v>71</v>
      </c>
      <c r="B47" s="44">
        <f>SUM(B$10:B$46)</f>
        <v>-3765652905.6899996</v>
      </c>
      <c r="C47" s="44">
        <f>SUM(C$10:C$46)</f>
        <v>2350043011.4700003</v>
      </c>
      <c r="D47" s="44">
        <f>SUM(D$10:D$46)</f>
        <v>8916530.3</v>
      </c>
      <c r="E47" s="44">
        <f>SUM(E$10:E$46)</f>
        <v>201227084.18</v>
      </c>
      <c r="F47" s="44">
        <f>SUM($F$10:$F$46)</f>
        <v>-1440799076.88</v>
      </c>
      <c r="G47" s="44">
        <f>SUM(G$10:G$46)</f>
        <v>59944218250.399994</v>
      </c>
      <c r="H47" s="44">
        <f>SUM(H$10:H$46)</f>
        <v>31869671795.320004</v>
      </c>
      <c r="I47" s="44">
        <f>SUM(I$10:I$46)</f>
        <v>28074546455.08</v>
      </c>
      <c r="J47" s="16"/>
      <c r="K47" s="16"/>
      <c r="L47" s="17"/>
      <c r="M47" s="17"/>
    </row>
    <row r="49" spans="6:9" ht="15">
      <c r="F49" s="21"/>
      <c r="I49" s="21">
        <f>$G$47-$H$47-$I$47</f>
        <v>0</v>
      </c>
    </row>
  </sheetData>
  <sheetProtection/>
  <mergeCells count="8">
    <mergeCell ref="A1:M1"/>
    <mergeCell ref="A7:A8"/>
    <mergeCell ref="K7:K8"/>
    <mergeCell ref="L7:L8"/>
    <mergeCell ref="M7:M8"/>
    <mergeCell ref="B7:F7"/>
    <mergeCell ref="G7:I7"/>
    <mergeCell ref="J7:J8"/>
  </mergeCells>
  <printOptions/>
  <pageMargins left="0.45" right="0.16" top="0.17" bottom="0.16" header="0.17" footer="0.16"/>
  <pageSetup fitToHeight="1" fitToWidth="1" horizontalDpi="600" verticalDpi="600" orientation="landscape" paperSize="9" scale="61" r:id="rId1"/>
  <colBreaks count="1" manualBreakCount="1">
    <brk id="4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SheetLayoutView="100" zoomScalePageLayoutView="0" workbookViewId="0" topLeftCell="A1">
      <selection activeCell="A6" sqref="A6"/>
    </sheetView>
  </sheetViews>
  <sheetFormatPr defaultColWidth="8.7109375" defaultRowHeight="15"/>
  <cols>
    <col min="1" max="1" width="24.421875" style="1" customWidth="1"/>
    <col min="2" max="2" width="17.28125" style="1" customWidth="1"/>
    <col min="3" max="3" width="17.28125" style="1" bestFit="1" customWidth="1"/>
    <col min="4" max="4" width="17.57421875" style="1" customWidth="1"/>
    <col min="5" max="5" width="18.421875" style="1" customWidth="1"/>
    <col min="6" max="6" width="19.00390625" style="1" bestFit="1" customWidth="1"/>
    <col min="7" max="7" width="19.28125" style="1" bestFit="1" customWidth="1"/>
    <col min="8" max="8" width="12.71093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8.7109375" style="1" customWidth="1"/>
  </cols>
  <sheetData>
    <row r="1" spans="1:11" ht="18.75" customHeight="1">
      <c r="A1" s="74" t="s">
        <v>194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3" spans="1:6" ht="15">
      <c r="A3" s="11" t="s">
        <v>97</v>
      </c>
      <c r="B3" s="36">
        <v>1</v>
      </c>
      <c r="C3" s="34"/>
      <c r="D3" s="34"/>
      <c r="E3" s="34"/>
      <c r="F3" s="34"/>
    </row>
    <row r="4" spans="1:6" ht="15">
      <c r="A4" s="12" t="s">
        <v>98</v>
      </c>
      <c r="B4" s="37">
        <v>0</v>
      </c>
      <c r="C4" s="35"/>
      <c r="D4" s="35"/>
      <c r="E4" s="35"/>
      <c r="F4" s="35"/>
    </row>
    <row r="5" spans="1:6" ht="15">
      <c r="A5" s="13" t="s">
        <v>99</v>
      </c>
      <c r="B5" s="14" t="s">
        <v>43</v>
      </c>
      <c r="C5" s="27"/>
      <c r="D5" s="27"/>
      <c r="E5" s="27"/>
      <c r="F5" s="27"/>
    </row>
    <row r="7" spans="1:11" s="8" customFormat="1" ht="24.75" customHeight="1">
      <c r="A7" s="75" t="s">
        <v>38</v>
      </c>
      <c r="B7" s="75" t="s">
        <v>263</v>
      </c>
      <c r="C7" s="75"/>
      <c r="D7" s="75"/>
      <c r="E7" s="75" t="s">
        <v>244</v>
      </c>
      <c r="F7" s="75"/>
      <c r="G7" s="75"/>
      <c r="H7" s="83" t="s">
        <v>189</v>
      </c>
      <c r="I7" s="72" t="s">
        <v>100</v>
      </c>
      <c r="J7" s="72" t="s">
        <v>101</v>
      </c>
      <c r="K7" s="72" t="s">
        <v>102</v>
      </c>
    </row>
    <row r="8" spans="1:11" s="8" customFormat="1" ht="193.5" customHeight="1">
      <c r="A8" s="75"/>
      <c r="B8" s="10" t="s">
        <v>185</v>
      </c>
      <c r="C8" s="10" t="s">
        <v>186</v>
      </c>
      <c r="D8" s="10" t="s">
        <v>187</v>
      </c>
      <c r="E8" s="10" t="s">
        <v>113</v>
      </c>
      <c r="F8" s="10" t="s">
        <v>120</v>
      </c>
      <c r="G8" s="10" t="s">
        <v>115</v>
      </c>
      <c r="H8" s="83"/>
      <c r="I8" s="72"/>
      <c r="J8" s="72"/>
      <c r="K8" s="72"/>
    </row>
    <row r="9" spans="1:11" s="7" customFormat="1" ht="15">
      <c r="A9" s="9">
        <v>1</v>
      </c>
      <c r="B9" s="9">
        <v>2</v>
      </c>
      <c r="C9" s="9">
        <v>3</v>
      </c>
      <c r="D9" s="9" t="s">
        <v>134</v>
      </c>
      <c r="E9" s="9">
        <v>5</v>
      </c>
      <c r="F9" s="9">
        <v>6</v>
      </c>
      <c r="G9" s="9" t="s">
        <v>188</v>
      </c>
      <c r="H9" s="9" t="s">
        <v>226</v>
      </c>
      <c r="I9" s="9">
        <v>9</v>
      </c>
      <c r="J9" s="9">
        <v>10</v>
      </c>
      <c r="K9" s="9">
        <v>11</v>
      </c>
    </row>
    <row r="10" spans="1:11" ht="15">
      <c r="A10" s="5" t="s">
        <v>0</v>
      </c>
      <c r="B10" s="38">
        <v>4386616300</v>
      </c>
      <c r="C10" s="38">
        <v>1016300000</v>
      </c>
      <c r="D10" s="43">
        <f>$B10-$C10</f>
        <v>3370316300</v>
      </c>
      <c r="E10" s="38">
        <v>23483673030.22</v>
      </c>
      <c r="F10" s="38">
        <v>9380083630.22</v>
      </c>
      <c r="G10" s="33">
        <f>$E10-$F10</f>
        <v>14103589400.000002</v>
      </c>
      <c r="H10" s="33">
        <f>$D10/$G10*100</f>
        <v>23.89686911900597</v>
      </c>
      <c r="I10" s="32">
        <f>IF($H10&gt;100,1,0)</f>
        <v>0</v>
      </c>
      <c r="J10" s="32">
        <f>($I10-$B$4)/($B$3-$B$4)</f>
        <v>0</v>
      </c>
      <c r="K10" s="32">
        <f>$J10*$B$5</f>
        <v>0</v>
      </c>
    </row>
    <row r="11" spans="1:11" ht="15">
      <c r="A11" s="5" t="s">
        <v>1</v>
      </c>
      <c r="B11" s="38">
        <v>3572571024.74</v>
      </c>
      <c r="C11" s="38">
        <v>433991000</v>
      </c>
      <c r="D11" s="43">
        <f aca="true" t="shared" si="0" ref="D11:D46">$B11-$C11</f>
        <v>3138580024.74</v>
      </c>
      <c r="E11" s="38">
        <v>12459981428.66</v>
      </c>
      <c r="F11" s="38">
        <v>5842711428.66</v>
      </c>
      <c r="G11" s="33">
        <f aca="true" t="shared" si="1" ref="G11:G46">$E11-$F11</f>
        <v>6617270000</v>
      </c>
      <c r="H11" s="33">
        <f aca="true" t="shared" si="2" ref="H11:H46">$D11/$G11*100</f>
        <v>47.43013394859209</v>
      </c>
      <c r="I11" s="32">
        <f aca="true" t="shared" si="3" ref="I11:I42">IF($H11&gt;100,1,0)</f>
        <v>0</v>
      </c>
      <c r="J11" s="32">
        <f aca="true" t="shared" si="4" ref="J11:J46">($I11-$B$4)/($B$3-$B$4)</f>
        <v>0</v>
      </c>
      <c r="K11" s="32">
        <f aca="true" t="shared" si="5" ref="K11:K46">$J11*$B$5</f>
        <v>0</v>
      </c>
    </row>
    <row r="12" spans="1:11" ht="15">
      <c r="A12" s="5" t="s">
        <v>2</v>
      </c>
      <c r="B12" s="38">
        <v>36330582.37</v>
      </c>
      <c r="C12" s="38">
        <v>16330582.37</v>
      </c>
      <c r="D12" s="43">
        <f t="shared" si="0"/>
        <v>20000000</v>
      </c>
      <c r="E12" s="38">
        <v>2894266636.72</v>
      </c>
      <c r="F12" s="38">
        <v>1569920936.72</v>
      </c>
      <c r="G12" s="33">
        <f t="shared" si="1"/>
        <v>1324345699.9999998</v>
      </c>
      <c r="H12" s="33">
        <f t="shared" si="2"/>
        <v>1.5101797060993971</v>
      </c>
      <c r="I12" s="32">
        <f t="shared" si="3"/>
        <v>0</v>
      </c>
      <c r="J12" s="32">
        <f t="shared" si="4"/>
        <v>0</v>
      </c>
      <c r="K12" s="32">
        <f t="shared" si="5"/>
        <v>0</v>
      </c>
    </row>
    <row r="13" spans="1:11" ht="15">
      <c r="A13" s="5" t="s">
        <v>3</v>
      </c>
      <c r="B13" s="38">
        <v>0</v>
      </c>
      <c r="C13" s="38">
        <v>0</v>
      </c>
      <c r="D13" s="43">
        <f t="shared" si="0"/>
        <v>0</v>
      </c>
      <c r="E13" s="38">
        <v>2226232000</v>
      </c>
      <c r="F13" s="38">
        <v>1063701000</v>
      </c>
      <c r="G13" s="33">
        <f t="shared" si="1"/>
        <v>1162531000</v>
      </c>
      <c r="H13" s="33">
        <f t="shared" si="2"/>
        <v>0</v>
      </c>
      <c r="I13" s="32">
        <f t="shared" si="3"/>
        <v>0</v>
      </c>
      <c r="J13" s="32">
        <f t="shared" si="4"/>
        <v>0</v>
      </c>
      <c r="K13" s="32">
        <f t="shared" si="5"/>
        <v>0</v>
      </c>
    </row>
    <row r="14" spans="1:11" ht="15">
      <c r="A14" s="5" t="s">
        <v>4</v>
      </c>
      <c r="B14" s="38">
        <v>138510000</v>
      </c>
      <c r="C14" s="38">
        <v>0</v>
      </c>
      <c r="D14" s="43">
        <f t="shared" si="0"/>
        <v>138510000</v>
      </c>
      <c r="E14" s="38">
        <v>970325209.02</v>
      </c>
      <c r="F14" s="38">
        <v>611138209.02</v>
      </c>
      <c r="G14" s="33">
        <f t="shared" si="1"/>
        <v>359187000</v>
      </c>
      <c r="H14" s="33">
        <f t="shared" si="2"/>
        <v>38.56208604431675</v>
      </c>
      <c r="I14" s="32">
        <f t="shared" si="3"/>
        <v>0</v>
      </c>
      <c r="J14" s="32">
        <f t="shared" si="4"/>
        <v>0</v>
      </c>
      <c r="K14" s="32">
        <f t="shared" si="5"/>
        <v>0</v>
      </c>
    </row>
    <row r="15" spans="1:11" ht="15">
      <c r="A15" s="5" t="s">
        <v>5</v>
      </c>
      <c r="B15" s="38">
        <v>5904000</v>
      </c>
      <c r="C15" s="38">
        <v>5904000</v>
      </c>
      <c r="D15" s="43">
        <f t="shared" si="0"/>
        <v>0</v>
      </c>
      <c r="E15" s="38">
        <v>876986462.78</v>
      </c>
      <c r="F15" s="38">
        <v>508007962.78</v>
      </c>
      <c r="G15" s="33">
        <f t="shared" si="1"/>
        <v>368978500</v>
      </c>
      <c r="H15" s="33">
        <f t="shared" si="2"/>
        <v>0</v>
      </c>
      <c r="I15" s="32">
        <f t="shared" si="3"/>
        <v>0</v>
      </c>
      <c r="J15" s="32">
        <f t="shared" si="4"/>
        <v>0</v>
      </c>
      <c r="K15" s="32">
        <f t="shared" si="5"/>
        <v>0</v>
      </c>
    </row>
    <row r="16" spans="1:11" ht="15">
      <c r="A16" s="5" t="s">
        <v>6</v>
      </c>
      <c r="B16" s="38">
        <v>57885000</v>
      </c>
      <c r="C16" s="38">
        <v>57885000</v>
      </c>
      <c r="D16" s="43">
        <f t="shared" si="0"/>
        <v>0</v>
      </c>
      <c r="E16" s="38">
        <v>1571974440.31</v>
      </c>
      <c r="F16" s="38">
        <v>1234910360.31</v>
      </c>
      <c r="G16" s="33">
        <f t="shared" si="1"/>
        <v>337064080</v>
      </c>
      <c r="H16" s="33">
        <f t="shared" si="2"/>
        <v>0</v>
      </c>
      <c r="I16" s="32">
        <f t="shared" si="3"/>
        <v>0</v>
      </c>
      <c r="J16" s="32">
        <f t="shared" si="4"/>
        <v>0</v>
      </c>
      <c r="K16" s="32">
        <f t="shared" si="5"/>
        <v>0</v>
      </c>
    </row>
    <row r="17" spans="1:11" ht="15">
      <c r="A17" s="5" t="s">
        <v>7</v>
      </c>
      <c r="B17" s="38">
        <v>43705000</v>
      </c>
      <c r="C17" s="38">
        <v>33038000</v>
      </c>
      <c r="D17" s="43">
        <f t="shared" si="0"/>
        <v>10667000</v>
      </c>
      <c r="E17" s="38">
        <v>430477958.28</v>
      </c>
      <c r="F17" s="38">
        <v>295499358.28</v>
      </c>
      <c r="G17" s="33">
        <f t="shared" si="1"/>
        <v>134978600</v>
      </c>
      <c r="H17" s="33">
        <f t="shared" si="2"/>
        <v>7.902734211200886</v>
      </c>
      <c r="I17" s="32">
        <f t="shared" si="3"/>
        <v>0</v>
      </c>
      <c r="J17" s="32">
        <f t="shared" si="4"/>
        <v>0</v>
      </c>
      <c r="K17" s="32">
        <f t="shared" si="5"/>
        <v>0</v>
      </c>
    </row>
    <row r="18" spans="1:11" ht="15">
      <c r="A18" s="5" t="s">
        <v>8</v>
      </c>
      <c r="B18" s="38">
        <v>0</v>
      </c>
      <c r="C18" s="38">
        <v>0</v>
      </c>
      <c r="D18" s="43">
        <f t="shared" si="0"/>
        <v>0</v>
      </c>
      <c r="E18" s="38">
        <v>762641230</v>
      </c>
      <c r="F18" s="38">
        <v>437364230</v>
      </c>
      <c r="G18" s="33">
        <f t="shared" si="1"/>
        <v>325277000</v>
      </c>
      <c r="H18" s="33">
        <f t="shared" si="2"/>
        <v>0</v>
      </c>
      <c r="I18" s="32">
        <f t="shared" si="3"/>
        <v>0</v>
      </c>
      <c r="J18" s="32">
        <f t="shared" si="4"/>
        <v>0</v>
      </c>
      <c r="K18" s="32">
        <f t="shared" si="5"/>
        <v>0</v>
      </c>
    </row>
    <row r="19" spans="1:11" ht="15">
      <c r="A19" s="5" t="s">
        <v>9</v>
      </c>
      <c r="B19" s="38">
        <v>2672000</v>
      </c>
      <c r="C19" s="38">
        <v>2672000</v>
      </c>
      <c r="D19" s="43">
        <f t="shared" si="0"/>
        <v>0</v>
      </c>
      <c r="E19" s="38">
        <v>758741000</v>
      </c>
      <c r="F19" s="38">
        <v>574474000</v>
      </c>
      <c r="G19" s="33">
        <f t="shared" si="1"/>
        <v>184267000</v>
      </c>
      <c r="H19" s="33">
        <f t="shared" si="2"/>
        <v>0</v>
      </c>
      <c r="I19" s="32">
        <f t="shared" si="3"/>
        <v>0</v>
      </c>
      <c r="J19" s="32">
        <f t="shared" si="4"/>
        <v>0</v>
      </c>
      <c r="K19" s="32">
        <f t="shared" si="5"/>
        <v>0</v>
      </c>
    </row>
    <row r="20" spans="1:11" ht="15">
      <c r="A20" s="46" t="s">
        <v>10</v>
      </c>
      <c r="B20" s="38">
        <v>0</v>
      </c>
      <c r="C20" s="38">
        <v>0</v>
      </c>
      <c r="D20" s="43">
        <f t="shared" si="0"/>
        <v>0</v>
      </c>
      <c r="E20" s="38">
        <v>281698269.2</v>
      </c>
      <c r="F20" s="38">
        <v>250053264.49</v>
      </c>
      <c r="G20" s="33">
        <f t="shared" si="1"/>
        <v>31645004.70999998</v>
      </c>
      <c r="H20" s="33">
        <f t="shared" si="2"/>
        <v>0</v>
      </c>
      <c r="I20" s="32">
        <f>IF($H20&gt;50,1,0)</f>
        <v>0</v>
      </c>
      <c r="J20" s="32">
        <f t="shared" si="4"/>
        <v>0</v>
      </c>
      <c r="K20" s="32">
        <f t="shared" si="5"/>
        <v>0</v>
      </c>
    </row>
    <row r="21" spans="1:11" ht="15">
      <c r="A21" s="5" t="s">
        <v>11</v>
      </c>
      <c r="B21" s="38">
        <v>25590000</v>
      </c>
      <c r="C21" s="38">
        <v>25590000</v>
      </c>
      <c r="D21" s="43">
        <f t="shared" si="0"/>
        <v>0</v>
      </c>
      <c r="E21" s="38">
        <v>849673793.01</v>
      </c>
      <c r="F21" s="38">
        <v>706937103.36</v>
      </c>
      <c r="G21" s="33">
        <f t="shared" si="1"/>
        <v>142736689.64999998</v>
      </c>
      <c r="H21" s="33">
        <f t="shared" si="2"/>
        <v>0</v>
      </c>
      <c r="I21" s="32">
        <f>IF($H21&gt;100,1,0)</f>
        <v>0</v>
      </c>
      <c r="J21" s="32">
        <f t="shared" si="4"/>
        <v>0</v>
      </c>
      <c r="K21" s="32">
        <f t="shared" si="5"/>
        <v>0</v>
      </c>
    </row>
    <row r="22" spans="1:11" ht="15">
      <c r="A22" s="46" t="s">
        <v>12</v>
      </c>
      <c r="B22" s="38">
        <v>33230000</v>
      </c>
      <c r="C22" s="38">
        <v>33230000</v>
      </c>
      <c r="D22" s="43">
        <f t="shared" si="0"/>
        <v>0</v>
      </c>
      <c r="E22" s="38">
        <v>292040180.34</v>
      </c>
      <c r="F22" s="38">
        <v>240577180.34</v>
      </c>
      <c r="G22" s="33">
        <f t="shared" si="1"/>
        <v>51462999.99999997</v>
      </c>
      <c r="H22" s="33">
        <f t="shared" si="2"/>
        <v>0</v>
      </c>
      <c r="I22" s="32">
        <f>IF($H22&gt;50,1,0)</f>
        <v>0</v>
      </c>
      <c r="J22" s="32">
        <f t="shared" si="4"/>
        <v>0</v>
      </c>
      <c r="K22" s="32">
        <f t="shared" si="5"/>
        <v>0</v>
      </c>
    </row>
    <row r="23" spans="1:11" ht="15">
      <c r="A23" s="5" t="s">
        <v>13</v>
      </c>
      <c r="B23" s="38">
        <v>30000000</v>
      </c>
      <c r="C23" s="38">
        <v>30000000</v>
      </c>
      <c r="D23" s="43">
        <f t="shared" si="0"/>
        <v>0</v>
      </c>
      <c r="E23" s="38">
        <v>517809774.04</v>
      </c>
      <c r="F23" s="38">
        <v>440868174.04</v>
      </c>
      <c r="G23" s="33">
        <f t="shared" si="1"/>
        <v>76941600</v>
      </c>
      <c r="H23" s="33">
        <f t="shared" si="2"/>
        <v>0</v>
      </c>
      <c r="I23" s="32">
        <f t="shared" si="3"/>
        <v>0</v>
      </c>
      <c r="J23" s="32">
        <f t="shared" si="4"/>
        <v>0</v>
      </c>
      <c r="K23" s="32">
        <f t="shared" si="5"/>
        <v>0</v>
      </c>
    </row>
    <row r="24" spans="1:11" ht="15">
      <c r="A24" s="46" t="s">
        <v>14</v>
      </c>
      <c r="B24" s="38">
        <v>13987000</v>
      </c>
      <c r="C24" s="38">
        <v>13987000</v>
      </c>
      <c r="D24" s="43">
        <f t="shared" si="0"/>
        <v>0</v>
      </c>
      <c r="E24" s="38">
        <v>392124393.62</v>
      </c>
      <c r="F24" s="38">
        <v>307862101.39</v>
      </c>
      <c r="G24" s="33">
        <f t="shared" si="1"/>
        <v>84262292.23000002</v>
      </c>
      <c r="H24" s="33">
        <f t="shared" si="2"/>
        <v>0</v>
      </c>
      <c r="I24" s="32">
        <f>IF($H24&gt;50,1,0)</f>
        <v>0</v>
      </c>
      <c r="J24" s="32">
        <f t="shared" si="4"/>
        <v>0</v>
      </c>
      <c r="K24" s="32">
        <f t="shared" si="5"/>
        <v>0</v>
      </c>
    </row>
    <row r="25" spans="1:11" ht="15">
      <c r="A25" s="46" t="s">
        <v>15</v>
      </c>
      <c r="B25" s="38">
        <v>0</v>
      </c>
      <c r="C25" s="38">
        <v>0</v>
      </c>
      <c r="D25" s="43">
        <f t="shared" si="0"/>
        <v>0</v>
      </c>
      <c r="E25" s="38">
        <v>425518591.65</v>
      </c>
      <c r="F25" s="38">
        <v>352500529.65</v>
      </c>
      <c r="G25" s="33">
        <f t="shared" si="1"/>
        <v>73018062</v>
      </c>
      <c r="H25" s="33">
        <f t="shared" si="2"/>
        <v>0</v>
      </c>
      <c r="I25" s="32">
        <f>IF($H25&gt;50,1,0)</f>
        <v>0</v>
      </c>
      <c r="J25" s="32">
        <f t="shared" si="4"/>
        <v>0</v>
      </c>
      <c r="K25" s="32">
        <f t="shared" si="5"/>
        <v>0</v>
      </c>
    </row>
    <row r="26" spans="1:11" ht="15">
      <c r="A26" s="5" t="s">
        <v>16</v>
      </c>
      <c r="B26" s="38">
        <v>28500000</v>
      </c>
      <c r="C26" s="38">
        <v>0</v>
      </c>
      <c r="D26" s="43">
        <f t="shared" si="0"/>
        <v>28500000</v>
      </c>
      <c r="E26" s="38">
        <v>1052380724.77</v>
      </c>
      <c r="F26" s="38">
        <v>608991569.77</v>
      </c>
      <c r="G26" s="33">
        <f t="shared" si="1"/>
        <v>443389155</v>
      </c>
      <c r="H26" s="33">
        <f t="shared" si="2"/>
        <v>6.427762086332491</v>
      </c>
      <c r="I26" s="32">
        <f t="shared" si="3"/>
        <v>0</v>
      </c>
      <c r="J26" s="32">
        <f t="shared" si="4"/>
        <v>0</v>
      </c>
      <c r="K26" s="32">
        <f t="shared" si="5"/>
        <v>0</v>
      </c>
    </row>
    <row r="27" spans="1:11" ht="15">
      <c r="A27" s="46" t="s">
        <v>17</v>
      </c>
      <c r="B27" s="38">
        <v>7000000</v>
      </c>
      <c r="C27" s="38">
        <v>7000000</v>
      </c>
      <c r="D27" s="43">
        <f t="shared" si="0"/>
        <v>0</v>
      </c>
      <c r="E27" s="38">
        <v>205470230.07</v>
      </c>
      <c r="F27" s="38">
        <v>177445992.99</v>
      </c>
      <c r="G27" s="33">
        <f t="shared" si="1"/>
        <v>28024237.079999983</v>
      </c>
      <c r="H27" s="33">
        <f t="shared" si="2"/>
        <v>0</v>
      </c>
      <c r="I27" s="32">
        <f>IF($H27&gt;50,1,0)</f>
        <v>0</v>
      </c>
      <c r="J27" s="32">
        <f t="shared" si="4"/>
        <v>0</v>
      </c>
      <c r="K27" s="32">
        <f t="shared" si="5"/>
        <v>0</v>
      </c>
    </row>
    <row r="28" spans="1:11" ht="15">
      <c r="A28" s="46" t="s">
        <v>18</v>
      </c>
      <c r="B28" s="38">
        <v>13154000</v>
      </c>
      <c r="C28" s="38">
        <v>12154000</v>
      </c>
      <c r="D28" s="43">
        <f t="shared" si="0"/>
        <v>1000000</v>
      </c>
      <c r="E28" s="38">
        <v>452780096.1</v>
      </c>
      <c r="F28" s="38">
        <v>395130096.1</v>
      </c>
      <c r="G28" s="33">
        <f t="shared" si="1"/>
        <v>57650000</v>
      </c>
      <c r="H28" s="33">
        <f t="shared" si="2"/>
        <v>1.7346053772766694</v>
      </c>
      <c r="I28" s="32">
        <f>IF($H28&gt;50,1,0)</f>
        <v>0</v>
      </c>
      <c r="J28" s="32">
        <f t="shared" si="4"/>
        <v>0</v>
      </c>
      <c r="K28" s="32">
        <f t="shared" si="5"/>
        <v>0</v>
      </c>
    </row>
    <row r="29" spans="1:11" ht="15">
      <c r="A29" s="5" t="s">
        <v>19</v>
      </c>
      <c r="B29" s="38">
        <v>0</v>
      </c>
      <c r="C29" s="38">
        <v>0</v>
      </c>
      <c r="D29" s="43">
        <f t="shared" si="0"/>
        <v>0</v>
      </c>
      <c r="E29" s="38">
        <v>798517581.4</v>
      </c>
      <c r="F29" s="38">
        <v>409955033.63</v>
      </c>
      <c r="G29" s="33">
        <f t="shared" si="1"/>
        <v>388562547.77</v>
      </c>
      <c r="H29" s="33">
        <f t="shared" si="2"/>
        <v>0</v>
      </c>
      <c r="I29" s="32">
        <f t="shared" si="3"/>
        <v>0</v>
      </c>
      <c r="J29" s="32">
        <f t="shared" si="4"/>
        <v>0</v>
      </c>
      <c r="K29" s="32">
        <f t="shared" si="5"/>
        <v>0</v>
      </c>
    </row>
    <row r="30" spans="1:11" ht="15">
      <c r="A30" s="46" t="s">
        <v>20</v>
      </c>
      <c r="B30" s="38">
        <v>0</v>
      </c>
      <c r="C30" s="38">
        <v>0</v>
      </c>
      <c r="D30" s="43">
        <f t="shared" si="0"/>
        <v>0</v>
      </c>
      <c r="E30" s="38">
        <v>841344377.58</v>
      </c>
      <c r="F30" s="38">
        <v>684487377.58</v>
      </c>
      <c r="G30" s="33">
        <f t="shared" si="1"/>
        <v>156857000</v>
      </c>
      <c r="H30" s="33">
        <f t="shared" si="2"/>
        <v>0</v>
      </c>
      <c r="I30" s="32">
        <f>IF($H30&gt;50,1,0)</f>
        <v>0</v>
      </c>
      <c r="J30" s="32">
        <f t="shared" si="4"/>
        <v>0</v>
      </c>
      <c r="K30" s="32">
        <f t="shared" si="5"/>
        <v>0</v>
      </c>
    </row>
    <row r="31" spans="1:11" ht="15">
      <c r="A31" s="46" t="s">
        <v>21</v>
      </c>
      <c r="B31" s="38">
        <v>41772000</v>
      </c>
      <c r="C31" s="38">
        <v>41772000</v>
      </c>
      <c r="D31" s="43">
        <f t="shared" si="0"/>
        <v>0</v>
      </c>
      <c r="E31" s="38">
        <v>325055776.18</v>
      </c>
      <c r="F31" s="38">
        <v>256308876.68</v>
      </c>
      <c r="G31" s="33">
        <f t="shared" si="1"/>
        <v>68746899.5</v>
      </c>
      <c r="H31" s="33">
        <f t="shared" si="2"/>
        <v>0</v>
      </c>
      <c r="I31" s="32">
        <f>IF($H31&gt;50,1,0)</f>
        <v>0</v>
      </c>
      <c r="J31" s="32">
        <f t="shared" si="4"/>
        <v>0</v>
      </c>
      <c r="K31" s="32">
        <f t="shared" si="5"/>
        <v>0</v>
      </c>
    </row>
    <row r="32" spans="1:11" ht="15">
      <c r="A32" s="5" t="s">
        <v>22</v>
      </c>
      <c r="B32" s="38">
        <v>0</v>
      </c>
      <c r="C32" s="38">
        <v>0</v>
      </c>
      <c r="D32" s="43">
        <f t="shared" si="0"/>
        <v>0</v>
      </c>
      <c r="E32" s="38">
        <v>430477629.37</v>
      </c>
      <c r="F32" s="38">
        <v>352585306.16</v>
      </c>
      <c r="G32" s="33">
        <f t="shared" si="1"/>
        <v>77892323.20999998</v>
      </c>
      <c r="H32" s="33">
        <f t="shared" si="2"/>
        <v>0</v>
      </c>
      <c r="I32" s="32">
        <f t="shared" si="3"/>
        <v>0</v>
      </c>
      <c r="J32" s="32">
        <f t="shared" si="4"/>
        <v>0</v>
      </c>
      <c r="K32" s="32">
        <f t="shared" si="5"/>
        <v>0</v>
      </c>
    </row>
    <row r="33" spans="1:11" ht="15">
      <c r="A33" s="46" t="s">
        <v>23</v>
      </c>
      <c r="B33" s="38">
        <v>37484000</v>
      </c>
      <c r="C33" s="38">
        <v>37484000</v>
      </c>
      <c r="D33" s="43">
        <f t="shared" si="0"/>
        <v>0</v>
      </c>
      <c r="E33" s="38">
        <v>429402677.22</v>
      </c>
      <c r="F33" s="38">
        <v>350541677.22</v>
      </c>
      <c r="G33" s="33">
        <f t="shared" si="1"/>
        <v>78861000</v>
      </c>
      <c r="H33" s="33">
        <f t="shared" si="2"/>
        <v>0</v>
      </c>
      <c r="I33" s="32">
        <f>IF($H33&gt;50,1,0)</f>
        <v>0</v>
      </c>
      <c r="J33" s="32">
        <f t="shared" si="4"/>
        <v>0</v>
      </c>
      <c r="K33" s="32">
        <f t="shared" si="5"/>
        <v>0</v>
      </c>
    </row>
    <row r="34" spans="1:11" ht="15">
      <c r="A34" s="5" t="s">
        <v>24</v>
      </c>
      <c r="B34" s="38">
        <v>0</v>
      </c>
      <c r="C34" s="38">
        <v>0</v>
      </c>
      <c r="D34" s="43">
        <f t="shared" si="0"/>
        <v>0</v>
      </c>
      <c r="E34" s="38">
        <v>653870358.01</v>
      </c>
      <c r="F34" s="38">
        <v>436473688.01</v>
      </c>
      <c r="G34" s="33">
        <f t="shared" si="1"/>
        <v>217396670</v>
      </c>
      <c r="H34" s="33">
        <f t="shared" si="2"/>
        <v>0</v>
      </c>
      <c r="I34" s="32">
        <f t="shared" si="3"/>
        <v>0</v>
      </c>
      <c r="J34" s="32">
        <f t="shared" si="4"/>
        <v>0</v>
      </c>
      <c r="K34" s="32">
        <f t="shared" si="5"/>
        <v>0</v>
      </c>
    </row>
    <row r="35" spans="1:11" ht="15">
      <c r="A35" s="46" t="s">
        <v>25</v>
      </c>
      <c r="B35" s="38">
        <v>21988341.16</v>
      </c>
      <c r="C35" s="38">
        <v>11094000</v>
      </c>
      <c r="D35" s="43">
        <f t="shared" si="0"/>
        <v>10894341.16</v>
      </c>
      <c r="E35" s="38">
        <v>266070836.38</v>
      </c>
      <c r="F35" s="38">
        <v>234713448.38</v>
      </c>
      <c r="G35" s="33">
        <f t="shared" si="1"/>
        <v>31357388</v>
      </c>
      <c r="H35" s="33">
        <f t="shared" si="2"/>
        <v>34.74250202217098</v>
      </c>
      <c r="I35" s="32">
        <f>IF($H35&gt;50,1,0)</f>
        <v>0</v>
      </c>
      <c r="J35" s="32">
        <f t="shared" si="4"/>
        <v>0</v>
      </c>
      <c r="K35" s="32">
        <f t="shared" si="5"/>
        <v>0</v>
      </c>
    </row>
    <row r="36" spans="1:11" ht="15">
      <c r="A36" s="5" t="s">
        <v>26</v>
      </c>
      <c r="B36" s="38">
        <v>12357000</v>
      </c>
      <c r="C36" s="38">
        <v>12357000</v>
      </c>
      <c r="D36" s="43">
        <f t="shared" si="0"/>
        <v>0</v>
      </c>
      <c r="E36" s="38">
        <v>451376443.15</v>
      </c>
      <c r="F36" s="38">
        <v>291818015.1</v>
      </c>
      <c r="G36" s="33">
        <f t="shared" si="1"/>
        <v>159558428.04999995</v>
      </c>
      <c r="H36" s="33">
        <f t="shared" si="2"/>
        <v>0</v>
      </c>
      <c r="I36" s="32">
        <f t="shared" si="3"/>
        <v>0</v>
      </c>
      <c r="J36" s="32">
        <f t="shared" si="4"/>
        <v>0</v>
      </c>
      <c r="K36" s="32">
        <f t="shared" si="5"/>
        <v>0</v>
      </c>
    </row>
    <row r="37" spans="1:11" ht="15">
      <c r="A37" s="5" t="s">
        <v>27</v>
      </c>
      <c r="B37" s="38">
        <v>6942000</v>
      </c>
      <c r="C37" s="38">
        <v>6942000</v>
      </c>
      <c r="D37" s="43">
        <f t="shared" si="0"/>
        <v>0</v>
      </c>
      <c r="E37" s="38">
        <v>421151881.92</v>
      </c>
      <c r="F37" s="38">
        <v>356567681.92</v>
      </c>
      <c r="G37" s="33">
        <f t="shared" si="1"/>
        <v>64584200</v>
      </c>
      <c r="H37" s="33">
        <f t="shared" si="2"/>
        <v>0</v>
      </c>
      <c r="I37" s="32">
        <f t="shared" si="3"/>
        <v>0</v>
      </c>
      <c r="J37" s="32">
        <f t="shared" si="4"/>
        <v>0</v>
      </c>
      <c r="K37" s="32">
        <f t="shared" si="5"/>
        <v>0</v>
      </c>
    </row>
    <row r="38" spans="1:11" ht="15">
      <c r="A38" s="46" t="s">
        <v>28</v>
      </c>
      <c r="B38" s="38">
        <v>8647200</v>
      </c>
      <c r="C38" s="38">
        <v>8647200</v>
      </c>
      <c r="D38" s="43">
        <f t="shared" si="0"/>
        <v>0</v>
      </c>
      <c r="E38" s="38">
        <v>585542871.81</v>
      </c>
      <c r="F38" s="38">
        <v>529781871.81</v>
      </c>
      <c r="G38" s="33">
        <f t="shared" si="1"/>
        <v>55760999.99999994</v>
      </c>
      <c r="H38" s="33">
        <f t="shared" si="2"/>
        <v>0</v>
      </c>
      <c r="I38" s="32">
        <f>IF($H38&gt;50,1,0)</f>
        <v>0</v>
      </c>
      <c r="J38" s="32">
        <f t="shared" si="4"/>
        <v>0</v>
      </c>
      <c r="K38" s="32">
        <f t="shared" si="5"/>
        <v>0</v>
      </c>
    </row>
    <row r="39" spans="1:11" ht="15">
      <c r="A39" s="46" t="s">
        <v>29</v>
      </c>
      <c r="B39" s="38">
        <v>31605000</v>
      </c>
      <c r="C39" s="38">
        <v>31605000</v>
      </c>
      <c r="D39" s="43">
        <f t="shared" si="0"/>
        <v>0</v>
      </c>
      <c r="E39" s="38">
        <v>360859938.88</v>
      </c>
      <c r="F39" s="38">
        <v>307933938.88</v>
      </c>
      <c r="G39" s="33">
        <f t="shared" si="1"/>
        <v>52926000</v>
      </c>
      <c r="H39" s="33">
        <f t="shared" si="2"/>
        <v>0</v>
      </c>
      <c r="I39" s="32">
        <f>IF($H39&gt;50,1,0)</f>
        <v>0</v>
      </c>
      <c r="J39" s="32">
        <f t="shared" si="4"/>
        <v>0</v>
      </c>
      <c r="K39" s="32">
        <f t="shared" si="5"/>
        <v>0</v>
      </c>
    </row>
    <row r="40" spans="1:11" ht="15">
      <c r="A40" s="5" t="s">
        <v>30</v>
      </c>
      <c r="B40" s="38">
        <v>115745000</v>
      </c>
      <c r="C40" s="38">
        <v>80745000</v>
      </c>
      <c r="D40" s="43">
        <f t="shared" si="0"/>
        <v>35000000</v>
      </c>
      <c r="E40" s="38">
        <v>1057345613.29</v>
      </c>
      <c r="F40" s="38">
        <v>763671760.62</v>
      </c>
      <c r="G40" s="33">
        <f t="shared" si="1"/>
        <v>293673852.66999996</v>
      </c>
      <c r="H40" s="33">
        <f t="shared" si="2"/>
        <v>11.91798305562101</v>
      </c>
      <c r="I40" s="32">
        <f t="shared" si="3"/>
        <v>0</v>
      </c>
      <c r="J40" s="32">
        <f t="shared" si="4"/>
        <v>0</v>
      </c>
      <c r="K40" s="32">
        <f t="shared" si="5"/>
        <v>0</v>
      </c>
    </row>
    <row r="41" spans="1:11" ht="15">
      <c r="A41" s="5" t="s">
        <v>31</v>
      </c>
      <c r="B41" s="38">
        <v>0</v>
      </c>
      <c r="C41" s="38">
        <v>0</v>
      </c>
      <c r="D41" s="43">
        <f t="shared" si="0"/>
        <v>0</v>
      </c>
      <c r="E41" s="38">
        <v>652798803.25</v>
      </c>
      <c r="F41" s="38">
        <v>439805639.92</v>
      </c>
      <c r="G41" s="33">
        <f t="shared" si="1"/>
        <v>212993163.32999998</v>
      </c>
      <c r="H41" s="33">
        <f t="shared" si="2"/>
        <v>0</v>
      </c>
      <c r="I41" s="32">
        <f t="shared" si="3"/>
        <v>0</v>
      </c>
      <c r="J41" s="32">
        <f t="shared" si="4"/>
        <v>0</v>
      </c>
      <c r="K41" s="32">
        <f t="shared" si="5"/>
        <v>0</v>
      </c>
    </row>
    <row r="42" spans="1:11" ht="15">
      <c r="A42" s="5" t="s">
        <v>32</v>
      </c>
      <c r="B42" s="38">
        <v>0</v>
      </c>
      <c r="C42" s="38">
        <v>0</v>
      </c>
      <c r="D42" s="43">
        <f t="shared" si="0"/>
        <v>0</v>
      </c>
      <c r="E42" s="38">
        <v>412398454.62</v>
      </c>
      <c r="F42" s="38">
        <v>309866912.94</v>
      </c>
      <c r="G42" s="33">
        <f t="shared" si="1"/>
        <v>102531541.68</v>
      </c>
      <c r="H42" s="33">
        <f t="shared" si="2"/>
        <v>0</v>
      </c>
      <c r="I42" s="32">
        <f t="shared" si="3"/>
        <v>0</v>
      </c>
      <c r="J42" s="32">
        <f t="shared" si="4"/>
        <v>0</v>
      </c>
      <c r="K42" s="32">
        <f t="shared" si="5"/>
        <v>0</v>
      </c>
    </row>
    <row r="43" spans="1:11" ht="15">
      <c r="A43" s="46" t="s">
        <v>33</v>
      </c>
      <c r="B43" s="38">
        <v>33713000</v>
      </c>
      <c r="C43" s="38">
        <v>33713000</v>
      </c>
      <c r="D43" s="43">
        <f t="shared" si="0"/>
        <v>0</v>
      </c>
      <c r="E43" s="38">
        <v>357057896.34</v>
      </c>
      <c r="F43" s="38">
        <v>299548896.34</v>
      </c>
      <c r="G43" s="33">
        <f t="shared" si="1"/>
        <v>57509000</v>
      </c>
      <c r="H43" s="33">
        <f t="shared" si="2"/>
        <v>0</v>
      </c>
      <c r="I43" s="32">
        <f>IF($H43&gt;50,1,0)</f>
        <v>0</v>
      </c>
      <c r="J43" s="32">
        <f t="shared" si="4"/>
        <v>0</v>
      </c>
      <c r="K43" s="32">
        <f t="shared" si="5"/>
        <v>0</v>
      </c>
    </row>
    <row r="44" spans="1:11" ht="15">
      <c r="A44" s="46" t="s">
        <v>34</v>
      </c>
      <c r="B44" s="38">
        <v>9233000</v>
      </c>
      <c r="C44" s="38">
        <v>9233000</v>
      </c>
      <c r="D44" s="43">
        <f t="shared" si="0"/>
        <v>0</v>
      </c>
      <c r="E44" s="38">
        <v>299633923.23</v>
      </c>
      <c r="F44" s="38">
        <v>257999923.23</v>
      </c>
      <c r="G44" s="33">
        <f t="shared" si="1"/>
        <v>41634000.00000003</v>
      </c>
      <c r="H44" s="33">
        <f t="shared" si="2"/>
        <v>0</v>
      </c>
      <c r="I44" s="32">
        <f>IF($H44&gt;50,1,0)</f>
        <v>0</v>
      </c>
      <c r="J44" s="32">
        <f t="shared" si="4"/>
        <v>0</v>
      </c>
      <c r="K44" s="32">
        <f t="shared" si="5"/>
        <v>0</v>
      </c>
    </row>
    <row r="45" spans="1:11" ht="15">
      <c r="A45" s="46" t="s">
        <v>35</v>
      </c>
      <c r="B45" s="38">
        <v>11587000</v>
      </c>
      <c r="C45" s="38">
        <v>11087000</v>
      </c>
      <c r="D45" s="43">
        <f t="shared" si="0"/>
        <v>500000</v>
      </c>
      <c r="E45" s="38">
        <v>363492713.67</v>
      </c>
      <c r="F45" s="38">
        <v>312641093.47</v>
      </c>
      <c r="G45" s="33">
        <f t="shared" si="1"/>
        <v>50851620.19999999</v>
      </c>
      <c r="H45" s="33">
        <f t="shared" si="2"/>
        <v>0.9832528403883581</v>
      </c>
      <c r="I45" s="32">
        <f>IF($H45&gt;50,1,0)</f>
        <v>0</v>
      </c>
      <c r="J45" s="32">
        <f t="shared" si="4"/>
        <v>0</v>
      </c>
      <c r="K45" s="32">
        <f t="shared" si="5"/>
        <v>0</v>
      </c>
    </row>
    <row r="46" spans="1:11" ht="15">
      <c r="A46" s="46" t="s">
        <v>36</v>
      </c>
      <c r="B46" s="38">
        <v>19634000</v>
      </c>
      <c r="C46" s="38">
        <v>19634000</v>
      </c>
      <c r="D46" s="43">
        <f t="shared" si="0"/>
        <v>0</v>
      </c>
      <c r="E46" s="38">
        <v>333025025.31</v>
      </c>
      <c r="F46" s="38">
        <v>276793525.31</v>
      </c>
      <c r="G46" s="33">
        <f t="shared" si="1"/>
        <v>56231500</v>
      </c>
      <c r="H46" s="33">
        <f t="shared" si="2"/>
        <v>0</v>
      </c>
      <c r="I46" s="32">
        <f>IF($H46&gt;50,1,0)</f>
        <v>0</v>
      </c>
      <c r="J46" s="32">
        <f t="shared" si="4"/>
        <v>0</v>
      </c>
      <c r="K46" s="32">
        <f t="shared" si="5"/>
        <v>0</v>
      </c>
    </row>
    <row r="47" spans="1:11" s="18" customFormat="1" ht="15">
      <c r="A47" s="15" t="s">
        <v>71</v>
      </c>
      <c r="B47" s="16">
        <f aca="true" t="shared" si="6" ref="B47:G47">SUM(B$10:B$46)</f>
        <v>8746362448.27</v>
      </c>
      <c r="C47" s="16">
        <f t="shared" si="6"/>
        <v>1992394782.37</v>
      </c>
      <c r="D47" s="16">
        <f t="shared" si="6"/>
        <v>6753967665.9</v>
      </c>
      <c r="E47" s="16">
        <f t="shared" si="6"/>
        <v>59944218250.399994</v>
      </c>
      <c r="F47" s="16">
        <f t="shared" si="6"/>
        <v>31869671795.320004</v>
      </c>
      <c r="G47" s="16">
        <f t="shared" si="6"/>
        <v>28074546455.08</v>
      </c>
      <c r="H47" s="47">
        <f>$D47/$G47*100</f>
        <v>24.057263673721398</v>
      </c>
      <c r="I47" s="16"/>
      <c r="J47" s="17"/>
      <c r="K47" s="17"/>
    </row>
    <row r="49" spans="4:7" ht="15">
      <c r="D49" s="21">
        <f>$B$47-$C$47-$D$47</f>
        <v>0</v>
      </c>
      <c r="G49" s="21">
        <f>$E$47-$F$47-$G$47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/>
  <pageMargins left="1.48" right="0.16" top="0.17" bottom="0.16" header="0.17" footer="0.16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"/>
    </sheetView>
  </sheetViews>
  <sheetFormatPr defaultColWidth="8.7109375" defaultRowHeight="15"/>
  <cols>
    <col min="1" max="1" width="24.57421875" style="1" customWidth="1"/>
    <col min="2" max="2" width="19.421875" style="1" customWidth="1"/>
    <col min="3" max="4" width="19.7109375" style="1" customWidth="1"/>
    <col min="5" max="5" width="28.140625" style="1" customWidth="1"/>
    <col min="6" max="6" width="24.8515625" style="1" customWidth="1"/>
    <col min="7" max="8" width="8.57421875" style="1" customWidth="1"/>
    <col min="9" max="9" width="18.8515625" style="1" customWidth="1"/>
    <col min="10" max="16384" width="8.7109375" style="1" customWidth="1"/>
  </cols>
  <sheetData>
    <row r="1" spans="1:9" ht="16.5" customHeight="1">
      <c r="A1" s="74" t="s">
        <v>191</v>
      </c>
      <c r="B1" s="74"/>
      <c r="C1" s="74"/>
      <c r="D1" s="74"/>
      <c r="E1" s="74"/>
      <c r="F1" s="74"/>
      <c r="G1" s="74"/>
      <c r="H1" s="74"/>
      <c r="I1" s="74"/>
    </row>
    <row r="3" spans="1:2" ht="15">
      <c r="A3" s="11" t="s">
        <v>103</v>
      </c>
      <c r="B3" s="36">
        <v>1</v>
      </c>
    </row>
    <row r="4" spans="1:2" ht="15">
      <c r="A4" s="12" t="s">
        <v>104</v>
      </c>
      <c r="B4" s="37">
        <v>0</v>
      </c>
    </row>
    <row r="5" spans="1:2" ht="15">
      <c r="A5" s="13" t="s">
        <v>105</v>
      </c>
      <c r="B5" s="14" t="s">
        <v>43</v>
      </c>
    </row>
    <row r="7" spans="1:9" s="8" customFormat="1" ht="121.5" customHeight="1">
      <c r="A7" s="3" t="s">
        <v>38</v>
      </c>
      <c r="B7" s="3" t="s">
        <v>245</v>
      </c>
      <c r="C7" s="3" t="s">
        <v>246</v>
      </c>
      <c r="D7" s="3" t="s">
        <v>248</v>
      </c>
      <c r="E7" s="3" t="s">
        <v>247</v>
      </c>
      <c r="F7" s="3" t="s">
        <v>192</v>
      </c>
      <c r="G7" s="9" t="s">
        <v>106</v>
      </c>
      <c r="H7" s="9" t="s">
        <v>107</v>
      </c>
      <c r="I7" s="9" t="s">
        <v>108</v>
      </c>
    </row>
    <row r="8" spans="1:9" s="7" customFormat="1" ht="15">
      <c r="A8" s="9">
        <v>1</v>
      </c>
      <c r="B8" s="9">
        <v>2</v>
      </c>
      <c r="C8" s="9">
        <v>3</v>
      </c>
      <c r="D8" s="9">
        <v>4</v>
      </c>
      <c r="E8" s="9" t="s">
        <v>190</v>
      </c>
      <c r="F8" s="9" t="s">
        <v>225</v>
      </c>
      <c r="G8" s="9">
        <v>7</v>
      </c>
      <c r="H8" s="9">
        <v>8</v>
      </c>
      <c r="I8" s="9">
        <v>9</v>
      </c>
    </row>
    <row r="9" spans="1:9" ht="15">
      <c r="A9" s="5" t="s">
        <v>0</v>
      </c>
      <c r="B9" s="58">
        <v>532755200</v>
      </c>
      <c r="C9" s="58">
        <v>25090112053.78</v>
      </c>
      <c r="D9" s="58">
        <v>6246753444.98</v>
      </c>
      <c r="E9" s="38">
        <f>$C9-$D9</f>
        <v>18843358608.8</v>
      </c>
      <c r="F9" s="38">
        <f>$B9/$E9*100</f>
        <v>2.8272836656157416</v>
      </c>
      <c r="G9" s="32">
        <f>IF($F9&gt;15,1,0)</f>
        <v>0</v>
      </c>
      <c r="H9" s="32">
        <f>($G9-$B$4)/($B$3-$B$4)</f>
        <v>0</v>
      </c>
      <c r="I9" s="32">
        <f>$H9*$B$5</f>
        <v>0</v>
      </c>
    </row>
    <row r="10" spans="1:9" ht="15">
      <c r="A10" s="5" t="s">
        <v>1</v>
      </c>
      <c r="B10" s="58">
        <v>354156000</v>
      </c>
      <c r="C10" s="58">
        <v>13571760848.08</v>
      </c>
      <c r="D10" s="58">
        <v>3679227085.08</v>
      </c>
      <c r="E10" s="38">
        <f aca="true" t="shared" si="0" ref="E10:E45">$C10-$D10</f>
        <v>9892533763</v>
      </c>
      <c r="F10" s="38">
        <f aca="true" t="shared" si="1" ref="F10:F45">$B10/$E10*100</f>
        <v>3.5800332703903655</v>
      </c>
      <c r="G10" s="32">
        <f aca="true" t="shared" si="2" ref="G10:G45">IF($F10&gt;15,1,0)</f>
        <v>0</v>
      </c>
      <c r="H10" s="32">
        <f aca="true" t="shared" si="3" ref="H10:H45">($G10-$B$4)/($B$3-$B$4)</f>
        <v>0</v>
      </c>
      <c r="I10" s="32">
        <f aca="true" t="shared" si="4" ref="I10:I45">$H10*$B$5</f>
        <v>0</v>
      </c>
    </row>
    <row r="11" spans="1:9" ht="15">
      <c r="A11" s="5" t="s">
        <v>2</v>
      </c>
      <c r="B11" s="58">
        <v>14228000</v>
      </c>
      <c r="C11" s="58">
        <v>3154423808.04</v>
      </c>
      <c r="D11" s="58">
        <v>130426688.08</v>
      </c>
      <c r="E11" s="38">
        <f t="shared" si="0"/>
        <v>3023997119.96</v>
      </c>
      <c r="F11" s="38">
        <f t="shared" si="1"/>
        <v>0.4705030936070535</v>
      </c>
      <c r="G11" s="32">
        <f t="shared" si="2"/>
        <v>0</v>
      </c>
      <c r="H11" s="32">
        <f t="shared" si="3"/>
        <v>0</v>
      </c>
      <c r="I11" s="32">
        <f t="shared" si="4"/>
        <v>0</v>
      </c>
    </row>
    <row r="12" spans="1:9" ht="15">
      <c r="A12" s="5" t="s">
        <v>3</v>
      </c>
      <c r="B12" s="58">
        <v>3000000</v>
      </c>
      <c r="C12" s="58">
        <v>2283484000</v>
      </c>
      <c r="D12" s="58">
        <v>151036000</v>
      </c>
      <c r="E12" s="38">
        <f t="shared" si="0"/>
        <v>2132448000</v>
      </c>
      <c r="F12" s="38">
        <f t="shared" si="1"/>
        <v>0.14068338360419574</v>
      </c>
      <c r="G12" s="32">
        <f t="shared" si="2"/>
        <v>0</v>
      </c>
      <c r="H12" s="32">
        <f t="shared" si="3"/>
        <v>0</v>
      </c>
      <c r="I12" s="32">
        <f t="shared" si="4"/>
        <v>0</v>
      </c>
    </row>
    <row r="13" spans="1:9" ht="15">
      <c r="A13" s="5" t="s">
        <v>4</v>
      </c>
      <c r="B13" s="58">
        <v>200000</v>
      </c>
      <c r="C13" s="58">
        <v>1114541919.13</v>
      </c>
      <c r="D13" s="58">
        <v>69562482.12</v>
      </c>
      <c r="E13" s="38">
        <f t="shared" si="0"/>
        <v>1044979437.0100001</v>
      </c>
      <c r="F13" s="38">
        <f t="shared" si="1"/>
        <v>0.01913913259118859</v>
      </c>
      <c r="G13" s="32">
        <f t="shared" si="2"/>
        <v>0</v>
      </c>
      <c r="H13" s="32">
        <f t="shared" si="3"/>
        <v>0</v>
      </c>
      <c r="I13" s="32">
        <f t="shared" si="4"/>
        <v>0</v>
      </c>
    </row>
    <row r="14" spans="1:9" ht="15">
      <c r="A14" s="5" t="s">
        <v>5</v>
      </c>
      <c r="B14" s="58">
        <v>200000</v>
      </c>
      <c r="C14" s="58">
        <v>898530822.29</v>
      </c>
      <c r="D14" s="58">
        <v>52753594.65</v>
      </c>
      <c r="E14" s="38">
        <f t="shared" si="0"/>
        <v>845777227.64</v>
      </c>
      <c r="F14" s="38">
        <f t="shared" si="1"/>
        <v>0.023646888739020152</v>
      </c>
      <c r="G14" s="32">
        <f t="shared" si="2"/>
        <v>0</v>
      </c>
      <c r="H14" s="32">
        <f t="shared" si="3"/>
        <v>0</v>
      </c>
      <c r="I14" s="32">
        <f t="shared" si="4"/>
        <v>0</v>
      </c>
    </row>
    <row r="15" spans="1:9" ht="15">
      <c r="A15" s="5" t="s">
        <v>6</v>
      </c>
      <c r="B15" s="58">
        <v>1269000</v>
      </c>
      <c r="C15" s="58">
        <v>1575364434.69</v>
      </c>
      <c r="D15" s="58">
        <v>67787509.4</v>
      </c>
      <c r="E15" s="38">
        <f t="shared" si="0"/>
        <v>1507576925.29</v>
      </c>
      <c r="F15" s="38">
        <f t="shared" si="1"/>
        <v>0.0841748091730638</v>
      </c>
      <c r="G15" s="32">
        <f t="shared" si="2"/>
        <v>0</v>
      </c>
      <c r="H15" s="32">
        <f t="shared" si="3"/>
        <v>0</v>
      </c>
      <c r="I15" s="32">
        <f t="shared" si="4"/>
        <v>0</v>
      </c>
    </row>
    <row r="16" spans="1:9" ht="15">
      <c r="A16" s="5" t="s">
        <v>7</v>
      </c>
      <c r="B16" s="58">
        <v>3655500</v>
      </c>
      <c r="C16" s="58">
        <v>424150433.64</v>
      </c>
      <c r="D16" s="58">
        <v>68307318.77</v>
      </c>
      <c r="E16" s="38">
        <f t="shared" si="0"/>
        <v>355843114.87</v>
      </c>
      <c r="F16" s="38">
        <f t="shared" si="1"/>
        <v>1.0272785526103159</v>
      </c>
      <c r="G16" s="32">
        <f t="shared" si="2"/>
        <v>0</v>
      </c>
      <c r="H16" s="32">
        <f t="shared" si="3"/>
        <v>0</v>
      </c>
      <c r="I16" s="32">
        <f t="shared" si="4"/>
        <v>0</v>
      </c>
    </row>
    <row r="17" spans="1:9" ht="15">
      <c r="A17" s="5" t="s">
        <v>8</v>
      </c>
      <c r="B17" s="58">
        <v>3261</v>
      </c>
      <c r="C17" s="58">
        <v>836339742.95</v>
      </c>
      <c r="D17" s="58">
        <v>58461158</v>
      </c>
      <c r="E17" s="38">
        <f t="shared" si="0"/>
        <v>777878584.95</v>
      </c>
      <c r="F17" s="38">
        <f t="shared" si="1"/>
        <v>0.0004192170941702436</v>
      </c>
      <c r="G17" s="32">
        <f t="shared" si="2"/>
        <v>0</v>
      </c>
      <c r="H17" s="32">
        <f t="shared" si="3"/>
        <v>0</v>
      </c>
      <c r="I17" s="32">
        <f t="shared" si="4"/>
        <v>0</v>
      </c>
    </row>
    <row r="18" spans="1:9" ht="15">
      <c r="A18" s="5" t="s">
        <v>9</v>
      </c>
      <c r="B18" s="58">
        <v>300000</v>
      </c>
      <c r="C18" s="58">
        <v>808632491.66</v>
      </c>
      <c r="D18" s="58">
        <v>59977000</v>
      </c>
      <c r="E18" s="38">
        <f t="shared" si="0"/>
        <v>748655491.66</v>
      </c>
      <c r="F18" s="38">
        <f t="shared" si="1"/>
        <v>0.040071835890071086</v>
      </c>
      <c r="G18" s="32">
        <f t="shared" si="2"/>
        <v>0</v>
      </c>
      <c r="H18" s="32">
        <f t="shared" si="3"/>
        <v>0</v>
      </c>
      <c r="I18" s="32">
        <f t="shared" si="4"/>
        <v>0</v>
      </c>
    </row>
    <row r="19" spans="1:9" ht="15">
      <c r="A19" s="5" t="s">
        <v>10</v>
      </c>
      <c r="B19" s="58"/>
      <c r="C19" s="58">
        <v>300949650.79</v>
      </c>
      <c r="D19" s="58">
        <v>58605388.16</v>
      </c>
      <c r="E19" s="38">
        <f t="shared" si="0"/>
        <v>242344262.63000003</v>
      </c>
      <c r="F19" s="38">
        <f t="shared" si="1"/>
        <v>0</v>
      </c>
      <c r="G19" s="32">
        <f t="shared" si="2"/>
        <v>0</v>
      </c>
      <c r="H19" s="32">
        <f t="shared" si="3"/>
        <v>0</v>
      </c>
      <c r="I19" s="32">
        <f t="shared" si="4"/>
        <v>0</v>
      </c>
    </row>
    <row r="20" spans="1:9" ht="15">
      <c r="A20" s="5" t="s">
        <v>11</v>
      </c>
      <c r="B20" s="58">
        <v>286832.88</v>
      </c>
      <c r="C20" s="58">
        <v>914258470.58</v>
      </c>
      <c r="D20" s="58">
        <v>192068113.14</v>
      </c>
      <c r="E20" s="38">
        <f t="shared" si="0"/>
        <v>722190357.44</v>
      </c>
      <c r="F20" s="38">
        <f t="shared" si="1"/>
        <v>0.03971707418204212</v>
      </c>
      <c r="G20" s="32">
        <f t="shared" si="2"/>
        <v>0</v>
      </c>
      <c r="H20" s="32">
        <f t="shared" si="3"/>
        <v>0</v>
      </c>
      <c r="I20" s="32">
        <f t="shared" si="4"/>
        <v>0</v>
      </c>
    </row>
    <row r="21" spans="1:9" ht="15">
      <c r="A21" s="5" t="s">
        <v>12</v>
      </c>
      <c r="B21" s="58">
        <v>1000000</v>
      </c>
      <c r="C21" s="58">
        <v>307802722.87</v>
      </c>
      <c r="D21" s="58">
        <v>77748003.17</v>
      </c>
      <c r="E21" s="38">
        <f t="shared" si="0"/>
        <v>230054719.7</v>
      </c>
      <c r="F21" s="38">
        <f t="shared" si="1"/>
        <v>0.4346791934127836</v>
      </c>
      <c r="G21" s="32">
        <f t="shared" si="2"/>
        <v>0</v>
      </c>
      <c r="H21" s="32">
        <f t="shared" si="3"/>
        <v>0</v>
      </c>
      <c r="I21" s="32">
        <f t="shared" si="4"/>
        <v>0</v>
      </c>
    </row>
    <row r="22" spans="1:9" ht="15">
      <c r="A22" s="5" t="s">
        <v>13</v>
      </c>
      <c r="B22" s="58">
        <v>240625</v>
      </c>
      <c r="C22" s="58">
        <v>562806326.95</v>
      </c>
      <c r="D22" s="58">
        <v>104467494.2</v>
      </c>
      <c r="E22" s="38">
        <f t="shared" si="0"/>
        <v>458338832.75000006</v>
      </c>
      <c r="F22" s="38">
        <f t="shared" si="1"/>
        <v>0.05249937007437649</v>
      </c>
      <c r="G22" s="32">
        <f t="shared" si="2"/>
        <v>0</v>
      </c>
      <c r="H22" s="32">
        <f t="shared" si="3"/>
        <v>0</v>
      </c>
      <c r="I22" s="32">
        <f t="shared" si="4"/>
        <v>0</v>
      </c>
    </row>
    <row r="23" spans="1:9" ht="15">
      <c r="A23" s="5" t="s">
        <v>14</v>
      </c>
      <c r="B23" s="58">
        <v>50000</v>
      </c>
      <c r="C23" s="58">
        <v>394830447.46</v>
      </c>
      <c r="D23" s="58">
        <v>109188379.14</v>
      </c>
      <c r="E23" s="38">
        <f t="shared" si="0"/>
        <v>285642068.32</v>
      </c>
      <c r="F23" s="38">
        <f t="shared" si="1"/>
        <v>0.017504424433723763</v>
      </c>
      <c r="G23" s="32">
        <f t="shared" si="2"/>
        <v>0</v>
      </c>
      <c r="H23" s="32">
        <f t="shared" si="3"/>
        <v>0</v>
      </c>
      <c r="I23" s="32">
        <f t="shared" si="4"/>
        <v>0</v>
      </c>
    </row>
    <row r="24" spans="1:9" ht="15">
      <c r="A24" s="5" t="s">
        <v>15</v>
      </c>
      <c r="B24" s="58">
        <v>150000</v>
      </c>
      <c r="C24" s="58">
        <v>429138808.7</v>
      </c>
      <c r="D24" s="58">
        <v>68087209.13</v>
      </c>
      <c r="E24" s="38">
        <f t="shared" si="0"/>
        <v>361051599.57</v>
      </c>
      <c r="F24" s="38">
        <f t="shared" si="1"/>
        <v>0.04154530825473279</v>
      </c>
      <c r="G24" s="32">
        <f t="shared" si="2"/>
        <v>0</v>
      </c>
      <c r="H24" s="32">
        <f t="shared" si="3"/>
        <v>0</v>
      </c>
      <c r="I24" s="32">
        <f t="shared" si="4"/>
        <v>0</v>
      </c>
    </row>
    <row r="25" spans="1:9" ht="15">
      <c r="A25" s="5" t="s">
        <v>16</v>
      </c>
      <c r="B25" s="58">
        <v>6200000</v>
      </c>
      <c r="C25" s="58">
        <v>1027280724.77</v>
      </c>
      <c r="D25" s="58">
        <v>118012562.56</v>
      </c>
      <c r="E25" s="38">
        <f t="shared" si="0"/>
        <v>909268162.21</v>
      </c>
      <c r="F25" s="38">
        <f t="shared" si="1"/>
        <v>0.6818670506323171</v>
      </c>
      <c r="G25" s="32">
        <f t="shared" si="2"/>
        <v>0</v>
      </c>
      <c r="H25" s="32">
        <f t="shared" si="3"/>
        <v>0</v>
      </c>
      <c r="I25" s="32">
        <f t="shared" si="4"/>
        <v>0</v>
      </c>
    </row>
    <row r="26" spans="1:9" ht="15">
      <c r="A26" s="5" t="s">
        <v>17</v>
      </c>
      <c r="B26" s="58">
        <v>19300</v>
      </c>
      <c r="C26" s="58">
        <v>209871003.75</v>
      </c>
      <c r="D26" s="58">
        <v>57205892.13</v>
      </c>
      <c r="E26" s="38">
        <f t="shared" si="0"/>
        <v>152665111.62</v>
      </c>
      <c r="F26" s="38">
        <f t="shared" si="1"/>
        <v>0.012642050167977991</v>
      </c>
      <c r="G26" s="32">
        <f t="shared" si="2"/>
        <v>0</v>
      </c>
      <c r="H26" s="32">
        <f t="shared" si="3"/>
        <v>0</v>
      </c>
      <c r="I26" s="32">
        <f t="shared" si="4"/>
        <v>0</v>
      </c>
    </row>
    <row r="27" spans="1:9" ht="15">
      <c r="A27" s="5" t="s">
        <v>18</v>
      </c>
      <c r="B27" s="58">
        <v>960000</v>
      </c>
      <c r="C27" s="58">
        <v>467658552.09</v>
      </c>
      <c r="D27" s="58">
        <v>96078147</v>
      </c>
      <c r="E27" s="38">
        <f t="shared" si="0"/>
        <v>371580405.09</v>
      </c>
      <c r="F27" s="38">
        <f t="shared" si="1"/>
        <v>0.2583559269675374</v>
      </c>
      <c r="G27" s="32">
        <f t="shared" si="2"/>
        <v>0</v>
      </c>
      <c r="H27" s="32">
        <f t="shared" si="3"/>
        <v>0</v>
      </c>
      <c r="I27" s="32">
        <f t="shared" si="4"/>
        <v>0</v>
      </c>
    </row>
    <row r="28" spans="1:9" ht="15">
      <c r="A28" s="5" t="s">
        <v>19</v>
      </c>
      <c r="B28" s="58"/>
      <c r="C28" s="58">
        <v>828217275.6</v>
      </c>
      <c r="D28" s="58">
        <v>95553670.7</v>
      </c>
      <c r="E28" s="38">
        <f t="shared" si="0"/>
        <v>732663604.9</v>
      </c>
      <c r="F28" s="38">
        <f t="shared" si="1"/>
        <v>0</v>
      </c>
      <c r="G28" s="32">
        <f t="shared" si="2"/>
        <v>0</v>
      </c>
      <c r="H28" s="32">
        <f t="shared" si="3"/>
        <v>0</v>
      </c>
      <c r="I28" s="32">
        <f t="shared" si="4"/>
        <v>0</v>
      </c>
    </row>
    <row r="29" spans="1:9" ht="15">
      <c r="A29" s="5" t="s">
        <v>20</v>
      </c>
      <c r="B29" s="58"/>
      <c r="C29" s="58">
        <v>860348233.8</v>
      </c>
      <c r="D29" s="58">
        <v>140231522.15</v>
      </c>
      <c r="E29" s="38">
        <f t="shared" si="0"/>
        <v>720116711.65</v>
      </c>
      <c r="F29" s="38">
        <f t="shared" si="1"/>
        <v>0</v>
      </c>
      <c r="G29" s="32">
        <f t="shared" si="2"/>
        <v>0</v>
      </c>
      <c r="H29" s="32">
        <f t="shared" si="3"/>
        <v>0</v>
      </c>
      <c r="I29" s="32">
        <f t="shared" si="4"/>
        <v>0</v>
      </c>
    </row>
    <row r="30" spans="1:9" ht="15">
      <c r="A30" s="5" t="s">
        <v>21</v>
      </c>
      <c r="B30" s="58">
        <v>663000</v>
      </c>
      <c r="C30" s="58">
        <v>360656078.32</v>
      </c>
      <c r="D30" s="58">
        <v>77242524.91</v>
      </c>
      <c r="E30" s="38">
        <f t="shared" si="0"/>
        <v>283413553.40999997</v>
      </c>
      <c r="F30" s="38">
        <f t="shared" si="1"/>
        <v>0.23393376640702557</v>
      </c>
      <c r="G30" s="32">
        <f t="shared" si="2"/>
        <v>0</v>
      </c>
      <c r="H30" s="32">
        <f t="shared" si="3"/>
        <v>0</v>
      </c>
      <c r="I30" s="32">
        <f t="shared" si="4"/>
        <v>0</v>
      </c>
    </row>
    <row r="31" spans="1:9" ht="15">
      <c r="A31" s="5" t="s">
        <v>22</v>
      </c>
      <c r="B31" s="58"/>
      <c r="C31" s="58">
        <v>436718871.81</v>
      </c>
      <c r="D31" s="58">
        <v>103254819.17</v>
      </c>
      <c r="E31" s="38">
        <f t="shared" si="0"/>
        <v>333464052.64</v>
      </c>
      <c r="F31" s="38">
        <f t="shared" si="1"/>
        <v>0</v>
      </c>
      <c r="G31" s="32">
        <f t="shared" si="2"/>
        <v>0</v>
      </c>
      <c r="H31" s="32">
        <f t="shared" si="3"/>
        <v>0</v>
      </c>
      <c r="I31" s="32">
        <f t="shared" si="4"/>
        <v>0</v>
      </c>
    </row>
    <row r="32" spans="1:9" ht="15">
      <c r="A32" s="5" t="s">
        <v>23</v>
      </c>
      <c r="B32" s="58">
        <v>769000</v>
      </c>
      <c r="C32" s="58">
        <v>448931585.45</v>
      </c>
      <c r="D32" s="58">
        <v>71616149.19</v>
      </c>
      <c r="E32" s="38">
        <f t="shared" si="0"/>
        <v>377315436.26</v>
      </c>
      <c r="F32" s="38">
        <f t="shared" si="1"/>
        <v>0.2038082532807109</v>
      </c>
      <c r="G32" s="32">
        <f t="shared" si="2"/>
        <v>0</v>
      </c>
      <c r="H32" s="32">
        <f t="shared" si="3"/>
        <v>0</v>
      </c>
      <c r="I32" s="32">
        <f t="shared" si="4"/>
        <v>0</v>
      </c>
    </row>
    <row r="33" spans="1:9" ht="15">
      <c r="A33" s="5" t="s">
        <v>24</v>
      </c>
      <c r="B33" s="58"/>
      <c r="C33" s="58">
        <v>698184358.25</v>
      </c>
      <c r="D33" s="58">
        <v>146431792.32</v>
      </c>
      <c r="E33" s="38">
        <f t="shared" si="0"/>
        <v>551752565.9300001</v>
      </c>
      <c r="F33" s="38">
        <f t="shared" si="1"/>
        <v>0</v>
      </c>
      <c r="G33" s="32">
        <f t="shared" si="2"/>
        <v>0</v>
      </c>
      <c r="H33" s="32">
        <f t="shared" si="3"/>
        <v>0</v>
      </c>
      <c r="I33" s="32">
        <f t="shared" si="4"/>
        <v>0</v>
      </c>
    </row>
    <row r="34" spans="1:9" ht="15">
      <c r="A34" s="5" t="s">
        <v>25</v>
      </c>
      <c r="B34" s="58">
        <v>995778.1</v>
      </c>
      <c r="C34" s="58">
        <v>267343865.85</v>
      </c>
      <c r="D34" s="58">
        <v>71961625.74</v>
      </c>
      <c r="E34" s="38">
        <f t="shared" si="0"/>
        <v>195382240.11</v>
      </c>
      <c r="F34" s="38">
        <f t="shared" si="1"/>
        <v>0.50965640451219</v>
      </c>
      <c r="G34" s="32">
        <f t="shared" si="2"/>
        <v>0</v>
      </c>
      <c r="H34" s="32">
        <f t="shared" si="3"/>
        <v>0</v>
      </c>
      <c r="I34" s="32">
        <f t="shared" si="4"/>
        <v>0</v>
      </c>
    </row>
    <row r="35" spans="1:9" ht="15">
      <c r="A35" s="5" t="s">
        <v>26</v>
      </c>
      <c r="B35" s="58">
        <v>221081.4</v>
      </c>
      <c r="C35" s="58">
        <v>484487407.39</v>
      </c>
      <c r="D35" s="58">
        <v>103425734.15</v>
      </c>
      <c r="E35" s="38">
        <f t="shared" si="0"/>
        <v>381061673.24</v>
      </c>
      <c r="F35" s="38">
        <f t="shared" si="1"/>
        <v>0.05801722280811974</v>
      </c>
      <c r="G35" s="32">
        <f t="shared" si="2"/>
        <v>0</v>
      </c>
      <c r="H35" s="32">
        <f t="shared" si="3"/>
        <v>0</v>
      </c>
      <c r="I35" s="32">
        <f t="shared" si="4"/>
        <v>0</v>
      </c>
    </row>
    <row r="36" spans="1:9" ht="15">
      <c r="A36" s="5" t="s">
        <v>27</v>
      </c>
      <c r="B36" s="58">
        <v>300000</v>
      </c>
      <c r="C36" s="58">
        <v>431118715.54</v>
      </c>
      <c r="D36" s="58">
        <v>77994197.16</v>
      </c>
      <c r="E36" s="38">
        <f t="shared" si="0"/>
        <v>353124518.38</v>
      </c>
      <c r="F36" s="38">
        <f t="shared" si="1"/>
        <v>0.08495586808196867</v>
      </c>
      <c r="G36" s="32">
        <f t="shared" si="2"/>
        <v>0</v>
      </c>
      <c r="H36" s="32">
        <f t="shared" si="3"/>
        <v>0</v>
      </c>
      <c r="I36" s="32">
        <f t="shared" si="4"/>
        <v>0</v>
      </c>
    </row>
    <row r="37" spans="1:9" ht="15">
      <c r="A37" s="5" t="s">
        <v>28</v>
      </c>
      <c r="B37" s="58">
        <v>225100</v>
      </c>
      <c r="C37" s="58">
        <v>585313959.07</v>
      </c>
      <c r="D37" s="58">
        <v>160318739.42</v>
      </c>
      <c r="E37" s="38">
        <f t="shared" si="0"/>
        <v>424995219.6500001</v>
      </c>
      <c r="F37" s="38">
        <f t="shared" si="1"/>
        <v>0.05296530162983445</v>
      </c>
      <c r="G37" s="32">
        <f t="shared" si="2"/>
        <v>0</v>
      </c>
      <c r="H37" s="32">
        <f t="shared" si="3"/>
        <v>0</v>
      </c>
      <c r="I37" s="32">
        <f t="shared" si="4"/>
        <v>0</v>
      </c>
    </row>
    <row r="38" spans="1:9" ht="15">
      <c r="A38" s="5" t="s">
        <v>29</v>
      </c>
      <c r="B38" s="58">
        <v>869000</v>
      </c>
      <c r="C38" s="58">
        <v>363496568.72</v>
      </c>
      <c r="D38" s="58">
        <v>72931299.2</v>
      </c>
      <c r="E38" s="38">
        <f t="shared" si="0"/>
        <v>290565269.52000004</v>
      </c>
      <c r="F38" s="38">
        <f t="shared" si="1"/>
        <v>0.29907221927642846</v>
      </c>
      <c r="G38" s="32">
        <f t="shared" si="2"/>
        <v>0</v>
      </c>
      <c r="H38" s="32">
        <f t="shared" si="3"/>
        <v>0</v>
      </c>
      <c r="I38" s="32">
        <f t="shared" si="4"/>
        <v>0</v>
      </c>
    </row>
    <row r="39" spans="1:9" ht="15">
      <c r="A39" s="5" t="s">
        <v>30</v>
      </c>
      <c r="B39" s="58">
        <v>4000000</v>
      </c>
      <c r="C39" s="58">
        <v>1094958377.81</v>
      </c>
      <c r="D39" s="58">
        <v>82285267.76</v>
      </c>
      <c r="E39" s="38">
        <f t="shared" si="0"/>
        <v>1012673110.05</v>
      </c>
      <c r="F39" s="38">
        <f t="shared" si="1"/>
        <v>0.3949941950964318</v>
      </c>
      <c r="G39" s="32">
        <f t="shared" si="2"/>
        <v>0</v>
      </c>
      <c r="H39" s="32">
        <f t="shared" si="3"/>
        <v>0</v>
      </c>
      <c r="I39" s="32">
        <f t="shared" si="4"/>
        <v>0</v>
      </c>
    </row>
    <row r="40" spans="1:9" ht="15">
      <c r="A40" s="5" t="s">
        <v>31</v>
      </c>
      <c r="B40" s="58"/>
      <c r="C40" s="58">
        <v>691240312.49</v>
      </c>
      <c r="D40" s="58">
        <v>164215576.26</v>
      </c>
      <c r="E40" s="38">
        <f t="shared" si="0"/>
        <v>527024736.23</v>
      </c>
      <c r="F40" s="38">
        <f t="shared" si="1"/>
        <v>0</v>
      </c>
      <c r="G40" s="32">
        <f t="shared" si="2"/>
        <v>0</v>
      </c>
      <c r="H40" s="32">
        <f t="shared" si="3"/>
        <v>0</v>
      </c>
      <c r="I40" s="32">
        <f t="shared" si="4"/>
        <v>0</v>
      </c>
    </row>
    <row r="41" spans="1:9" ht="15">
      <c r="A41" s="5" t="s">
        <v>32</v>
      </c>
      <c r="B41" s="58"/>
      <c r="C41" s="58">
        <v>438802833.62</v>
      </c>
      <c r="D41" s="58">
        <v>64119734.16</v>
      </c>
      <c r="E41" s="38">
        <f t="shared" si="0"/>
        <v>374683099.46000004</v>
      </c>
      <c r="F41" s="38">
        <f t="shared" si="1"/>
        <v>0</v>
      </c>
      <c r="G41" s="32">
        <f t="shared" si="2"/>
        <v>0</v>
      </c>
      <c r="H41" s="32">
        <f t="shared" si="3"/>
        <v>0</v>
      </c>
      <c r="I41" s="32">
        <f t="shared" si="4"/>
        <v>0</v>
      </c>
    </row>
    <row r="42" spans="1:9" ht="15">
      <c r="A42" s="5" t="s">
        <v>33</v>
      </c>
      <c r="B42" s="58">
        <v>885021</v>
      </c>
      <c r="C42" s="58">
        <v>352990614.13</v>
      </c>
      <c r="D42" s="58">
        <v>86916825.18</v>
      </c>
      <c r="E42" s="38">
        <f t="shared" si="0"/>
        <v>266073788.95</v>
      </c>
      <c r="F42" s="38">
        <f t="shared" si="1"/>
        <v>0.332622391514976</v>
      </c>
      <c r="G42" s="32">
        <f t="shared" si="2"/>
        <v>0</v>
      </c>
      <c r="H42" s="32">
        <f t="shared" si="3"/>
        <v>0</v>
      </c>
      <c r="I42" s="32">
        <f t="shared" si="4"/>
        <v>0</v>
      </c>
    </row>
    <row r="43" spans="1:9" ht="15">
      <c r="A43" s="5" t="s">
        <v>34</v>
      </c>
      <c r="B43" s="58">
        <v>500000</v>
      </c>
      <c r="C43" s="58">
        <v>302932435.66</v>
      </c>
      <c r="D43" s="58">
        <v>69628213.13</v>
      </c>
      <c r="E43" s="38">
        <f t="shared" si="0"/>
        <v>233304222.53000003</v>
      </c>
      <c r="F43" s="38">
        <f t="shared" si="1"/>
        <v>0.21431245203275573</v>
      </c>
      <c r="G43" s="32">
        <f t="shared" si="2"/>
        <v>0</v>
      </c>
      <c r="H43" s="32">
        <f t="shared" si="3"/>
        <v>0</v>
      </c>
      <c r="I43" s="32">
        <f t="shared" si="4"/>
        <v>0</v>
      </c>
    </row>
    <row r="44" spans="1:9" ht="15">
      <c r="A44" s="5" t="s">
        <v>35</v>
      </c>
      <c r="B44" s="58">
        <v>390000</v>
      </c>
      <c r="C44" s="58">
        <v>366634165.67</v>
      </c>
      <c r="D44" s="58">
        <v>62603545.17</v>
      </c>
      <c r="E44" s="38">
        <f t="shared" si="0"/>
        <v>304030620.5</v>
      </c>
      <c r="F44" s="38">
        <f t="shared" si="1"/>
        <v>0.12827655298621476</v>
      </c>
      <c r="G44" s="32">
        <f t="shared" si="2"/>
        <v>0</v>
      </c>
      <c r="H44" s="32">
        <f t="shared" si="3"/>
        <v>0</v>
      </c>
      <c r="I44" s="32">
        <f t="shared" si="4"/>
        <v>0</v>
      </c>
    </row>
    <row r="45" spans="1:9" ht="15">
      <c r="A45" s="5" t="s">
        <v>36</v>
      </c>
      <c r="B45" s="58">
        <v>417300</v>
      </c>
      <c r="C45" s="58">
        <v>342296525.75</v>
      </c>
      <c r="D45" s="58">
        <v>74134594.1</v>
      </c>
      <c r="E45" s="38">
        <f t="shared" si="0"/>
        <v>268161931.65</v>
      </c>
      <c r="F45" s="38">
        <f t="shared" si="1"/>
        <v>0.15561492917072667</v>
      </c>
      <c r="G45" s="32">
        <f t="shared" si="2"/>
        <v>0</v>
      </c>
      <c r="H45" s="32">
        <f t="shared" si="3"/>
        <v>0</v>
      </c>
      <c r="I45" s="32">
        <f t="shared" si="4"/>
        <v>0</v>
      </c>
    </row>
    <row r="46" spans="1:9" s="18" customFormat="1" ht="15">
      <c r="A46" s="15" t="s">
        <v>71</v>
      </c>
      <c r="B46" s="16">
        <f>SUM(B$9:B$45)</f>
        <v>928908999.38</v>
      </c>
      <c r="C46" s="16">
        <f>SUM(C$9:C$45)</f>
        <v>63726609447.14999</v>
      </c>
      <c r="D46" s="16">
        <f>SUM(D$9:D$45)</f>
        <v>13190619299.579998</v>
      </c>
      <c r="E46" s="16">
        <f>SUM(E$9:E$45)</f>
        <v>50535990147.57</v>
      </c>
      <c r="F46" s="16">
        <f>$B46/$E46*100</f>
        <v>1.8381137812230361</v>
      </c>
      <c r="G46" s="16"/>
      <c r="H46" s="17"/>
      <c r="I46" s="17"/>
    </row>
    <row r="48" spans="5:6" ht="15">
      <c r="E48" s="21">
        <f>$C$46-$D$46-$E$46</f>
        <v>0</v>
      </c>
      <c r="F48" s="21"/>
    </row>
  </sheetData>
  <sheetProtection/>
  <mergeCells count="1">
    <mergeCell ref="A1:I1"/>
  </mergeCells>
  <printOptions horizontalCentered="1"/>
  <pageMargins left="0.7874015748031497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28125" style="1" customWidth="1"/>
    <col min="2" max="2" width="19.140625" style="1" customWidth="1"/>
    <col min="3" max="3" width="18.421875" style="1" customWidth="1"/>
    <col min="4" max="4" width="15.140625" style="1" customWidth="1"/>
    <col min="5" max="5" width="16.140625" style="1" customWidth="1"/>
    <col min="6" max="6" width="22.00390625" style="2" customWidth="1"/>
    <col min="7" max="8" width="18.8515625" style="2" customWidth="1"/>
    <col min="9" max="9" width="18.7109375" style="1" customWidth="1"/>
    <col min="10" max="10" width="14.7109375" style="1" customWidth="1"/>
    <col min="11" max="11" width="9.140625" style="1" customWidth="1"/>
    <col min="12" max="12" width="19.57421875" style="1" customWidth="1"/>
    <col min="13" max="16384" width="9.140625" style="1" customWidth="1"/>
  </cols>
  <sheetData>
    <row r="1" spans="1:12" ht="16.5" customHeight="1">
      <c r="A1" s="74" t="s">
        <v>231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3" spans="1:8" ht="15">
      <c r="A3" s="11" t="s">
        <v>72</v>
      </c>
      <c r="B3" s="25">
        <f>MAX($J$10:$J$46)</f>
        <v>15.927991050709132</v>
      </c>
      <c r="C3" s="2"/>
      <c r="D3" s="2"/>
      <c r="E3" s="2"/>
      <c r="F3" s="1"/>
      <c r="G3" s="1"/>
      <c r="H3" s="1"/>
    </row>
    <row r="4" spans="1:8" ht="15">
      <c r="A4" s="12" t="s">
        <v>73</v>
      </c>
      <c r="B4" s="55">
        <f>MIN($J$10:$J$46)</f>
        <v>0</v>
      </c>
      <c r="C4" s="2"/>
      <c r="D4" s="2"/>
      <c r="E4" s="2"/>
      <c r="F4" s="1"/>
      <c r="G4" s="1"/>
      <c r="H4" s="1"/>
    </row>
    <row r="5" spans="1:8" ht="15">
      <c r="A5" s="13" t="s">
        <v>74</v>
      </c>
      <c r="B5" s="14" t="s">
        <v>41</v>
      </c>
      <c r="C5" s="2"/>
      <c r="D5" s="2"/>
      <c r="E5" s="2"/>
      <c r="F5" s="1"/>
      <c r="G5" s="1"/>
      <c r="H5" s="1"/>
    </row>
    <row r="7" spans="1:12" s="8" customFormat="1" ht="40.5" customHeight="1">
      <c r="A7" s="75" t="s">
        <v>38</v>
      </c>
      <c r="B7" s="75" t="s">
        <v>243</v>
      </c>
      <c r="C7" s="75"/>
      <c r="D7" s="75"/>
      <c r="E7" s="75"/>
      <c r="F7" s="75"/>
      <c r="G7" s="75" t="s">
        <v>244</v>
      </c>
      <c r="H7" s="75"/>
      <c r="I7" s="75"/>
      <c r="J7" s="72" t="s">
        <v>75</v>
      </c>
      <c r="K7" s="72" t="s">
        <v>76</v>
      </c>
      <c r="L7" s="72" t="s">
        <v>77</v>
      </c>
    </row>
    <row r="8" spans="1:12" s="8" customFormat="1" ht="196.5" customHeight="1">
      <c r="A8" s="75"/>
      <c r="B8" s="10" t="s">
        <v>114</v>
      </c>
      <c r="C8" s="10" t="s">
        <v>112</v>
      </c>
      <c r="D8" s="10" t="s">
        <v>119</v>
      </c>
      <c r="E8" s="10" t="s">
        <v>232</v>
      </c>
      <c r="F8" s="10" t="s">
        <v>233</v>
      </c>
      <c r="G8" s="10" t="s">
        <v>113</v>
      </c>
      <c r="H8" s="10" t="s">
        <v>120</v>
      </c>
      <c r="I8" s="10" t="s">
        <v>115</v>
      </c>
      <c r="J8" s="72"/>
      <c r="K8" s="72"/>
      <c r="L8" s="72"/>
    </row>
    <row r="9" spans="1:12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117</v>
      </c>
      <c r="G9" s="9">
        <v>7</v>
      </c>
      <c r="H9" s="9">
        <v>8</v>
      </c>
      <c r="I9" s="9" t="s">
        <v>118</v>
      </c>
      <c r="J9" s="9" t="s">
        <v>224</v>
      </c>
      <c r="K9" s="9">
        <v>11</v>
      </c>
      <c r="L9" s="9">
        <v>12</v>
      </c>
    </row>
    <row r="10" spans="1:12" ht="15">
      <c r="A10" s="5" t="s">
        <v>0</v>
      </c>
      <c r="B10" s="43">
        <v>-1606439023.56</v>
      </c>
      <c r="C10" s="43">
        <v>728964523.56</v>
      </c>
      <c r="D10" s="43"/>
      <c r="E10" s="43">
        <v>200000000</v>
      </c>
      <c r="F10" s="43">
        <f>IF(SUM($B10:$E10)&lt;0,SUM($B10:$E10),0)</f>
        <v>-677474500</v>
      </c>
      <c r="G10" s="38">
        <v>23483673030.22</v>
      </c>
      <c r="H10" s="38">
        <v>9380083630.22</v>
      </c>
      <c r="I10" s="33">
        <f>$G10-$H10</f>
        <v>14103589400.000002</v>
      </c>
      <c r="J10" s="51">
        <f>-$F10/$I10*100</f>
        <v>4.803560858060714</v>
      </c>
      <c r="K10" s="51">
        <f>($J10-$B$4)/($B$3-$B$4)</f>
        <v>0.30157983155363804</v>
      </c>
      <c r="L10" s="51">
        <f aca="true" t="shared" si="0" ref="L10:L46">$K10*$B$5</f>
        <v>-0.30157983155363804</v>
      </c>
    </row>
    <row r="11" spans="1:12" ht="15">
      <c r="A11" s="5" t="s">
        <v>1</v>
      </c>
      <c r="B11" s="43">
        <v>-1111779419.42</v>
      </c>
      <c r="C11" s="43">
        <v>568396419.42</v>
      </c>
      <c r="D11" s="38">
        <v>8188000</v>
      </c>
      <c r="E11" s="43"/>
      <c r="F11" s="43">
        <f aca="true" t="shared" si="1" ref="F11:F46">IF(SUM($B11:$E11)&lt;0,SUM($B11:$E11),0)</f>
        <v>-535195000.0000001</v>
      </c>
      <c r="G11" s="38">
        <v>12459981428.66</v>
      </c>
      <c r="H11" s="38">
        <v>5842711428.66</v>
      </c>
      <c r="I11" s="33">
        <f aca="true" t="shared" si="2" ref="I11:I46">$G11-$H11</f>
        <v>6617270000</v>
      </c>
      <c r="J11" s="51">
        <f aca="true" t="shared" si="3" ref="J11:J46">-$F11/$I11*100</f>
        <v>8.08785193894159</v>
      </c>
      <c r="K11" s="51">
        <f aca="true" t="shared" si="4" ref="K11:K46">($J11-$B$4)/($B$3-$B$4)</f>
        <v>0.507776022298902</v>
      </c>
      <c r="L11" s="51">
        <f t="shared" si="0"/>
        <v>-0.507776022298902</v>
      </c>
    </row>
    <row r="12" spans="1:12" ht="15">
      <c r="A12" s="5" t="s">
        <v>2</v>
      </c>
      <c r="B12" s="43">
        <v>-260157171.32</v>
      </c>
      <c r="C12" s="43">
        <v>264295371.32</v>
      </c>
      <c r="D12" s="43"/>
      <c r="E12" s="43"/>
      <c r="F12" s="43">
        <f t="shared" si="1"/>
        <v>0</v>
      </c>
      <c r="G12" s="38">
        <v>2894266636.72</v>
      </c>
      <c r="H12" s="38">
        <v>1569920936.72</v>
      </c>
      <c r="I12" s="33">
        <f t="shared" si="2"/>
        <v>1324345699.9999998</v>
      </c>
      <c r="J12" s="51">
        <f t="shared" si="3"/>
        <v>0</v>
      </c>
      <c r="K12" s="51">
        <f t="shared" si="4"/>
        <v>0</v>
      </c>
      <c r="L12" s="51">
        <f t="shared" si="0"/>
        <v>0</v>
      </c>
    </row>
    <row r="13" spans="1:12" ht="15">
      <c r="A13" s="5" t="s">
        <v>3</v>
      </c>
      <c r="B13" s="43">
        <v>-57252000</v>
      </c>
      <c r="C13" s="43">
        <v>56202000</v>
      </c>
      <c r="D13" s="43"/>
      <c r="E13" s="43"/>
      <c r="F13" s="43">
        <f t="shared" si="1"/>
        <v>-1050000</v>
      </c>
      <c r="G13" s="38">
        <v>2226232000</v>
      </c>
      <c r="H13" s="38">
        <v>1063701000</v>
      </c>
      <c r="I13" s="33">
        <f t="shared" si="2"/>
        <v>1162531000</v>
      </c>
      <c r="J13" s="51">
        <f t="shared" si="3"/>
        <v>0.09032017210723843</v>
      </c>
      <c r="K13" s="51">
        <f t="shared" si="4"/>
        <v>0.0056705313193415735</v>
      </c>
      <c r="L13" s="51">
        <f t="shared" si="0"/>
        <v>-0.0056705313193415735</v>
      </c>
    </row>
    <row r="14" spans="1:12" ht="15">
      <c r="A14" s="5" t="s">
        <v>4</v>
      </c>
      <c r="B14" s="43">
        <v>-144216710.11</v>
      </c>
      <c r="C14" s="43">
        <v>134866710.11</v>
      </c>
      <c r="D14" s="43"/>
      <c r="E14" s="43"/>
      <c r="F14" s="43">
        <f t="shared" si="1"/>
        <v>-9350000</v>
      </c>
      <c r="G14" s="38">
        <v>970325209.02</v>
      </c>
      <c r="H14" s="38">
        <v>611138209.02</v>
      </c>
      <c r="I14" s="33">
        <f t="shared" si="2"/>
        <v>359187000</v>
      </c>
      <c r="J14" s="51">
        <f t="shared" si="3"/>
        <v>2.6031008917360596</v>
      </c>
      <c r="K14" s="51">
        <f t="shared" si="4"/>
        <v>0.16342932912560662</v>
      </c>
      <c r="L14" s="51">
        <f t="shared" si="0"/>
        <v>-0.16342932912560662</v>
      </c>
    </row>
    <row r="15" spans="1:12" ht="15">
      <c r="A15" s="5" t="s">
        <v>5</v>
      </c>
      <c r="B15" s="43">
        <v>-21544359.51</v>
      </c>
      <c r="C15" s="43">
        <v>35124359.51</v>
      </c>
      <c r="D15" s="43"/>
      <c r="E15" s="43"/>
      <c r="F15" s="43">
        <f t="shared" si="1"/>
        <v>0</v>
      </c>
      <c r="G15" s="38">
        <v>876986462.78</v>
      </c>
      <c r="H15" s="38">
        <v>508007962.78</v>
      </c>
      <c r="I15" s="33">
        <f t="shared" si="2"/>
        <v>368978500</v>
      </c>
      <c r="J15" s="51">
        <f t="shared" si="3"/>
        <v>0</v>
      </c>
      <c r="K15" s="51">
        <f t="shared" si="4"/>
        <v>0</v>
      </c>
      <c r="L15" s="51">
        <f t="shared" si="0"/>
        <v>0</v>
      </c>
    </row>
    <row r="16" spans="1:12" ht="15">
      <c r="A16" s="5" t="s">
        <v>6</v>
      </c>
      <c r="B16" s="43">
        <v>-3389994.38</v>
      </c>
      <c r="C16" s="43">
        <v>32389994.38</v>
      </c>
      <c r="D16" s="43"/>
      <c r="E16" s="43"/>
      <c r="F16" s="43">
        <f t="shared" si="1"/>
        <v>0</v>
      </c>
      <c r="G16" s="38">
        <v>1571974440.31</v>
      </c>
      <c r="H16" s="38">
        <v>1234910360.31</v>
      </c>
      <c r="I16" s="33">
        <f t="shared" si="2"/>
        <v>337064080</v>
      </c>
      <c r="J16" s="51">
        <f t="shared" si="3"/>
        <v>0</v>
      </c>
      <c r="K16" s="51">
        <f t="shared" si="4"/>
        <v>0</v>
      </c>
      <c r="L16" s="51">
        <f t="shared" si="0"/>
        <v>0</v>
      </c>
    </row>
    <row r="17" spans="1:12" ht="15">
      <c r="A17" s="5" t="s">
        <v>7</v>
      </c>
      <c r="B17" s="43">
        <v>0</v>
      </c>
      <c r="C17" s="43">
        <v>14364902.33</v>
      </c>
      <c r="D17" s="43"/>
      <c r="E17" s="43"/>
      <c r="F17" s="43">
        <f t="shared" si="1"/>
        <v>0</v>
      </c>
      <c r="G17" s="38">
        <v>430477958.28</v>
      </c>
      <c r="H17" s="38">
        <v>295499358.28</v>
      </c>
      <c r="I17" s="33">
        <f t="shared" si="2"/>
        <v>134978600</v>
      </c>
      <c r="J17" s="51">
        <f t="shared" si="3"/>
        <v>0</v>
      </c>
      <c r="K17" s="51">
        <f t="shared" si="4"/>
        <v>0</v>
      </c>
      <c r="L17" s="51">
        <f t="shared" si="0"/>
        <v>0</v>
      </c>
    </row>
    <row r="18" spans="1:12" ht="15">
      <c r="A18" s="5" t="s">
        <v>8</v>
      </c>
      <c r="B18" s="43">
        <v>-21236502.3</v>
      </c>
      <c r="C18" s="43">
        <v>20862502.3</v>
      </c>
      <c r="D18" s="43"/>
      <c r="E18" s="43"/>
      <c r="F18" s="43">
        <f t="shared" si="1"/>
        <v>-374000</v>
      </c>
      <c r="G18" s="38">
        <v>762641230</v>
      </c>
      <c r="H18" s="38">
        <v>437364230</v>
      </c>
      <c r="I18" s="33">
        <f t="shared" si="2"/>
        <v>325277000</v>
      </c>
      <c r="J18" s="51">
        <f t="shared" si="3"/>
        <v>0.11497892565413478</v>
      </c>
      <c r="K18" s="51">
        <f t="shared" si="4"/>
        <v>0.007218670910102991</v>
      </c>
      <c r="L18" s="51">
        <f t="shared" si="0"/>
        <v>-0.007218670910102991</v>
      </c>
    </row>
    <row r="19" spans="1:12" ht="15">
      <c r="A19" s="5" t="s">
        <v>9</v>
      </c>
      <c r="B19" s="43">
        <v>-49891491.66</v>
      </c>
      <c r="C19" s="43">
        <v>64177211.66</v>
      </c>
      <c r="D19" s="43"/>
      <c r="E19" s="43"/>
      <c r="F19" s="43">
        <f t="shared" si="1"/>
        <v>0</v>
      </c>
      <c r="G19" s="38">
        <v>758741000</v>
      </c>
      <c r="H19" s="38">
        <v>574474000</v>
      </c>
      <c r="I19" s="33">
        <f t="shared" si="2"/>
        <v>184267000</v>
      </c>
      <c r="J19" s="51">
        <f t="shared" si="3"/>
        <v>0</v>
      </c>
      <c r="K19" s="51">
        <f t="shared" si="4"/>
        <v>0</v>
      </c>
      <c r="L19" s="51">
        <f t="shared" si="0"/>
        <v>0</v>
      </c>
    </row>
    <row r="20" spans="1:12" ht="15">
      <c r="A20" s="5" t="s">
        <v>10</v>
      </c>
      <c r="B20" s="43">
        <v>-19251381.59</v>
      </c>
      <c r="C20" s="43">
        <v>19251381.59</v>
      </c>
      <c r="D20" s="43"/>
      <c r="E20" s="43"/>
      <c r="F20" s="43">
        <f t="shared" si="1"/>
        <v>0</v>
      </c>
      <c r="G20" s="38">
        <v>281698269.2</v>
      </c>
      <c r="H20" s="38">
        <v>250053264.49</v>
      </c>
      <c r="I20" s="33">
        <f t="shared" si="2"/>
        <v>31645004.70999998</v>
      </c>
      <c r="J20" s="51">
        <f t="shared" si="3"/>
        <v>0</v>
      </c>
      <c r="K20" s="51">
        <f t="shared" si="4"/>
        <v>0</v>
      </c>
      <c r="L20" s="51">
        <f t="shared" si="0"/>
        <v>0</v>
      </c>
    </row>
    <row r="21" spans="1:12" ht="15">
      <c r="A21" s="5" t="s">
        <v>11</v>
      </c>
      <c r="B21" s="43">
        <v>-64584677.57</v>
      </c>
      <c r="C21" s="43">
        <v>51617677.57</v>
      </c>
      <c r="D21" s="43"/>
      <c r="E21" s="43">
        <v>16798000</v>
      </c>
      <c r="F21" s="43">
        <f t="shared" si="1"/>
        <v>0</v>
      </c>
      <c r="G21" s="38">
        <v>849673793.01</v>
      </c>
      <c r="H21" s="38">
        <v>706937103.36</v>
      </c>
      <c r="I21" s="33">
        <f t="shared" si="2"/>
        <v>142736689.64999998</v>
      </c>
      <c r="J21" s="51">
        <f t="shared" si="3"/>
        <v>0</v>
      </c>
      <c r="K21" s="51">
        <f t="shared" si="4"/>
        <v>0</v>
      </c>
      <c r="L21" s="51">
        <f t="shared" si="0"/>
        <v>0</v>
      </c>
    </row>
    <row r="22" spans="1:12" ht="15">
      <c r="A22" s="5" t="s">
        <v>12</v>
      </c>
      <c r="B22" s="43">
        <v>-15762542.53</v>
      </c>
      <c r="C22" s="43">
        <v>5953099.12</v>
      </c>
      <c r="D22" s="43"/>
      <c r="E22" s="43">
        <v>10779000</v>
      </c>
      <c r="F22" s="43">
        <f t="shared" si="1"/>
        <v>0</v>
      </c>
      <c r="G22" s="38">
        <v>292040180.34</v>
      </c>
      <c r="H22" s="38">
        <v>240577180.34</v>
      </c>
      <c r="I22" s="33">
        <f t="shared" si="2"/>
        <v>51462999.99999997</v>
      </c>
      <c r="J22" s="51">
        <f t="shared" si="3"/>
        <v>0</v>
      </c>
      <c r="K22" s="51">
        <f t="shared" si="4"/>
        <v>0</v>
      </c>
      <c r="L22" s="51">
        <f t="shared" si="0"/>
        <v>0</v>
      </c>
    </row>
    <row r="23" spans="1:12" ht="15">
      <c r="A23" s="5" t="s">
        <v>13</v>
      </c>
      <c r="B23" s="43">
        <v>-44996552.91</v>
      </c>
      <c r="C23" s="43">
        <v>9996552.91</v>
      </c>
      <c r="D23" s="43"/>
      <c r="E23" s="43">
        <v>30000000</v>
      </c>
      <c r="F23" s="43">
        <f t="shared" si="1"/>
        <v>-5000000</v>
      </c>
      <c r="G23" s="38">
        <v>517809774.04</v>
      </c>
      <c r="H23" s="38">
        <v>440868174.04</v>
      </c>
      <c r="I23" s="33">
        <f t="shared" si="2"/>
        <v>76941600</v>
      </c>
      <c r="J23" s="51">
        <f t="shared" si="3"/>
        <v>6.498435176809424</v>
      </c>
      <c r="K23" s="51">
        <f t="shared" si="4"/>
        <v>0.4079883744359654</v>
      </c>
      <c r="L23" s="51">
        <f t="shared" si="0"/>
        <v>-0.4079883744359654</v>
      </c>
    </row>
    <row r="24" spans="1:12" ht="15">
      <c r="A24" s="5" t="s">
        <v>14</v>
      </c>
      <c r="B24" s="43">
        <v>-2706053.84</v>
      </c>
      <c r="C24" s="43">
        <v>0</v>
      </c>
      <c r="D24" s="43"/>
      <c r="E24" s="43">
        <v>13987000</v>
      </c>
      <c r="F24" s="43">
        <f t="shared" si="1"/>
        <v>0</v>
      </c>
      <c r="G24" s="38">
        <v>392124393.62</v>
      </c>
      <c r="H24" s="38">
        <v>307862101.39</v>
      </c>
      <c r="I24" s="33">
        <f t="shared" si="2"/>
        <v>84262292.23000002</v>
      </c>
      <c r="J24" s="51">
        <f t="shared" si="3"/>
        <v>0</v>
      </c>
      <c r="K24" s="51">
        <f t="shared" si="4"/>
        <v>0</v>
      </c>
      <c r="L24" s="51">
        <f t="shared" si="0"/>
        <v>0</v>
      </c>
    </row>
    <row r="25" spans="1:12" ht="15">
      <c r="A25" s="5" t="s">
        <v>15</v>
      </c>
      <c r="B25" s="43">
        <v>-3620217.05</v>
      </c>
      <c r="C25" s="43">
        <v>9298217.05</v>
      </c>
      <c r="D25" s="43"/>
      <c r="E25" s="43"/>
      <c r="F25" s="43">
        <f t="shared" si="1"/>
        <v>0</v>
      </c>
      <c r="G25" s="38">
        <v>425518591.65</v>
      </c>
      <c r="H25" s="38">
        <v>352500529.65</v>
      </c>
      <c r="I25" s="33">
        <f t="shared" si="2"/>
        <v>73018062</v>
      </c>
      <c r="J25" s="51">
        <f t="shared" si="3"/>
        <v>0</v>
      </c>
      <c r="K25" s="51">
        <f t="shared" si="4"/>
        <v>0</v>
      </c>
      <c r="L25" s="51">
        <f t="shared" si="0"/>
        <v>0</v>
      </c>
    </row>
    <row r="26" spans="1:12" ht="15">
      <c r="A26" s="5" t="s">
        <v>16</v>
      </c>
      <c r="B26" s="43">
        <v>0</v>
      </c>
      <c r="C26" s="43">
        <v>41900000</v>
      </c>
      <c r="D26" s="43"/>
      <c r="E26" s="43"/>
      <c r="F26" s="43">
        <f t="shared" si="1"/>
        <v>0</v>
      </c>
      <c r="G26" s="38">
        <v>1052380724.77</v>
      </c>
      <c r="H26" s="38">
        <v>608991569.77</v>
      </c>
      <c r="I26" s="33">
        <f t="shared" si="2"/>
        <v>443389155</v>
      </c>
      <c r="J26" s="51">
        <f t="shared" si="3"/>
        <v>0</v>
      </c>
      <c r="K26" s="51">
        <f t="shared" si="4"/>
        <v>0</v>
      </c>
      <c r="L26" s="51">
        <f t="shared" si="0"/>
        <v>0</v>
      </c>
    </row>
    <row r="27" spans="1:12" ht="15">
      <c r="A27" s="5" t="s">
        <v>17</v>
      </c>
      <c r="B27" s="43">
        <v>-4400773.68</v>
      </c>
      <c r="C27" s="43">
        <v>4400773.68</v>
      </c>
      <c r="D27" s="43"/>
      <c r="E27" s="43"/>
      <c r="F27" s="43">
        <f t="shared" si="1"/>
        <v>0</v>
      </c>
      <c r="G27" s="38">
        <v>205470230.07</v>
      </c>
      <c r="H27" s="38">
        <v>177445992.99</v>
      </c>
      <c r="I27" s="33">
        <f t="shared" si="2"/>
        <v>28024237.079999983</v>
      </c>
      <c r="J27" s="51">
        <f t="shared" si="3"/>
        <v>0</v>
      </c>
      <c r="K27" s="51">
        <f t="shared" si="4"/>
        <v>0</v>
      </c>
      <c r="L27" s="51">
        <f t="shared" si="0"/>
        <v>0</v>
      </c>
    </row>
    <row r="28" spans="1:12" ht="15">
      <c r="A28" s="5" t="s">
        <v>18</v>
      </c>
      <c r="B28" s="43">
        <v>-14878455.99</v>
      </c>
      <c r="C28" s="43">
        <v>4874455.99</v>
      </c>
      <c r="D28" s="43"/>
      <c r="E28" s="43">
        <v>12154000</v>
      </c>
      <c r="F28" s="43">
        <f t="shared" si="1"/>
        <v>0</v>
      </c>
      <c r="G28" s="38">
        <v>452780096.1</v>
      </c>
      <c r="H28" s="38">
        <v>395130096.1</v>
      </c>
      <c r="I28" s="33">
        <f t="shared" si="2"/>
        <v>57650000</v>
      </c>
      <c r="J28" s="51">
        <f t="shared" si="3"/>
        <v>0</v>
      </c>
      <c r="K28" s="51">
        <f t="shared" si="4"/>
        <v>0</v>
      </c>
      <c r="L28" s="51">
        <f t="shared" si="0"/>
        <v>0</v>
      </c>
    </row>
    <row r="29" spans="1:12" ht="15">
      <c r="A29" s="5" t="s">
        <v>19</v>
      </c>
      <c r="B29" s="43">
        <v>-29699694.2</v>
      </c>
      <c r="C29" s="43">
        <v>33399694.2</v>
      </c>
      <c r="D29" s="43"/>
      <c r="E29" s="43"/>
      <c r="F29" s="43">
        <f t="shared" si="1"/>
        <v>0</v>
      </c>
      <c r="G29" s="38">
        <v>798517581.4</v>
      </c>
      <c r="H29" s="38">
        <v>409955033.63</v>
      </c>
      <c r="I29" s="33">
        <f t="shared" si="2"/>
        <v>388562547.77</v>
      </c>
      <c r="J29" s="51">
        <f t="shared" si="3"/>
        <v>0</v>
      </c>
      <c r="K29" s="51">
        <f t="shared" si="4"/>
        <v>0</v>
      </c>
      <c r="L29" s="51">
        <f t="shared" si="0"/>
        <v>0</v>
      </c>
    </row>
    <row r="30" spans="1:12" ht="15">
      <c r="A30" s="5" t="s">
        <v>20</v>
      </c>
      <c r="B30" s="43">
        <v>-19003856.22</v>
      </c>
      <c r="C30" s="43">
        <v>19003856.22</v>
      </c>
      <c r="D30" s="43"/>
      <c r="E30" s="43"/>
      <c r="F30" s="43">
        <f t="shared" si="1"/>
        <v>0</v>
      </c>
      <c r="G30" s="38">
        <v>841344377.58</v>
      </c>
      <c r="H30" s="38">
        <v>684487377.58</v>
      </c>
      <c r="I30" s="33">
        <f t="shared" si="2"/>
        <v>156857000</v>
      </c>
      <c r="J30" s="51">
        <f t="shared" si="3"/>
        <v>0</v>
      </c>
      <c r="K30" s="51">
        <f t="shared" si="4"/>
        <v>0</v>
      </c>
      <c r="L30" s="51">
        <f t="shared" si="0"/>
        <v>0</v>
      </c>
    </row>
    <row r="31" spans="1:12" ht="15">
      <c r="A31" s="5" t="s">
        <v>21</v>
      </c>
      <c r="B31" s="43">
        <v>-35600302.14</v>
      </c>
      <c r="C31" s="43">
        <v>15524302.14</v>
      </c>
      <c r="D31" s="43"/>
      <c r="E31" s="43">
        <v>9126000</v>
      </c>
      <c r="F31" s="43">
        <f t="shared" si="1"/>
        <v>-10950000</v>
      </c>
      <c r="G31" s="38">
        <v>325055776.18</v>
      </c>
      <c r="H31" s="38">
        <v>256308876.68</v>
      </c>
      <c r="I31" s="33">
        <f t="shared" si="2"/>
        <v>68746899.5</v>
      </c>
      <c r="J31" s="51">
        <f t="shared" si="3"/>
        <v>15.927991050709132</v>
      </c>
      <c r="K31" s="51">
        <f t="shared" si="4"/>
        <v>1</v>
      </c>
      <c r="L31" s="51">
        <f t="shared" si="0"/>
        <v>-1</v>
      </c>
    </row>
    <row r="32" spans="1:12" ht="15">
      <c r="A32" s="5" t="s">
        <v>22</v>
      </c>
      <c r="B32" s="43">
        <v>-6241242.44</v>
      </c>
      <c r="C32" s="43">
        <v>6241242.44</v>
      </c>
      <c r="D32" s="43"/>
      <c r="E32" s="43"/>
      <c r="F32" s="43">
        <f t="shared" si="1"/>
        <v>0</v>
      </c>
      <c r="G32" s="38">
        <v>430477629.37</v>
      </c>
      <c r="H32" s="38">
        <v>352585306.16</v>
      </c>
      <c r="I32" s="33">
        <f t="shared" si="2"/>
        <v>77892323.20999998</v>
      </c>
      <c r="J32" s="51">
        <f t="shared" si="3"/>
        <v>0</v>
      </c>
      <c r="K32" s="51">
        <f t="shared" si="4"/>
        <v>0</v>
      </c>
      <c r="L32" s="51">
        <f t="shared" si="0"/>
        <v>0</v>
      </c>
    </row>
    <row r="33" spans="1:12" ht="15">
      <c r="A33" s="5" t="s">
        <v>23</v>
      </c>
      <c r="B33" s="43">
        <v>-19528908.23</v>
      </c>
      <c r="C33" s="43">
        <v>19044908.23</v>
      </c>
      <c r="D33" s="43"/>
      <c r="E33" s="43">
        <v>11054000</v>
      </c>
      <c r="F33" s="43">
        <f t="shared" si="1"/>
        <v>0</v>
      </c>
      <c r="G33" s="38">
        <v>429402677.22</v>
      </c>
      <c r="H33" s="38">
        <v>350541677.22</v>
      </c>
      <c r="I33" s="33">
        <f t="shared" si="2"/>
        <v>78861000</v>
      </c>
      <c r="J33" s="51">
        <f t="shared" si="3"/>
        <v>0</v>
      </c>
      <c r="K33" s="51">
        <f t="shared" si="4"/>
        <v>0</v>
      </c>
      <c r="L33" s="51">
        <f t="shared" si="0"/>
        <v>0</v>
      </c>
    </row>
    <row r="34" spans="1:12" ht="15">
      <c r="A34" s="5" t="s">
        <v>24</v>
      </c>
      <c r="B34" s="43">
        <v>-44314000.24</v>
      </c>
      <c r="C34" s="43">
        <v>43585469.94</v>
      </c>
      <c r="D34" s="43">
        <v>728530.3</v>
      </c>
      <c r="E34" s="43"/>
      <c r="F34" s="43">
        <f t="shared" si="1"/>
        <v>-4.423782229423523E-09</v>
      </c>
      <c r="G34" s="38">
        <v>653870358.01</v>
      </c>
      <c r="H34" s="38">
        <v>436473688.01</v>
      </c>
      <c r="I34" s="33">
        <f t="shared" si="2"/>
        <v>217396670</v>
      </c>
      <c r="J34" s="51">
        <f t="shared" si="3"/>
        <v>2.034889600389704E-15</v>
      </c>
      <c r="K34" s="51">
        <f t="shared" si="4"/>
        <v>1.2775557155395993E-16</v>
      </c>
      <c r="L34" s="51">
        <f t="shared" si="0"/>
        <v>-1.2775557155395993E-16</v>
      </c>
    </row>
    <row r="35" spans="1:12" ht="15">
      <c r="A35" s="5" t="s">
        <v>25</v>
      </c>
      <c r="B35" s="43">
        <v>-1273029.47</v>
      </c>
      <c r="C35" s="43">
        <v>0</v>
      </c>
      <c r="D35" s="43"/>
      <c r="E35" s="43">
        <v>3108000</v>
      </c>
      <c r="F35" s="43">
        <f t="shared" si="1"/>
        <v>0</v>
      </c>
      <c r="G35" s="38">
        <v>266070836.38</v>
      </c>
      <c r="H35" s="38">
        <v>234713448.38</v>
      </c>
      <c r="I35" s="33">
        <f t="shared" si="2"/>
        <v>31357388</v>
      </c>
      <c r="J35" s="51">
        <f t="shared" si="3"/>
        <v>0</v>
      </c>
      <c r="K35" s="51">
        <f t="shared" si="4"/>
        <v>0</v>
      </c>
      <c r="L35" s="51">
        <f t="shared" si="0"/>
        <v>0</v>
      </c>
    </row>
    <row r="36" spans="1:12" ht="15">
      <c r="A36" s="5" t="s">
        <v>26</v>
      </c>
      <c r="B36" s="43">
        <v>-33110964.24</v>
      </c>
      <c r="C36" s="43">
        <v>11321964.24</v>
      </c>
      <c r="D36" s="43"/>
      <c r="E36" s="43">
        <v>12357000</v>
      </c>
      <c r="F36" s="43">
        <f t="shared" si="1"/>
        <v>-9432000</v>
      </c>
      <c r="G36" s="38">
        <v>451376443.15</v>
      </c>
      <c r="H36" s="38">
        <v>291818015.1</v>
      </c>
      <c r="I36" s="33">
        <f t="shared" si="2"/>
        <v>159558428.04999995</v>
      </c>
      <c r="J36" s="51">
        <f t="shared" si="3"/>
        <v>5.911314190839449</v>
      </c>
      <c r="K36" s="51">
        <f t="shared" si="4"/>
        <v>0.37112741789092546</v>
      </c>
      <c r="L36" s="51">
        <f t="shared" si="0"/>
        <v>-0.37112741789092546</v>
      </c>
    </row>
    <row r="37" spans="1:12" ht="15">
      <c r="A37" s="5" t="s">
        <v>27</v>
      </c>
      <c r="B37" s="43">
        <v>-9966833.62</v>
      </c>
      <c r="C37" s="43">
        <v>8114833.62</v>
      </c>
      <c r="D37" s="43"/>
      <c r="E37" s="43"/>
      <c r="F37" s="43">
        <f t="shared" si="1"/>
        <v>-1851999.999999999</v>
      </c>
      <c r="G37" s="38">
        <v>421151881.92</v>
      </c>
      <c r="H37" s="38">
        <v>356567681.92</v>
      </c>
      <c r="I37" s="33">
        <f t="shared" si="2"/>
        <v>64584200</v>
      </c>
      <c r="J37" s="51">
        <f t="shared" si="3"/>
        <v>2.8675744222271065</v>
      </c>
      <c r="K37" s="51">
        <f t="shared" si="4"/>
        <v>0.18003365352841774</v>
      </c>
      <c r="L37" s="51">
        <f t="shared" si="0"/>
        <v>-0.18003365352841774</v>
      </c>
    </row>
    <row r="38" spans="1:12" ht="15">
      <c r="A38" s="5" t="s">
        <v>28</v>
      </c>
      <c r="B38" s="43">
        <v>0</v>
      </c>
      <c r="C38" s="43">
        <v>8721087.26</v>
      </c>
      <c r="D38" s="43"/>
      <c r="E38" s="43"/>
      <c r="F38" s="43">
        <f t="shared" si="1"/>
        <v>0</v>
      </c>
      <c r="G38" s="38">
        <v>585542871.81</v>
      </c>
      <c r="H38" s="38">
        <v>529781871.81</v>
      </c>
      <c r="I38" s="33">
        <f t="shared" si="2"/>
        <v>55760999.99999994</v>
      </c>
      <c r="J38" s="51">
        <f t="shared" si="3"/>
        <v>0</v>
      </c>
      <c r="K38" s="51">
        <f t="shared" si="4"/>
        <v>0</v>
      </c>
      <c r="L38" s="51">
        <f t="shared" si="0"/>
        <v>0</v>
      </c>
    </row>
    <row r="39" spans="1:12" ht="15">
      <c r="A39" s="5" t="s">
        <v>29</v>
      </c>
      <c r="B39" s="43">
        <v>-2636629.84</v>
      </c>
      <c r="C39" s="43">
        <v>13172629.84</v>
      </c>
      <c r="D39" s="43"/>
      <c r="E39" s="43"/>
      <c r="F39" s="43">
        <f t="shared" si="1"/>
        <v>0</v>
      </c>
      <c r="G39" s="38">
        <v>360859938.88</v>
      </c>
      <c r="H39" s="38">
        <v>307933938.88</v>
      </c>
      <c r="I39" s="33">
        <f t="shared" si="2"/>
        <v>52926000</v>
      </c>
      <c r="J39" s="51">
        <f t="shared" si="3"/>
        <v>0</v>
      </c>
      <c r="K39" s="51">
        <f t="shared" si="4"/>
        <v>0</v>
      </c>
      <c r="L39" s="51">
        <f t="shared" si="0"/>
        <v>0</v>
      </c>
    </row>
    <row r="40" spans="1:12" ht="15">
      <c r="A40" s="5" t="s">
        <v>30</v>
      </c>
      <c r="B40" s="43">
        <v>-37612764.52</v>
      </c>
      <c r="C40" s="43">
        <v>14908380.34</v>
      </c>
      <c r="D40" s="43"/>
      <c r="E40" s="43">
        <v>26378000</v>
      </c>
      <c r="F40" s="43">
        <f t="shared" si="1"/>
        <v>0</v>
      </c>
      <c r="G40" s="38">
        <v>1057345613.29</v>
      </c>
      <c r="H40" s="38">
        <v>763671760.62</v>
      </c>
      <c r="I40" s="33">
        <f t="shared" si="2"/>
        <v>293673852.66999996</v>
      </c>
      <c r="J40" s="51">
        <f t="shared" si="3"/>
        <v>0</v>
      </c>
      <c r="K40" s="51">
        <f t="shared" si="4"/>
        <v>0</v>
      </c>
      <c r="L40" s="51">
        <f t="shared" si="0"/>
        <v>0</v>
      </c>
    </row>
    <row r="41" spans="1:12" ht="15">
      <c r="A41" s="5" t="s">
        <v>31</v>
      </c>
      <c r="B41" s="43">
        <v>-38441509.24</v>
      </c>
      <c r="C41" s="43">
        <v>37689405.24</v>
      </c>
      <c r="D41" s="43"/>
      <c r="E41" s="43"/>
      <c r="F41" s="43">
        <f t="shared" si="1"/>
        <v>-752104</v>
      </c>
      <c r="G41" s="38">
        <v>652798803.25</v>
      </c>
      <c r="H41" s="38">
        <v>439805639.92</v>
      </c>
      <c r="I41" s="33">
        <f t="shared" si="2"/>
        <v>212993163.32999998</v>
      </c>
      <c r="J41" s="51">
        <f t="shared" si="3"/>
        <v>0.3531118033280397</v>
      </c>
      <c r="K41" s="51">
        <f t="shared" si="4"/>
        <v>0.02216926178598768</v>
      </c>
      <c r="L41" s="51">
        <f t="shared" si="0"/>
        <v>-0.02216926178598768</v>
      </c>
    </row>
    <row r="42" spans="1:12" ht="15">
      <c r="A42" s="5" t="s">
        <v>32</v>
      </c>
      <c r="B42" s="43">
        <v>-26404379</v>
      </c>
      <c r="C42" s="43">
        <v>26404379</v>
      </c>
      <c r="D42" s="43"/>
      <c r="E42" s="43"/>
      <c r="F42" s="43">
        <f t="shared" si="1"/>
        <v>0</v>
      </c>
      <c r="G42" s="38">
        <v>412398454.62</v>
      </c>
      <c r="H42" s="38">
        <v>309866912.94</v>
      </c>
      <c r="I42" s="33">
        <f t="shared" si="2"/>
        <v>102531541.68</v>
      </c>
      <c r="J42" s="51">
        <f t="shared" si="3"/>
        <v>0</v>
      </c>
      <c r="K42" s="51">
        <f t="shared" si="4"/>
        <v>0</v>
      </c>
      <c r="L42" s="51">
        <f t="shared" si="0"/>
        <v>0</v>
      </c>
    </row>
    <row r="43" spans="1:12" ht="15">
      <c r="A43" s="5" t="s">
        <v>33</v>
      </c>
      <c r="B43" s="43">
        <v>0</v>
      </c>
      <c r="C43" s="43">
        <v>7170717.79</v>
      </c>
      <c r="D43" s="43"/>
      <c r="E43" s="43"/>
      <c r="F43" s="43">
        <f t="shared" si="1"/>
        <v>0</v>
      </c>
      <c r="G43" s="38">
        <v>357057896.34</v>
      </c>
      <c r="H43" s="38">
        <v>299548896.34</v>
      </c>
      <c r="I43" s="33">
        <f t="shared" si="2"/>
        <v>57509000</v>
      </c>
      <c r="J43" s="51">
        <f t="shared" si="3"/>
        <v>0</v>
      </c>
      <c r="K43" s="51">
        <f t="shared" si="4"/>
        <v>0</v>
      </c>
      <c r="L43" s="51">
        <f t="shared" si="0"/>
        <v>0</v>
      </c>
    </row>
    <row r="44" spans="1:12" ht="15">
      <c r="A44" s="5" t="s">
        <v>34</v>
      </c>
      <c r="B44" s="43">
        <v>-3298512.43</v>
      </c>
      <c r="C44" s="43">
        <v>8670488.03</v>
      </c>
      <c r="D44" s="43"/>
      <c r="E44" s="43"/>
      <c r="F44" s="43">
        <f t="shared" si="1"/>
        <v>0</v>
      </c>
      <c r="G44" s="38">
        <v>299633923.23</v>
      </c>
      <c r="H44" s="38">
        <v>257999923.23</v>
      </c>
      <c r="I44" s="33">
        <f t="shared" si="2"/>
        <v>41634000.00000003</v>
      </c>
      <c r="J44" s="51">
        <f t="shared" si="3"/>
        <v>0</v>
      </c>
      <c r="K44" s="51">
        <f t="shared" si="4"/>
        <v>0</v>
      </c>
      <c r="L44" s="51">
        <f t="shared" si="0"/>
        <v>0</v>
      </c>
    </row>
    <row r="45" spans="1:12" ht="15">
      <c r="A45" s="5" t="s">
        <v>35</v>
      </c>
      <c r="B45" s="43">
        <v>-3141452</v>
      </c>
      <c r="C45" s="43">
        <v>0</v>
      </c>
      <c r="D45" s="43"/>
      <c r="E45" s="43">
        <v>8837000</v>
      </c>
      <c r="F45" s="43">
        <f t="shared" si="1"/>
        <v>0</v>
      </c>
      <c r="G45" s="38">
        <v>363492713.67</v>
      </c>
      <c r="H45" s="38">
        <v>312641093.47</v>
      </c>
      <c r="I45" s="33">
        <f t="shared" si="2"/>
        <v>50851620.19999999</v>
      </c>
      <c r="J45" s="51">
        <f t="shared" si="3"/>
        <v>0</v>
      </c>
      <c r="K45" s="51">
        <f t="shared" si="4"/>
        <v>0</v>
      </c>
      <c r="L45" s="51">
        <f t="shared" si="0"/>
        <v>0</v>
      </c>
    </row>
    <row r="46" spans="1:12" ht="15">
      <c r="A46" s="5" t="s">
        <v>36</v>
      </c>
      <c r="B46" s="43">
        <v>-9271500.44</v>
      </c>
      <c r="C46" s="43">
        <v>10133500.44</v>
      </c>
      <c r="D46" s="43"/>
      <c r="E46" s="43"/>
      <c r="F46" s="43">
        <f t="shared" si="1"/>
        <v>0</v>
      </c>
      <c r="G46" s="38">
        <v>333025025.31</v>
      </c>
      <c r="H46" s="38">
        <v>276793525.31</v>
      </c>
      <c r="I46" s="33">
        <f t="shared" si="2"/>
        <v>56231500</v>
      </c>
      <c r="J46" s="51">
        <f t="shared" si="3"/>
        <v>0</v>
      </c>
      <c r="K46" s="51">
        <f t="shared" si="4"/>
        <v>0</v>
      </c>
      <c r="L46" s="51">
        <f t="shared" si="0"/>
        <v>0</v>
      </c>
    </row>
    <row r="47" spans="1:12" ht="15">
      <c r="A47" s="15" t="s">
        <v>71</v>
      </c>
      <c r="B47" s="44">
        <f>SUM(B$10:B$46)</f>
        <v>-3765652905.6899996</v>
      </c>
      <c r="C47" s="44">
        <f>SUM(C$10:C$46)</f>
        <v>2350043011.4700003</v>
      </c>
      <c r="D47" s="44">
        <f>SUM(D$10:D$46)</f>
        <v>8916530.3</v>
      </c>
      <c r="E47" s="44">
        <f>SUM(E$10:E$46)</f>
        <v>354578000</v>
      </c>
      <c r="F47" s="44">
        <f>SUM($F$10:$F$46)</f>
        <v>-1251429604</v>
      </c>
      <c r="G47" s="44">
        <f>SUM(G$10:G$46)</f>
        <v>59944218250.399994</v>
      </c>
      <c r="H47" s="44">
        <f>SUM(H$10:H$46)</f>
        <v>31869671795.320004</v>
      </c>
      <c r="I47" s="44">
        <f>SUM(I$10:I$46)</f>
        <v>28074546455.08</v>
      </c>
      <c r="J47" s="16"/>
      <c r="K47" s="17"/>
      <c r="L47" s="17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printOptions horizontalCentered="1"/>
  <pageMargins left="0.1968503937007874" right="0.15748031496062992" top="0.4330708661417323" bottom="0.31496062992125984" header="0.31496062992125984" footer="0.31496062992125984"/>
  <pageSetup fitToHeight="1" fitToWidth="1" horizontalDpi="600" verticalDpi="6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9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17.7109375" style="1" customWidth="1"/>
    <col min="3" max="3" width="22.7109375" style="1" customWidth="1"/>
    <col min="4" max="4" width="18.7109375" style="1" customWidth="1"/>
    <col min="5" max="5" width="18.00390625" style="1" customWidth="1"/>
    <col min="6" max="6" width="16.710937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">
      <c r="A1" s="74" t="s">
        <v>234</v>
      </c>
      <c r="B1" s="74"/>
      <c r="C1" s="74"/>
      <c r="D1" s="74"/>
      <c r="E1" s="74"/>
      <c r="F1" s="74"/>
      <c r="G1" s="74"/>
      <c r="H1" s="74"/>
    </row>
    <row r="3" spans="1:5" ht="15">
      <c r="A3" s="11" t="s">
        <v>166</v>
      </c>
      <c r="B3" s="29">
        <f>MAX($F$10:$F$46)</f>
        <v>59.715451762838676</v>
      </c>
      <c r="C3" s="34"/>
      <c r="D3" s="24"/>
      <c r="E3" s="24"/>
    </row>
    <row r="4" spans="1:5" ht="15">
      <c r="A4" s="12" t="s">
        <v>167</v>
      </c>
      <c r="B4" s="37">
        <f>MIN($F$10:$F$46)</f>
        <v>0</v>
      </c>
      <c r="C4" s="57"/>
      <c r="D4" s="26"/>
      <c r="E4" s="26"/>
    </row>
    <row r="5" spans="1:5" ht="15">
      <c r="A5" s="13" t="s">
        <v>168</v>
      </c>
      <c r="B5" s="14" t="s">
        <v>43</v>
      </c>
      <c r="C5" s="27"/>
      <c r="D5" s="27"/>
      <c r="E5" s="27"/>
    </row>
    <row r="7" spans="1:8" s="8" customFormat="1" ht="18" customHeight="1">
      <c r="A7" s="64" t="s">
        <v>38</v>
      </c>
      <c r="B7" s="84" t="s">
        <v>264</v>
      </c>
      <c r="C7" s="85"/>
      <c r="D7" s="86" t="s">
        <v>113</v>
      </c>
      <c r="E7" s="86" t="s">
        <v>217</v>
      </c>
      <c r="F7" s="68" t="s">
        <v>169</v>
      </c>
      <c r="G7" s="68" t="s">
        <v>170</v>
      </c>
      <c r="H7" s="68" t="s">
        <v>171</v>
      </c>
    </row>
    <row r="8" spans="1:8" s="8" customFormat="1" ht="66" customHeight="1">
      <c r="A8" s="65"/>
      <c r="B8" s="56" t="s">
        <v>249</v>
      </c>
      <c r="C8" s="56" t="s">
        <v>250</v>
      </c>
      <c r="D8" s="87"/>
      <c r="E8" s="87"/>
      <c r="F8" s="69"/>
      <c r="G8" s="69"/>
      <c r="H8" s="69"/>
    </row>
    <row r="9" spans="1:8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251</v>
      </c>
      <c r="G9" s="9">
        <v>7</v>
      </c>
      <c r="H9" s="9">
        <v>8</v>
      </c>
    </row>
    <row r="10" spans="1:8" ht="15">
      <c r="A10" s="5" t="s">
        <v>0</v>
      </c>
      <c r="B10" s="38">
        <v>4386616300</v>
      </c>
      <c r="C10" s="62">
        <v>416300000</v>
      </c>
      <c r="D10" s="38">
        <v>23483673030.22</v>
      </c>
      <c r="E10" s="38">
        <v>9380083630.22</v>
      </c>
      <c r="F10" s="38">
        <f>($B10-$C10)/($D10-$E10)*100</f>
        <v>28.15110527820669</v>
      </c>
      <c r="G10" s="38">
        <f>($F10-$B$4)/($B$3-$B$4)</f>
        <v>0.471420787202774</v>
      </c>
      <c r="H10" s="38">
        <f aca="true" t="shared" si="0" ref="H10:H46">$G10*$B$5</f>
        <v>-0.942841574405548</v>
      </c>
    </row>
    <row r="11" spans="1:8" ht="15">
      <c r="A11" s="5" t="s">
        <v>1</v>
      </c>
      <c r="B11" s="38">
        <v>3572571024.74</v>
      </c>
      <c r="C11" s="62"/>
      <c r="D11" s="38">
        <v>12459981428.66</v>
      </c>
      <c r="E11" s="38">
        <v>5842711428.66</v>
      </c>
      <c r="F11" s="38">
        <f aca="true" t="shared" si="1" ref="F11:F47">($B11-$C11)/($D11-$E11)*100</f>
        <v>53.98859385728555</v>
      </c>
      <c r="G11" s="38">
        <f aca="true" t="shared" si="2" ref="G11:G46">($F11-$B$4)/($B$3-$B$4)</f>
        <v>0.904097553706912</v>
      </c>
      <c r="H11" s="38">
        <f t="shared" si="0"/>
        <v>-1.808195107413824</v>
      </c>
    </row>
    <row r="12" spans="1:8" ht="15">
      <c r="A12" s="5" t="s">
        <v>2</v>
      </c>
      <c r="B12" s="38">
        <v>36330582.37</v>
      </c>
      <c r="C12" s="62"/>
      <c r="D12" s="38">
        <v>2894266636.72</v>
      </c>
      <c r="E12" s="38">
        <v>1569920936.72</v>
      </c>
      <c r="F12" s="38">
        <f t="shared" si="1"/>
        <v>2.743285410297327</v>
      </c>
      <c r="G12" s="38">
        <f t="shared" si="2"/>
        <v>0.04593928923442377</v>
      </c>
      <c r="H12" s="38">
        <f t="shared" si="0"/>
        <v>-0.09187857846884755</v>
      </c>
    </row>
    <row r="13" spans="1:8" ht="15">
      <c r="A13" s="5" t="s">
        <v>3</v>
      </c>
      <c r="B13" s="38">
        <v>0</v>
      </c>
      <c r="C13" s="62"/>
      <c r="D13" s="38">
        <v>2226232000</v>
      </c>
      <c r="E13" s="38">
        <v>1063701000</v>
      </c>
      <c r="F13" s="38">
        <f t="shared" si="1"/>
        <v>0</v>
      </c>
      <c r="G13" s="38">
        <f t="shared" si="2"/>
        <v>0</v>
      </c>
      <c r="H13" s="38">
        <f t="shared" si="0"/>
        <v>0</v>
      </c>
    </row>
    <row r="14" spans="1:8" ht="15">
      <c r="A14" s="5" t="s">
        <v>4</v>
      </c>
      <c r="B14" s="38">
        <v>138510000</v>
      </c>
      <c r="C14" s="62"/>
      <c r="D14" s="38">
        <v>970325209.02</v>
      </c>
      <c r="E14" s="38">
        <v>611138209.02</v>
      </c>
      <c r="F14" s="38">
        <f t="shared" si="1"/>
        <v>38.56208604431675</v>
      </c>
      <c r="G14" s="38">
        <f t="shared" si="2"/>
        <v>0.6457639506348706</v>
      </c>
      <c r="H14" s="38">
        <f t="shared" si="0"/>
        <v>-1.2915279012697412</v>
      </c>
    </row>
    <row r="15" spans="1:8" ht="15">
      <c r="A15" s="5" t="s">
        <v>5</v>
      </c>
      <c r="B15" s="38">
        <v>5904000</v>
      </c>
      <c r="C15" s="62"/>
      <c r="D15" s="38">
        <v>876986462.78</v>
      </c>
      <c r="E15" s="38">
        <v>508007962.78</v>
      </c>
      <c r="F15" s="38">
        <f t="shared" si="1"/>
        <v>1.600093230364371</v>
      </c>
      <c r="G15" s="38">
        <f t="shared" si="2"/>
        <v>0.026795296412043885</v>
      </c>
      <c r="H15" s="38">
        <f t="shared" si="0"/>
        <v>-0.05359059282408777</v>
      </c>
    </row>
    <row r="16" spans="1:8" ht="15">
      <c r="A16" s="5" t="s">
        <v>6</v>
      </c>
      <c r="B16" s="38">
        <v>57885000</v>
      </c>
      <c r="C16" s="62">
        <v>4996000</v>
      </c>
      <c r="D16" s="38">
        <v>1571974440.31</v>
      </c>
      <c r="E16" s="38">
        <v>1234910360.31</v>
      </c>
      <c r="F16" s="38">
        <f t="shared" si="1"/>
        <v>15.69108164833227</v>
      </c>
      <c r="G16" s="38">
        <f t="shared" si="2"/>
        <v>0.262764178870316</v>
      </c>
      <c r="H16" s="38">
        <f t="shared" si="0"/>
        <v>-0.525528357740632</v>
      </c>
    </row>
    <row r="17" spans="1:8" ht="15">
      <c r="A17" s="5" t="s">
        <v>7</v>
      </c>
      <c r="B17" s="38">
        <v>43705000</v>
      </c>
      <c r="C17" s="62"/>
      <c r="D17" s="38">
        <v>430477958.28</v>
      </c>
      <c r="E17" s="38">
        <v>295499358.28</v>
      </c>
      <c r="F17" s="38">
        <f t="shared" si="1"/>
        <v>32.37920677796332</v>
      </c>
      <c r="G17" s="38">
        <f t="shared" si="2"/>
        <v>0.5422249321089976</v>
      </c>
      <c r="H17" s="38">
        <f t="shared" si="0"/>
        <v>-1.0844498642179952</v>
      </c>
    </row>
    <row r="18" spans="1:8" ht="15">
      <c r="A18" s="5" t="s">
        <v>8</v>
      </c>
      <c r="B18" s="38">
        <v>0</v>
      </c>
      <c r="C18" s="62"/>
      <c r="D18" s="38">
        <v>762641230</v>
      </c>
      <c r="E18" s="38">
        <v>437364230</v>
      </c>
      <c r="F18" s="38">
        <f t="shared" si="1"/>
        <v>0</v>
      </c>
      <c r="G18" s="38">
        <f t="shared" si="2"/>
        <v>0</v>
      </c>
      <c r="H18" s="38">
        <f t="shared" si="0"/>
        <v>0</v>
      </c>
    </row>
    <row r="19" spans="1:8" ht="15">
      <c r="A19" s="5" t="s">
        <v>9</v>
      </c>
      <c r="B19" s="38">
        <v>2672000</v>
      </c>
      <c r="C19" s="62"/>
      <c r="D19" s="38">
        <v>758741000</v>
      </c>
      <c r="E19" s="38">
        <v>574474000</v>
      </c>
      <c r="F19" s="38">
        <f t="shared" si="1"/>
        <v>1.4500697357638643</v>
      </c>
      <c r="G19" s="38">
        <f t="shared" si="2"/>
        <v>0.02428299029743341</v>
      </c>
      <c r="H19" s="38">
        <f t="shared" si="0"/>
        <v>-0.04856598059486682</v>
      </c>
    </row>
    <row r="20" spans="1:8" ht="15">
      <c r="A20" s="5" t="s">
        <v>10</v>
      </c>
      <c r="B20" s="38">
        <v>0</v>
      </c>
      <c r="C20" s="62"/>
      <c r="D20" s="38">
        <v>281698269.2</v>
      </c>
      <c r="E20" s="38">
        <v>250053264.49</v>
      </c>
      <c r="F20" s="38">
        <f t="shared" si="1"/>
        <v>0</v>
      </c>
      <c r="G20" s="38">
        <f t="shared" si="2"/>
        <v>0</v>
      </c>
      <c r="H20" s="38">
        <f t="shared" si="0"/>
        <v>0</v>
      </c>
    </row>
    <row r="21" spans="1:8" ht="15">
      <c r="A21" s="5" t="s">
        <v>11</v>
      </c>
      <c r="B21" s="38">
        <v>25590000</v>
      </c>
      <c r="C21" s="62">
        <v>16798000</v>
      </c>
      <c r="D21" s="38">
        <v>849673793.01</v>
      </c>
      <c r="E21" s="38">
        <v>706937103.36</v>
      </c>
      <c r="F21" s="38">
        <f t="shared" si="1"/>
        <v>6.159593599626402</v>
      </c>
      <c r="G21" s="38">
        <f t="shared" si="2"/>
        <v>0.103149074783682</v>
      </c>
      <c r="H21" s="38">
        <f t="shared" si="0"/>
        <v>-0.206298149567364</v>
      </c>
    </row>
    <row r="22" spans="1:8" ht="15">
      <c r="A22" s="5" t="s">
        <v>12</v>
      </c>
      <c r="B22" s="38">
        <v>33230000</v>
      </c>
      <c r="C22" s="62">
        <v>33230000</v>
      </c>
      <c r="D22" s="38">
        <v>292040180.34</v>
      </c>
      <c r="E22" s="38">
        <v>240577180.34</v>
      </c>
      <c r="F22" s="38">
        <f t="shared" si="1"/>
        <v>0</v>
      </c>
      <c r="G22" s="38">
        <f t="shared" si="2"/>
        <v>0</v>
      </c>
      <c r="H22" s="38">
        <f t="shared" si="0"/>
        <v>0</v>
      </c>
    </row>
    <row r="23" spans="1:8" ht="15">
      <c r="A23" s="5" t="s">
        <v>13</v>
      </c>
      <c r="B23" s="38">
        <v>30000000</v>
      </c>
      <c r="C23" s="62">
        <v>30000000</v>
      </c>
      <c r="D23" s="38">
        <v>517809774.04</v>
      </c>
      <c r="E23" s="38">
        <v>440868174.04</v>
      </c>
      <c r="F23" s="38">
        <f t="shared" si="1"/>
        <v>0</v>
      </c>
      <c r="G23" s="38">
        <f t="shared" si="2"/>
        <v>0</v>
      </c>
      <c r="H23" s="38">
        <f t="shared" si="0"/>
        <v>0</v>
      </c>
    </row>
    <row r="24" spans="1:8" ht="15">
      <c r="A24" s="5" t="s">
        <v>14</v>
      </c>
      <c r="B24" s="38">
        <v>13987000</v>
      </c>
      <c r="C24" s="62">
        <v>13987000</v>
      </c>
      <c r="D24" s="38">
        <v>392124393.62</v>
      </c>
      <c r="E24" s="38">
        <v>307862101.39</v>
      </c>
      <c r="F24" s="38">
        <f t="shared" si="1"/>
        <v>0</v>
      </c>
      <c r="G24" s="38">
        <f t="shared" si="2"/>
        <v>0</v>
      </c>
      <c r="H24" s="38">
        <f t="shared" si="0"/>
        <v>0</v>
      </c>
    </row>
    <row r="25" spans="1:8" ht="15">
      <c r="A25" s="5" t="s">
        <v>15</v>
      </c>
      <c r="B25" s="38">
        <v>0</v>
      </c>
      <c r="C25" s="62"/>
      <c r="D25" s="38">
        <v>425518591.65</v>
      </c>
      <c r="E25" s="38">
        <v>352500529.65</v>
      </c>
      <c r="F25" s="38">
        <f t="shared" si="1"/>
        <v>0</v>
      </c>
      <c r="G25" s="38">
        <f t="shared" si="2"/>
        <v>0</v>
      </c>
      <c r="H25" s="38">
        <f t="shared" si="0"/>
        <v>0</v>
      </c>
    </row>
    <row r="26" spans="1:8" ht="15">
      <c r="A26" s="5" t="s">
        <v>16</v>
      </c>
      <c r="B26" s="38">
        <v>28500000</v>
      </c>
      <c r="C26" s="62"/>
      <c r="D26" s="38">
        <v>1052380724.77</v>
      </c>
      <c r="E26" s="38">
        <v>608991569.77</v>
      </c>
      <c r="F26" s="38">
        <f t="shared" si="1"/>
        <v>6.427762086332491</v>
      </c>
      <c r="G26" s="38">
        <f t="shared" si="2"/>
        <v>0.10763984691701739</v>
      </c>
      <c r="H26" s="38">
        <f t="shared" si="0"/>
        <v>-0.21527969383403478</v>
      </c>
    </row>
    <row r="27" spans="1:8" ht="15">
      <c r="A27" s="5" t="s">
        <v>17</v>
      </c>
      <c r="B27" s="38">
        <v>7000000</v>
      </c>
      <c r="C27" s="62"/>
      <c r="D27" s="38">
        <v>205470230.07</v>
      </c>
      <c r="E27" s="38">
        <v>177445992.99</v>
      </c>
      <c r="F27" s="38">
        <f t="shared" si="1"/>
        <v>24.97837846581622</v>
      </c>
      <c r="G27" s="38">
        <f t="shared" si="2"/>
        <v>0.41829003596955844</v>
      </c>
      <c r="H27" s="38">
        <f t="shared" si="0"/>
        <v>-0.8365800719391169</v>
      </c>
    </row>
    <row r="28" spans="1:8" ht="15">
      <c r="A28" s="5" t="s">
        <v>18</v>
      </c>
      <c r="B28" s="38">
        <v>13154000</v>
      </c>
      <c r="C28" s="62">
        <v>12154000</v>
      </c>
      <c r="D28" s="38">
        <v>452780096.1</v>
      </c>
      <c r="E28" s="38">
        <v>395130096.1</v>
      </c>
      <c r="F28" s="38">
        <f t="shared" si="1"/>
        <v>1.7346053772766694</v>
      </c>
      <c r="G28" s="38">
        <f t="shared" si="2"/>
        <v>0.029047848187864267</v>
      </c>
      <c r="H28" s="38">
        <f t="shared" si="0"/>
        <v>-0.058095696375728534</v>
      </c>
    </row>
    <row r="29" spans="1:8" ht="15">
      <c r="A29" s="5" t="s">
        <v>19</v>
      </c>
      <c r="B29" s="38">
        <v>0</v>
      </c>
      <c r="C29" s="62"/>
      <c r="D29" s="38">
        <v>798517581.4</v>
      </c>
      <c r="E29" s="38">
        <v>409955033.63</v>
      </c>
      <c r="F29" s="38">
        <f t="shared" si="1"/>
        <v>0</v>
      </c>
      <c r="G29" s="38">
        <f t="shared" si="2"/>
        <v>0</v>
      </c>
      <c r="H29" s="38">
        <f t="shared" si="0"/>
        <v>0</v>
      </c>
    </row>
    <row r="30" spans="1:8" ht="15">
      <c r="A30" s="5" t="s">
        <v>20</v>
      </c>
      <c r="B30" s="38">
        <v>0</v>
      </c>
      <c r="C30" s="62"/>
      <c r="D30" s="38">
        <v>841344377.58</v>
      </c>
      <c r="E30" s="38">
        <v>684487377.58</v>
      </c>
      <c r="F30" s="38">
        <f t="shared" si="1"/>
        <v>0</v>
      </c>
      <c r="G30" s="38">
        <f t="shared" si="2"/>
        <v>0</v>
      </c>
      <c r="H30" s="38">
        <f t="shared" si="0"/>
        <v>0</v>
      </c>
    </row>
    <row r="31" spans="1:8" ht="15">
      <c r="A31" s="5" t="s">
        <v>21</v>
      </c>
      <c r="B31" s="38">
        <v>41772000</v>
      </c>
      <c r="C31" s="62">
        <v>13059000</v>
      </c>
      <c r="D31" s="38">
        <v>325055776.18</v>
      </c>
      <c r="E31" s="38">
        <v>256308876.68</v>
      </c>
      <c r="F31" s="38">
        <f t="shared" si="1"/>
        <v>41.76624721817455</v>
      </c>
      <c r="G31" s="38">
        <f t="shared" si="2"/>
        <v>0.6994211043408025</v>
      </c>
      <c r="H31" s="38">
        <f t="shared" si="0"/>
        <v>-1.398842208681605</v>
      </c>
    </row>
    <row r="32" spans="1:8" ht="15">
      <c r="A32" s="5" t="s">
        <v>22</v>
      </c>
      <c r="B32" s="38">
        <v>0</v>
      </c>
      <c r="C32" s="62"/>
      <c r="D32" s="38">
        <v>430477629.37</v>
      </c>
      <c r="E32" s="38">
        <v>352585306.16</v>
      </c>
      <c r="F32" s="38">
        <f t="shared" si="1"/>
        <v>0</v>
      </c>
      <c r="G32" s="38">
        <f t="shared" si="2"/>
        <v>0</v>
      </c>
      <c r="H32" s="38">
        <f t="shared" si="0"/>
        <v>0</v>
      </c>
    </row>
    <row r="33" spans="1:8" ht="15">
      <c r="A33" s="5" t="s">
        <v>23</v>
      </c>
      <c r="B33" s="38">
        <v>37484000</v>
      </c>
      <c r="C33" s="62">
        <v>11054000</v>
      </c>
      <c r="D33" s="38">
        <v>429402677.22</v>
      </c>
      <c r="E33" s="38">
        <v>350541677.22</v>
      </c>
      <c r="F33" s="38">
        <f t="shared" si="1"/>
        <v>33.51466504355765</v>
      </c>
      <c r="G33" s="38">
        <f t="shared" si="2"/>
        <v>0.5612394121484994</v>
      </c>
      <c r="H33" s="38">
        <f t="shared" si="0"/>
        <v>-1.1224788242969987</v>
      </c>
    </row>
    <row r="34" spans="1:8" ht="15">
      <c r="A34" s="5" t="s">
        <v>24</v>
      </c>
      <c r="B34" s="38">
        <v>0</v>
      </c>
      <c r="C34" s="62"/>
      <c r="D34" s="38">
        <v>653870358.01</v>
      </c>
      <c r="E34" s="38">
        <v>436473688.01</v>
      </c>
      <c r="F34" s="38">
        <f t="shared" si="1"/>
        <v>0</v>
      </c>
      <c r="G34" s="38">
        <f t="shared" si="2"/>
        <v>0</v>
      </c>
      <c r="H34" s="38">
        <f t="shared" si="0"/>
        <v>0</v>
      </c>
    </row>
    <row r="35" spans="1:8" ht="15">
      <c r="A35" s="5" t="s">
        <v>25</v>
      </c>
      <c r="B35" s="38">
        <v>21988341.16</v>
      </c>
      <c r="C35" s="62">
        <v>4983000</v>
      </c>
      <c r="D35" s="38">
        <v>266070836.38</v>
      </c>
      <c r="E35" s="38">
        <v>234713448.38</v>
      </c>
      <c r="F35" s="38">
        <f t="shared" si="1"/>
        <v>54.23073235564135</v>
      </c>
      <c r="G35" s="38">
        <f t="shared" si="2"/>
        <v>0.9081524254563121</v>
      </c>
      <c r="H35" s="38">
        <f t="shared" si="0"/>
        <v>-1.8163048509126243</v>
      </c>
    </row>
    <row r="36" spans="1:8" ht="15">
      <c r="A36" s="5" t="s">
        <v>26</v>
      </c>
      <c r="B36" s="38">
        <v>12357000</v>
      </c>
      <c r="C36" s="62">
        <v>12357000</v>
      </c>
      <c r="D36" s="38">
        <v>451376443.15</v>
      </c>
      <c r="E36" s="38">
        <v>291818015.1</v>
      </c>
      <c r="F36" s="38">
        <f t="shared" si="1"/>
        <v>0</v>
      </c>
      <c r="G36" s="38">
        <f t="shared" si="2"/>
        <v>0</v>
      </c>
      <c r="H36" s="38">
        <f t="shared" si="0"/>
        <v>0</v>
      </c>
    </row>
    <row r="37" spans="1:8" ht="15">
      <c r="A37" s="5" t="s">
        <v>27</v>
      </c>
      <c r="B37" s="38">
        <v>6942000</v>
      </c>
      <c r="C37" s="62"/>
      <c r="D37" s="38">
        <v>421151881.92</v>
      </c>
      <c r="E37" s="38">
        <v>356567681.92</v>
      </c>
      <c r="F37" s="38">
        <f t="shared" si="1"/>
        <v>10.748758984395563</v>
      </c>
      <c r="G37" s="38">
        <f t="shared" si="2"/>
        <v>0.17999962601111205</v>
      </c>
      <c r="H37" s="38">
        <f t="shared" si="0"/>
        <v>-0.3599992520222241</v>
      </c>
    </row>
    <row r="38" spans="1:8" ht="15">
      <c r="A38" s="5" t="s">
        <v>28</v>
      </c>
      <c r="B38" s="38">
        <v>8647200</v>
      </c>
      <c r="C38" s="62"/>
      <c r="D38" s="38">
        <v>585542871.81</v>
      </c>
      <c r="E38" s="38">
        <v>529781871.81</v>
      </c>
      <c r="F38" s="38">
        <f t="shared" si="1"/>
        <v>15.507612847689261</v>
      </c>
      <c r="G38" s="38">
        <f t="shared" si="2"/>
        <v>0.2596917948352482</v>
      </c>
      <c r="H38" s="38">
        <f t="shared" si="0"/>
        <v>-0.5193835896704964</v>
      </c>
    </row>
    <row r="39" spans="1:8" ht="15">
      <c r="A39" s="5" t="s">
        <v>29</v>
      </c>
      <c r="B39" s="38">
        <v>31605000</v>
      </c>
      <c r="C39" s="62"/>
      <c r="D39" s="38">
        <v>360859938.88</v>
      </c>
      <c r="E39" s="38">
        <v>307933938.88</v>
      </c>
      <c r="F39" s="38">
        <f t="shared" si="1"/>
        <v>59.715451762838676</v>
      </c>
      <c r="G39" s="38">
        <f t="shared" si="2"/>
        <v>1</v>
      </c>
      <c r="H39" s="38">
        <f t="shared" si="0"/>
        <v>-2</v>
      </c>
    </row>
    <row r="40" spans="1:8" ht="15">
      <c r="A40" s="5" t="s">
        <v>30</v>
      </c>
      <c r="B40" s="38">
        <v>115745000</v>
      </c>
      <c r="C40" s="62">
        <v>26378000</v>
      </c>
      <c r="D40" s="38">
        <v>1057345613.29</v>
      </c>
      <c r="E40" s="38">
        <v>763671760.62</v>
      </c>
      <c r="F40" s="38">
        <f t="shared" si="1"/>
        <v>30.430696906619502</v>
      </c>
      <c r="G40" s="38">
        <f t="shared" si="2"/>
        <v>0.5095950211927682</v>
      </c>
      <c r="H40" s="38">
        <f t="shared" si="0"/>
        <v>-1.0191900423855365</v>
      </c>
    </row>
    <row r="41" spans="1:8" ht="15">
      <c r="A41" s="5" t="s">
        <v>31</v>
      </c>
      <c r="B41" s="38">
        <v>0</v>
      </c>
      <c r="C41" s="62"/>
      <c r="D41" s="38">
        <v>652798803.25</v>
      </c>
      <c r="E41" s="38">
        <v>439805639.92</v>
      </c>
      <c r="F41" s="38">
        <f t="shared" si="1"/>
        <v>0</v>
      </c>
      <c r="G41" s="38">
        <f t="shared" si="2"/>
        <v>0</v>
      </c>
      <c r="H41" s="38">
        <f t="shared" si="0"/>
        <v>0</v>
      </c>
    </row>
    <row r="42" spans="1:8" ht="15">
      <c r="A42" s="5" t="s">
        <v>32</v>
      </c>
      <c r="B42" s="38">
        <v>0</v>
      </c>
      <c r="C42" s="62"/>
      <c r="D42" s="38">
        <v>412398454.62</v>
      </c>
      <c r="E42" s="38">
        <v>309866912.94</v>
      </c>
      <c r="F42" s="38">
        <f t="shared" si="1"/>
        <v>0</v>
      </c>
      <c r="G42" s="38">
        <f t="shared" si="2"/>
        <v>0</v>
      </c>
      <c r="H42" s="38">
        <f t="shared" si="0"/>
        <v>0</v>
      </c>
    </row>
    <row r="43" spans="1:8" ht="15">
      <c r="A43" s="5" t="s">
        <v>33</v>
      </c>
      <c r="B43" s="38">
        <v>33713000</v>
      </c>
      <c r="C43" s="62"/>
      <c r="D43" s="38">
        <v>357057896.34</v>
      </c>
      <c r="E43" s="38">
        <v>299548896.34</v>
      </c>
      <c r="F43" s="38">
        <f t="shared" si="1"/>
        <v>58.62212871028882</v>
      </c>
      <c r="G43" s="38">
        <f t="shared" si="2"/>
        <v>0.9816911197977365</v>
      </c>
      <c r="H43" s="38">
        <f t="shared" si="0"/>
        <v>-1.963382239595473</v>
      </c>
    </row>
    <row r="44" spans="1:8" ht="15">
      <c r="A44" s="5" t="s">
        <v>34</v>
      </c>
      <c r="B44" s="38">
        <v>9233000</v>
      </c>
      <c r="C44" s="62"/>
      <c r="D44" s="38">
        <v>299633923.23</v>
      </c>
      <c r="E44" s="38">
        <v>257999923.23</v>
      </c>
      <c r="F44" s="38">
        <f t="shared" si="1"/>
        <v>22.1765864437719</v>
      </c>
      <c r="G44" s="38">
        <f t="shared" si="2"/>
        <v>0.3713709900721632</v>
      </c>
      <c r="H44" s="38">
        <f t="shared" si="0"/>
        <v>-0.7427419801443264</v>
      </c>
    </row>
    <row r="45" spans="1:8" ht="15">
      <c r="A45" s="5" t="s">
        <v>35</v>
      </c>
      <c r="B45" s="38">
        <v>11587000</v>
      </c>
      <c r="C45" s="62">
        <v>8837000</v>
      </c>
      <c r="D45" s="38">
        <v>363492713.67</v>
      </c>
      <c r="E45" s="38">
        <v>312641093.47</v>
      </c>
      <c r="F45" s="38">
        <f t="shared" si="1"/>
        <v>5.40789062213597</v>
      </c>
      <c r="G45" s="38">
        <f t="shared" si="2"/>
        <v>0.09056099321853137</v>
      </c>
      <c r="H45" s="38">
        <f t="shared" si="0"/>
        <v>-0.18112198643706273</v>
      </c>
    </row>
    <row r="46" spans="1:8" ht="15">
      <c r="A46" s="5" t="s">
        <v>36</v>
      </c>
      <c r="B46" s="38">
        <v>19634000</v>
      </c>
      <c r="C46" s="62"/>
      <c r="D46" s="38">
        <v>333025025.31</v>
      </c>
      <c r="E46" s="38">
        <v>276793525.31</v>
      </c>
      <c r="F46" s="38">
        <f t="shared" si="1"/>
        <v>34.91637249584308</v>
      </c>
      <c r="G46" s="38">
        <f t="shared" si="2"/>
        <v>0.5847125235611424</v>
      </c>
      <c r="H46" s="38">
        <f t="shared" si="0"/>
        <v>-1.169425047122285</v>
      </c>
    </row>
    <row r="47" spans="1:8" s="18" customFormat="1" ht="15">
      <c r="A47" s="15" t="s">
        <v>71</v>
      </c>
      <c r="B47" s="16">
        <f>SUM(B10:B46)</f>
        <v>8746362448.27</v>
      </c>
      <c r="C47" s="16">
        <f>SUM(C10:C46)</f>
        <v>604133000</v>
      </c>
      <c r="D47" s="16">
        <f>SUM(D10:D46)</f>
        <v>59944218250.399994</v>
      </c>
      <c r="E47" s="16">
        <f>SUM(E10:E46)</f>
        <v>31869671795.320004</v>
      </c>
      <c r="F47" s="16">
        <f t="shared" si="1"/>
        <v>29.002176264175027</v>
      </c>
      <c r="G47" s="16"/>
      <c r="H47" s="16"/>
    </row>
    <row r="49" ht="15">
      <c r="F49" s="21"/>
    </row>
  </sheetData>
  <sheetProtection/>
  <mergeCells count="8">
    <mergeCell ref="A1:H1"/>
    <mergeCell ref="A7:A8"/>
    <mergeCell ref="B7:C7"/>
    <mergeCell ref="D7:D8"/>
    <mergeCell ref="E7:E8"/>
    <mergeCell ref="F7:F8"/>
    <mergeCell ref="G7:G8"/>
    <mergeCell ref="H7:H8"/>
  </mergeCells>
  <printOptions/>
  <pageMargins left="0.17" right="0.15748031496062992" top="0.5" bottom="0.15748031496062992" header="0.15748031496062992" footer="0.15748031496062992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78" t="s">
        <v>235</v>
      </c>
      <c r="B1" s="88"/>
      <c r="C1" s="88"/>
      <c r="D1" s="88"/>
      <c r="E1" s="88"/>
    </row>
    <row r="3" spans="1:2" ht="15">
      <c r="A3" s="11" t="s">
        <v>172</v>
      </c>
      <c r="B3" s="11">
        <v>1</v>
      </c>
    </row>
    <row r="4" spans="1:2" ht="15">
      <c r="A4" s="12" t="s">
        <v>173</v>
      </c>
      <c r="B4" s="12">
        <v>0</v>
      </c>
    </row>
    <row r="5" spans="1:2" ht="15">
      <c r="A5" s="13" t="s">
        <v>174</v>
      </c>
      <c r="B5" s="14" t="s">
        <v>43</v>
      </c>
    </row>
    <row r="7" spans="1:5" s="8" customFormat="1" ht="129" customHeight="1">
      <c r="A7" s="3" t="s">
        <v>38</v>
      </c>
      <c r="B7" s="3" t="s">
        <v>265</v>
      </c>
      <c r="C7" s="9" t="s">
        <v>175</v>
      </c>
      <c r="D7" s="9" t="s">
        <v>176</v>
      </c>
      <c r="E7" s="9" t="s">
        <v>177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60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60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60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60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60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60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60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60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60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60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61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60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60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60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60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60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60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60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60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60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60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60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60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60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60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60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60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60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60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60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60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60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60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60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60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60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60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/>
  <pageMargins left="0.91" right="0.17" top="0.17" bottom="0.22" header="0.17" footer="0.22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8.7109375" defaultRowHeight="15"/>
  <cols>
    <col min="1" max="1" width="24.8515625" style="1" customWidth="1"/>
    <col min="2" max="2" width="17.00390625" style="1" customWidth="1"/>
    <col min="3" max="3" width="16.8515625" style="1" customWidth="1"/>
    <col min="4" max="4" width="17.00390625" style="1" customWidth="1"/>
    <col min="5" max="5" width="16.8515625" style="1" customWidth="1"/>
    <col min="6" max="6" width="18.00390625" style="1" customWidth="1"/>
    <col min="7" max="7" width="17.140625" style="1" customWidth="1"/>
    <col min="8" max="8" width="9.8515625" style="1" customWidth="1"/>
    <col min="9" max="9" width="8.57421875" style="1" customWidth="1"/>
    <col min="10" max="10" width="19.140625" style="1" customWidth="1"/>
    <col min="11" max="16384" width="8.7109375" style="1" customWidth="1"/>
  </cols>
  <sheetData>
    <row r="1" spans="1:10" ht="15">
      <c r="A1" s="63" t="s">
        <v>236</v>
      </c>
      <c r="B1" s="63"/>
      <c r="C1" s="63"/>
      <c r="D1" s="63"/>
      <c r="E1" s="63"/>
      <c r="F1" s="63"/>
      <c r="G1" s="63"/>
      <c r="H1" s="63"/>
      <c r="I1" s="63"/>
      <c r="J1" s="63"/>
    </row>
    <row r="3" spans="1:2" ht="15">
      <c r="A3" s="11" t="s">
        <v>195</v>
      </c>
      <c r="B3" s="29">
        <f>MAX($H$10:$H$46)</f>
        <v>0.4150268796689132</v>
      </c>
    </row>
    <row r="4" spans="1:2" ht="15">
      <c r="A4" s="12" t="s">
        <v>196</v>
      </c>
      <c r="B4" s="52">
        <f>MIN($H$10:$H$46)</f>
        <v>9.742275858922395E-05</v>
      </c>
    </row>
    <row r="5" spans="1:2" ht="15">
      <c r="A5" s="13" t="s">
        <v>197</v>
      </c>
      <c r="B5" s="14" t="s">
        <v>123</v>
      </c>
    </row>
    <row r="7" spans="1:10" s="8" customFormat="1" ht="52.5" customHeight="1">
      <c r="A7" s="75" t="s">
        <v>38</v>
      </c>
      <c r="B7" s="82" t="s">
        <v>218</v>
      </c>
      <c r="C7" s="82"/>
      <c r="D7" s="82"/>
      <c r="E7" s="82"/>
      <c r="F7" s="82" t="s">
        <v>252</v>
      </c>
      <c r="G7" s="82"/>
      <c r="H7" s="72" t="s">
        <v>198</v>
      </c>
      <c r="I7" s="72" t="s">
        <v>199</v>
      </c>
      <c r="J7" s="72" t="s">
        <v>200</v>
      </c>
    </row>
    <row r="8" spans="1:10" s="8" customFormat="1" ht="50.25" customHeight="1">
      <c r="A8" s="76"/>
      <c r="B8" s="59" t="s">
        <v>266</v>
      </c>
      <c r="C8" s="59" t="s">
        <v>267</v>
      </c>
      <c r="D8" s="59" t="s">
        <v>268</v>
      </c>
      <c r="E8" s="49" t="s">
        <v>219</v>
      </c>
      <c r="F8" s="49" t="s">
        <v>210</v>
      </c>
      <c r="G8" s="49" t="s">
        <v>215</v>
      </c>
      <c r="H8" s="73"/>
      <c r="I8" s="73"/>
      <c r="J8" s="89"/>
    </row>
    <row r="9" spans="1:10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220</v>
      </c>
      <c r="I9" s="9">
        <v>9</v>
      </c>
      <c r="J9" s="9">
        <v>10</v>
      </c>
    </row>
    <row r="10" spans="1:11" ht="15">
      <c r="A10" s="5" t="s">
        <v>0</v>
      </c>
      <c r="B10" s="43">
        <v>626273300</v>
      </c>
      <c r="C10" s="43">
        <v>316687000</v>
      </c>
      <c r="D10" s="43">
        <v>245990200</v>
      </c>
      <c r="E10" s="38">
        <f>AVERAGE($B10:$D10)</f>
        <v>396316833.3333333</v>
      </c>
      <c r="F10" s="38">
        <v>14103589400</v>
      </c>
      <c r="G10" s="38">
        <v>31856000</v>
      </c>
      <c r="H10" s="51">
        <f>$E10/($F10+$G10)</f>
        <v>0.028037095550829498</v>
      </c>
      <c r="I10" s="51">
        <f>($H10-$B$4)/($B$3-$B$4)</f>
        <v>0.06733595874413587</v>
      </c>
      <c r="J10" s="51">
        <f>$I10*$B$5</f>
        <v>0.06733595874413587</v>
      </c>
      <c r="K10" s="41"/>
    </row>
    <row r="11" spans="1:11" ht="15">
      <c r="A11" s="5" t="s">
        <v>1</v>
      </c>
      <c r="B11" s="43">
        <v>393300070</v>
      </c>
      <c r="C11" s="43">
        <v>227982350</v>
      </c>
      <c r="D11" s="43">
        <v>345873490</v>
      </c>
      <c r="E11" s="38">
        <f aca="true" t="shared" si="0" ref="E11:E46">AVERAGE($B11:$D11)</f>
        <v>322385303.3333333</v>
      </c>
      <c r="F11" s="38">
        <v>6617270000</v>
      </c>
      <c r="G11" s="38">
        <v>43357000</v>
      </c>
      <c r="H11" s="51">
        <f aca="true" t="shared" si="1" ref="H11:H46">$E11/($F11+$G11)</f>
        <v>0.0484016449702608</v>
      </c>
      <c r="I11" s="51">
        <f aca="true" t="shared" si="2" ref="I11:I46">($H11-$B$4)/($B$3-$B$4)</f>
        <v>0.11641550487005133</v>
      </c>
      <c r="J11" s="51">
        <f aca="true" t="shared" si="3" ref="J11:J46">$I11*$B$5</f>
        <v>0.11641550487005133</v>
      </c>
      <c r="K11" s="41"/>
    </row>
    <row r="12" spans="1:11" ht="15">
      <c r="A12" s="5" t="s">
        <v>2</v>
      </c>
      <c r="B12" s="43">
        <v>122989100</v>
      </c>
      <c r="C12" s="43">
        <v>102785900</v>
      </c>
      <c r="D12" s="43">
        <v>50454300</v>
      </c>
      <c r="E12" s="38">
        <f t="shared" si="0"/>
        <v>92076433.33333333</v>
      </c>
      <c r="F12" s="38">
        <v>1324345700</v>
      </c>
      <c r="G12" s="38">
        <v>120003000</v>
      </c>
      <c r="H12" s="51">
        <f t="shared" si="1"/>
        <v>0.06374944868461012</v>
      </c>
      <c r="I12" s="51">
        <f t="shared" si="2"/>
        <v>0.153404451927783</v>
      </c>
      <c r="J12" s="51">
        <f t="shared" si="3"/>
        <v>0.153404451927783</v>
      </c>
      <c r="K12" s="41"/>
    </row>
    <row r="13" spans="1:11" ht="15">
      <c r="A13" s="5" t="s">
        <v>3</v>
      </c>
      <c r="B13" s="43">
        <v>146001000</v>
      </c>
      <c r="C13" s="43">
        <v>161988000</v>
      </c>
      <c r="D13" s="43">
        <v>163317000</v>
      </c>
      <c r="E13" s="38">
        <f t="shared" si="0"/>
        <v>157102000</v>
      </c>
      <c r="F13" s="38">
        <v>1162531000</v>
      </c>
      <c r="G13" s="38">
        <v>2968000</v>
      </c>
      <c r="H13" s="51">
        <f t="shared" si="1"/>
        <v>0.13479376644681806</v>
      </c>
      <c r="I13" s="51">
        <f t="shared" si="2"/>
        <v>0.3246246836539732</v>
      </c>
      <c r="J13" s="51">
        <f t="shared" si="3"/>
        <v>0.3246246836539732</v>
      </c>
      <c r="K13" s="41"/>
    </row>
    <row r="14" spans="1:11" ht="15">
      <c r="A14" s="5" t="s">
        <v>4</v>
      </c>
      <c r="B14" s="43">
        <v>151013000</v>
      </c>
      <c r="C14" s="43">
        <v>138349000</v>
      </c>
      <c r="D14" s="43">
        <v>114916000</v>
      </c>
      <c r="E14" s="38">
        <f t="shared" si="0"/>
        <v>134759333.33333334</v>
      </c>
      <c r="F14" s="38">
        <v>359187000</v>
      </c>
      <c r="G14" s="38">
        <v>128002000</v>
      </c>
      <c r="H14" s="51">
        <f t="shared" si="1"/>
        <v>0.27660586206448284</v>
      </c>
      <c r="I14" s="51">
        <f t="shared" si="2"/>
        <v>0.6663986725956976</v>
      </c>
      <c r="J14" s="51">
        <f t="shared" si="3"/>
        <v>0.6663986725956976</v>
      </c>
      <c r="K14" s="41"/>
    </row>
    <row r="15" spans="1:11" ht="15">
      <c r="A15" s="5" t="s">
        <v>5</v>
      </c>
      <c r="B15" s="43">
        <v>11504800</v>
      </c>
      <c r="C15" s="43">
        <v>12435200</v>
      </c>
      <c r="D15" s="43">
        <v>11062200</v>
      </c>
      <c r="E15" s="38">
        <f t="shared" si="0"/>
        <v>11667400</v>
      </c>
      <c r="F15" s="38">
        <v>368978500</v>
      </c>
      <c r="G15" s="38">
        <v>12452000</v>
      </c>
      <c r="H15" s="51">
        <f t="shared" si="1"/>
        <v>0.030588534477447398</v>
      </c>
      <c r="I15" s="51">
        <f t="shared" si="2"/>
        <v>0.07348504959349758</v>
      </c>
      <c r="J15" s="51">
        <f t="shared" si="3"/>
        <v>0.07348504959349758</v>
      </c>
      <c r="K15" s="41"/>
    </row>
    <row r="16" spans="1:11" ht="15">
      <c r="A16" s="5" t="s">
        <v>6</v>
      </c>
      <c r="B16" s="43">
        <v>74777220</v>
      </c>
      <c r="C16" s="43">
        <v>68667430</v>
      </c>
      <c r="D16" s="43">
        <v>65603810</v>
      </c>
      <c r="E16" s="38">
        <f t="shared" si="0"/>
        <v>69682820</v>
      </c>
      <c r="F16" s="38">
        <v>337064080</v>
      </c>
      <c r="G16" s="38">
        <v>81584000</v>
      </c>
      <c r="H16" s="51">
        <f t="shared" si="1"/>
        <v>0.16644724609748598</v>
      </c>
      <c r="I16" s="51">
        <f t="shared" si="2"/>
        <v>0.4009110960151688</v>
      </c>
      <c r="J16" s="51">
        <f t="shared" si="3"/>
        <v>0.4009110960151688</v>
      </c>
      <c r="K16" s="41"/>
    </row>
    <row r="17" spans="1:11" ht="15">
      <c r="A17" s="5" t="s">
        <v>7</v>
      </c>
      <c r="B17" s="43">
        <v>3891380</v>
      </c>
      <c r="C17" s="43">
        <v>395020</v>
      </c>
      <c r="D17" s="43">
        <v>2525930</v>
      </c>
      <c r="E17" s="38">
        <f t="shared" si="0"/>
        <v>2270776.6666666665</v>
      </c>
      <c r="F17" s="38">
        <v>134978600</v>
      </c>
      <c r="G17" s="38">
        <v>44713000</v>
      </c>
      <c r="H17" s="51">
        <f t="shared" si="1"/>
        <v>0.012637077451960283</v>
      </c>
      <c r="I17" s="51">
        <f t="shared" si="2"/>
        <v>0.030221172501814383</v>
      </c>
      <c r="J17" s="51">
        <f t="shared" si="3"/>
        <v>0.030221172501814383</v>
      </c>
      <c r="K17" s="41"/>
    </row>
    <row r="18" spans="1:11" ht="15">
      <c r="A18" s="5" t="s">
        <v>8</v>
      </c>
      <c r="B18" s="43">
        <v>88535240</v>
      </c>
      <c r="C18" s="43">
        <v>80253020</v>
      </c>
      <c r="D18" s="43">
        <v>77060180</v>
      </c>
      <c r="E18" s="38">
        <f t="shared" si="0"/>
        <v>81949480</v>
      </c>
      <c r="F18" s="38">
        <v>325277000</v>
      </c>
      <c r="G18" s="38">
        <v>56183704</v>
      </c>
      <c r="H18" s="51">
        <f t="shared" si="1"/>
        <v>0.21483072605035616</v>
      </c>
      <c r="I18" s="51">
        <f t="shared" si="2"/>
        <v>0.5175176158634981</v>
      </c>
      <c r="J18" s="51">
        <f t="shared" si="3"/>
        <v>0.5175176158634981</v>
      </c>
      <c r="K18" s="41"/>
    </row>
    <row r="19" spans="1:11" ht="15">
      <c r="A19" s="5" t="s">
        <v>9</v>
      </c>
      <c r="B19" s="43">
        <v>3870000</v>
      </c>
      <c r="C19" s="43">
        <v>1953800</v>
      </c>
      <c r="D19" s="43">
        <v>4716900</v>
      </c>
      <c r="E19" s="38">
        <f t="shared" si="0"/>
        <v>3513566.6666666665</v>
      </c>
      <c r="F19" s="38">
        <v>184267000</v>
      </c>
      <c r="G19" s="38">
        <v>32150000</v>
      </c>
      <c r="H19" s="51">
        <f t="shared" si="1"/>
        <v>0.016235169449103658</v>
      </c>
      <c r="I19" s="51">
        <f t="shared" si="2"/>
        <v>0.03889274772314413</v>
      </c>
      <c r="J19" s="51">
        <f t="shared" si="3"/>
        <v>0.03889274772314413</v>
      </c>
      <c r="K19" s="41"/>
    </row>
    <row r="20" spans="1:11" ht="15">
      <c r="A20" s="5" t="s">
        <v>10</v>
      </c>
      <c r="B20" s="43">
        <v>5615500</v>
      </c>
      <c r="C20" s="43">
        <v>5506100</v>
      </c>
      <c r="D20" s="43">
        <v>7755400</v>
      </c>
      <c r="E20" s="38">
        <f t="shared" si="0"/>
        <v>6292333.333333333</v>
      </c>
      <c r="F20" s="38">
        <v>56467174.71</v>
      </c>
      <c r="G20" s="38">
        <v>31776200</v>
      </c>
      <c r="H20" s="51">
        <f t="shared" si="1"/>
        <v>0.07130658085110912</v>
      </c>
      <c r="I20" s="51">
        <f t="shared" si="2"/>
        <v>0.1716175048712193</v>
      </c>
      <c r="J20" s="51">
        <f t="shared" si="3"/>
        <v>0.1716175048712193</v>
      </c>
      <c r="K20" s="41"/>
    </row>
    <row r="21" spans="1:11" ht="15">
      <c r="A21" s="5" t="s">
        <v>11</v>
      </c>
      <c r="B21" s="43">
        <v>27889500</v>
      </c>
      <c r="C21" s="43">
        <v>37615400</v>
      </c>
      <c r="D21" s="43">
        <v>33243500</v>
      </c>
      <c r="E21" s="38">
        <f t="shared" si="0"/>
        <v>32916133.333333332</v>
      </c>
      <c r="F21" s="38">
        <v>233465146.79</v>
      </c>
      <c r="G21" s="38">
        <v>76972000</v>
      </c>
      <c r="H21" s="51">
        <f t="shared" si="1"/>
        <v>0.10603155477266374</v>
      </c>
      <c r="I21" s="51">
        <f t="shared" si="2"/>
        <v>0.25530636653972094</v>
      </c>
      <c r="J21" s="51">
        <f t="shared" si="3"/>
        <v>0.25530636653972094</v>
      </c>
      <c r="K21" s="41"/>
    </row>
    <row r="22" spans="1:11" ht="15">
      <c r="A22" s="5" t="s">
        <v>12</v>
      </c>
      <c r="B22" s="43">
        <v>5638500</v>
      </c>
      <c r="C22" s="43">
        <v>5234599.999999999</v>
      </c>
      <c r="D22" s="43">
        <v>11264900.000000002</v>
      </c>
      <c r="E22" s="38">
        <f t="shared" si="0"/>
        <v>7379333.333333333</v>
      </c>
      <c r="F22" s="38">
        <v>93322323.1</v>
      </c>
      <c r="G22" s="38">
        <v>32685000</v>
      </c>
      <c r="H22" s="51">
        <f t="shared" si="1"/>
        <v>0.05856273390933843</v>
      </c>
      <c r="I22" s="51">
        <f t="shared" si="2"/>
        <v>0.14090421920414517</v>
      </c>
      <c r="J22" s="51">
        <f t="shared" si="3"/>
        <v>0.14090421920414517</v>
      </c>
      <c r="K22" s="41"/>
    </row>
    <row r="23" spans="1:11" ht="15">
      <c r="A23" s="5" t="s">
        <v>13</v>
      </c>
      <c r="B23" s="43">
        <v>19789300.000000004</v>
      </c>
      <c r="C23" s="43">
        <v>35151800</v>
      </c>
      <c r="D23" s="43">
        <v>35298900</v>
      </c>
      <c r="E23" s="38">
        <f t="shared" si="0"/>
        <v>30080000</v>
      </c>
      <c r="F23" s="38">
        <v>130078600</v>
      </c>
      <c r="G23" s="38">
        <v>58052062</v>
      </c>
      <c r="H23" s="51">
        <f t="shared" si="1"/>
        <v>0.15988887553056078</v>
      </c>
      <c r="I23" s="51">
        <f t="shared" si="2"/>
        <v>0.38510510668927084</v>
      </c>
      <c r="J23" s="51">
        <f t="shared" si="3"/>
        <v>0.38510510668927084</v>
      </c>
      <c r="K23" s="41"/>
    </row>
    <row r="24" spans="1:11" ht="15">
      <c r="A24" s="5" t="s">
        <v>14</v>
      </c>
      <c r="B24" s="43">
        <v>13086699.999999998</v>
      </c>
      <c r="C24" s="43">
        <v>13406700</v>
      </c>
      <c r="D24" s="43">
        <v>25145400</v>
      </c>
      <c r="E24" s="38">
        <f t="shared" si="0"/>
        <v>17212933.333333332</v>
      </c>
      <c r="F24" s="38">
        <v>147245729.86</v>
      </c>
      <c r="G24" s="38">
        <v>44702376.4</v>
      </c>
      <c r="H24" s="51">
        <f t="shared" si="1"/>
        <v>0.08967493177566362</v>
      </c>
      <c r="I24" s="51">
        <f t="shared" si="2"/>
        <v>0.21588611636323088</v>
      </c>
      <c r="J24" s="51">
        <f t="shared" si="3"/>
        <v>0.21588611636323088</v>
      </c>
      <c r="K24" s="41"/>
    </row>
    <row r="25" spans="1:11" ht="15">
      <c r="A25" s="5" t="s">
        <v>15</v>
      </c>
      <c r="B25" s="43">
        <v>25200500</v>
      </c>
      <c r="C25" s="43">
        <v>33072300.000000004</v>
      </c>
      <c r="D25" s="43">
        <v>26502100</v>
      </c>
      <c r="E25" s="38">
        <f t="shared" si="0"/>
        <v>28258300</v>
      </c>
      <c r="F25" s="38">
        <v>120780882</v>
      </c>
      <c r="G25" s="38">
        <v>62138848</v>
      </c>
      <c r="H25" s="51">
        <f t="shared" si="1"/>
        <v>0.15448470211496595</v>
      </c>
      <c r="I25" s="51">
        <f t="shared" si="2"/>
        <v>0.372080788156102</v>
      </c>
      <c r="J25" s="51">
        <f t="shared" si="3"/>
        <v>0.372080788156102</v>
      </c>
      <c r="K25" s="41"/>
    </row>
    <row r="26" spans="1:11" ht="15">
      <c r="A26" s="5" t="s">
        <v>16</v>
      </c>
      <c r="B26" s="43">
        <v>85446000</v>
      </c>
      <c r="C26" s="43">
        <v>77200360</v>
      </c>
      <c r="D26" s="43">
        <v>60693790</v>
      </c>
      <c r="E26" s="38">
        <f t="shared" si="0"/>
        <v>74446716.66666667</v>
      </c>
      <c r="F26" s="38">
        <v>763047646.73</v>
      </c>
      <c r="G26" s="38">
        <v>93332000</v>
      </c>
      <c r="H26" s="51">
        <f t="shared" si="1"/>
        <v>0.086931908004743</v>
      </c>
      <c r="I26" s="51">
        <f t="shared" si="2"/>
        <v>0.20927529680044082</v>
      </c>
      <c r="J26" s="51">
        <f t="shared" si="3"/>
        <v>0.20927529680044082</v>
      </c>
      <c r="K26" s="41"/>
    </row>
    <row r="27" spans="1:11" ht="15">
      <c r="A27" s="5" t="s">
        <v>17</v>
      </c>
      <c r="B27" s="43">
        <v>4486900</v>
      </c>
      <c r="C27" s="43">
        <v>3627100</v>
      </c>
      <c r="D27" s="43">
        <v>11636400.000000002</v>
      </c>
      <c r="E27" s="38">
        <f t="shared" si="0"/>
        <v>6583466.666666667</v>
      </c>
      <c r="F27" s="38">
        <v>49664515.08</v>
      </c>
      <c r="G27" s="38">
        <v>30936270</v>
      </c>
      <c r="H27" s="51">
        <f t="shared" si="1"/>
        <v>0.08167993227525355</v>
      </c>
      <c r="I27" s="51">
        <f t="shared" si="2"/>
        <v>0.19661778203010596</v>
      </c>
      <c r="J27" s="51">
        <f t="shared" si="3"/>
        <v>0.19661778203010596</v>
      </c>
      <c r="K27" s="41"/>
    </row>
    <row r="28" spans="1:11" ht="15">
      <c r="A28" s="5" t="s">
        <v>18</v>
      </c>
      <c r="B28" s="43">
        <v>9860700</v>
      </c>
      <c r="C28" s="43">
        <v>7766099.999999999</v>
      </c>
      <c r="D28" s="43">
        <v>7659200</v>
      </c>
      <c r="E28" s="38">
        <f t="shared" si="0"/>
        <v>8428666.666666666</v>
      </c>
      <c r="F28" s="38">
        <v>98618450.33</v>
      </c>
      <c r="G28" s="38">
        <v>26655000</v>
      </c>
      <c r="H28" s="51">
        <f t="shared" si="1"/>
        <v>0.0672821467315186</v>
      </c>
      <c r="I28" s="51">
        <f t="shared" si="2"/>
        <v>0.161918424575601</v>
      </c>
      <c r="J28" s="51">
        <f t="shared" si="3"/>
        <v>0.161918424575601</v>
      </c>
      <c r="K28" s="41"/>
    </row>
    <row r="29" spans="1:11" ht="15">
      <c r="A29" s="5" t="s">
        <v>19</v>
      </c>
      <c r="B29" s="43">
        <v>346625600</v>
      </c>
      <c r="C29" s="43">
        <v>281879000</v>
      </c>
      <c r="D29" s="43">
        <v>225761500</v>
      </c>
      <c r="E29" s="38">
        <f t="shared" si="0"/>
        <v>284755366.6666667</v>
      </c>
      <c r="F29" s="38">
        <v>616088470</v>
      </c>
      <c r="G29" s="38">
        <v>70024600.3</v>
      </c>
      <c r="H29" s="51">
        <f t="shared" si="1"/>
        <v>0.4150268796689132</v>
      </c>
      <c r="I29" s="51">
        <f t="shared" si="2"/>
        <v>1</v>
      </c>
      <c r="J29" s="51">
        <f t="shared" si="3"/>
        <v>1</v>
      </c>
      <c r="K29" s="41"/>
    </row>
    <row r="30" spans="1:11" ht="15">
      <c r="A30" s="5" t="s">
        <v>20</v>
      </c>
      <c r="B30" s="43">
        <v>52878300</v>
      </c>
      <c r="C30" s="43">
        <v>50325399.99999999</v>
      </c>
      <c r="D30" s="43">
        <v>52430399.99999999</v>
      </c>
      <c r="E30" s="38">
        <f t="shared" si="0"/>
        <v>51878033.333333336</v>
      </c>
      <c r="F30" s="38">
        <v>280650977.3</v>
      </c>
      <c r="G30" s="38">
        <v>95088956</v>
      </c>
      <c r="H30" s="51">
        <f t="shared" si="1"/>
        <v>0.1380689906385666</v>
      </c>
      <c r="I30" s="51">
        <f t="shared" si="2"/>
        <v>0.33251813189487833</v>
      </c>
      <c r="J30" s="51">
        <f t="shared" si="3"/>
        <v>0.33251813189487833</v>
      </c>
      <c r="K30" s="41"/>
    </row>
    <row r="31" spans="1:11" ht="15">
      <c r="A31" s="5" t="s">
        <v>21</v>
      </c>
      <c r="B31" s="43">
        <v>12834280</v>
      </c>
      <c r="C31" s="43">
        <v>13360230</v>
      </c>
      <c r="D31" s="43">
        <v>12656300</v>
      </c>
      <c r="E31" s="38">
        <f t="shared" si="0"/>
        <v>12950270</v>
      </c>
      <c r="F31" s="38">
        <v>103139698.75</v>
      </c>
      <c r="G31" s="38">
        <v>34738640</v>
      </c>
      <c r="H31" s="51">
        <f t="shared" si="1"/>
        <v>0.09392534111889277</v>
      </c>
      <c r="I31" s="51">
        <f t="shared" si="2"/>
        <v>0.22612980784485967</v>
      </c>
      <c r="J31" s="51">
        <f t="shared" si="3"/>
        <v>0.22612980784485967</v>
      </c>
      <c r="K31" s="41"/>
    </row>
    <row r="32" spans="1:11" ht="15">
      <c r="A32" s="5" t="s">
        <v>22</v>
      </c>
      <c r="B32" s="43">
        <v>38239600</v>
      </c>
      <c r="C32" s="43">
        <v>31775800</v>
      </c>
      <c r="D32" s="43">
        <v>24869000</v>
      </c>
      <c r="E32" s="38">
        <f t="shared" si="0"/>
        <v>31628133.333333332</v>
      </c>
      <c r="F32" s="38">
        <v>147670786.21</v>
      </c>
      <c r="G32" s="38">
        <v>65719337.2</v>
      </c>
      <c r="H32" s="51">
        <f t="shared" si="1"/>
        <v>0.14821741900661534</v>
      </c>
      <c r="I32" s="51">
        <f t="shared" si="2"/>
        <v>0.35697633364227094</v>
      </c>
      <c r="J32" s="51">
        <f t="shared" si="3"/>
        <v>0.35697633364227094</v>
      </c>
      <c r="K32" s="41"/>
    </row>
    <row r="33" spans="1:11" ht="15">
      <c r="A33" s="5" t="s">
        <v>23</v>
      </c>
      <c r="B33" s="43">
        <v>2126800</v>
      </c>
      <c r="C33" s="43">
        <v>2635900</v>
      </c>
      <c r="D33" s="43">
        <v>7804600</v>
      </c>
      <c r="E33" s="38">
        <f t="shared" si="0"/>
        <v>4189100</v>
      </c>
      <c r="F33" s="38">
        <v>125118257</v>
      </c>
      <c r="G33" s="38">
        <v>39750928</v>
      </c>
      <c r="H33" s="51">
        <f t="shared" si="1"/>
        <v>0.025408629271746568</v>
      </c>
      <c r="I33" s="51">
        <f t="shared" si="2"/>
        <v>0.06100122826089855</v>
      </c>
      <c r="J33" s="51">
        <f t="shared" si="3"/>
        <v>0.06100122826089855</v>
      </c>
      <c r="K33" s="41"/>
    </row>
    <row r="34" spans="1:11" ht="15">
      <c r="A34" s="5" t="s">
        <v>24</v>
      </c>
      <c r="B34" s="43">
        <v>146023600</v>
      </c>
      <c r="C34" s="43">
        <v>141633000</v>
      </c>
      <c r="D34" s="43">
        <v>120831400</v>
      </c>
      <c r="E34" s="38">
        <f t="shared" si="0"/>
        <v>136162666.66666666</v>
      </c>
      <c r="F34" s="38">
        <v>393472452.65</v>
      </c>
      <c r="G34" s="38">
        <v>91477000</v>
      </c>
      <c r="H34" s="51">
        <f t="shared" si="1"/>
        <v>0.28077702928131487</v>
      </c>
      <c r="I34" s="51">
        <f t="shared" si="2"/>
        <v>0.6764513867314731</v>
      </c>
      <c r="J34" s="51">
        <f t="shared" si="3"/>
        <v>0.6764513867314731</v>
      </c>
      <c r="K34" s="41"/>
    </row>
    <row r="35" spans="1:11" ht="15">
      <c r="A35" s="5" t="s">
        <v>25</v>
      </c>
      <c r="B35" s="43">
        <v>0</v>
      </c>
      <c r="C35" s="43">
        <v>0</v>
      </c>
      <c r="D35" s="43">
        <v>23769.99999999998</v>
      </c>
      <c r="E35" s="38">
        <f t="shared" si="0"/>
        <v>7923.333333333328</v>
      </c>
      <c r="F35" s="38">
        <v>53444388</v>
      </c>
      <c r="G35" s="38">
        <v>27885000</v>
      </c>
      <c r="H35" s="51">
        <f t="shared" si="1"/>
        <v>9.742275858922395E-05</v>
      </c>
      <c r="I35" s="51">
        <f t="shared" si="2"/>
        <v>0</v>
      </c>
      <c r="J35" s="51">
        <f t="shared" si="3"/>
        <v>0</v>
      </c>
      <c r="K35" s="41"/>
    </row>
    <row r="36" spans="1:11" ht="15">
      <c r="A36" s="5" t="s">
        <v>26</v>
      </c>
      <c r="B36" s="43">
        <v>48393399.99999999</v>
      </c>
      <c r="C36" s="43">
        <v>35879500</v>
      </c>
      <c r="D36" s="43">
        <v>37284200</v>
      </c>
      <c r="E36" s="38">
        <f t="shared" si="0"/>
        <v>40519033.333333336</v>
      </c>
      <c r="F36" s="38">
        <v>251487320.34</v>
      </c>
      <c r="G36" s="38">
        <v>47396000</v>
      </c>
      <c r="H36" s="51">
        <f t="shared" si="1"/>
        <v>0.13556806477939348</v>
      </c>
      <c r="I36" s="51">
        <f t="shared" si="2"/>
        <v>0.32649077997391407</v>
      </c>
      <c r="J36" s="51">
        <f t="shared" si="3"/>
        <v>0.32649077997391407</v>
      </c>
      <c r="K36" s="41"/>
    </row>
    <row r="37" spans="1:11" ht="15">
      <c r="A37" s="5" t="s">
        <v>27</v>
      </c>
      <c r="B37" s="43">
        <v>8182599.999999999</v>
      </c>
      <c r="C37" s="43">
        <v>9942349.999999998</v>
      </c>
      <c r="D37" s="43">
        <v>2264300</v>
      </c>
      <c r="E37" s="38">
        <f t="shared" si="0"/>
        <v>6796416.666666665</v>
      </c>
      <c r="F37" s="38">
        <v>106529001</v>
      </c>
      <c r="G37" s="38">
        <v>46295000</v>
      </c>
      <c r="H37" s="51">
        <f t="shared" si="1"/>
        <v>0.04447218121626501</v>
      </c>
      <c r="I37" s="51">
        <f t="shared" si="2"/>
        <v>0.10694530773520428</v>
      </c>
      <c r="J37" s="51">
        <f t="shared" si="3"/>
        <v>0.10694530773520428</v>
      </c>
      <c r="K37" s="41"/>
    </row>
    <row r="38" spans="1:11" ht="15">
      <c r="A38" s="5" t="s">
        <v>28</v>
      </c>
      <c r="B38" s="43">
        <v>11592119.999999998</v>
      </c>
      <c r="C38" s="43">
        <v>16849700</v>
      </c>
      <c r="D38" s="43">
        <v>17611800.000000004</v>
      </c>
      <c r="E38" s="38">
        <f t="shared" si="0"/>
        <v>15351206.666666666</v>
      </c>
      <c r="F38" s="38">
        <v>123041000</v>
      </c>
      <c r="G38" s="38">
        <v>78353224</v>
      </c>
      <c r="H38" s="51">
        <f t="shared" si="1"/>
        <v>0.0762246620671041</v>
      </c>
      <c r="I38" s="51">
        <f t="shared" si="2"/>
        <v>0.1834703177628764</v>
      </c>
      <c r="J38" s="51">
        <f t="shared" si="3"/>
        <v>0.1834703177628764</v>
      </c>
      <c r="K38" s="41"/>
    </row>
    <row r="39" spans="1:11" ht="15">
      <c r="A39" s="5" t="s">
        <v>29</v>
      </c>
      <c r="B39" s="43">
        <v>7076900</v>
      </c>
      <c r="C39" s="43">
        <v>38041400</v>
      </c>
      <c r="D39" s="43">
        <v>0</v>
      </c>
      <c r="E39" s="38">
        <f t="shared" si="0"/>
        <v>15039433.333333334</v>
      </c>
      <c r="F39" s="38">
        <v>92346000</v>
      </c>
      <c r="G39" s="38">
        <v>52325000</v>
      </c>
      <c r="H39" s="51">
        <f t="shared" si="1"/>
        <v>0.10395610269738464</v>
      </c>
      <c r="I39" s="51">
        <f t="shared" si="2"/>
        <v>0.25030442695525884</v>
      </c>
      <c r="J39" s="51">
        <f t="shared" si="3"/>
        <v>0.25030442695525884</v>
      </c>
      <c r="K39" s="41"/>
    </row>
    <row r="40" spans="1:11" ht="15">
      <c r="A40" s="5" t="s">
        <v>30</v>
      </c>
      <c r="B40" s="43">
        <v>12005509.999999998</v>
      </c>
      <c r="C40" s="43">
        <v>36842700</v>
      </c>
      <c r="D40" s="43">
        <v>12825940</v>
      </c>
      <c r="E40" s="38">
        <f t="shared" si="0"/>
        <v>20558050</v>
      </c>
      <c r="F40" s="38">
        <v>414058010.94</v>
      </c>
      <c r="G40" s="38">
        <v>63544515.4</v>
      </c>
      <c r="H40" s="51">
        <f t="shared" si="1"/>
        <v>0.043044265610448114</v>
      </c>
      <c r="I40" s="51">
        <f t="shared" si="2"/>
        <v>0.10350396226783366</v>
      </c>
      <c r="J40" s="51">
        <f t="shared" si="3"/>
        <v>0.10350396226783366</v>
      </c>
      <c r="K40" s="41"/>
    </row>
    <row r="41" spans="1:11" ht="15">
      <c r="A41" s="5" t="s">
        <v>31</v>
      </c>
      <c r="B41" s="43">
        <v>124620140.00000001</v>
      </c>
      <c r="C41" s="43">
        <v>110151190</v>
      </c>
      <c r="D41" s="43">
        <v>89505859.99999999</v>
      </c>
      <c r="E41" s="38">
        <f t="shared" si="0"/>
        <v>108092396.66666667</v>
      </c>
      <c r="F41" s="38">
        <v>455790881.61</v>
      </c>
      <c r="G41" s="38">
        <v>90265928</v>
      </c>
      <c r="H41" s="51">
        <f t="shared" si="1"/>
        <v>0.19795082629565133</v>
      </c>
      <c r="I41" s="51">
        <f t="shared" si="2"/>
        <v>0.4768362434673392</v>
      </c>
      <c r="J41" s="51">
        <f t="shared" si="3"/>
        <v>0.4768362434673392</v>
      </c>
      <c r="K41" s="41"/>
    </row>
    <row r="42" spans="1:11" ht="15">
      <c r="A42" s="5" t="s">
        <v>32</v>
      </c>
      <c r="B42" s="43">
        <v>60202300</v>
      </c>
      <c r="C42" s="43">
        <v>52617600</v>
      </c>
      <c r="D42" s="43">
        <v>47146200</v>
      </c>
      <c r="E42" s="38">
        <f t="shared" si="0"/>
        <v>53322033.333333336</v>
      </c>
      <c r="F42" s="38">
        <v>206887695.83</v>
      </c>
      <c r="G42" s="38">
        <v>53970640</v>
      </c>
      <c r="H42" s="51">
        <f t="shared" si="1"/>
        <v>0.20440992680442086</v>
      </c>
      <c r="I42" s="51">
        <f t="shared" si="2"/>
        <v>0.492402987166053</v>
      </c>
      <c r="J42" s="51">
        <f t="shared" si="3"/>
        <v>0.492402987166053</v>
      </c>
      <c r="K42" s="41"/>
    </row>
    <row r="43" spans="1:11" ht="15">
      <c r="A43" s="5" t="s">
        <v>33</v>
      </c>
      <c r="B43" s="43">
        <v>18028600</v>
      </c>
      <c r="C43" s="43">
        <v>7833000</v>
      </c>
      <c r="D43" s="43">
        <v>4541340</v>
      </c>
      <c r="E43" s="38">
        <f t="shared" si="0"/>
        <v>10134313.333333334</v>
      </c>
      <c r="F43" s="38">
        <v>90404400</v>
      </c>
      <c r="G43" s="38">
        <v>38951624</v>
      </c>
      <c r="H43" s="51">
        <f t="shared" si="1"/>
        <v>0.07834434779267284</v>
      </c>
      <c r="I43" s="51">
        <f t="shared" si="2"/>
        <v>0.18857886257758416</v>
      </c>
      <c r="J43" s="51">
        <f t="shared" si="3"/>
        <v>0.18857886257758416</v>
      </c>
      <c r="K43" s="41"/>
    </row>
    <row r="44" spans="1:11" ht="15">
      <c r="A44" s="5" t="s">
        <v>34</v>
      </c>
      <c r="B44" s="43">
        <v>9562700</v>
      </c>
      <c r="C44" s="43">
        <v>3363700</v>
      </c>
      <c r="D44" s="43">
        <v>7451500</v>
      </c>
      <c r="E44" s="38">
        <f t="shared" si="0"/>
        <v>6792633.333333333</v>
      </c>
      <c r="F44" s="38">
        <v>73003797.05</v>
      </c>
      <c r="G44" s="38">
        <v>40444661.6</v>
      </c>
      <c r="H44" s="51">
        <f t="shared" si="1"/>
        <v>0.059874179113259665</v>
      </c>
      <c r="I44" s="51">
        <f t="shared" si="2"/>
        <v>0.14406486538647845</v>
      </c>
      <c r="J44" s="51">
        <f t="shared" si="3"/>
        <v>0.14406486538647845</v>
      </c>
      <c r="K44" s="41"/>
    </row>
    <row r="45" spans="1:11" ht="15">
      <c r="A45" s="5" t="s">
        <v>35</v>
      </c>
      <c r="B45" s="43">
        <v>14871000</v>
      </c>
      <c r="C45" s="43">
        <v>10915000</v>
      </c>
      <c r="D45" s="43">
        <v>10055000</v>
      </c>
      <c r="E45" s="38">
        <f t="shared" si="0"/>
        <v>11947000</v>
      </c>
      <c r="F45" s="38">
        <v>92327007.04</v>
      </c>
      <c r="G45" s="38">
        <v>38099148</v>
      </c>
      <c r="H45" s="51">
        <f t="shared" si="1"/>
        <v>0.09159972550241943</v>
      </c>
      <c r="I45" s="51">
        <f t="shared" si="2"/>
        <v>0.22052496206266214</v>
      </c>
      <c r="J45" s="51">
        <f t="shared" si="3"/>
        <v>0.22052496206266214</v>
      </c>
      <c r="K45" s="41"/>
    </row>
    <row r="46" spans="1:11" ht="15">
      <c r="A46" s="5" t="s">
        <v>36</v>
      </c>
      <c r="B46" s="43">
        <v>15856500</v>
      </c>
      <c r="C46" s="43">
        <v>13404800</v>
      </c>
      <c r="D46" s="43">
        <v>13814599.999999998</v>
      </c>
      <c r="E46" s="38">
        <f t="shared" si="0"/>
        <v>14358633.333333334</v>
      </c>
      <c r="F46" s="38">
        <v>120157289.38</v>
      </c>
      <c r="G46" s="38">
        <v>48083000</v>
      </c>
      <c r="H46" s="51">
        <f t="shared" si="1"/>
        <v>0.08534598571036608</v>
      </c>
      <c r="I46" s="51">
        <f t="shared" si="2"/>
        <v>0.20545314759419714</v>
      </c>
      <c r="J46" s="51">
        <f t="shared" si="3"/>
        <v>0.20545314759419714</v>
      </c>
      <c r="K46" s="41"/>
    </row>
    <row r="47" spans="1:10" s="18" customFormat="1" ht="15">
      <c r="A47" s="15" t="s">
        <v>71</v>
      </c>
      <c r="B47" s="31">
        <f aca="true" t="shared" si="4" ref="B47:G47">SUM(B$10:B$46)</f>
        <v>2748288660</v>
      </c>
      <c r="C47" s="31">
        <f t="shared" si="4"/>
        <v>2187527450</v>
      </c>
      <c r="D47" s="31">
        <f t="shared" si="4"/>
        <v>1987597310</v>
      </c>
      <c r="E47" s="31">
        <f t="shared" si="4"/>
        <v>2307804473.333334</v>
      </c>
      <c r="F47" s="31">
        <f t="shared" si="4"/>
        <v>30355796181.700005</v>
      </c>
      <c r="G47" s="31">
        <f t="shared" si="4"/>
        <v>2032931662.9</v>
      </c>
      <c r="H47" s="16"/>
      <c r="I47" s="16"/>
      <c r="J47" s="16"/>
    </row>
    <row r="48" ht="15">
      <c r="A48" s="6" t="s">
        <v>39</v>
      </c>
    </row>
    <row r="50" spans="5:8" ht="15">
      <c r="E50" s="21">
        <f>AVERAGE($B$47:$D$47)-$E$47</f>
        <v>0</v>
      </c>
      <c r="F50" s="21"/>
      <c r="G50" s="21"/>
      <c r="H50" s="21"/>
    </row>
  </sheetData>
  <sheetProtection/>
  <mergeCells count="7">
    <mergeCell ref="A1:J1"/>
    <mergeCell ref="A7:A8"/>
    <mergeCell ref="I7:I8"/>
    <mergeCell ref="J7:J8"/>
    <mergeCell ref="H7:H8"/>
    <mergeCell ref="B7:E7"/>
    <mergeCell ref="F7:G7"/>
  </mergeCells>
  <printOptions/>
  <pageMargins left="1.24" right="0.15748031496062992" top="0.17" bottom="0.16" header="0.15748031496062992" footer="0.15748031496062992"/>
  <pageSetup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74" t="s">
        <v>178</v>
      </c>
      <c r="B1" s="77"/>
      <c r="C1" s="77"/>
      <c r="D1" s="77"/>
      <c r="E1" s="77"/>
    </row>
    <row r="3" spans="1:2" ht="15">
      <c r="A3" s="11" t="s">
        <v>179</v>
      </c>
      <c r="B3" s="11">
        <v>1</v>
      </c>
    </row>
    <row r="4" spans="1:2" ht="15">
      <c r="A4" s="12" t="s">
        <v>180</v>
      </c>
      <c r="B4" s="12">
        <v>0</v>
      </c>
    </row>
    <row r="5" spans="1:2" ht="15">
      <c r="A5" s="13" t="s">
        <v>181</v>
      </c>
      <c r="B5" s="14" t="s">
        <v>123</v>
      </c>
    </row>
    <row r="7" spans="1:5" s="8" customFormat="1" ht="99" customHeight="1">
      <c r="A7" s="3" t="s">
        <v>38</v>
      </c>
      <c r="B7" s="3" t="s">
        <v>253</v>
      </c>
      <c r="C7" s="9" t="s">
        <v>182</v>
      </c>
      <c r="D7" s="9" t="s">
        <v>183</v>
      </c>
      <c r="E7" s="9" t="s">
        <v>184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42" t="s">
        <v>37</v>
      </c>
      <c r="C9" s="20">
        <f>IF($B9="+",1,0)</f>
        <v>1</v>
      </c>
      <c r="D9" s="20">
        <f>($C9-$B$4)/($B$3-$B$4)</f>
        <v>1</v>
      </c>
      <c r="E9" s="20">
        <f>$D9*$B$5</f>
        <v>1</v>
      </c>
    </row>
    <row r="10" spans="1:5" ht="15">
      <c r="A10" s="5" t="s">
        <v>1</v>
      </c>
      <c r="B10" s="19" t="s">
        <v>37</v>
      </c>
      <c r="C10" s="20">
        <f aca="true" t="shared" si="0" ref="C10:C45">IF($B10="+",1,0)</f>
        <v>1</v>
      </c>
      <c r="D10" s="20">
        <f aca="true" t="shared" si="1" ref="D10:D45">($C10-$B$4)/($B$3-$B$4)</f>
        <v>1</v>
      </c>
      <c r="E10" s="20">
        <f aca="true" t="shared" si="2" ref="E10:E45">$D10*$B$5</f>
        <v>1</v>
      </c>
    </row>
    <row r="11" spans="1:5" ht="1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">
      <c r="A46" s="6"/>
    </row>
  </sheetData>
  <sheetProtection/>
  <mergeCells count="1">
    <mergeCell ref="A1:E1"/>
  </mergeCells>
  <printOptions/>
  <pageMargins left="0.71" right="0.18" top="0.35" bottom="0.22" header="0.17" footer="0.2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8.7109375" defaultRowHeight="15"/>
  <cols>
    <col min="1" max="1" width="24.421875" style="1" customWidth="1"/>
    <col min="2" max="2" width="17.140625" style="1" customWidth="1"/>
    <col min="3" max="3" width="17.2812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">
      <c r="A1" s="63" t="s">
        <v>124</v>
      </c>
      <c r="B1" s="63"/>
      <c r="C1" s="63"/>
      <c r="D1" s="63"/>
      <c r="E1" s="63"/>
      <c r="F1" s="63"/>
    </row>
    <row r="3" spans="1:2" ht="15">
      <c r="A3" s="11" t="s">
        <v>51</v>
      </c>
      <c r="B3" s="29">
        <f>MAX($D$10:$D$46)</f>
        <v>2.894238083296463</v>
      </c>
    </row>
    <row r="4" spans="1:2" ht="15">
      <c r="A4" s="12" t="s">
        <v>52</v>
      </c>
      <c r="B4" s="30">
        <f>MIN($D$10:$D$46)</f>
        <v>0.5328820978851602</v>
      </c>
    </row>
    <row r="5" spans="1:2" ht="15">
      <c r="A5" s="13" t="s">
        <v>53</v>
      </c>
      <c r="B5" s="14" t="s">
        <v>123</v>
      </c>
    </row>
    <row r="7" spans="1:6" s="7" customFormat="1" ht="66.75" customHeight="1">
      <c r="A7" s="64" t="s">
        <v>38</v>
      </c>
      <c r="B7" s="70" t="s">
        <v>228</v>
      </c>
      <c r="C7" s="71"/>
      <c r="D7" s="68" t="s">
        <v>81</v>
      </c>
      <c r="E7" s="68" t="s">
        <v>82</v>
      </c>
      <c r="F7" s="68" t="s">
        <v>83</v>
      </c>
    </row>
    <row r="8" spans="1:6" s="8" customFormat="1" ht="35.25" customHeight="1">
      <c r="A8" s="65"/>
      <c r="B8" s="3" t="s">
        <v>254</v>
      </c>
      <c r="C8" s="3" t="s">
        <v>255</v>
      </c>
      <c r="D8" s="69"/>
      <c r="E8" s="69"/>
      <c r="F8" s="69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1142495900.23</v>
      </c>
      <c r="C10" s="43">
        <v>1604324027.5</v>
      </c>
      <c r="D10" s="38">
        <f>$C10/$B10</f>
        <v>1.404227382502666</v>
      </c>
      <c r="E10" s="38">
        <f>($D10-$B$4)/($B$3-$B$4)</f>
        <v>0.3690020860898423</v>
      </c>
      <c r="F10" s="38">
        <f>$E10*$B$5</f>
        <v>0.3690020860898423</v>
      </c>
    </row>
    <row r="11" spans="1:6" ht="15">
      <c r="A11" s="5" t="s">
        <v>1</v>
      </c>
      <c r="B11" s="43">
        <v>414764394.00000006</v>
      </c>
      <c r="C11" s="43">
        <v>603462390.18</v>
      </c>
      <c r="D11" s="38">
        <f aca="true" t="shared" si="0" ref="D11:D46">$C11/$B11</f>
        <v>1.4549522546045741</v>
      </c>
      <c r="E11" s="38">
        <f aca="true" t="shared" si="1" ref="E11:E46">($D11-$B$4)/($B$3-$B$4)</f>
        <v>0.3904833334812951</v>
      </c>
      <c r="F11" s="38">
        <f aca="true" t="shared" si="2" ref="F11:F46">$E11*$B$5</f>
        <v>0.3904833334812951</v>
      </c>
    </row>
    <row r="12" spans="1:6" ht="15">
      <c r="A12" s="5" t="s">
        <v>2</v>
      </c>
      <c r="B12" s="43">
        <v>75718774.91</v>
      </c>
      <c r="C12" s="43">
        <v>73829731.82000001</v>
      </c>
      <c r="D12" s="38">
        <f t="shared" si="0"/>
        <v>0.9750518534901638</v>
      </c>
      <c r="E12" s="38">
        <f t="shared" si="1"/>
        <v>0.18725247626227187</v>
      </c>
      <c r="F12" s="38">
        <f t="shared" si="2"/>
        <v>0.18725247626227187</v>
      </c>
    </row>
    <row r="13" spans="1:6" ht="15">
      <c r="A13" s="5" t="s">
        <v>3</v>
      </c>
      <c r="B13" s="43">
        <v>158664923.76</v>
      </c>
      <c r="C13" s="43">
        <v>175513364.97</v>
      </c>
      <c r="D13" s="38">
        <f t="shared" si="0"/>
        <v>1.1061888211378421</v>
      </c>
      <c r="E13" s="38">
        <f t="shared" si="1"/>
        <v>0.2427870794554608</v>
      </c>
      <c r="F13" s="38">
        <f t="shared" si="2"/>
        <v>0.2427870794554608</v>
      </c>
    </row>
    <row r="14" spans="1:6" ht="15">
      <c r="A14" s="5" t="s">
        <v>4</v>
      </c>
      <c r="B14" s="43">
        <v>26843804.779999997</v>
      </c>
      <c r="C14" s="43">
        <v>41201842.58</v>
      </c>
      <c r="D14" s="38">
        <f t="shared" si="0"/>
        <v>1.5348734248990468</v>
      </c>
      <c r="E14" s="38">
        <f t="shared" si="1"/>
        <v>0.424328789561714</v>
      </c>
      <c r="F14" s="38">
        <f t="shared" si="2"/>
        <v>0.424328789561714</v>
      </c>
    </row>
    <row r="15" spans="1:6" ht="15">
      <c r="A15" s="5" t="s">
        <v>5</v>
      </c>
      <c r="B15" s="43">
        <v>22348676.619999994</v>
      </c>
      <c r="C15" s="43">
        <v>32105048.339999996</v>
      </c>
      <c r="D15" s="38">
        <f t="shared" si="0"/>
        <v>1.4365525478707295</v>
      </c>
      <c r="E15" s="38">
        <f t="shared" si="1"/>
        <v>0.3826913246323456</v>
      </c>
      <c r="F15" s="38">
        <f t="shared" si="2"/>
        <v>0.3826913246323456</v>
      </c>
    </row>
    <row r="16" spans="1:6" ht="15">
      <c r="A16" s="5" t="s">
        <v>6</v>
      </c>
      <c r="B16" s="43">
        <v>47131465.089999996</v>
      </c>
      <c r="C16" s="43">
        <v>50718212.53999999</v>
      </c>
      <c r="D16" s="38">
        <f t="shared" si="0"/>
        <v>1.0761009114219326</v>
      </c>
      <c r="E16" s="38">
        <f t="shared" si="1"/>
        <v>0.23004528622233728</v>
      </c>
      <c r="F16" s="38">
        <f t="shared" si="2"/>
        <v>0.23004528622233728</v>
      </c>
    </row>
    <row r="17" spans="1:6" ht="15">
      <c r="A17" s="5" t="s">
        <v>7</v>
      </c>
      <c r="B17" s="43">
        <v>6294405.07</v>
      </c>
      <c r="C17" s="43">
        <v>10298584.239999998</v>
      </c>
      <c r="D17" s="38">
        <f t="shared" si="0"/>
        <v>1.636148949022119</v>
      </c>
      <c r="E17" s="38">
        <f t="shared" si="1"/>
        <v>0.4672175046681032</v>
      </c>
      <c r="F17" s="38">
        <f t="shared" si="2"/>
        <v>0.4672175046681032</v>
      </c>
    </row>
    <row r="18" spans="1:6" ht="15">
      <c r="A18" s="5" t="s">
        <v>8</v>
      </c>
      <c r="B18" s="43">
        <v>22385534.64</v>
      </c>
      <c r="C18" s="43">
        <v>24276484.839999996</v>
      </c>
      <c r="D18" s="38">
        <f t="shared" si="0"/>
        <v>1.0844719695289795</v>
      </c>
      <c r="E18" s="38">
        <f t="shared" si="1"/>
        <v>0.2335903078788618</v>
      </c>
      <c r="F18" s="38">
        <f t="shared" si="2"/>
        <v>0.2335903078788618</v>
      </c>
    </row>
    <row r="19" spans="1:6" ht="15">
      <c r="A19" s="5" t="s">
        <v>9</v>
      </c>
      <c r="B19" s="43">
        <v>13802264.239999998</v>
      </c>
      <c r="C19" s="43">
        <v>20523339.78</v>
      </c>
      <c r="D19" s="38">
        <f t="shared" si="0"/>
        <v>1.4869545621740685</v>
      </c>
      <c r="E19" s="38">
        <f t="shared" si="1"/>
        <v>0.40403584643029894</v>
      </c>
      <c r="F19" s="38">
        <f t="shared" si="2"/>
        <v>0.40403584643029894</v>
      </c>
    </row>
    <row r="20" spans="1:6" ht="15">
      <c r="A20" s="5" t="s">
        <v>10</v>
      </c>
      <c r="B20" s="43">
        <v>11430263.68</v>
      </c>
      <c r="C20" s="43">
        <v>9316292.250000002</v>
      </c>
      <c r="D20" s="38">
        <f t="shared" si="0"/>
        <v>0.8150548850680583</v>
      </c>
      <c r="E20" s="38">
        <f t="shared" si="1"/>
        <v>0.11949608145751438</v>
      </c>
      <c r="F20" s="38">
        <f t="shared" si="2"/>
        <v>0.11949608145751438</v>
      </c>
    </row>
    <row r="21" spans="1:6" ht="15">
      <c r="A21" s="5" t="s">
        <v>11</v>
      </c>
      <c r="B21" s="43">
        <v>21151645.93</v>
      </c>
      <c r="C21" s="43">
        <v>25237217.42000001</v>
      </c>
      <c r="D21" s="38">
        <f t="shared" si="0"/>
        <v>1.1931561970884415</v>
      </c>
      <c r="E21" s="38">
        <f t="shared" si="1"/>
        <v>0.27961650140111094</v>
      </c>
      <c r="F21" s="38">
        <f t="shared" si="2"/>
        <v>0.27961650140111094</v>
      </c>
    </row>
    <row r="22" spans="1:6" ht="15">
      <c r="A22" s="5" t="s">
        <v>12</v>
      </c>
      <c r="B22" s="43">
        <v>7403210.889999999</v>
      </c>
      <c r="C22" s="43">
        <v>4332949.010000001</v>
      </c>
      <c r="D22" s="38">
        <f t="shared" si="0"/>
        <v>0.5852796947676849</v>
      </c>
      <c r="E22" s="38">
        <f t="shared" si="1"/>
        <v>0.022189622067253917</v>
      </c>
      <c r="F22" s="38">
        <f t="shared" si="2"/>
        <v>0.022189622067253917</v>
      </c>
    </row>
    <row r="23" spans="1:6" ht="15">
      <c r="A23" s="5" t="s">
        <v>13</v>
      </c>
      <c r="B23" s="43">
        <v>33160318.84</v>
      </c>
      <c r="C23" s="43">
        <v>17670540.27</v>
      </c>
      <c r="D23" s="38">
        <f t="shared" si="0"/>
        <v>0.5328820978851602</v>
      </c>
      <c r="E23" s="38">
        <f t="shared" si="1"/>
        <v>0</v>
      </c>
      <c r="F23" s="38">
        <f t="shared" si="2"/>
        <v>0</v>
      </c>
    </row>
    <row r="24" spans="1:6" ht="15">
      <c r="A24" s="5" t="s">
        <v>14</v>
      </c>
      <c r="B24" s="43">
        <v>14495308.079999996</v>
      </c>
      <c r="C24" s="43">
        <v>12541475.299999997</v>
      </c>
      <c r="D24" s="38">
        <f t="shared" si="0"/>
        <v>0.8652092960551964</v>
      </c>
      <c r="E24" s="38">
        <f t="shared" si="1"/>
        <v>0.14073574684341852</v>
      </c>
      <c r="F24" s="38">
        <f t="shared" si="2"/>
        <v>0.14073574684341852</v>
      </c>
    </row>
    <row r="25" spans="1:6" ht="15">
      <c r="A25" s="5" t="s">
        <v>15</v>
      </c>
      <c r="B25" s="43">
        <v>11131861.97</v>
      </c>
      <c r="C25" s="43">
        <v>13390864.380000003</v>
      </c>
      <c r="D25" s="38">
        <f t="shared" si="0"/>
        <v>1.2029312271467199</v>
      </c>
      <c r="E25" s="38">
        <f t="shared" si="1"/>
        <v>0.2837560848094024</v>
      </c>
      <c r="F25" s="38">
        <f t="shared" si="2"/>
        <v>0.2837560848094024</v>
      </c>
    </row>
    <row r="26" spans="1:6" ht="15">
      <c r="A26" s="5" t="s">
        <v>16</v>
      </c>
      <c r="B26" s="43">
        <v>70330211.63</v>
      </c>
      <c r="C26" s="43">
        <v>64255127.78</v>
      </c>
      <c r="D26" s="38">
        <f t="shared" si="0"/>
        <v>0.9136205663369764</v>
      </c>
      <c r="E26" s="38">
        <f t="shared" si="1"/>
        <v>0.16123721743102573</v>
      </c>
      <c r="F26" s="38">
        <f t="shared" si="2"/>
        <v>0.16123721743102573</v>
      </c>
    </row>
    <row r="27" spans="1:6" ht="15">
      <c r="A27" s="5" t="s">
        <v>17</v>
      </c>
      <c r="B27" s="43">
        <v>5699935.32</v>
      </c>
      <c r="C27" s="43">
        <v>7148562.96</v>
      </c>
      <c r="D27" s="38">
        <f t="shared" si="0"/>
        <v>1.2541480839119417</v>
      </c>
      <c r="E27" s="38">
        <f t="shared" si="1"/>
        <v>0.3054456805677907</v>
      </c>
      <c r="F27" s="38">
        <f t="shared" si="2"/>
        <v>0.3054456805677907</v>
      </c>
    </row>
    <row r="28" spans="1:6" ht="15">
      <c r="A28" s="5" t="s">
        <v>18</v>
      </c>
      <c r="B28" s="43">
        <v>10868213.22</v>
      </c>
      <c r="C28" s="43">
        <v>19416878.449999996</v>
      </c>
      <c r="D28" s="38">
        <f t="shared" si="0"/>
        <v>1.786575038320788</v>
      </c>
      <c r="E28" s="38">
        <f t="shared" si="1"/>
        <v>0.5309207710235432</v>
      </c>
      <c r="F28" s="38">
        <f t="shared" si="2"/>
        <v>0.5309207710235432</v>
      </c>
    </row>
    <row r="29" spans="1:6" ht="15">
      <c r="A29" s="5" t="s">
        <v>19</v>
      </c>
      <c r="B29" s="43">
        <v>73473444.6</v>
      </c>
      <c r="C29" s="43">
        <v>66593805.01000001</v>
      </c>
      <c r="D29" s="38">
        <f t="shared" si="0"/>
        <v>0.9063656314542794</v>
      </c>
      <c r="E29" s="38">
        <f t="shared" si="1"/>
        <v>0.15816485776669778</v>
      </c>
      <c r="F29" s="38">
        <f t="shared" si="2"/>
        <v>0.15816485776669778</v>
      </c>
    </row>
    <row r="30" spans="1:6" ht="15">
      <c r="A30" s="5" t="s">
        <v>20</v>
      </c>
      <c r="B30" s="43">
        <v>67490552.35</v>
      </c>
      <c r="C30" s="43">
        <v>67080741.49</v>
      </c>
      <c r="D30" s="38">
        <f t="shared" si="0"/>
        <v>0.9939278781143359</v>
      </c>
      <c r="E30" s="38">
        <f t="shared" si="1"/>
        <v>0.1952461988270991</v>
      </c>
      <c r="F30" s="38">
        <f t="shared" si="2"/>
        <v>0.1952461988270991</v>
      </c>
    </row>
    <row r="31" spans="1:6" ht="15">
      <c r="A31" s="5" t="s">
        <v>21</v>
      </c>
      <c r="B31" s="43">
        <v>22540289.43</v>
      </c>
      <c r="C31" s="43">
        <v>21162794.8</v>
      </c>
      <c r="D31" s="38">
        <f t="shared" si="0"/>
        <v>0.938887447107639</v>
      </c>
      <c r="E31" s="38">
        <f t="shared" si="1"/>
        <v>0.1719373748519161</v>
      </c>
      <c r="F31" s="38">
        <f t="shared" si="2"/>
        <v>0.1719373748519161</v>
      </c>
    </row>
    <row r="32" spans="1:6" ht="15">
      <c r="A32" s="5" t="s">
        <v>22</v>
      </c>
      <c r="B32" s="43">
        <v>11330946.690000001</v>
      </c>
      <c r="C32" s="43">
        <v>32794457.430000007</v>
      </c>
      <c r="D32" s="38">
        <f t="shared" si="0"/>
        <v>2.894238083296463</v>
      </c>
      <c r="E32" s="38">
        <f t="shared" si="1"/>
        <v>1</v>
      </c>
      <c r="F32" s="38">
        <f t="shared" si="2"/>
        <v>1</v>
      </c>
    </row>
    <row r="33" spans="1:6" ht="15">
      <c r="A33" s="5" t="s">
        <v>23</v>
      </c>
      <c r="B33" s="43">
        <v>14425666.150000002</v>
      </c>
      <c r="C33" s="43">
        <v>16675121.260000002</v>
      </c>
      <c r="D33" s="38">
        <f t="shared" si="0"/>
        <v>1.1559342276890276</v>
      </c>
      <c r="E33" s="38">
        <f t="shared" si="1"/>
        <v>0.26385353739679523</v>
      </c>
      <c r="F33" s="38">
        <f t="shared" si="2"/>
        <v>0.26385353739679523</v>
      </c>
    </row>
    <row r="34" spans="1:6" ht="15">
      <c r="A34" s="5" t="s">
        <v>24</v>
      </c>
      <c r="B34" s="43">
        <v>29995801.400000002</v>
      </c>
      <c r="C34" s="43">
        <v>32505179.790000003</v>
      </c>
      <c r="D34" s="38">
        <f t="shared" si="0"/>
        <v>1.0836576545009395</v>
      </c>
      <c r="E34" s="38">
        <f t="shared" si="1"/>
        <v>0.23324545727900695</v>
      </c>
      <c r="F34" s="38">
        <f t="shared" si="2"/>
        <v>0.23324545727900695</v>
      </c>
    </row>
    <row r="35" spans="1:6" ht="15">
      <c r="A35" s="5" t="s">
        <v>25</v>
      </c>
      <c r="B35" s="43">
        <v>10643749.61</v>
      </c>
      <c r="C35" s="43">
        <v>9511032.8</v>
      </c>
      <c r="D35" s="38">
        <f t="shared" si="0"/>
        <v>0.8935791566408335</v>
      </c>
      <c r="E35" s="38">
        <f t="shared" si="1"/>
        <v>0.15274997119625183</v>
      </c>
      <c r="F35" s="38">
        <f t="shared" si="2"/>
        <v>0.15274997119625183</v>
      </c>
    </row>
    <row r="36" spans="1:6" ht="15">
      <c r="A36" s="5" t="s">
        <v>26</v>
      </c>
      <c r="B36" s="43">
        <v>53198985.61</v>
      </c>
      <c r="C36" s="43">
        <v>66822838.2</v>
      </c>
      <c r="D36" s="38">
        <f t="shared" si="0"/>
        <v>1.256092337735084</v>
      </c>
      <c r="E36" s="38">
        <f t="shared" si="1"/>
        <v>0.3062690438536122</v>
      </c>
      <c r="F36" s="38">
        <f t="shared" si="2"/>
        <v>0.3062690438536122</v>
      </c>
    </row>
    <row r="37" spans="1:6" ht="15">
      <c r="A37" s="5" t="s">
        <v>27</v>
      </c>
      <c r="B37" s="43">
        <v>18181782.599999994</v>
      </c>
      <c r="C37" s="43">
        <v>11635677.63</v>
      </c>
      <c r="D37" s="38">
        <f t="shared" si="0"/>
        <v>0.639963522058613</v>
      </c>
      <c r="E37" s="38">
        <f t="shared" si="1"/>
        <v>0.045347429542607176</v>
      </c>
      <c r="F37" s="38">
        <f t="shared" si="2"/>
        <v>0.045347429542607176</v>
      </c>
    </row>
    <row r="38" spans="1:6" ht="15">
      <c r="A38" s="5" t="s">
        <v>28</v>
      </c>
      <c r="B38" s="43">
        <v>20032326.15</v>
      </c>
      <c r="C38" s="43">
        <v>20661937.299999997</v>
      </c>
      <c r="D38" s="38">
        <f t="shared" si="0"/>
        <v>1.031429757347476</v>
      </c>
      <c r="E38" s="38">
        <f t="shared" si="1"/>
        <v>0.2111277005849156</v>
      </c>
      <c r="F38" s="38">
        <f t="shared" si="2"/>
        <v>0.2111277005849156</v>
      </c>
    </row>
    <row r="39" spans="1:6" ht="15">
      <c r="A39" s="5" t="s">
        <v>29</v>
      </c>
      <c r="B39" s="43">
        <v>7626742.680000002</v>
      </c>
      <c r="C39" s="43">
        <v>7389496.49</v>
      </c>
      <c r="D39" s="38">
        <f t="shared" si="0"/>
        <v>0.9688928550556525</v>
      </c>
      <c r="E39" s="38">
        <f t="shared" si="1"/>
        <v>0.18464422978331563</v>
      </c>
      <c r="F39" s="38">
        <f t="shared" si="2"/>
        <v>0.18464422978331563</v>
      </c>
    </row>
    <row r="40" spans="1:6" ht="15">
      <c r="A40" s="5" t="s">
        <v>30</v>
      </c>
      <c r="B40" s="43">
        <v>48377478.9</v>
      </c>
      <c r="C40" s="43">
        <v>65111379.2</v>
      </c>
      <c r="D40" s="38">
        <f t="shared" si="0"/>
        <v>1.3459026944043586</v>
      </c>
      <c r="E40" s="38">
        <f t="shared" si="1"/>
        <v>0.3443024268861291</v>
      </c>
      <c r="F40" s="38">
        <f t="shared" si="2"/>
        <v>0.3443024268861291</v>
      </c>
    </row>
    <row r="41" spans="1:6" ht="15">
      <c r="A41" s="5" t="s">
        <v>31</v>
      </c>
      <c r="B41" s="43">
        <v>24342702.009999998</v>
      </c>
      <c r="C41" s="43">
        <v>25373157.410000004</v>
      </c>
      <c r="D41" s="38">
        <f t="shared" si="0"/>
        <v>1.0423311840886313</v>
      </c>
      <c r="E41" s="38">
        <f t="shared" si="1"/>
        <v>0.215744296646037</v>
      </c>
      <c r="F41" s="38">
        <f t="shared" si="2"/>
        <v>0.215744296646037</v>
      </c>
    </row>
    <row r="42" spans="1:6" ht="15">
      <c r="A42" s="5" t="s">
        <v>32</v>
      </c>
      <c r="B42" s="43">
        <v>23699296.270000003</v>
      </c>
      <c r="C42" s="43">
        <v>26997766.209999997</v>
      </c>
      <c r="D42" s="38">
        <f t="shared" si="0"/>
        <v>1.1391800795441929</v>
      </c>
      <c r="E42" s="38">
        <f t="shared" si="1"/>
        <v>0.2567583987356431</v>
      </c>
      <c r="F42" s="38">
        <f t="shared" si="2"/>
        <v>0.2567583987356431</v>
      </c>
    </row>
    <row r="43" spans="1:6" ht="15">
      <c r="A43" s="5" t="s">
        <v>33</v>
      </c>
      <c r="B43" s="43">
        <v>5517753.860000002</v>
      </c>
      <c r="C43" s="43">
        <v>4696768.390000001</v>
      </c>
      <c r="D43" s="38">
        <f t="shared" si="0"/>
        <v>0.8512102042188592</v>
      </c>
      <c r="E43" s="38">
        <f t="shared" si="1"/>
        <v>0.13480733455707755</v>
      </c>
      <c r="F43" s="38">
        <f t="shared" si="2"/>
        <v>0.13480733455707755</v>
      </c>
    </row>
    <row r="44" spans="1:6" ht="15">
      <c r="A44" s="5" t="s">
        <v>34</v>
      </c>
      <c r="B44" s="43">
        <v>14973468.700000001</v>
      </c>
      <c r="C44" s="43">
        <v>11197046.92</v>
      </c>
      <c r="D44" s="38">
        <f t="shared" si="0"/>
        <v>0.7477924550642029</v>
      </c>
      <c r="E44" s="38">
        <f t="shared" si="1"/>
        <v>0.09101141823036456</v>
      </c>
      <c r="F44" s="38">
        <f t="shared" si="2"/>
        <v>0.09101141823036456</v>
      </c>
    </row>
    <row r="45" spans="1:6" ht="15">
      <c r="A45" s="5" t="s">
        <v>35</v>
      </c>
      <c r="B45" s="43">
        <v>14977386.02</v>
      </c>
      <c r="C45" s="43">
        <v>17717334.03</v>
      </c>
      <c r="D45" s="38">
        <f t="shared" si="0"/>
        <v>1.1829389992580295</v>
      </c>
      <c r="E45" s="38">
        <f t="shared" si="1"/>
        <v>0.2752896663565286</v>
      </c>
      <c r="F45" s="38">
        <f t="shared" si="2"/>
        <v>0.2752896663565286</v>
      </c>
    </row>
    <row r="46" spans="1:6" ht="15">
      <c r="A46" s="5" t="s">
        <v>36</v>
      </c>
      <c r="B46" s="43">
        <v>10233532.290000001</v>
      </c>
      <c r="C46" s="43">
        <v>14618047.879999999</v>
      </c>
      <c r="D46" s="38">
        <f t="shared" si="0"/>
        <v>1.428445962327637</v>
      </c>
      <c r="E46" s="38">
        <f t="shared" si="1"/>
        <v>0.37925830326954574</v>
      </c>
      <c r="F46" s="38">
        <f t="shared" si="2"/>
        <v>0.37925830326954574</v>
      </c>
    </row>
    <row r="47" spans="1:6" s="18" customFormat="1" ht="15">
      <c r="A47" s="15" t="s">
        <v>71</v>
      </c>
      <c r="B47" s="44">
        <f>SUM(B$10:B$46)</f>
        <v>2587183018.2200003</v>
      </c>
      <c r="C47" s="44">
        <f>SUM(C$10:C$46)</f>
        <v>3328107516.850001</v>
      </c>
      <c r="D47" s="16">
        <f>$C47/$B47</f>
        <v>1.2863827156455911</v>
      </c>
      <c r="E47" s="16"/>
      <c r="F47" s="16"/>
    </row>
    <row r="48" ht="15">
      <c r="A48" s="6" t="s">
        <v>39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printOptions/>
  <pageMargins left="0.17" right="0.15748031496062992" top="0.62" bottom="0.15748031496062992" header="0.15748031496062992" footer="0.15748031496062992"/>
  <pageSetup fitToHeight="1" fitToWidth="1"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78" t="s">
        <v>221</v>
      </c>
      <c r="B1" s="88"/>
      <c r="C1" s="88"/>
      <c r="D1" s="88"/>
      <c r="E1" s="88"/>
    </row>
    <row r="3" spans="1:2" ht="15">
      <c r="A3" s="11" t="s">
        <v>45</v>
      </c>
      <c r="B3" s="11">
        <v>1</v>
      </c>
    </row>
    <row r="4" spans="1:2" ht="15">
      <c r="A4" s="12" t="s">
        <v>46</v>
      </c>
      <c r="B4" s="12">
        <v>0</v>
      </c>
    </row>
    <row r="5" spans="1:2" ht="15">
      <c r="A5" s="13" t="s">
        <v>47</v>
      </c>
      <c r="B5" s="14" t="s">
        <v>41</v>
      </c>
    </row>
    <row r="7" spans="1:5" s="8" customFormat="1" ht="96.75" customHeight="1">
      <c r="A7" s="3" t="s">
        <v>38</v>
      </c>
      <c r="B7" s="3" t="s">
        <v>269</v>
      </c>
      <c r="C7" s="9" t="s">
        <v>65</v>
      </c>
      <c r="D7" s="9" t="s">
        <v>66</v>
      </c>
      <c r="E7" s="9" t="s">
        <v>67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42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42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42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42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42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42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42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42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42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 t="s">
        <v>39</v>
      </c>
    </row>
  </sheetData>
  <sheetProtection/>
  <mergeCells count="1">
    <mergeCell ref="A1:E1"/>
  </mergeCells>
  <printOptions/>
  <pageMargins left="0.78" right="0.2" top="0.17" bottom="0.22" header="0.17" footer="0.22"/>
  <pageSetup fitToHeight="1" fitToWidth="1"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W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57421875" style="1" customWidth="1"/>
    <col min="12" max="12" width="7.00390625" style="2" customWidth="1"/>
    <col min="13" max="15" width="6.00390625" style="1" customWidth="1"/>
    <col min="16" max="16" width="6.421875" style="1" customWidth="1"/>
    <col min="17" max="18" width="6.00390625" style="1" customWidth="1"/>
    <col min="19" max="19" width="6.57421875" style="2" customWidth="1"/>
    <col min="20" max="20" width="6.7109375" style="1" customWidth="1"/>
    <col min="21" max="21" width="6.57421875" style="2" customWidth="1"/>
    <col min="22" max="22" width="18.57421875" style="1" customWidth="1"/>
    <col min="23" max="16384" width="9.140625" style="1" customWidth="1"/>
  </cols>
  <sheetData>
    <row r="1" spans="1:22" ht="17.25" customHeight="1">
      <c r="A1" s="74" t="s">
        <v>270</v>
      </c>
      <c r="B1" s="77"/>
      <c r="C1" s="77"/>
      <c r="D1" s="77"/>
      <c r="E1" s="77"/>
      <c r="F1" s="77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3" spans="1:23" s="8" customFormat="1" ht="70.5" customHeight="1">
      <c r="A3" s="75" t="s">
        <v>38</v>
      </c>
      <c r="B3" s="75" t="s">
        <v>93</v>
      </c>
      <c r="C3" s="75"/>
      <c r="D3" s="75"/>
      <c r="E3" s="75"/>
      <c r="F3" s="75"/>
      <c r="G3" s="75" t="s">
        <v>94</v>
      </c>
      <c r="H3" s="75"/>
      <c r="I3" s="75"/>
      <c r="J3" s="75"/>
      <c r="K3" s="75"/>
      <c r="L3" s="75"/>
      <c r="M3" s="75" t="s">
        <v>202</v>
      </c>
      <c r="N3" s="75"/>
      <c r="O3" s="75"/>
      <c r="P3" s="75"/>
      <c r="Q3" s="75"/>
      <c r="R3" s="75"/>
      <c r="S3" s="92"/>
      <c r="T3" s="75" t="s">
        <v>201</v>
      </c>
      <c r="U3" s="92"/>
      <c r="V3" s="75" t="s">
        <v>95</v>
      </c>
      <c r="W3" s="22"/>
    </row>
    <row r="4" spans="1:22" s="8" customFormat="1" ht="23.25" customHeight="1">
      <c r="A4" s="75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3">
        <v>5</v>
      </c>
      <c r="L4" s="9">
        <v>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R4" s="3">
        <v>6</v>
      </c>
      <c r="S4" s="3">
        <v>7</v>
      </c>
      <c r="T4" s="3">
        <v>1</v>
      </c>
      <c r="U4" s="9">
        <v>2</v>
      </c>
      <c r="V4" s="90"/>
    </row>
    <row r="5" spans="1:23" ht="15">
      <c r="A5" s="5" t="s">
        <v>0</v>
      </c>
      <c r="B5" s="19">
        <f>'I (1)'!$F10</f>
        <v>0.06991558448327014</v>
      </c>
      <c r="C5" s="19">
        <f>'I (2)'!$F10</f>
        <v>0.3690020860898423</v>
      </c>
      <c r="D5" s="19">
        <f>'I (3)'!$G10</f>
        <v>0</v>
      </c>
      <c r="E5" s="20">
        <f>'I (4)'!$E9</f>
        <v>0</v>
      </c>
      <c r="F5" s="19">
        <f>'I (5)'!$G10</f>
        <v>0.713589676448522</v>
      </c>
      <c r="G5" s="20">
        <f>'II (1)'!$G9</f>
        <v>0</v>
      </c>
      <c r="H5" s="19">
        <f>'II (2)'!$F9</f>
        <v>-0.12160650826668144</v>
      </c>
      <c r="I5" s="19">
        <f>'II (3)'!$F9</f>
        <v>-0.2872188457471233</v>
      </c>
      <c r="J5" s="20">
        <f>'II (4)'!$H10</f>
        <v>0</v>
      </c>
      <c r="K5" s="19">
        <f>'II (5)'!$G10</f>
        <v>-0.035340524273333236</v>
      </c>
      <c r="L5" s="19">
        <f>'II (6)'!$F10</f>
        <v>1.2453542884675035</v>
      </c>
      <c r="M5" s="32">
        <f>'III (1)'!$M10</f>
        <v>0</v>
      </c>
      <c r="N5" s="32">
        <f>'III (2)'!$K10</f>
        <v>0</v>
      </c>
      <c r="O5" s="32">
        <f>'III (3)'!$I9</f>
        <v>0</v>
      </c>
      <c r="P5" s="19">
        <f>'III (4)'!$L10</f>
        <v>-0.30157983155363804</v>
      </c>
      <c r="Q5" s="19">
        <f>'III (5)'!$H10</f>
        <v>-0.942841574405548</v>
      </c>
      <c r="R5" s="20">
        <f>'III (6)'!$E9</f>
        <v>0</v>
      </c>
      <c r="S5" s="19">
        <f>'III (7)'!$J10</f>
        <v>0.06733595874413587</v>
      </c>
      <c r="T5" s="20">
        <f>'IV (1)'!$E9</f>
        <v>1</v>
      </c>
      <c r="U5" s="20">
        <f>'IV (2)'!$E9</f>
        <v>0</v>
      </c>
      <c r="V5" s="38">
        <f>SUM($B5:$U5)</f>
        <v>1.7766103099869497</v>
      </c>
      <c r="W5" s="1">
        <f>RANK(V5,$V$5:$V$41,0)</f>
        <v>19</v>
      </c>
    </row>
    <row r="6" spans="1:23" ht="15">
      <c r="A6" s="5" t="s">
        <v>1</v>
      </c>
      <c r="B6" s="19">
        <f>'I (1)'!$F11</f>
        <v>0.04097647307020209</v>
      </c>
      <c r="C6" s="19">
        <f>'I (2)'!$F11</f>
        <v>0.3904833334812951</v>
      </c>
      <c r="D6" s="19">
        <f>'I (3)'!$G11</f>
        <v>0</v>
      </c>
      <c r="E6" s="20">
        <f>'I (4)'!$E10</f>
        <v>0</v>
      </c>
      <c r="F6" s="19">
        <f>'I (5)'!$G11</f>
        <v>0.5979588478255426</v>
      </c>
      <c r="G6" s="20">
        <f>'II (1)'!$G10</f>
        <v>0</v>
      </c>
      <c r="H6" s="19">
        <f>'II (2)'!$F10</f>
        <v>-0.1525543142955778</v>
      </c>
      <c r="I6" s="19">
        <f>'II (3)'!$F10</f>
        <v>-0.09143789194225486</v>
      </c>
      <c r="J6" s="20">
        <f>'II (4)'!$H11</f>
        <v>0</v>
      </c>
      <c r="K6" s="19">
        <f>'II (5)'!$G11</f>
        <v>-0.05011283746854086</v>
      </c>
      <c r="L6" s="19">
        <f>'II (6)'!$F11</f>
        <v>1.6861947654559333</v>
      </c>
      <c r="M6" s="32">
        <f>'III (1)'!$M11</f>
        <v>0</v>
      </c>
      <c r="N6" s="32">
        <f>'III (2)'!$K11</f>
        <v>0</v>
      </c>
      <c r="O6" s="32">
        <f>'III (3)'!$I10</f>
        <v>0</v>
      </c>
      <c r="P6" s="19">
        <f>'III (4)'!$L11</f>
        <v>-0.507776022298902</v>
      </c>
      <c r="Q6" s="19">
        <f>'III (5)'!$H11</f>
        <v>-1.808195107413824</v>
      </c>
      <c r="R6" s="20">
        <f>'III (6)'!$E10</f>
        <v>0</v>
      </c>
      <c r="S6" s="19">
        <f>'III (7)'!$J11</f>
        <v>0.11641550487005133</v>
      </c>
      <c r="T6" s="20">
        <f>'IV (1)'!$E10</f>
        <v>1</v>
      </c>
      <c r="U6" s="20">
        <f>'IV (2)'!$E10</f>
        <v>0</v>
      </c>
      <c r="V6" s="38">
        <f aca="true" t="shared" si="0" ref="V6:V41">SUM($B6:$U6)</f>
        <v>1.2219527512839246</v>
      </c>
      <c r="W6" s="1">
        <f aca="true" t="shared" si="1" ref="W6:W41">RANK(V6,$V$5:$V$41,0)</f>
        <v>27</v>
      </c>
    </row>
    <row r="7" spans="1:23" ht="15">
      <c r="A7" s="5" t="s">
        <v>2</v>
      </c>
      <c r="B7" s="19">
        <f>'I (1)'!$F12</f>
        <v>0.092734000249693</v>
      </c>
      <c r="C7" s="19">
        <f>'I (2)'!$F12</f>
        <v>0.18725247626227187</v>
      </c>
      <c r="D7" s="19">
        <f>'I (3)'!$G12</f>
        <v>0</v>
      </c>
      <c r="E7" s="20">
        <f>'I (4)'!$E11</f>
        <v>0</v>
      </c>
      <c r="F7" s="19">
        <f>'I (5)'!$G12</f>
        <v>0.7641437386776636</v>
      </c>
      <c r="G7" s="20">
        <f>'II (1)'!$G11</f>
        <v>0</v>
      </c>
      <c r="H7" s="19">
        <f>'II (2)'!$F11</f>
        <v>-0.42438798366502667</v>
      </c>
      <c r="I7" s="19">
        <f>'II (3)'!$F11</f>
        <v>-0.33890754815008506</v>
      </c>
      <c r="J7" s="20">
        <f>'II (4)'!$H12</f>
        <v>0</v>
      </c>
      <c r="K7" s="19">
        <f>'II (5)'!$G12</f>
        <v>0</v>
      </c>
      <c r="L7" s="19">
        <f>'II (6)'!$F12</f>
        <v>1.2430748854405904</v>
      </c>
      <c r="M7" s="32">
        <f>'III (1)'!$M12</f>
        <v>0</v>
      </c>
      <c r="N7" s="32">
        <f>'III (2)'!$K12</f>
        <v>0</v>
      </c>
      <c r="O7" s="32">
        <f>'III (3)'!$I11</f>
        <v>0</v>
      </c>
      <c r="P7" s="19">
        <f>'III (4)'!$L12</f>
        <v>0</v>
      </c>
      <c r="Q7" s="19">
        <f>'III (5)'!$H12</f>
        <v>-0.09187857846884755</v>
      </c>
      <c r="R7" s="20">
        <f>'III (6)'!$E11</f>
        <v>0</v>
      </c>
      <c r="S7" s="19">
        <f>'III (7)'!$J12</f>
        <v>0.153404451927783</v>
      </c>
      <c r="T7" s="20">
        <f>'IV (1)'!$E11</f>
        <v>1</v>
      </c>
      <c r="U7" s="20">
        <f>'IV (2)'!$E11</f>
        <v>0</v>
      </c>
      <c r="V7" s="38">
        <f t="shared" si="0"/>
        <v>2.5854354422740427</v>
      </c>
      <c r="W7" s="1">
        <f t="shared" si="1"/>
        <v>13</v>
      </c>
    </row>
    <row r="8" spans="1:23" ht="15">
      <c r="A8" s="5" t="s">
        <v>3</v>
      </c>
      <c r="B8" s="19">
        <f>'I (1)'!$F13</f>
        <v>0.11237658913533248</v>
      </c>
      <c r="C8" s="19">
        <f>'I (2)'!$F13</f>
        <v>0.2427870794554608</v>
      </c>
      <c r="D8" s="19">
        <f>'I (3)'!$G13</f>
        <v>-0.006458838311408366</v>
      </c>
      <c r="E8" s="20">
        <f>'I (4)'!$E12</f>
        <v>0</v>
      </c>
      <c r="F8" s="19">
        <f>'I (5)'!$G13</f>
        <v>0.5857744589436156</v>
      </c>
      <c r="G8" s="20">
        <f>'II (1)'!$G12</f>
        <v>0</v>
      </c>
      <c r="H8" s="19">
        <f>'II (2)'!$F12</f>
        <v>-0.3421322834157956</v>
      </c>
      <c r="I8" s="19">
        <f>'II (3)'!$F12</f>
        <v>-0.058983691527676595</v>
      </c>
      <c r="J8" s="20">
        <f>'II (4)'!$H13</f>
        <v>0</v>
      </c>
      <c r="K8" s="19">
        <f>'II (5)'!$G13</f>
        <v>-0.007412732608560391</v>
      </c>
      <c r="L8" s="19">
        <f>'II (6)'!$F13</f>
        <v>1.6765187927233647</v>
      </c>
      <c r="M8" s="32">
        <f>'III (1)'!$M13</f>
        <v>0</v>
      </c>
      <c r="N8" s="32">
        <f>'III (2)'!$K13</f>
        <v>0</v>
      </c>
      <c r="O8" s="32">
        <f>'III (3)'!$I12</f>
        <v>0</v>
      </c>
      <c r="P8" s="19">
        <f>'III (4)'!$L13</f>
        <v>-0.0056705313193415735</v>
      </c>
      <c r="Q8" s="19">
        <f>'III (5)'!$H13</f>
        <v>0</v>
      </c>
      <c r="R8" s="20">
        <f>'III (6)'!$E12</f>
        <v>0</v>
      </c>
      <c r="S8" s="19">
        <f>'III (7)'!$J13</f>
        <v>0.3246246836539732</v>
      </c>
      <c r="T8" s="20">
        <f>'IV (1)'!$E12</f>
        <v>1</v>
      </c>
      <c r="U8" s="20">
        <f>'IV (2)'!$E12</f>
        <v>0</v>
      </c>
      <c r="V8" s="38">
        <f t="shared" si="0"/>
        <v>3.521423526728964</v>
      </c>
      <c r="W8" s="1">
        <f t="shared" si="1"/>
        <v>9</v>
      </c>
    </row>
    <row r="9" spans="1:23" ht="15">
      <c r="A9" s="5" t="s">
        <v>4</v>
      </c>
      <c r="B9" s="19">
        <f>'I (1)'!$F14</f>
        <v>0</v>
      </c>
      <c r="C9" s="19">
        <f>'I (2)'!$F14</f>
        <v>0.424328789561714</v>
      </c>
      <c r="D9" s="19">
        <f>'I (3)'!$G14</f>
        <v>-0.05498863007598272</v>
      </c>
      <c r="E9" s="20">
        <f>'I (4)'!$E13</f>
        <v>0</v>
      </c>
      <c r="F9" s="19">
        <f>'I (5)'!$G14</f>
        <v>1</v>
      </c>
      <c r="G9" s="20">
        <f>'II (1)'!$G13</f>
        <v>0</v>
      </c>
      <c r="H9" s="19">
        <f>'II (2)'!$F13</f>
        <v>-0.6998631973433642</v>
      </c>
      <c r="I9" s="19">
        <f>'II (3)'!$F13</f>
        <v>-0.2181699326831352</v>
      </c>
      <c r="J9" s="20">
        <f>'II (4)'!$H14</f>
        <v>0</v>
      </c>
      <c r="K9" s="19">
        <f>'II (5)'!$G14</f>
        <v>-0.0005791977904321633</v>
      </c>
      <c r="L9" s="19">
        <f>'II (6)'!$F14</f>
        <v>1.5707926410180773</v>
      </c>
      <c r="M9" s="32">
        <f>'III (1)'!$M14</f>
        <v>0</v>
      </c>
      <c r="N9" s="32">
        <f>'III (2)'!$K14</f>
        <v>0</v>
      </c>
      <c r="O9" s="32">
        <f>'III (3)'!$I13</f>
        <v>0</v>
      </c>
      <c r="P9" s="19">
        <f>'III (4)'!$L14</f>
        <v>-0.16342932912560662</v>
      </c>
      <c r="Q9" s="19">
        <f>'III (5)'!$H14</f>
        <v>-1.2915279012697412</v>
      </c>
      <c r="R9" s="20">
        <f>'III (6)'!$E13</f>
        <v>0</v>
      </c>
      <c r="S9" s="19">
        <f>'III (7)'!$J14</f>
        <v>0.6663986725956976</v>
      </c>
      <c r="T9" s="20">
        <f>'IV (1)'!$E13</f>
        <v>1</v>
      </c>
      <c r="U9" s="20">
        <f>'IV (2)'!$E13</f>
        <v>0</v>
      </c>
      <c r="V9" s="38">
        <f t="shared" si="0"/>
        <v>2.232961914887227</v>
      </c>
      <c r="W9" s="1">
        <f t="shared" si="1"/>
        <v>15</v>
      </c>
    </row>
    <row r="10" spans="1:23" ht="15">
      <c r="A10" s="5" t="s">
        <v>5</v>
      </c>
      <c r="B10" s="19">
        <f>'I (1)'!$F15</f>
        <v>0.10630905004950929</v>
      </c>
      <c r="C10" s="19">
        <f>'I (2)'!$F15</f>
        <v>0.3826913246323456</v>
      </c>
      <c r="D10" s="19">
        <f>'I (3)'!$G15</f>
        <v>0</v>
      </c>
      <c r="E10" s="20">
        <f>'I (4)'!$E14</f>
        <v>0</v>
      </c>
      <c r="F10" s="19">
        <f>'I (5)'!$G15</f>
        <v>1</v>
      </c>
      <c r="G10" s="20">
        <f>'II (1)'!$G14</f>
        <v>0</v>
      </c>
      <c r="H10" s="19">
        <f>'II (2)'!$F14</f>
        <v>-0.17481857292301947</v>
      </c>
      <c r="I10" s="19">
        <f>'II (3)'!$F14</f>
        <v>-0.0071756177466899915</v>
      </c>
      <c r="J10" s="20">
        <f>'II (4)'!$H15</f>
        <v>0</v>
      </c>
      <c r="K10" s="19">
        <f>'II (5)'!$G15</f>
        <v>-0.0003004680955009239</v>
      </c>
      <c r="L10" s="19">
        <f>'II (6)'!$F15</f>
        <v>1.9073082438586941</v>
      </c>
      <c r="M10" s="32">
        <f>'III (1)'!$M15</f>
        <v>0</v>
      </c>
      <c r="N10" s="32">
        <f>'III (2)'!$K15</f>
        <v>0</v>
      </c>
      <c r="O10" s="32">
        <f>'III (3)'!$I14</f>
        <v>0</v>
      </c>
      <c r="P10" s="19">
        <f>'III (4)'!$L15</f>
        <v>0</v>
      </c>
      <c r="Q10" s="19">
        <f>'III (5)'!$H15</f>
        <v>-0.05359059282408777</v>
      </c>
      <c r="R10" s="20">
        <f>'III (6)'!$E14</f>
        <v>0</v>
      </c>
      <c r="S10" s="19">
        <f>'III (7)'!$J15</f>
        <v>0.07348504959349758</v>
      </c>
      <c r="T10" s="20">
        <f>'IV (1)'!$E14</f>
        <v>1</v>
      </c>
      <c r="U10" s="20">
        <f>'IV (2)'!$E14</f>
        <v>0</v>
      </c>
      <c r="V10" s="38">
        <f t="shared" si="0"/>
        <v>4.2339084165447485</v>
      </c>
      <c r="W10" s="1">
        <f t="shared" si="1"/>
        <v>2</v>
      </c>
    </row>
    <row r="11" spans="1:23" ht="15">
      <c r="A11" s="5" t="s">
        <v>6</v>
      </c>
      <c r="B11" s="19">
        <f>'I (1)'!$F16</f>
        <v>0.11508833521028536</v>
      </c>
      <c r="C11" s="19">
        <f>'I (2)'!$F16</f>
        <v>0.23004528622233728</v>
      </c>
      <c r="D11" s="19">
        <f>'I (3)'!$G16</f>
        <v>0</v>
      </c>
      <c r="E11" s="20">
        <f>'I (4)'!$E15</f>
        <v>0</v>
      </c>
      <c r="F11" s="19">
        <f>'I (5)'!$G16</f>
        <v>1</v>
      </c>
      <c r="G11" s="20">
        <f>'II (1)'!$G15</f>
        <v>0</v>
      </c>
      <c r="H11" s="19">
        <f>'II (2)'!$F15</f>
        <v>-0.127776061055213</v>
      </c>
      <c r="I11" s="19">
        <f>'II (3)'!$F15</f>
        <v>-0.7183518261131203</v>
      </c>
      <c r="J11" s="20">
        <f>'II (4)'!$H16</f>
        <v>0</v>
      </c>
      <c r="K11" s="19">
        <f>'II (5)'!$G16</f>
        <v>-0.053592018532643663</v>
      </c>
      <c r="L11" s="19">
        <f>'II (6)'!$F16</f>
        <v>0.5496007689342314</v>
      </c>
      <c r="M11" s="32">
        <f>'III (1)'!$M16</f>
        <v>0</v>
      </c>
      <c r="N11" s="32">
        <f>'III (2)'!$K16</f>
        <v>0</v>
      </c>
      <c r="O11" s="32">
        <f>'III (3)'!$I15</f>
        <v>0</v>
      </c>
      <c r="P11" s="19">
        <f>'III (4)'!$L16</f>
        <v>0</v>
      </c>
      <c r="Q11" s="19">
        <f>'III (5)'!$H16</f>
        <v>-0.525528357740632</v>
      </c>
      <c r="R11" s="20">
        <f>'III (6)'!$E15</f>
        <v>0</v>
      </c>
      <c r="S11" s="19">
        <f>'III (7)'!$J16</f>
        <v>0.4009110960151688</v>
      </c>
      <c r="T11" s="20">
        <f>'IV (1)'!$E15</f>
        <v>1</v>
      </c>
      <c r="U11" s="20">
        <f>'IV (2)'!$E15</f>
        <v>0</v>
      </c>
      <c r="V11" s="38">
        <f t="shared" si="0"/>
        <v>1.8703972229404138</v>
      </c>
      <c r="W11" s="1">
        <f t="shared" si="1"/>
        <v>17</v>
      </c>
    </row>
    <row r="12" spans="1:23" ht="15">
      <c r="A12" s="5" t="s">
        <v>7</v>
      </c>
      <c r="B12" s="19">
        <f>'I (1)'!$F17</f>
        <v>0.12112018459082241</v>
      </c>
      <c r="C12" s="19">
        <f>'I (2)'!$F17</f>
        <v>0.4672175046681032</v>
      </c>
      <c r="D12" s="19">
        <f>'I (3)'!$G17</f>
        <v>0</v>
      </c>
      <c r="E12" s="20">
        <f>'I (4)'!$E16</f>
        <v>0</v>
      </c>
      <c r="F12" s="19">
        <f>'I (5)'!$G17</f>
        <v>0.4998200654950834</v>
      </c>
      <c r="G12" s="20">
        <f>'II (1)'!$G16</f>
        <v>0</v>
      </c>
      <c r="H12" s="19">
        <f>'II (2)'!$F16</f>
        <v>-0.3387857532010062</v>
      </c>
      <c r="I12" s="19">
        <f>'II (3)'!$F16</f>
        <v>-0.5217530692841673</v>
      </c>
      <c r="J12" s="20">
        <f>'II (4)'!$H17</f>
        <v>0</v>
      </c>
      <c r="K12" s="19">
        <f>'II (5)'!$G17</f>
        <v>-7.073547988161111E-05</v>
      </c>
      <c r="L12" s="19">
        <f>'II (6)'!$F17</f>
        <v>1.4514982703498756</v>
      </c>
      <c r="M12" s="32">
        <f>'III (1)'!$M17</f>
        <v>0</v>
      </c>
      <c r="N12" s="32">
        <f>'III (2)'!$K17</f>
        <v>0</v>
      </c>
      <c r="O12" s="32">
        <f>'III (3)'!$I16</f>
        <v>0</v>
      </c>
      <c r="P12" s="19">
        <f>'III (4)'!$L17</f>
        <v>0</v>
      </c>
      <c r="Q12" s="19">
        <f>'III (5)'!$H17</f>
        <v>-1.0844498642179952</v>
      </c>
      <c r="R12" s="20">
        <f>'III (6)'!$E16</f>
        <v>0</v>
      </c>
      <c r="S12" s="19">
        <f>'III (7)'!$J17</f>
        <v>0.030221172501814383</v>
      </c>
      <c r="T12" s="20">
        <f>'IV (1)'!$E16</f>
        <v>1</v>
      </c>
      <c r="U12" s="20">
        <f>'IV (2)'!$E16</f>
        <v>0</v>
      </c>
      <c r="V12" s="38">
        <f t="shared" si="0"/>
        <v>1.6248177754226485</v>
      </c>
      <c r="W12" s="1">
        <f t="shared" si="1"/>
        <v>21</v>
      </c>
    </row>
    <row r="13" spans="1:23" ht="15">
      <c r="A13" s="5" t="s">
        <v>8</v>
      </c>
      <c r="B13" s="19">
        <f>'I (1)'!$F18</f>
        <v>0.08951325529319724</v>
      </c>
      <c r="C13" s="19">
        <f>'I (2)'!$F18</f>
        <v>0.2335903078788618</v>
      </c>
      <c r="D13" s="19">
        <f>'I (3)'!$G18</f>
        <v>0</v>
      </c>
      <c r="E13" s="20">
        <f>'I (4)'!$E17</f>
        <v>0</v>
      </c>
      <c r="F13" s="19">
        <f>'I (5)'!$G18</f>
        <v>0.6115948614478823</v>
      </c>
      <c r="G13" s="20">
        <f>'II (1)'!$G17</f>
        <v>0</v>
      </c>
      <c r="H13" s="19">
        <f>'II (2)'!$F17</f>
        <v>-0.4648708581405971</v>
      </c>
      <c r="I13" s="19">
        <f>'II (3)'!$F17</f>
        <v>-0.0037777920232533683</v>
      </c>
      <c r="J13" s="20">
        <f>'II (4)'!$H18</f>
        <v>0</v>
      </c>
      <c r="K13" s="19">
        <f>'II (5)'!$G18</f>
        <v>-0.0005951591690273855</v>
      </c>
      <c r="L13" s="19">
        <f>'II (6)'!$F18</f>
        <v>1.2019693933438629</v>
      </c>
      <c r="M13" s="32">
        <f>'III (1)'!$M18</f>
        <v>0</v>
      </c>
      <c r="N13" s="32">
        <f>'III (2)'!$K18</f>
        <v>0</v>
      </c>
      <c r="O13" s="32">
        <f>'III (3)'!$I17</f>
        <v>0</v>
      </c>
      <c r="P13" s="19">
        <f>'III (4)'!$L18</f>
        <v>-0.007218670910102991</v>
      </c>
      <c r="Q13" s="19">
        <f>'III (5)'!$H18</f>
        <v>0</v>
      </c>
      <c r="R13" s="20">
        <f>'III (6)'!$E17</f>
        <v>0</v>
      </c>
      <c r="S13" s="19">
        <f>'III (7)'!$J18</f>
        <v>0.5175176158634981</v>
      </c>
      <c r="T13" s="20">
        <f>'IV (1)'!$E17</f>
        <v>1</v>
      </c>
      <c r="U13" s="20">
        <f>'IV (2)'!$E17</f>
        <v>0</v>
      </c>
      <c r="V13" s="38">
        <f t="shared" si="0"/>
        <v>3.177722953584322</v>
      </c>
      <c r="W13" s="1">
        <f t="shared" si="1"/>
        <v>10</v>
      </c>
    </row>
    <row r="14" spans="1:23" ht="15">
      <c r="A14" s="5" t="s">
        <v>9</v>
      </c>
      <c r="B14" s="19">
        <f>'I (1)'!$F19</f>
        <v>0.09001744377862288</v>
      </c>
      <c r="C14" s="19">
        <f>'I (2)'!$F19</f>
        <v>0.40403584643029894</v>
      </c>
      <c r="D14" s="19">
        <f>'I (3)'!$G19</f>
        <v>0</v>
      </c>
      <c r="E14" s="20">
        <f>'I (4)'!$E18</f>
        <v>0</v>
      </c>
      <c r="F14" s="19">
        <f>'I (5)'!$G19</f>
        <v>1</v>
      </c>
      <c r="G14" s="20">
        <f>'II (1)'!$G18</f>
        <v>0</v>
      </c>
      <c r="H14" s="19">
        <f>'II (2)'!$F18</f>
        <v>0</v>
      </c>
      <c r="I14" s="19">
        <f>'II (3)'!$F18</f>
        <v>-0.29278654144873045</v>
      </c>
      <c r="J14" s="20">
        <f>'II (4)'!$H19</f>
        <v>0</v>
      </c>
      <c r="K14" s="19">
        <f>'II (5)'!$G19</f>
        <v>0</v>
      </c>
      <c r="L14" s="19">
        <f>'II (6)'!$F19</f>
        <v>1.7979051091274558</v>
      </c>
      <c r="M14" s="32">
        <f>'III (1)'!$M19</f>
        <v>0</v>
      </c>
      <c r="N14" s="32">
        <f>'III (2)'!$K19</f>
        <v>0</v>
      </c>
      <c r="O14" s="32">
        <f>'III (3)'!$I18</f>
        <v>0</v>
      </c>
      <c r="P14" s="19">
        <f>'III (4)'!$L19</f>
        <v>0</v>
      </c>
      <c r="Q14" s="19">
        <f>'III (5)'!$H19</f>
        <v>-0.04856598059486682</v>
      </c>
      <c r="R14" s="20">
        <f>'III (6)'!$E18</f>
        <v>0</v>
      </c>
      <c r="S14" s="19">
        <f>'III (7)'!$J19</f>
        <v>0.03889274772314413</v>
      </c>
      <c r="T14" s="20">
        <f>'IV (1)'!$E18</f>
        <v>1</v>
      </c>
      <c r="U14" s="20">
        <f>'IV (2)'!$E18</f>
        <v>0</v>
      </c>
      <c r="V14" s="38">
        <f t="shared" si="0"/>
        <v>3.9894986250159246</v>
      </c>
      <c r="W14" s="1">
        <f t="shared" si="1"/>
        <v>6</v>
      </c>
    </row>
    <row r="15" spans="1:23" ht="15">
      <c r="A15" s="5" t="s">
        <v>10</v>
      </c>
      <c r="B15" s="19">
        <f>'I (1)'!$F20</f>
        <v>0.2641629143702686</v>
      </c>
      <c r="C15" s="19">
        <f>'I (2)'!$F20</f>
        <v>0.11949608145751438</v>
      </c>
      <c r="D15" s="19">
        <f>'I (3)'!$G20</f>
        <v>0</v>
      </c>
      <c r="E15" s="20">
        <f>'I (4)'!$E19</f>
        <v>0</v>
      </c>
      <c r="F15" s="19">
        <f>'I (5)'!$G20</f>
        <v>0.0366541700072205</v>
      </c>
      <c r="G15" s="20">
        <f>'II (1)'!$G19</f>
        <v>0</v>
      </c>
      <c r="H15" s="19">
        <f>'II (2)'!$F19</f>
        <v>-0.2724487870503057</v>
      </c>
      <c r="I15" s="19">
        <f>'II (3)'!$F19</f>
        <v>-0.12569636977812698</v>
      </c>
      <c r="J15" s="20">
        <f>'II (4)'!$H20</f>
        <v>0</v>
      </c>
      <c r="K15" s="19">
        <f>'II (5)'!$G20</f>
        <v>-0.08276113425719935</v>
      </c>
      <c r="L15" s="19">
        <f>'II (6)'!$F20</f>
        <v>1.4779043820309583</v>
      </c>
      <c r="M15" s="32">
        <f>'III (1)'!$M20</f>
        <v>0</v>
      </c>
      <c r="N15" s="32">
        <f>'III (2)'!$K20</f>
        <v>0</v>
      </c>
      <c r="O15" s="32">
        <f>'III (3)'!$I19</f>
        <v>0</v>
      </c>
      <c r="P15" s="19">
        <f>'III (4)'!$L20</f>
        <v>0</v>
      </c>
      <c r="Q15" s="19">
        <f>'III (5)'!$H20</f>
        <v>0</v>
      </c>
      <c r="R15" s="20">
        <f>'III (6)'!$E19</f>
        <v>0</v>
      </c>
      <c r="S15" s="19">
        <f>'III (7)'!$J20</f>
        <v>0.1716175048712193</v>
      </c>
      <c r="T15" s="20">
        <f>'IV (1)'!$E19</f>
        <v>1</v>
      </c>
      <c r="U15" s="20">
        <f>'IV (2)'!$E19</f>
        <v>0</v>
      </c>
      <c r="V15" s="38">
        <f t="shared" si="0"/>
        <v>2.588928761651549</v>
      </c>
      <c r="W15" s="1">
        <f t="shared" si="1"/>
        <v>12</v>
      </c>
    </row>
    <row r="16" spans="1:23" ht="15">
      <c r="A16" s="5" t="s">
        <v>11</v>
      </c>
      <c r="B16" s="19">
        <f>'I (1)'!$F21</f>
        <v>0.22708782247997478</v>
      </c>
      <c r="C16" s="19">
        <f>'I (2)'!$F21</f>
        <v>0.27961650140111094</v>
      </c>
      <c r="D16" s="19">
        <f>'I (3)'!$G21</f>
        <v>0</v>
      </c>
      <c r="E16" s="20">
        <f>'I (4)'!$E20</f>
        <v>0</v>
      </c>
      <c r="F16" s="19">
        <f>'I (5)'!$G21</f>
        <v>0.9594560821374237</v>
      </c>
      <c r="G16" s="20">
        <f>'II (1)'!$G20</f>
        <v>0</v>
      </c>
      <c r="H16" s="19">
        <f>'II (2)'!$F20</f>
        <v>0</v>
      </c>
      <c r="I16" s="19">
        <f>'II (3)'!$F20</f>
        <v>-0.2298814136058203</v>
      </c>
      <c r="J16" s="20">
        <f>'II (4)'!$H21</f>
        <v>0</v>
      </c>
      <c r="K16" s="19">
        <f>'II (5)'!$G21</f>
        <v>-0.029299178183879736</v>
      </c>
      <c r="L16" s="19">
        <f>'II (6)'!$F21</f>
        <v>2</v>
      </c>
      <c r="M16" s="32">
        <f>'III (1)'!$M21</f>
        <v>0</v>
      </c>
      <c r="N16" s="32">
        <f>'III (2)'!$K21</f>
        <v>0</v>
      </c>
      <c r="O16" s="32">
        <f>'III (3)'!$I20</f>
        <v>0</v>
      </c>
      <c r="P16" s="19">
        <f>'III (4)'!$L21</f>
        <v>0</v>
      </c>
      <c r="Q16" s="19">
        <f>'III (5)'!$H21</f>
        <v>-0.206298149567364</v>
      </c>
      <c r="R16" s="20">
        <f>'III (6)'!$E20</f>
        <v>0</v>
      </c>
      <c r="S16" s="19">
        <f>'III (7)'!$J21</f>
        <v>0.25530636653972094</v>
      </c>
      <c r="T16" s="20">
        <f>'IV (1)'!$E20</f>
        <v>1</v>
      </c>
      <c r="U16" s="20">
        <f>'IV (2)'!$E20</f>
        <v>0</v>
      </c>
      <c r="V16" s="38">
        <f t="shared" si="0"/>
        <v>4.255988031201166</v>
      </c>
      <c r="W16" s="1">
        <f t="shared" si="1"/>
        <v>1</v>
      </c>
    </row>
    <row r="17" spans="1:23" ht="15">
      <c r="A17" s="5" t="s">
        <v>12</v>
      </c>
      <c r="B17" s="19">
        <f>'I (1)'!$F22</f>
        <v>0.5271423704724782</v>
      </c>
      <c r="C17" s="19">
        <f>'I (2)'!$F22</f>
        <v>0.022189622067253917</v>
      </c>
      <c r="D17" s="19">
        <f>'I (3)'!$G22</f>
        <v>0</v>
      </c>
      <c r="E17" s="20">
        <f>'I (4)'!$E21</f>
        <v>0</v>
      </c>
      <c r="F17" s="19">
        <f>'I (5)'!$G22</f>
        <v>1</v>
      </c>
      <c r="G17" s="20">
        <f>'II (1)'!$G21</f>
        <v>0</v>
      </c>
      <c r="H17" s="19">
        <f>'II (2)'!$F21</f>
        <v>-0.27401204924331113</v>
      </c>
      <c r="I17" s="19">
        <f>'II (3)'!$F21</f>
        <v>-0.08758522651545224</v>
      </c>
      <c r="J17" s="20">
        <f>'II (4)'!$H22</f>
        <v>0</v>
      </c>
      <c r="K17" s="19">
        <f>'II (5)'!$G22</f>
        <v>-0.00046898920021594935</v>
      </c>
      <c r="L17" s="19">
        <f>'II (6)'!$F22</f>
        <v>1.6639558036507232</v>
      </c>
      <c r="M17" s="32">
        <f>'III (1)'!$M22</f>
        <v>0</v>
      </c>
      <c r="N17" s="32">
        <f>'III (2)'!$K22</f>
        <v>0</v>
      </c>
      <c r="O17" s="32">
        <f>'III (3)'!$I21</f>
        <v>0</v>
      </c>
      <c r="P17" s="19">
        <f>'III (4)'!$L22</f>
        <v>0</v>
      </c>
      <c r="Q17" s="19">
        <f>'III (5)'!$H22</f>
        <v>0</v>
      </c>
      <c r="R17" s="20">
        <f>'III (6)'!$E21</f>
        <v>0</v>
      </c>
      <c r="S17" s="19">
        <f>'III (7)'!$J22</f>
        <v>0.14090421920414517</v>
      </c>
      <c r="T17" s="20">
        <f>'IV (1)'!$E21</f>
        <v>1</v>
      </c>
      <c r="U17" s="20">
        <f>'IV (2)'!$E21</f>
        <v>0</v>
      </c>
      <c r="V17" s="38">
        <f t="shared" si="0"/>
        <v>3.9921257504356213</v>
      </c>
      <c r="W17" s="1">
        <f t="shared" si="1"/>
        <v>5</v>
      </c>
    </row>
    <row r="18" spans="1:23" ht="15">
      <c r="A18" s="5" t="s">
        <v>13</v>
      </c>
      <c r="B18" s="19">
        <f>'I (1)'!$F23</f>
        <v>0.31600303197900265</v>
      </c>
      <c r="C18" s="19">
        <f>'I (2)'!$F23</f>
        <v>0</v>
      </c>
      <c r="D18" s="19">
        <f>'I (3)'!$G23</f>
        <v>0</v>
      </c>
      <c r="E18" s="20">
        <f>'I (4)'!$E22</f>
        <v>0</v>
      </c>
      <c r="F18" s="19">
        <f>'I (5)'!$G23</f>
        <v>1</v>
      </c>
      <c r="G18" s="20">
        <f>'II (1)'!$G22</f>
        <v>0</v>
      </c>
      <c r="H18" s="19">
        <f>'II (2)'!$F22</f>
        <v>0</v>
      </c>
      <c r="I18" s="19">
        <f>'II (3)'!$F22</f>
        <v>-0.06466141033611178</v>
      </c>
      <c r="J18" s="20">
        <f>'II (4)'!$H23</f>
        <v>0</v>
      </c>
      <c r="K18" s="19">
        <f>'II (5)'!$G23</f>
        <v>0</v>
      </c>
      <c r="L18" s="19">
        <f>'II (6)'!$F23</f>
        <v>0.09552855408047395</v>
      </c>
      <c r="M18" s="32">
        <f>'III (1)'!$M23</f>
        <v>0</v>
      </c>
      <c r="N18" s="32">
        <f>'III (2)'!$K23</f>
        <v>0</v>
      </c>
      <c r="O18" s="32">
        <f>'III (3)'!$I22</f>
        <v>0</v>
      </c>
      <c r="P18" s="19">
        <f>'III (4)'!$L23</f>
        <v>-0.4079883744359654</v>
      </c>
      <c r="Q18" s="19">
        <f>'III (5)'!$H23</f>
        <v>0</v>
      </c>
      <c r="R18" s="20">
        <f>'III (6)'!$E22</f>
        <v>0</v>
      </c>
      <c r="S18" s="19">
        <f>'III (7)'!$J23</f>
        <v>0.38510510668927084</v>
      </c>
      <c r="T18" s="20">
        <f>'IV (1)'!$E22</f>
        <v>1</v>
      </c>
      <c r="U18" s="20">
        <f>'IV (2)'!$E22</f>
        <v>0</v>
      </c>
      <c r="V18" s="38">
        <f t="shared" si="0"/>
        <v>2.3239869079766704</v>
      </c>
      <c r="W18" s="1">
        <f t="shared" si="1"/>
        <v>14</v>
      </c>
    </row>
    <row r="19" spans="1:23" ht="15">
      <c r="A19" s="5" t="s">
        <v>14</v>
      </c>
      <c r="B19" s="19">
        <f>'I (1)'!$F24</f>
        <v>0.29062539191586095</v>
      </c>
      <c r="C19" s="19">
        <f>'I (2)'!$F24</f>
        <v>0.14073574684341852</v>
      </c>
      <c r="D19" s="19">
        <f>'I (3)'!$G24</f>
        <v>-0.1470894534533713</v>
      </c>
      <c r="E19" s="20">
        <f>'I (4)'!$E23</f>
        <v>0</v>
      </c>
      <c r="F19" s="19">
        <f>'I (5)'!$G24</f>
        <v>0.3657792857269547</v>
      </c>
      <c r="G19" s="20">
        <f>'II (1)'!$G23</f>
        <v>0</v>
      </c>
      <c r="H19" s="19">
        <f>'II (2)'!$F23</f>
        <v>-0.49223752225430584</v>
      </c>
      <c r="I19" s="19">
        <f>'II (3)'!$F23</f>
        <v>-0.7074400722415525</v>
      </c>
      <c r="J19" s="20">
        <f>'II (4)'!$H24</f>
        <v>0</v>
      </c>
      <c r="K19" s="19">
        <f>'II (5)'!$G24</f>
        <v>-1</v>
      </c>
      <c r="L19" s="19">
        <f>'II (6)'!$F24</f>
        <v>0.5836341437389087</v>
      </c>
      <c r="M19" s="32">
        <f>'III (1)'!$M24</f>
        <v>0</v>
      </c>
      <c r="N19" s="32">
        <f>'III (2)'!$K24</f>
        <v>0</v>
      </c>
      <c r="O19" s="32">
        <f>'III (3)'!$I23</f>
        <v>0</v>
      </c>
      <c r="P19" s="19">
        <f>'III (4)'!$L24</f>
        <v>0</v>
      </c>
      <c r="Q19" s="19">
        <f>'III (5)'!$H24</f>
        <v>0</v>
      </c>
      <c r="R19" s="20">
        <f>'III (6)'!$E23</f>
        <v>0</v>
      </c>
      <c r="S19" s="19">
        <f>'III (7)'!$J24</f>
        <v>0.21588611636323088</v>
      </c>
      <c r="T19" s="20">
        <f>'IV (1)'!$E23</f>
        <v>1</v>
      </c>
      <c r="U19" s="20">
        <f>'IV (2)'!$E23</f>
        <v>0</v>
      </c>
      <c r="V19" s="38">
        <f t="shared" si="0"/>
        <v>0.2498936366391441</v>
      </c>
      <c r="W19" s="1">
        <f t="shared" si="1"/>
        <v>35</v>
      </c>
    </row>
    <row r="20" spans="1:23" ht="15">
      <c r="A20" s="5" t="s">
        <v>15</v>
      </c>
      <c r="B20" s="19">
        <f>'I (1)'!$F25</f>
        <v>0.3070858015247449</v>
      </c>
      <c r="C20" s="19">
        <f>'I (2)'!$F25</f>
        <v>0.2837560848094024</v>
      </c>
      <c r="D20" s="19">
        <f>'I (3)'!$G25</f>
        <v>0</v>
      </c>
      <c r="E20" s="20">
        <f>'I (4)'!$E24</f>
        <v>0</v>
      </c>
      <c r="F20" s="19">
        <f>'I (5)'!$G25</f>
        <v>0.9385157544075428</v>
      </c>
      <c r="G20" s="20">
        <f>'II (1)'!$G24</f>
        <v>0</v>
      </c>
      <c r="H20" s="19">
        <f>'II (2)'!$F24</f>
        <v>-0.20427757992007237</v>
      </c>
      <c r="I20" s="19">
        <f>'II (3)'!$F24</f>
        <v>-0.0034647754944127623</v>
      </c>
      <c r="J20" s="20">
        <f>'II (4)'!$H25</f>
        <v>0</v>
      </c>
      <c r="K20" s="19">
        <f>'II (5)'!$G25</f>
        <v>-0.01124469840440593</v>
      </c>
      <c r="L20" s="19">
        <f>'II (6)'!$F25</f>
        <v>1.3618717908352471</v>
      </c>
      <c r="M20" s="32">
        <f>'III (1)'!$M25</f>
        <v>0</v>
      </c>
      <c r="N20" s="32">
        <f>'III (2)'!$K25</f>
        <v>0</v>
      </c>
      <c r="O20" s="32">
        <f>'III (3)'!$I24</f>
        <v>0</v>
      </c>
      <c r="P20" s="19">
        <f>'III (4)'!$L25</f>
        <v>0</v>
      </c>
      <c r="Q20" s="19">
        <f>'III (5)'!$H25</f>
        <v>0</v>
      </c>
      <c r="R20" s="20">
        <f>'III (6)'!$E24</f>
        <v>0</v>
      </c>
      <c r="S20" s="19">
        <f>'III (7)'!$J25</f>
        <v>0.372080788156102</v>
      </c>
      <c r="T20" s="20">
        <f>'IV (1)'!$E24</f>
        <v>1</v>
      </c>
      <c r="U20" s="20">
        <f>'IV (2)'!$E24</f>
        <v>0</v>
      </c>
      <c r="V20" s="38">
        <f t="shared" si="0"/>
        <v>4.0443231659141485</v>
      </c>
      <c r="W20" s="1">
        <f t="shared" si="1"/>
        <v>3</v>
      </c>
    </row>
    <row r="21" spans="1:23" ht="15">
      <c r="A21" s="5" t="s">
        <v>16</v>
      </c>
      <c r="B21" s="19">
        <f>'I (1)'!$F26</f>
        <v>0.3447592669647449</v>
      </c>
      <c r="C21" s="19">
        <f>'I (2)'!$F26</f>
        <v>0.16123721743102573</v>
      </c>
      <c r="D21" s="19">
        <f>'I (3)'!$G26</f>
        <v>0</v>
      </c>
      <c r="E21" s="20">
        <f>'I (4)'!$E25</f>
        <v>0</v>
      </c>
      <c r="F21" s="19">
        <f>'I (5)'!$G26</f>
        <v>0.6431438570012643</v>
      </c>
      <c r="G21" s="20">
        <f>'II (1)'!$G25</f>
        <v>0</v>
      </c>
      <c r="H21" s="19">
        <f>'II (2)'!$F25</f>
        <v>-0.2942102579087987</v>
      </c>
      <c r="I21" s="19">
        <f>'II (3)'!$F25</f>
        <v>-0.4203266969245751</v>
      </c>
      <c r="J21" s="20">
        <f>'II (4)'!$H26</f>
        <v>0</v>
      </c>
      <c r="K21" s="19">
        <f>'II (5)'!$G26</f>
        <v>-0.09569242400525745</v>
      </c>
      <c r="L21" s="19">
        <f>'II (6)'!$F26</f>
        <v>0.2436533836715035</v>
      </c>
      <c r="M21" s="32">
        <f>'III (1)'!$M26</f>
        <v>0</v>
      </c>
      <c r="N21" s="32">
        <f>'III (2)'!$K26</f>
        <v>0</v>
      </c>
      <c r="O21" s="32">
        <f>'III (3)'!$I25</f>
        <v>0</v>
      </c>
      <c r="P21" s="19">
        <f>'III (4)'!$L26</f>
        <v>0</v>
      </c>
      <c r="Q21" s="19">
        <f>'III (5)'!$H26</f>
        <v>-0.21527969383403478</v>
      </c>
      <c r="R21" s="20">
        <f>'III (6)'!$E25</f>
        <v>0</v>
      </c>
      <c r="S21" s="19">
        <f>'III (7)'!$J26</f>
        <v>0.20927529680044082</v>
      </c>
      <c r="T21" s="20">
        <f>'IV (1)'!$E25</f>
        <v>1</v>
      </c>
      <c r="U21" s="20">
        <f>'IV (2)'!$E25</f>
        <v>0</v>
      </c>
      <c r="V21" s="38">
        <f t="shared" si="0"/>
        <v>1.5765599491963134</v>
      </c>
      <c r="W21" s="1">
        <f t="shared" si="1"/>
        <v>22</v>
      </c>
    </row>
    <row r="22" spans="1:23" ht="15">
      <c r="A22" s="5" t="s">
        <v>17</v>
      </c>
      <c r="B22" s="19">
        <f>'I (1)'!$F27</f>
        <v>0.39031510423630406</v>
      </c>
      <c r="C22" s="19">
        <f>'I (2)'!$F27</f>
        <v>0.3054456805677907</v>
      </c>
      <c r="D22" s="19">
        <f>'I (3)'!$G27</f>
        <v>0</v>
      </c>
      <c r="E22" s="20">
        <f>'I (4)'!$E26</f>
        <v>-1</v>
      </c>
      <c r="F22" s="19">
        <f>'I (5)'!$G27</f>
        <v>0.11877825766647951</v>
      </c>
      <c r="G22" s="20">
        <f>'II (1)'!$G26</f>
        <v>0</v>
      </c>
      <c r="H22" s="19">
        <f>'II (2)'!$F26</f>
        <v>-0.32772811719429534</v>
      </c>
      <c r="I22" s="19">
        <f>'II (3)'!$F26</f>
        <v>-0.7251022471182434</v>
      </c>
      <c r="J22" s="20">
        <f>'II (4)'!$H27</f>
        <v>0</v>
      </c>
      <c r="K22" s="19">
        <f>'II (5)'!$G27</f>
        <v>-0.0001031536555041486</v>
      </c>
      <c r="L22" s="19">
        <f>'II (6)'!$F27</f>
        <v>0.22522805994135903</v>
      </c>
      <c r="M22" s="32">
        <f>'III (1)'!$M27</f>
        <v>0</v>
      </c>
      <c r="N22" s="32">
        <f>'III (2)'!$K27</f>
        <v>0</v>
      </c>
      <c r="O22" s="32">
        <f>'III (3)'!$I26</f>
        <v>0</v>
      </c>
      <c r="P22" s="19">
        <f>'III (4)'!$L27</f>
        <v>0</v>
      </c>
      <c r="Q22" s="19">
        <f>'III (5)'!$H27</f>
        <v>-0.8365800719391169</v>
      </c>
      <c r="R22" s="20">
        <f>'III (6)'!$E26</f>
        <v>0</v>
      </c>
      <c r="S22" s="19">
        <f>'III (7)'!$J27</f>
        <v>0.19661778203010596</v>
      </c>
      <c r="T22" s="20">
        <f>'IV (1)'!$E26</f>
        <v>1</v>
      </c>
      <c r="U22" s="20">
        <f>'IV (2)'!$E26</f>
        <v>0</v>
      </c>
      <c r="V22" s="38">
        <f t="shared" si="0"/>
        <v>-0.6531287054651205</v>
      </c>
      <c r="W22" s="1">
        <f t="shared" si="1"/>
        <v>36</v>
      </c>
    </row>
    <row r="23" spans="1:23" ht="15">
      <c r="A23" s="5" t="s">
        <v>18</v>
      </c>
      <c r="B23" s="19">
        <f>'I (1)'!$F28</f>
        <v>0.32324612727193197</v>
      </c>
      <c r="C23" s="19">
        <f>'I (2)'!$F28</f>
        <v>0.5309207710235432</v>
      </c>
      <c r="D23" s="19">
        <f>'I (3)'!$G28</f>
        <v>0</v>
      </c>
      <c r="E23" s="20">
        <f>'I (4)'!$E27</f>
        <v>0</v>
      </c>
      <c r="F23" s="19">
        <f>'I (5)'!$G28</f>
        <v>0.22141384923067547</v>
      </c>
      <c r="G23" s="20">
        <f>'II (1)'!$G27</f>
        <v>0</v>
      </c>
      <c r="H23" s="19">
        <f>'II (2)'!$F27</f>
        <v>0</v>
      </c>
      <c r="I23" s="19">
        <f>'II (3)'!$F27</f>
        <v>-0.7886893387977475</v>
      </c>
      <c r="J23" s="20">
        <f>'II (4)'!$H28</f>
        <v>0</v>
      </c>
      <c r="K23" s="19">
        <f>'II (5)'!$G28</f>
        <v>-0.011185166253485878</v>
      </c>
      <c r="L23" s="19">
        <f>'II (6)'!$F28</f>
        <v>0.4904411224203739</v>
      </c>
      <c r="M23" s="32">
        <f>'III (1)'!$M28</f>
        <v>0</v>
      </c>
      <c r="N23" s="32">
        <f>'III (2)'!$K28</f>
        <v>0</v>
      </c>
      <c r="O23" s="32">
        <f>'III (3)'!$I27</f>
        <v>0</v>
      </c>
      <c r="P23" s="19">
        <f>'III (4)'!$L28</f>
        <v>0</v>
      </c>
      <c r="Q23" s="19">
        <f>'III (5)'!$H28</f>
        <v>-0.058095696375728534</v>
      </c>
      <c r="R23" s="20">
        <f>'III (6)'!$E27</f>
        <v>0</v>
      </c>
      <c r="S23" s="19">
        <f>'III (7)'!$J28</f>
        <v>0.161918424575601</v>
      </c>
      <c r="T23" s="20">
        <f>'IV (1)'!$E27</f>
        <v>1</v>
      </c>
      <c r="U23" s="20">
        <f>'IV (2)'!$E27</f>
        <v>0</v>
      </c>
      <c r="V23" s="38">
        <f t="shared" si="0"/>
        <v>1.8699700930951635</v>
      </c>
      <c r="W23" s="1">
        <f t="shared" si="1"/>
        <v>18</v>
      </c>
    </row>
    <row r="24" spans="1:23" ht="15">
      <c r="A24" s="5" t="s">
        <v>19</v>
      </c>
      <c r="B24" s="19">
        <f>'I (1)'!$F29</f>
        <v>2</v>
      </c>
      <c r="C24" s="19">
        <f>'I (2)'!$F29</f>
        <v>0.15816485776669778</v>
      </c>
      <c r="D24" s="19">
        <f>'I (3)'!$G29</f>
        <v>-1</v>
      </c>
      <c r="E24" s="20">
        <f>'I (4)'!$E28</f>
        <v>0</v>
      </c>
      <c r="F24" s="19">
        <f>'I (5)'!$G29</f>
        <v>0.21997944103813297</v>
      </c>
      <c r="G24" s="20">
        <f>'II (1)'!$G28</f>
        <v>0</v>
      </c>
      <c r="H24" s="19">
        <f>'II (2)'!$F28</f>
        <v>0</v>
      </c>
      <c r="I24" s="19">
        <f>'II (3)'!$F28</f>
        <v>-0.05131296099979313</v>
      </c>
      <c r="J24" s="20">
        <f>'II (4)'!$H29</f>
        <v>0</v>
      </c>
      <c r="K24" s="19">
        <f>'II (5)'!$G29</f>
        <v>-0.002479179837764454</v>
      </c>
      <c r="L24" s="19">
        <f>'II (6)'!$F29</f>
        <v>0.6535416817580368</v>
      </c>
      <c r="M24" s="32">
        <f>'III (1)'!$M29</f>
        <v>0</v>
      </c>
      <c r="N24" s="32">
        <f>'III (2)'!$K29</f>
        <v>0</v>
      </c>
      <c r="O24" s="32">
        <f>'III (3)'!$I28</f>
        <v>0</v>
      </c>
      <c r="P24" s="19">
        <f>'III (4)'!$L29</f>
        <v>0</v>
      </c>
      <c r="Q24" s="19">
        <f>'III (5)'!$H29</f>
        <v>0</v>
      </c>
      <c r="R24" s="20">
        <f>'III (6)'!$E28</f>
        <v>0</v>
      </c>
      <c r="S24" s="19">
        <f>'III (7)'!$J29</f>
        <v>1</v>
      </c>
      <c r="T24" s="20">
        <f>'IV (1)'!$E28</f>
        <v>1</v>
      </c>
      <c r="U24" s="20">
        <f>'IV (2)'!$E28</f>
        <v>0</v>
      </c>
      <c r="V24" s="38">
        <f t="shared" si="0"/>
        <v>3.9778938397253105</v>
      </c>
      <c r="W24" s="1">
        <f t="shared" si="1"/>
        <v>7</v>
      </c>
    </row>
    <row r="25" spans="1:23" ht="15">
      <c r="A25" s="5" t="s">
        <v>20</v>
      </c>
      <c r="B25" s="19">
        <f>'I (1)'!$F30</f>
        <v>0.27788045460845034</v>
      </c>
      <c r="C25" s="19">
        <f>'I (2)'!$F30</f>
        <v>0.1952461988270991</v>
      </c>
      <c r="D25" s="19">
        <f>'I (3)'!$G30</f>
        <v>0</v>
      </c>
      <c r="E25" s="20">
        <f>'I (4)'!$E29</f>
        <v>0</v>
      </c>
      <c r="F25" s="19">
        <f>'I (5)'!$G30</f>
        <v>0.9967605953943471</v>
      </c>
      <c r="G25" s="20">
        <f>'II (1)'!$G29</f>
        <v>0</v>
      </c>
      <c r="H25" s="19">
        <f>'II (2)'!$F29</f>
        <v>-0.16225213269236052</v>
      </c>
      <c r="I25" s="19">
        <f>'II (3)'!$F29</f>
        <v>-0.3145561773710477</v>
      </c>
      <c r="J25" s="20">
        <f>'II (4)'!$H30</f>
        <v>0</v>
      </c>
      <c r="K25" s="19">
        <f>'II (5)'!$G30</f>
        <v>-0.0020623115836712414</v>
      </c>
      <c r="L25" s="19">
        <f>'II (6)'!$F30</f>
        <v>1.7018923817451386</v>
      </c>
      <c r="M25" s="32">
        <f>'III (1)'!$M30</f>
        <v>0</v>
      </c>
      <c r="N25" s="32">
        <f>'III (2)'!$K30</f>
        <v>0</v>
      </c>
      <c r="O25" s="32">
        <f>'III (3)'!$I29</f>
        <v>0</v>
      </c>
      <c r="P25" s="19">
        <f>'III (4)'!$L30</f>
        <v>0</v>
      </c>
      <c r="Q25" s="19">
        <f>'III (5)'!$H30</f>
        <v>0</v>
      </c>
      <c r="R25" s="20">
        <f>'III (6)'!$E29</f>
        <v>0</v>
      </c>
      <c r="S25" s="19">
        <f>'III (7)'!$J30</f>
        <v>0.33251813189487833</v>
      </c>
      <c r="T25" s="20">
        <f>'IV (1)'!$E29</f>
        <v>1</v>
      </c>
      <c r="U25" s="20">
        <f>'IV (2)'!$E29</f>
        <v>0</v>
      </c>
      <c r="V25" s="38">
        <f t="shared" si="0"/>
        <v>4.025427140822835</v>
      </c>
      <c r="W25" s="1">
        <f t="shared" si="1"/>
        <v>4</v>
      </c>
    </row>
    <row r="26" spans="1:23" ht="15">
      <c r="A26" s="5" t="s">
        <v>21</v>
      </c>
      <c r="B26" s="19">
        <f>'I (1)'!$F31</f>
        <v>0.4041221361679012</v>
      </c>
      <c r="C26" s="19">
        <f>'I (2)'!$F31</f>
        <v>0.1719373748519161</v>
      </c>
      <c r="D26" s="19">
        <f>'I (3)'!$G31</f>
        <v>0</v>
      </c>
      <c r="E26" s="20">
        <f>'I (4)'!$E30</f>
        <v>0</v>
      </c>
      <c r="F26" s="19">
        <f>'I (5)'!$G31</f>
        <v>0.05215394699091872</v>
      </c>
      <c r="G26" s="20">
        <f>'II (1)'!$G30</f>
        <v>0</v>
      </c>
      <c r="H26" s="19">
        <f>'II (2)'!$F30</f>
        <v>-0.29713146510663285</v>
      </c>
      <c r="I26" s="19">
        <f>'II (3)'!$F30</f>
        <v>0</v>
      </c>
      <c r="J26" s="20">
        <f>'II (4)'!$H31</f>
        <v>0</v>
      </c>
      <c r="K26" s="19">
        <f>'II (5)'!$G31</f>
        <v>0</v>
      </c>
      <c r="L26" s="19">
        <f>'II (6)'!$F31</f>
        <v>1.5406296798202341</v>
      </c>
      <c r="M26" s="32">
        <f>'III (1)'!$M31</f>
        <v>0</v>
      </c>
      <c r="N26" s="32">
        <f>'III (2)'!$K31</f>
        <v>0</v>
      </c>
      <c r="O26" s="32">
        <f>'III (3)'!$I30</f>
        <v>0</v>
      </c>
      <c r="P26" s="19">
        <f>'III (4)'!$L31</f>
        <v>-1</v>
      </c>
      <c r="Q26" s="19">
        <f>'III (5)'!$H31</f>
        <v>-1.398842208681605</v>
      </c>
      <c r="R26" s="20">
        <f>'III (6)'!$E30</f>
        <v>0</v>
      </c>
      <c r="S26" s="19">
        <f>'III (7)'!$J31</f>
        <v>0.22612980784485967</v>
      </c>
      <c r="T26" s="20">
        <f>'IV (1)'!$E30</f>
        <v>1</v>
      </c>
      <c r="U26" s="20">
        <f>'IV (2)'!$E30</f>
        <v>0</v>
      </c>
      <c r="V26" s="38">
        <f t="shared" si="0"/>
        <v>0.6989992718875919</v>
      </c>
      <c r="W26" s="1">
        <f t="shared" si="1"/>
        <v>32</v>
      </c>
    </row>
    <row r="27" spans="1:23" ht="15">
      <c r="A27" s="5" t="s">
        <v>22</v>
      </c>
      <c r="B27" s="19">
        <f>'I (1)'!$F32</f>
        <v>0.3221707034096646</v>
      </c>
      <c r="C27" s="19">
        <f>'I (2)'!$F32</f>
        <v>1</v>
      </c>
      <c r="D27" s="19">
        <f>'I (3)'!$G32</f>
        <v>-0.11459452696298804</v>
      </c>
      <c r="E27" s="20">
        <f>'I (4)'!$E31</f>
        <v>0</v>
      </c>
      <c r="F27" s="19">
        <f>'I (5)'!$G32</f>
        <v>0.691801887737198</v>
      </c>
      <c r="G27" s="20">
        <f>'II (1)'!$G31</f>
        <v>0</v>
      </c>
      <c r="H27" s="19">
        <f>'II (2)'!$F31</f>
        <v>-0.39516321739256666</v>
      </c>
      <c r="I27" s="19">
        <f>'II (3)'!$F31</f>
        <v>-0.010232631835808526</v>
      </c>
      <c r="J27" s="20">
        <f>'II (4)'!$H32</f>
        <v>0</v>
      </c>
      <c r="K27" s="19">
        <f>'II (5)'!$G32</f>
        <v>-0.001385141574288038</v>
      </c>
      <c r="L27" s="19">
        <f>'II (6)'!$F32</f>
        <v>0.7972708721633984</v>
      </c>
      <c r="M27" s="32">
        <f>'III (1)'!$M32</f>
        <v>0</v>
      </c>
      <c r="N27" s="32">
        <f>'III (2)'!$K32</f>
        <v>0</v>
      </c>
      <c r="O27" s="32">
        <f>'III (3)'!$I31</f>
        <v>0</v>
      </c>
      <c r="P27" s="19">
        <f>'III (4)'!$L32</f>
        <v>0</v>
      </c>
      <c r="Q27" s="19">
        <f>'III (5)'!$H32</f>
        <v>0</v>
      </c>
      <c r="R27" s="20">
        <f>'III (6)'!$E31</f>
        <v>0</v>
      </c>
      <c r="S27" s="19">
        <f>'III (7)'!$J32</f>
        <v>0.35697633364227094</v>
      </c>
      <c r="T27" s="20">
        <f>'IV (1)'!$E31</f>
        <v>1</v>
      </c>
      <c r="U27" s="20">
        <f>'IV (2)'!$E31</f>
        <v>0</v>
      </c>
      <c r="V27" s="38">
        <f t="shared" si="0"/>
        <v>3.646844279186881</v>
      </c>
      <c r="W27" s="1">
        <f t="shared" si="1"/>
        <v>8</v>
      </c>
    </row>
    <row r="28" spans="1:23" ht="15">
      <c r="A28" s="5" t="s">
        <v>23</v>
      </c>
      <c r="B28" s="19">
        <f>'I (1)'!$F33</f>
        <v>0.290197667542069</v>
      </c>
      <c r="C28" s="19">
        <f>'I (2)'!$F33</f>
        <v>0.26385353739679523</v>
      </c>
      <c r="D28" s="19">
        <f>'I (3)'!$G33</f>
        <v>0</v>
      </c>
      <c r="E28" s="20">
        <f>'I (4)'!$E32</f>
        <v>0</v>
      </c>
      <c r="F28" s="19">
        <f>'I (5)'!$G33</f>
        <v>0</v>
      </c>
      <c r="G28" s="20">
        <f>'II (1)'!$G32</f>
        <v>0</v>
      </c>
      <c r="H28" s="19">
        <f>'II (2)'!$F32</f>
        <v>-0.0854608665967772</v>
      </c>
      <c r="I28" s="19">
        <f>'II (3)'!$F32</f>
        <v>-1</v>
      </c>
      <c r="J28" s="20">
        <f>'II (4)'!$H33</f>
        <v>0</v>
      </c>
      <c r="K28" s="19">
        <f>'II (5)'!$G33</f>
        <v>-0.029758652881652237</v>
      </c>
      <c r="L28" s="19">
        <f>'II (6)'!$F33</f>
        <v>1.8460600511305383</v>
      </c>
      <c r="M28" s="32">
        <f>'III (1)'!$M33</f>
        <v>0</v>
      </c>
      <c r="N28" s="32">
        <f>'III (2)'!$K33</f>
        <v>0</v>
      </c>
      <c r="O28" s="32">
        <f>'III (3)'!$I32</f>
        <v>0</v>
      </c>
      <c r="P28" s="19">
        <f>'III (4)'!$L33</f>
        <v>0</v>
      </c>
      <c r="Q28" s="19">
        <f>'III (5)'!$H33</f>
        <v>-1.1224788242969987</v>
      </c>
      <c r="R28" s="20">
        <f>'III (6)'!$E32</f>
        <v>0</v>
      </c>
      <c r="S28" s="19">
        <f>'III (7)'!$J33</f>
        <v>0.06100122826089855</v>
      </c>
      <c r="T28" s="20">
        <f>'IV (1)'!$E32</f>
        <v>1</v>
      </c>
      <c r="U28" s="20">
        <f>'IV (2)'!$E32</f>
        <v>0</v>
      </c>
      <c r="V28" s="38">
        <f t="shared" si="0"/>
        <v>1.2234141405548729</v>
      </c>
      <c r="W28" s="1">
        <f t="shared" si="1"/>
        <v>26</v>
      </c>
    </row>
    <row r="29" spans="1:23" ht="15">
      <c r="A29" s="5" t="s">
        <v>24</v>
      </c>
      <c r="B29" s="19">
        <f>'I (1)'!$F34</f>
        <v>0.28825750756850527</v>
      </c>
      <c r="C29" s="19">
        <f>'I (2)'!$F34</f>
        <v>0.23324545727900695</v>
      </c>
      <c r="D29" s="19">
        <f>'I (3)'!$G34</f>
        <v>-0.5451891670424669</v>
      </c>
      <c r="E29" s="20">
        <f>'I (4)'!$E33</f>
        <v>0</v>
      </c>
      <c r="F29" s="19">
        <f>'I (5)'!$G34</f>
        <v>0.9911589546941064</v>
      </c>
      <c r="G29" s="20">
        <f>'II (1)'!$G33</f>
        <v>0</v>
      </c>
      <c r="H29" s="19">
        <f>'II (2)'!$F33</f>
        <v>-0.6129282698066337</v>
      </c>
      <c r="I29" s="19">
        <f>'II (3)'!$F33</f>
        <v>-0.009639671656057554</v>
      </c>
      <c r="J29" s="20">
        <f>'II (4)'!$H34</f>
        <v>0</v>
      </c>
      <c r="K29" s="19">
        <f>'II (5)'!$G34</f>
        <v>-0.048501113272335444</v>
      </c>
      <c r="L29" s="19">
        <f>'II (6)'!$F34</f>
        <v>0.616385658860262</v>
      </c>
      <c r="M29" s="32">
        <f>'III (1)'!$M34</f>
        <v>0</v>
      </c>
      <c r="N29" s="32">
        <f>'III (2)'!$K34</f>
        <v>0</v>
      </c>
      <c r="O29" s="32">
        <f>'III (3)'!$I33</f>
        <v>0</v>
      </c>
      <c r="P29" s="19">
        <f>'III (4)'!$L34</f>
        <v>-1.2775557155395993E-16</v>
      </c>
      <c r="Q29" s="19">
        <f>'III (5)'!$H34</f>
        <v>0</v>
      </c>
      <c r="R29" s="20">
        <f>'III (6)'!$E33</f>
        <v>0</v>
      </c>
      <c r="S29" s="19">
        <f>'III (7)'!$J34</f>
        <v>0.6764513867314731</v>
      </c>
      <c r="T29" s="20">
        <f>'IV (1)'!$E33</f>
        <v>1</v>
      </c>
      <c r="U29" s="20">
        <f>'IV (2)'!$E33</f>
        <v>0</v>
      </c>
      <c r="V29" s="38">
        <f t="shared" si="0"/>
        <v>2.5892407433558597</v>
      </c>
      <c r="W29" s="1">
        <f t="shared" si="1"/>
        <v>11</v>
      </c>
    </row>
    <row r="30" spans="1:23" ht="15">
      <c r="A30" s="5" t="s">
        <v>25</v>
      </c>
      <c r="B30" s="19">
        <f>'I (1)'!$F35</f>
        <v>0.34305604191144956</v>
      </c>
      <c r="C30" s="19">
        <f>'I (2)'!$F35</f>
        <v>0.15274997119625183</v>
      </c>
      <c r="D30" s="19">
        <f>'I (3)'!$G35</f>
        <v>0</v>
      </c>
      <c r="E30" s="20">
        <f>'I (4)'!$E34</f>
        <v>-1</v>
      </c>
      <c r="F30" s="19">
        <f>'I (5)'!$G35</f>
        <v>0.0895117945651454</v>
      </c>
      <c r="G30" s="20">
        <f>'II (1)'!$G34</f>
        <v>0</v>
      </c>
      <c r="H30" s="19">
        <f>'II (2)'!$F34</f>
        <v>-0.16976429697374582</v>
      </c>
      <c r="I30" s="19">
        <f>'II (3)'!$F34</f>
        <v>-0.38844175293672206</v>
      </c>
      <c r="J30" s="20">
        <f>'II (4)'!$H35</f>
        <v>0</v>
      </c>
      <c r="K30" s="19">
        <f>'II (5)'!$G35</f>
        <v>-0.5190662461135711</v>
      </c>
      <c r="L30" s="19">
        <f>'II (6)'!$F35</f>
        <v>0.7736055909727483</v>
      </c>
      <c r="M30" s="32">
        <f>'III (1)'!$M35</f>
        <v>0</v>
      </c>
      <c r="N30" s="32">
        <f>'III (2)'!$K35</f>
        <v>0</v>
      </c>
      <c r="O30" s="32">
        <f>'III (3)'!$I34</f>
        <v>0</v>
      </c>
      <c r="P30" s="19">
        <f>'III (4)'!$L35</f>
        <v>0</v>
      </c>
      <c r="Q30" s="19">
        <f>'III (5)'!$H35</f>
        <v>-1.8163048509126243</v>
      </c>
      <c r="R30" s="20">
        <f>'III (6)'!$E34</f>
        <v>0</v>
      </c>
      <c r="S30" s="19">
        <f>'III (7)'!$J35</f>
        <v>0</v>
      </c>
      <c r="T30" s="20">
        <f>'IV (1)'!$E34</f>
        <v>1</v>
      </c>
      <c r="U30" s="20">
        <f>'IV (2)'!$E34</f>
        <v>0</v>
      </c>
      <c r="V30" s="38">
        <f t="shared" si="0"/>
        <v>-1.5346537482910683</v>
      </c>
      <c r="W30" s="1">
        <f t="shared" si="1"/>
        <v>37</v>
      </c>
    </row>
    <row r="31" spans="1:23" ht="15">
      <c r="A31" s="5" t="s">
        <v>26</v>
      </c>
      <c r="B31" s="19">
        <f>'I (1)'!$F36</f>
        <v>0.22272203470238247</v>
      </c>
      <c r="C31" s="19">
        <f>'I (2)'!$F36</f>
        <v>0.3062690438536122</v>
      </c>
      <c r="D31" s="19">
        <f>'I (3)'!$G36</f>
        <v>-0.4978413122610049</v>
      </c>
      <c r="E31" s="20">
        <f>'I (4)'!$E35</f>
        <v>0</v>
      </c>
      <c r="F31" s="19">
        <f>'I (5)'!$G36</f>
        <v>0.9142693616262889</v>
      </c>
      <c r="G31" s="20">
        <f>'II (1)'!$G35</f>
        <v>0</v>
      </c>
      <c r="H31" s="19">
        <f>'II (2)'!$F35</f>
        <v>-0.9252210577544524</v>
      </c>
      <c r="I31" s="19">
        <f>'II (3)'!$F35</f>
        <v>-0.3838273702045969</v>
      </c>
      <c r="J31" s="20">
        <f>'II (4)'!$H36</f>
        <v>0</v>
      </c>
      <c r="K31" s="19">
        <f>'II (5)'!$G36</f>
        <v>-0.0007726305059246214</v>
      </c>
      <c r="L31" s="19">
        <f>'II (6)'!$F36</f>
        <v>0.40383245481592506</v>
      </c>
      <c r="M31" s="32">
        <f>'III (1)'!$M36</f>
        <v>0</v>
      </c>
      <c r="N31" s="32">
        <f>'III (2)'!$K36</f>
        <v>0</v>
      </c>
      <c r="O31" s="32">
        <f>'III (3)'!$I35</f>
        <v>0</v>
      </c>
      <c r="P31" s="19">
        <f>'III (4)'!$L36</f>
        <v>-0.37112741789092546</v>
      </c>
      <c r="Q31" s="19">
        <f>'III (5)'!$H36</f>
        <v>0</v>
      </c>
      <c r="R31" s="20">
        <f>'III (6)'!$E35</f>
        <v>0</v>
      </c>
      <c r="S31" s="19">
        <f>'III (7)'!$J36</f>
        <v>0.32649077997391407</v>
      </c>
      <c r="T31" s="20">
        <f>'IV (1)'!$E35</f>
        <v>1</v>
      </c>
      <c r="U31" s="20">
        <f>'IV (2)'!$E35</f>
        <v>0</v>
      </c>
      <c r="V31" s="38">
        <f t="shared" si="0"/>
        <v>0.9947938863552184</v>
      </c>
      <c r="W31" s="1">
        <f t="shared" si="1"/>
        <v>30</v>
      </c>
    </row>
    <row r="32" spans="1:23" ht="15">
      <c r="A32" s="5" t="s">
        <v>27</v>
      </c>
      <c r="B32" s="19">
        <f>'I (1)'!$F37</f>
        <v>0.3468806709208063</v>
      </c>
      <c r="C32" s="19">
        <f>'I (2)'!$F37</f>
        <v>0.045347429542607176</v>
      </c>
      <c r="D32" s="19">
        <f>'I (3)'!$G37</f>
        <v>0</v>
      </c>
      <c r="E32" s="20">
        <f>'I (4)'!$E36</f>
        <v>0</v>
      </c>
      <c r="F32" s="19">
        <f>'I (5)'!$G37</f>
        <v>0.9134301382727336</v>
      </c>
      <c r="G32" s="20">
        <f>'II (1)'!$G36</f>
        <v>0</v>
      </c>
      <c r="H32" s="19">
        <f>'II (2)'!$F36</f>
        <v>-0.28000497931311263</v>
      </c>
      <c r="I32" s="19">
        <f>'II (3)'!$F36</f>
        <v>-0.45394912501589135</v>
      </c>
      <c r="J32" s="20">
        <f>'II (4)'!$H37</f>
        <v>0</v>
      </c>
      <c r="K32" s="19">
        <f>'II (5)'!$G37</f>
        <v>0</v>
      </c>
      <c r="L32" s="19">
        <f>'II (6)'!$F37</f>
        <v>0.40585756935233347</v>
      </c>
      <c r="M32" s="32">
        <f>'III (1)'!$M37</f>
        <v>0</v>
      </c>
      <c r="N32" s="32">
        <f>'III (2)'!$K37</f>
        <v>0</v>
      </c>
      <c r="O32" s="32">
        <f>'III (3)'!$I36</f>
        <v>0</v>
      </c>
      <c r="P32" s="19">
        <f>'III (4)'!$L37</f>
        <v>-0.18003365352841774</v>
      </c>
      <c r="Q32" s="19">
        <f>'III (5)'!$H37</f>
        <v>-0.3599992520222241</v>
      </c>
      <c r="R32" s="20">
        <f>'III (6)'!$E36</f>
        <v>0</v>
      </c>
      <c r="S32" s="19">
        <f>'III (7)'!$J37</f>
        <v>0.10694530773520428</v>
      </c>
      <c r="T32" s="20">
        <f>'IV (1)'!$E36</f>
        <v>1</v>
      </c>
      <c r="U32" s="20">
        <f>'IV (2)'!$E36</f>
        <v>0</v>
      </c>
      <c r="V32" s="38">
        <f t="shared" si="0"/>
        <v>1.5444741059440388</v>
      </c>
      <c r="W32" s="1">
        <f t="shared" si="1"/>
        <v>23</v>
      </c>
    </row>
    <row r="33" spans="1:23" ht="15">
      <c r="A33" s="5" t="s">
        <v>28</v>
      </c>
      <c r="B33" s="19">
        <f>'I (1)'!$F38</f>
        <v>0.3769817767792196</v>
      </c>
      <c r="C33" s="19">
        <f>'I (2)'!$F38</f>
        <v>0.2111277005849156</v>
      </c>
      <c r="D33" s="19">
        <f>'I (3)'!$G38</f>
        <v>0</v>
      </c>
      <c r="E33" s="20">
        <f>'I (4)'!$E37</f>
        <v>0</v>
      </c>
      <c r="F33" s="19">
        <f>'I (5)'!$G38</f>
        <v>0.8955203621066654</v>
      </c>
      <c r="G33" s="20">
        <f>'II (1)'!$G37</f>
        <v>0</v>
      </c>
      <c r="H33" s="19">
        <f>'II (2)'!$F37</f>
        <v>-0.27061587634584716</v>
      </c>
      <c r="I33" s="19">
        <f>'II (3)'!$F37</f>
        <v>-0.20718937395610434</v>
      </c>
      <c r="J33" s="20">
        <f>'II (4)'!$H38</f>
        <v>0</v>
      </c>
      <c r="K33" s="19">
        <f>'II (5)'!$G38</f>
        <v>0</v>
      </c>
      <c r="L33" s="19">
        <f>'II (6)'!$F38</f>
        <v>0</v>
      </c>
      <c r="M33" s="32">
        <f>'III (1)'!$M38</f>
        <v>0</v>
      </c>
      <c r="N33" s="32">
        <f>'III (2)'!$K38</f>
        <v>0</v>
      </c>
      <c r="O33" s="32">
        <f>'III (3)'!$I37</f>
        <v>0</v>
      </c>
      <c r="P33" s="19">
        <f>'III (4)'!$L38</f>
        <v>0</v>
      </c>
      <c r="Q33" s="19">
        <f>'III (5)'!$H38</f>
        <v>-0.5193835896704964</v>
      </c>
      <c r="R33" s="20">
        <f>'III (6)'!$E37</f>
        <v>0</v>
      </c>
      <c r="S33" s="19">
        <f>'III (7)'!$J38</f>
        <v>0.1834703177628764</v>
      </c>
      <c r="T33" s="20">
        <f>'IV (1)'!$E37</f>
        <v>1</v>
      </c>
      <c r="U33" s="20">
        <f>'IV (2)'!$E37</f>
        <v>0</v>
      </c>
      <c r="V33" s="38">
        <f t="shared" si="0"/>
        <v>1.6699113172612288</v>
      </c>
      <c r="W33" s="1">
        <f t="shared" si="1"/>
        <v>20</v>
      </c>
    </row>
    <row r="34" spans="1:23" ht="15">
      <c r="A34" s="5" t="s">
        <v>29</v>
      </c>
      <c r="B34" s="19">
        <f>'I (1)'!$F39</f>
        <v>0.3378498572285877</v>
      </c>
      <c r="C34" s="19">
        <f>'I (2)'!$F39</f>
        <v>0.18464422978331563</v>
      </c>
      <c r="D34" s="19">
        <f>'I (3)'!$G39</f>
        <v>0</v>
      </c>
      <c r="E34" s="20">
        <f>'I (4)'!$E38</f>
        <v>0</v>
      </c>
      <c r="F34" s="19">
        <f>'I (5)'!$G39</f>
        <v>0.8785862459815331</v>
      </c>
      <c r="G34" s="20">
        <f>'II (1)'!$G38</f>
        <v>0</v>
      </c>
      <c r="H34" s="19">
        <f>'II (2)'!$F38</f>
        <v>-0.6934800662370192</v>
      </c>
      <c r="I34" s="19">
        <f>'II (3)'!$F38</f>
        <v>-0.1866119595448055</v>
      </c>
      <c r="J34" s="20">
        <f>'II (4)'!$H39</f>
        <v>0</v>
      </c>
      <c r="K34" s="19">
        <f>'II (5)'!$G39</f>
        <v>-0.020361541777807662</v>
      </c>
      <c r="L34" s="19">
        <f>'II (6)'!$F39</f>
        <v>0.5611021000087313</v>
      </c>
      <c r="M34" s="32">
        <f>'III (1)'!$M39</f>
        <v>0</v>
      </c>
      <c r="N34" s="32">
        <f>'III (2)'!$K39</f>
        <v>0</v>
      </c>
      <c r="O34" s="32">
        <f>'III (3)'!$I38</f>
        <v>0</v>
      </c>
      <c r="P34" s="19">
        <f>'III (4)'!$L39</f>
        <v>0</v>
      </c>
      <c r="Q34" s="19">
        <f>'III (5)'!$H39</f>
        <v>-2</v>
      </c>
      <c r="R34" s="20">
        <f>'III (6)'!$E38</f>
        <v>0</v>
      </c>
      <c r="S34" s="19">
        <f>'III (7)'!$J39</f>
        <v>0.25030442695525884</v>
      </c>
      <c r="T34" s="20">
        <f>'IV (1)'!$E38</f>
        <v>1</v>
      </c>
      <c r="U34" s="20">
        <f>'IV (2)'!$E38</f>
        <v>0</v>
      </c>
      <c r="V34" s="38">
        <f t="shared" si="0"/>
        <v>0.312033292397794</v>
      </c>
      <c r="W34" s="1">
        <f t="shared" si="1"/>
        <v>34</v>
      </c>
    </row>
    <row r="35" spans="1:23" ht="15">
      <c r="A35" s="5" t="s">
        <v>30</v>
      </c>
      <c r="B35" s="19">
        <f>'I (1)'!$F40</f>
        <v>0.2286240301737013</v>
      </c>
      <c r="C35" s="19">
        <f>'I (2)'!$F40</f>
        <v>0.3443024268861291</v>
      </c>
      <c r="D35" s="19">
        <f>'I (3)'!$G40</f>
        <v>0</v>
      </c>
      <c r="E35" s="20">
        <f>'I (4)'!$E39</f>
        <v>0</v>
      </c>
      <c r="F35" s="19">
        <f>'I (5)'!$G40</f>
        <v>0.406653151697424</v>
      </c>
      <c r="G35" s="20">
        <f>'II (1)'!$G39</f>
        <v>0</v>
      </c>
      <c r="H35" s="19">
        <f>'II (2)'!$F39</f>
        <v>-0.017902044088359593</v>
      </c>
      <c r="I35" s="19">
        <f>'II (3)'!$F39</f>
        <v>-0.9723172400575493</v>
      </c>
      <c r="J35" s="20">
        <f>'II (4)'!$H40</f>
        <v>0</v>
      </c>
      <c r="K35" s="19">
        <f>'II (5)'!$G40</f>
        <v>-0.002377323673570238</v>
      </c>
      <c r="L35" s="19">
        <f>'II (6)'!$F40</f>
        <v>0.34388617036022573</v>
      </c>
      <c r="M35" s="32">
        <f>'III (1)'!$M40</f>
        <v>0</v>
      </c>
      <c r="N35" s="32">
        <f>'III (2)'!$K40</f>
        <v>0</v>
      </c>
      <c r="O35" s="32">
        <f>'III (3)'!$I39</f>
        <v>0</v>
      </c>
      <c r="P35" s="19">
        <f>'III (4)'!$L40</f>
        <v>0</v>
      </c>
      <c r="Q35" s="19">
        <f>'III (5)'!$H40</f>
        <v>-1.0191900423855365</v>
      </c>
      <c r="R35" s="20">
        <f>'III (6)'!$E39</f>
        <v>0</v>
      </c>
      <c r="S35" s="19">
        <f>'III (7)'!$J40</f>
        <v>0.10350396226783366</v>
      </c>
      <c r="T35" s="20">
        <f>'IV (1)'!$E39</f>
        <v>1</v>
      </c>
      <c r="U35" s="20">
        <f>'IV (2)'!$E39</f>
        <v>0</v>
      </c>
      <c r="V35" s="38">
        <f t="shared" si="0"/>
        <v>0.4151830911802983</v>
      </c>
      <c r="W35" s="1">
        <f t="shared" si="1"/>
        <v>33</v>
      </c>
    </row>
    <row r="36" spans="1:23" ht="15">
      <c r="A36" s="5" t="s">
        <v>31</v>
      </c>
      <c r="B36" s="19">
        <f>'I (1)'!$F41</f>
        <v>0.28668062971037894</v>
      </c>
      <c r="C36" s="19">
        <f>'I (2)'!$F41</f>
        <v>0.215744296646037</v>
      </c>
      <c r="D36" s="19">
        <f>'I (3)'!$G41</f>
        <v>0</v>
      </c>
      <c r="E36" s="20">
        <f>'I (4)'!$E40</f>
        <v>0</v>
      </c>
      <c r="F36" s="19">
        <f>'I (5)'!$G41</f>
        <v>0.663469438483342</v>
      </c>
      <c r="G36" s="20">
        <f>'II (1)'!$G40</f>
        <v>0</v>
      </c>
      <c r="H36" s="19">
        <f>'II (2)'!$F40</f>
        <v>-0.863645162865589</v>
      </c>
      <c r="I36" s="19">
        <f>'II (3)'!$F40</f>
        <v>-0.017442659110402846</v>
      </c>
      <c r="J36" s="20">
        <f>'II (4)'!$H41</f>
        <v>0</v>
      </c>
      <c r="K36" s="19">
        <f>'II (5)'!$G41</f>
        <v>0</v>
      </c>
      <c r="L36" s="19">
        <f>'II (6)'!$F41</f>
        <v>0.24103898439664656</v>
      </c>
      <c r="M36" s="32">
        <f>'III (1)'!$M41</f>
        <v>0</v>
      </c>
      <c r="N36" s="32">
        <f>'III (2)'!$K41</f>
        <v>0</v>
      </c>
      <c r="O36" s="32">
        <f>'III (3)'!$I40</f>
        <v>0</v>
      </c>
      <c r="P36" s="19">
        <f>'III (4)'!$L41</f>
        <v>-0.02216926178598768</v>
      </c>
      <c r="Q36" s="19">
        <f>'III (5)'!$H41</f>
        <v>0</v>
      </c>
      <c r="R36" s="20">
        <f>'III (6)'!$E40</f>
        <v>0</v>
      </c>
      <c r="S36" s="19">
        <f>'III (7)'!$J41</f>
        <v>0.4768362434673392</v>
      </c>
      <c r="T36" s="20">
        <f>'IV (1)'!$E40</f>
        <v>1</v>
      </c>
      <c r="U36" s="20">
        <f>'IV (2)'!$E40</f>
        <v>0</v>
      </c>
      <c r="V36" s="38">
        <f t="shared" si="0"/>
        <v>1.9805125089417643</v>
      </c>
      <c r="W36" s="1">
        <f t="shared" si="1"/>
        <v>16</v>
      </c>
    </row>
    <row r="37" spans="1:23" ht="15">
      <c r="A37" s="5" t="s">
        <v>32</v>
      </c>
      <c r="B37" s="19">
        <f>'I (1)'!$F42</f>
        <v>0.27073229138483684</v>
      </c>
      <c r="C37" s="19">
        <f>'I (2)'!$F42</f>
        <v>0.2567583987356431</v>
      </c>
      <c r="D37" s="19">
        <f>'I (3)'!$G42</f>
        <v>-0.05811112310263328</v>
      </c>
      <c r="E37" s="20">
        <f>'I (4)'!$E41</f>
        <v>0</v>
      </c>
      <c r="F37" s="19">
        <f>'I (5)'!$G42</f>
        <v>0.4490063143402559</v>
      </c>
      <c r="G37" s="20">
        <f>'II (1)'!$G41</f>
        <v>0</v>
      </c>
      <c r="H37" s="19">
        <f>'II (2)'!$F41</f>
        <v>-1</v>
      </c>
      <c r="I37" s="19">
        <f>'II (3)'!$F41</f>
        <v>-0.6947640606370529</v>
      </c>
      <c r="J37" s="20">
        <f>'II (4)'!$H42</f>
        <v>0</v>
      </c>
      <c r="K37" s="19">
        <f>'II (5)'!$G42</f>
        <v>-0.010458429576895937</v>
      </c>
      <c r="L37" s="19">
        <f>'II (6)'!$F42</f>
        <v>0.7518726069871288</v>
      </c>
      <c r="M37" s="32">
        <f>'III (1)'!$M42</f>
        <v>0</v>
      </c>
      <c r="N37" s="32">
        <f>'III (2)'!$K42</f>
        <v>0</v>
      </c>
      <c r="O37" s="32">
        <f>'III (3)'!$I41</f>
        <v>0</v>
      </c>
      <c r="P37" s="19">
        <f>'III (4)'!$L42</f>
        <v>0</v>
      </c>
      <c r="Q37" s="19">
        <f>'III (5)'!$H42</f>
        <v>0</v>
      </c>
      <c r="R37" s="20">
        <f>'III (6)'!$E41</f>
        <v>0</v>
      </c>
      <c r="S37" s="19">
        <f>'III (7)'!$J42</f>
        <v>0.492402987166053</v>
      </c>
      <c r="T37" s="20">
        <f>'IV (1)'!$E41</f>
        <v>1</v>
      </c>
      <c r="U37" s="20">
        <f>'IV (2)'!$E41</f>
        <v>0</v>
      </c>
      <c r="V37" s="38">
        <f t="shared" si="0"/>
        <v>1.4574389852973355</v>
      </c>
      <c r="W37" s="1">
        <f t="shared" si="1"/>
        <v>24</v>
      </c>
    </row>
    <row r="38" spans="1:23" ht="15">
      <c r="A38" s="5" t="s">
        <v>33</v>
      </c>
      <c r="B38" s="19">
        <f>'I (1)'!$F43</f>
        <v>0.2458559958794703</v>
      </c>
      <c r="C38" s="19">
        <f>'I (2)'!$F43</f>
        <v>0.13480733455707755</v>
      </c>
      <c r="D38" s="19">
        <f>'I (3)'!$G43</f>
        <v>-0.08880763057090996</v>
      </c>
      <c r="E38" s="20">
        <f>'I (4)'!$E42</f>
        <v>0</v>
      </c>
      <c r="F38" s="19">
        <f>'I (5)'!$G43</f>
        <v>0.8140269361139058</v>
      </c>
      <c r="G38" s="20">
        <f>'II (1)'!$G42</f>
        <v>0</v>
      </c>
      <c r="H38" s="19">
        <f>'II (2)'!$F42</f>
        <v>0</v>
      </c>
      <c r="I38" s="19">
        <f>'II (3)'!$F42</f>
        <v>-0.18158283694792812</v>
      </c>
      <c r="J38" s="20">
        <f>'II (4)'!$H43</f>
        <v>0</v>
      </c>
      <c r="K38" s="19">
        <f>'II (5)'!$G43</f>
        <v>-0.014101890049836805</v>
      </c>
      <c r="L38" s="19">
        <f>'II (6)'!$F43</f>
        <v>1.2704603692610372</v>
      </c>
      <c r="M38" s="32">
        <f>'III (1)'!$M43</f>
        <v>0</v>
      </c>
      <c r="N38" s="32">
        <f>'III (2)'!$K43</f>
        <v>0</v>
      </c>
      <c r="O38" s="32">
        <f>'III (3)'!$I42</f>
        <v>0</v>
      </c>
      <c r="P38" s="19">
        <f>'III (4)'!$L43</f>
        <v>0</v>
      </c>
      <c r="Q38" s="19">
        <f>'III (5)'!$H43</f>
        <v>-1.963382239595473</v>
      </c>
      <c r="R38" s="20">
        <f>'III (6)'!$E42</f>
        <v>0</v>
      </c>
      <c r="S38" s="19">
        <f>'III (7)'!$J43</f>
        <v>0.18857886257758416</v>
      </c>
      <c r="T38" s="20">
        <f>'IV (1)'!$E42</f>
        <v>1</v>
      </c>
      <c r="U38" s="20">
        <f>'IV (2)'!$E42</f>
        <v>0</v>
      </c>
      <c r="V38" s="38">
        <f t="shared" si="0"/>
        <v>1.4058549012249273</v>
      </c>
      <c r="W38" s="1">
        <f t="shared" si="1"/>
        <v>25</v>
      </c>
    </row>
    <row r="39" spans="1:23" ht="15">
      <c r="A39" s="5" t="s">
        <v>34</v>
      </c>
      <c r="B39" s="19">
        <f>'I (1)'!$F44</f>
        <v>0.3862720781612531</v>
      </c>
      <c r="C39" s="19">
        <f>'I (2)'!$F44</f>
        <v>0.09101141823036456</v>
      </c>
      <c r="D39" s="19">
        <f>'I (3)'!$G44</f>
        <v>-0.38394330680499894</v>
      </c>
      <c r="E39" s="20">
        <f>'I (4)'!$E43</f>
        <v>0</v>
      </c>
      <c r="F39" s="19">
        <f>'I (5)'!$G44</f>
        <v>0.8909307766558093</v>
      </c>
      <c r="G39" s="20">
        <f>'II (1)'!$G43</f>
        <v>0</v>
      </c>
      <c r="H39" s="19">
        <f>'II (2)'!$F43</f>
        <v>-0.73734083924241</v>
      </c>
      <c r="I39" s="19">
        <f>'II (3)'!$F43</f>
        <v>-0.11037789822847537</v>
      </c>
      <c r="J39" s="20">
        <f>'II (4)'!$H44</f>
        <v>0</v>
      </c>
      <c r="K39" s="19">
        <f>'II (5)'!$G44</f>
        <v>-0.11750786304596746</v>
      </c>
      <c r="L39" s="19">
        <f>'II (6)'!$F44</f>
        <v>0.6895080348707138</v>
      </c>
      <c r="M39" s="32">
        <f>'III (1)'!$M44</f>
        <v>0</v>
      </c>
      <c r="N39" s="32">
        <f>'III (2)'!$K44</f>
        <v>0</v>
      </c>
      <c r="O39" s="32">
        <f>'III (3)'!$I43</f>
        <v>0</v>
      </c>
      <c r="P39" s="19">
        <f>'III (4)'!$L44</f>
        <v>0</v>
      </c>
      <c r="Q39" s="19">
        <f>'III (5)'!$H44</f>
        <v>-0.7427419801443264</v>
      </c>
      <c r="R39" s="20">
        <f>'III (6)'!$E43</f>
        <v>0</v>
      </c>
      <c r="S39" s="19">
        <f>'III (7)'!$J44</f>
        <v>0.14406486538647845</v>
      </c>
      <c r="T39" s="20">
        <f>'IV (1)'!$E43</f>
        <v>1</v>
      </c>
      <c r="U39" s="20">
        <f>'IV (2)'!$E43</f>
        <v>0</v>
      </c>
      <c r="V39" s="38">
        <f t="shared" si="0"/>
        <v>1.109875285838441</v>
      </c>
      <c r="W39" s="1">
        <f t="shared" si="1"/>
        <v>28</v>
      </c>
    </row>
    <row r="40" spans="1:23" ht="15">
      <c r="A40" s="5" t="s">
        <v>35</v>
      </c>
      <c r="B40" s="19">
        <f>'I (1)'!$F45</f>
        <v>0.3404839892031314</v>
      </c>
      <c r="C40" s="19">
        <f>'I (2)'!$F45</f>
        <v>0.2752896663565286</v>
      </c>
      <c r="D40" s="19">
        <f>'I (3)'!$G45</f>
        <v>-0.04073802339079338</v>
      </c>
      <c r="E40" s="20">
        <f>'I (4)'!$E44</f>
        <v>0</v>
      </c>
      <c r="F40" s="19">
        <f>'I (5)'!$G45</f>
        <v>0.040944514798650765</v>
      </c>
      <c r="G40" s="20">
        <f>'II (1)'!$G44</f>
        <v>0</v>
      </c>
      <c r="H40" s="19">
        <f>'II (2)'!$F44</f>
        <v>-0.2971531090209217</v>
      </c>
      <c r="I40" s="19">
        <f>'II (3)'!$F44</f>
        <v>-0.8587545366848218</v>
      </c>
      <c r="J40" s="20">
        <f>'II (4)'!$H45</f>
        <v>0</v>
      </c>
      <c r="K40" s="19">
        <f>'II (5)'!$G45</f>
        <v>-0.02965264583127349</v>
      </c>
      <c r="L40" s="19">
        <f>'II (6)'!$F45</f>
        <v>0.5626793626971358</v>
      </c>
      <c r="M40" s="32">
        <f>'III (1)'!$M45</f>
        <v>0</v>
      </c>
      <c r="N40" s="32">
        <f>'III (2)'!$K45</f>
        <v>0</v>
      </c>
      <c r="O40" s="32">
        <f>'III (3)'!$I44</f>
        <v>0</v>
      </c>
      <c r="P40" s="19">
        <f>'III (4)'!$L45</f>
        <v>0</v>
      </c>
      <c r="Q40" s="19">
        <f>'III (5)'!$H45</f>
        <v>-0.18112198643706273</v>
      </c>
      <c r="R40" s="20">
        <f>'III (6)'!$E44</f>
        <v>0</v>
      </c>
      <c r="S40" s="19">
        <f>'III (7)'!$J45</f>
        <v>0.22052496206266214</v>
      </c>
      <c r="T40" s="20">
        <f>'IV (1)'!$E44</f>
        <v>1</v>
      </c>
      <c r="U40" s="20">
        <f>'IV (2)'!$E44</f>
        <v>0</v>
      </c>
      <c r="V40" s="38">
        <f t="shared" si="0"/>
        <v>1.0325021937532357</v>
      </c>
      <c r="W40" s="1">
        <f t="shared" si="1"/>
        <v>29</v>
      </c>
    </row>
    <row r="41" spans="1:23" ht="15">
      <c r="A41" s="5" t="s">
        <v>36</v>
      </c>
      <c r="B41" s="19">
        <f>'I (1)'!$F46</f>
        <v>0.17398792484652575</v>
      </c>
      <c r="C41" s="19">
        <f>'I (2)'!$F46</f>
        <v>0.37925830326954574</v>
      </c>
      <c r="D41" s="19">
        <f>'I (3)'!$G46</f>
        <v>0</v>
      </c>
      <c r="E41" s="20">
        <f>'I (4)'!$E45</f>
        <v>0</v>
      </c>
      <c r="F41" s="19">
        <f>'I (5)'!$G46</f>
        <v>0.3687567346794494</v>
      </c>
      <c r="G41" s="20">
        <f>'II (1)'!$G45</f>
        <v>0</v>
      </c>
      <c r="H41" s="19">
        <f>'II (2)'!$F45</f>
        <v>-0.6778422681807409</v>
      </c>
      <c r="I41" s="19">
        <f>'II (3)'!$F45</f>
        <v>-0.1200637629575021</v>
      </c>
      <c r="J41" s="20">
        <f>'II (4)'!$H46</f>
        <v>0</v>
      </c>
      <c r="K41" s="19">
        <f>'II (5)'!$G46</f>
        <v>-0.017946150630862075</v>
      </c>
      <c r="L41" s="19">
        <f>'II (6)'!$F46</f>
        <v>0.7460844044905152</v>
      </c>
      <c r="M41" s="32">
        <f>'III (1)'!$M46</f>
        <v>0</v>
      </c>
      <c r="N41" s="32">
        <f>'III (2)'!$K46</f>
        <v>0</v>
      </c>
      <c r="O41" s="32">
        <f>'III (3)'!$I45</f>
        <v>0</v>
      </c>
      <c r="P41" s="19">
        <f>'III (4)'!$L46</f>
        <v>0</v>
      </c>
      <c r="Q41" s="19">
        <f>'III (5)'!$H46</f>
        <v>-1.169425047122285</v>
      </c>
      <c r="R41" s="20">
        <f>'III (6)'!$E45</f>
        <v>0</v>
      </c>
      <c r="S41" s="19">
        <f>'III (7)'!$J46</f>
        <v>0.20545314759419714</v>
      </c>
      <c r="T41" s="20">
        <f>'IV (1)'!$E45</f>
        <v>1</v>
      </c>
      <c r="U41" s="20">
        <f>'IV (2)'!$E45</f>
        <v>0</v>
      </c>
      <c r="V41" s="38">
        <f t="shared" si="0"/>
        <v>0.8882632859888433</v>
      </c>
      <c r="W41" s="1">
        <f t="shared" si="1"/>
        <v>31</v>
      </c>
    </row>
    <row r="42" ht="15">
      <c r="A42" s="6"/>
    </row>
  </sheetData>
  <sheetProtection/>
  <mergeCells count="7">
    <mergeCell ref="V3:V4"/>
    <mergeCell ref="A1:V1"/>
    <mergeCell ref="A3:A4"/>
    <mergeCell ref="M3:S3"/>
    <mergeCell ref="T3:U3"/>
    <mergeCell ref="B3:F3"/>
    <mergeCell ref="G3:L3"/>
  </mergeCells>
  <printOptions/>
  <pageMargins left="0.23" right="0.16" top="0.63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57421875" style="1" customWidth="1"/>
    <col min="12" max="12" width="7.00390625" style="2" customWidth="1"/>
    <col min="13" max="15" width="6.00390625" style="1" customWidth="1"/>
    <col min="16" max="16" width="6.421875" style="1" customWidth="1"/>
    <col min="17" max="18" width="6.00390625" style="1" customWidth="1"/>
    <col min="19" max="19" width="6.57421875" style="2" customWidth="1"/>
    <col min="20" max="20" width="6.7109375" style="1" customWidth="1"/>
    <col min="21" max="21" width="6.57421875" style="2" customWidth="1"/>
    <col min="22" max="22" width="18.57421875" style="1" customWidth="1"/>
    <col min="23" max="16384" width="9.140625" style="1" customWidth="1"/>
  </cols>
  <sheetData>
    <row r="1" spans="1:22" ht="17.25" customHeight="1">
      <c r="A1" s="74" t="s">
        <v>270</v>
      </c>
      <c r="B1" s="77"/>
      <c r="C1" s="77"/>
      <c r="D1" s="77"/>
      <c r="E1" s="77"/>
      <c r="F1" s="77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3" spans="1:23" s="8" customFormat="1" ht="70.5" customHeight="1">
      <c r="A3" s="75" t="s">
        <v>38</v>
      </c>
      <c r="B3" s="75" t="s">
        <v>93</v>
      </c>
      <c r="C3" s="75"/>
      <c r="D3" s="75"/>
      <c r="E3" s="75"/>
      <c r="F3" s="75"/>
      <c r="G3" s="75" t="s">
        <v>94</v>
      </c>
      <c r="H3" s="75"/>
      <c r="I3" s="75"/>
      <c r="J3" s="75"/>
      <c r="K3" s="75"/>
      <c r="L3" s="75"/>
      <c r="M3" s="75" t="s">
        <v>202</v>
      </c>
      <c r="N3" s="75"/>
      <c r="O3" s="75"/>
      <c r="P3" s="75"/>
      <c r="Q3" s="75"/>
      <c r="R3" s="75"/>
      <c r="S3" s="92"/>
      <c r="T3" s="75" t="s">
        <v>201</v>
      </c>
      <c r="U3" s="92"/>
      <c r="V3" s="75" t="s">
        <v>95</v>
      </c>
      <c r="W3" s="22"/>
    </row>
    <row r="4" spans="1:22" s="8" customFormat="1" ht="23.25" customHeight="1">
      <c r="A4" s="75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3">
        <v>5</v>
      </c>
      <c r="L4" s="9">
        <v>6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R4" s="3">
        <v>6</v>
      </c>
      <c r="S4" s="3">
        <v>7</v>
      </c>
      <c r="T4" s="3">
        <v>1</v>
      </c>
      <c r="U4" s="9">
        <v>2</v>
      </c>
      <c r="V4" s="90"/>
    </row>
    <row r="5" spans="1:23" ht="15">
      <c r="A5" s="5" t="s">
        <v>271</v>
      </c>
      <c r="B5" s="19">
        <f>'I (1)'!$F21</f>
        <v>0.22708782247997478</v>
      </c>
      <c r="C5" s="19">
        <f>'I (2)'!$F21</f>
        <v>0.27961650140111094</v>
      </c>
      <c r="D5" s="19">
        <f>'I (3)'!$G21</f>
        <v>0</v>
      </c>
      <c r="E5" s="20">
        <f>'I (4)'!$E20</f>
        <v>0</v>
      </c>
      <c r="F5" s="19">
        <f>'I (5)'!$G21</f>
        <v>0.9594560821374237</v>
      </c>
      <c r="G5" s="20">
        <f>'II (1)'!$G20</f>
        <v>0</v>
      </c>
      <c r="H5" s="19">
        <f>'II (2)'!$F20</f>
        <v>0</v>
      </c>
      <c r="I5" s="19">
        <f>'II (3)'!$F20</f>
        <v>-0.2298814136058203</v>
      </c>
      <c r="J5" s="20">
        <f>'II (4)'!$H21</f>
        <v>0</v>
      </c>
      <c r="K5" s="19">
        <f>'II (5)'!$G21</f>
        <v>-0.029299178183879736</v>
      </c>
      <c r="L5" s="19">
        <f>'II (6)'!$F21</f>
        <v>2</v>
      </c>
      <c r="M5" s="32">
        <f>'III (1)'!$M21</f>
        <v>0</v>
      </c>
      <c r="N5" s="32">
        <f>'III (2)'!$K21</f>
        <v>0</v>
      </c>
      <c r="O5" s="32">
        <f>'III (3)'!$I20</f>
        <v>0</v>
      </c>
      <c r="P5" s="19">
        <f>'III (4)'!$L21</f>
        <v>0</v>
      </c>
      <c r="Q5" s="19">
        <f>'III (5)'!$H21</f>
        <v>-0.206298149567364</v>
      </c>
      <c r="R5" s="20">
        <f>'III (6)'!$E20</f>
        <v>0</v>
      </c>
      <c r="S5" s="19">
        <f>'III (7)'!$J21</f>
        <v>0.25530636653972094</v>
      </c>
      <c r="T5" s="20">
        <f>'IV (1)'!$E20</f>
        <v>1</v>
      </c>
      <c r="U5" s="20">
        <f>'IV (2)'!$E20</f>
        <v>0</v>
      </c>
      <c r="V5" s="38">
        <f>SUM($B5:$U5)</f>
        <v>4.255988031201166</v>
      </c>
      <c r="W5" s="1">
        <f>RANK(V5,$V$5:$V$41,0)</f>
        <v>1</v>
      </c>
    </row>
    <row r="6" spans="1:23" ht="15">
      <c r="A6" s="5" t="s">
        <v>272</v>
      </c>
      <c r="B6" s="19">
        <f>'I (1)'!$F15</f>
        <v>0.10630905004950929</v>
      </c>
      <c r="C6" s="19">
        <f>'I (2)'!$F15</f>
        <v>0.3826913246323456</v>
      </c>
      <c r="D6" s="19">
        <f>'I (3)'!$G15</f>
        <v>0</v>
      </c>
      <c r="E6" s="20">
        <f>'I (4)'!$E14</f>
        <v>0</v>
      </c>
      <c r="F6" s="19">
        <f>'I (5)'!$G15</f>
        <v>1</v>
      </c>
      <c r="G6" s="20">
        <f>'II (1)'!$G14</f>
        <v>0</v>
      </c>
      <c r="H6" s="19">
        <f>'II (2)'!$F14</f>
        <v>-0.17481857292301947</v>
      </c>
      <c r="I6" s="19">
        <f>'II (3)'!$F14</f>
        <v>-0.0071756177466899915</v>
      </c>
      <c r="J6" s="20">
        <f>'II (4)'!$H15</f>
        <v>0</v>
      </c>
      <c r="K6" s="19">
        <f>'II (5)'!$G15</f>
        <v>-0.0003004680955009239</v>
      </c>
      <c r="L6" s="19">
        <f>'II (6)'!$F15</f>
        <v>1.9073082438586941</v>
      </c>
      <c r="M6" s="32">
        <f>'III (1)'!$M15</f>
        <v>0</v>
      </c>
      <c r="N6" s="32">
        <f>'III (2)'!$K15</f>
        <v>0</v>
      </c>
      <c r="O6" s="32">
        <f>'III (3)'!$I14</f>
        <v>0</v>
      </c>
      <c r="P6" s="19">
        <f>'III (4)'!$L15</f>
        <v>0</v>
      </c>
      <c r="Q6" s="19">
        <f>'III (5)'!$H15</f>
        <v>-0.05359059282408777</v>
      </c>
      <c r="R6" s="20">
        <f>'III (6)'!$E14</f>
        <v>0</v>
      </c>
      <c r="S6" s="19">
        <f>'III (7)'!$J15</f>
        <v>0.07348504959349758</v>
      </c>
      <c r="T6" s="20">
        <f>'IV (1)'!$E14</f>
        <v>1</v>
      </c>
      <c r="U6" s="20">
        <f>'IV (2)'!$E14</f>
        <v>0</v>
      </c>
      <c r="V6" s="38">
        <f>SUM($B6:$U6)</f>
        <v>4.2339084165447485</v>
      </c>
      <c r="W6" s="1">
        <f aca="true" t="shared" si="0" ref="W6:W41">RANK(V6,$V$5:$V$41,0)</f>
        <v>2</v>
      </c>
    </row>
    <row r="7" spans="1:23" ht="15">
      <c r="A7" s="5" t="s">
        <v>273</v>
      </c>
      <c r="B7" s="19">
        <f>'I (1)'!$F25</f>
        <v>0.3070858015247449</v>
      </c>
      <c r="C7" s="19">
        <f>'I (2)'!$F25</f>
        <v>0.2837560848094024</v>
      </c>
      <c r="D7" s="19">
        <f>'I (3)'!$G25</f>
        <v>0</v>
      </c>
      <c r="E7" s="20">
        <f>'I (4)'!$E24</f>
        <v>0</v>
      </c>
      <c r="F7" s="19">
        <f>'I (5)'!$G25</f>
        <v>0.9385157544075428</v>
      </c>
      <c r="G7" s="20">
        <f>'II (1)'!$G24</f>
        <v>0</v>
      </c>
      <c r="H7" s="19">
        <f>'II (2)'!$F24</f>
        <v>-0.20427757992007237</v>
      </c>
      <c r="I7" s="19">
        <f>'II (3)'!$F24</f>
        <v>-0.0034647754944127623</v>
      </c>
      <c r="J7" s="20">
        <f>'II (4)'!$H25</f>
        <v>0</v>
      </c>
      <c r="K7" s="19">
        <f>'II (5)'!$G25</f>
        <v>-0.01124469840440593</v>
      </c>
      <c r="L7" s="19">
        <f>'II (6)'!$F25</f>
        <v>1.3618717908352471</v>
      </c>
      <c r="M7" s="32">
        <f>'III (1)'!$M25</f>
        <v>0</v>
      </c>
      <c r="N7" s="32">
        <f>'III (2)'!$K25</f>
        <v>0</v>
      </c>
      <c r="O7" s="32">
        <f>'III (3)'!$I24</f>
        <v>0</v>
      </c>
      <c r="P7" s="19">
        <f>'III (4)'!$L25</f>
        <v>0</v>
      </c>
      <c r="Q7" s="19">
        <f>'III (5)'!$H25</f>
        <v>0</v>
      </c>
      <c r="R7" s="20">
        <f>'III (6)'!$E24</f>
        <v>0</v>
      </c>
      <c r="S7" s="19">
        <f>'III (7)'!$J25</f>
        <v>0.372080788156102</v>
      </c>
      <c r="T7" s="20">
        <f>'IV (1)'!$E24</f>
        <v>1</v>
      </c>
      <c r="U7" s="20">
        <f>'IV (2)'!$E24</f>
        <v>0</v>
      </c>
      <c r="V7" s="38">
        <f>SUM($B7:$U7)</f>
        <v>4.0443231659141485</v>
      </c>
      <c r="W7" s="1">
        <f t="shared" si="0"/>
        <v>3</v>
      </c>
    </row>
    <row r="8" spans="1:23" ht="15">
      <c r="A8" s="5" t="s">
        <v>274</v>
      </c>
      <c r="B8" s="19">
        <f>'I (1)'!$F30</f>
        <v>0.27788045460845034</v>
      </c>
      <c r="C8" s="19">
        <f>'I (2)'!$F30</f>
        <v>0.1952461988270991</v>
      </c>
      <c r="D8" s="19">
        <f>'I (3)'!$G30</f>
        <v>0</v>
      </c>
      <c r="E8" s="20">
        <f>'I (4)'!$E29</f>
        <v>0</v>
      </c>
      <c r="F8" s="19">
        <f>'I (5)'!$G30</f>
        <v>0.9967605953943471</v>
      </c>
      <c r="G8" s="20">
        <f>'II (1)'!$G29</f>
        <v>0</v>
      </c>
      <c r="H8" s="19">
        <f>'II (2)'!$F29</f>
        <v>-0.16225213269236052</v>
      </c>
      <c r="I8" s="19">
        <f>'II (3)'!$F29</f>
        <v>-0.3145561773710477</v>
      </c>
      <c r="J8" s="20">
        <f>'II (4)'!$H30</f>
        <v>0</v>
      </c>
      <c r="K8" s="19">
        <f>'II (5)'!$G30</f>
        <v>-0.0020623115836712414</v>
      </c>
      <c r="L8" s="19">
        <f>'II (6)'!$F30</f>
        <v>1.7018923817451386</v>
      </c>
      <c r="M8" s="32">
        <f>'III (1)'!$M30</f>
        <v>0</v>
      </c>
      <c r="N8" s="32">
        <f>'III (2)'!$K30</f>
        <v>0</v>
      </c>
      <c r="O8" s="32">
        <f>'III (3)'!$I29</f>
        <v>0</v>
      </c>
      <c r="P8" s="19">
        <f>'III (4)'!$L30</f>
        <v>0</v>
      </c>
      <c r="Q8" s="19">
        <f>'III (5)'!$H30</f>
        <v>0</v>
      </c>
      <c r="R8" s="20">
        <f>'III (6)'!$E29</f>
        <v>0</v>
      </c>
      <c r="S8" s="19">
        <f>'III (7)'!$J30</f>
        <v>0.33251813189487833</v>
      </c>
      <c r="T8" s="20">
        <f>'IV (1)'!$E29</f>
        <v>1</v>
      </c>
      <c r="U8" s="20">
        <f>'IV (2)'!$E29</f>
        <v>0</v>
      </c>
      <c r="V8" s="38">
        <f>SUM($B8:$U8)</f>
        <v>4.025427140822835</v>
      </c>
      <c r="W8" s="1">
        <f t="shared" si="0"/>
        <v>4</v>
      </c>
    </row>
    <row r="9" spans="1:23" ht="15">
      <c r="A9" s="5" t="s">
        <v>275</v>
      </c>
      <c r="B9" s="19">
        <f>'I (1)'!$F22</f>
        <v>0.5271423704724782</v>
      </c>
      <c r="C9" s="19">
        <f>'I (2)'!$F22</f>
        <v>0.022189622067253917</v>
      </c>
      <c r="D9" s="19">
        <f>'I (3)'!$G22</f>
        <v>0</v>
      </c>
      <c r="E9" s="20">
        <f>'I (4)'!$E21</f>
        <v>0</v>
      </c>
      <c r="F9" s="19">
        <f>'I (5)'!$G22</f>
        <v>1</v>
      </c>
      <c r="G9" s="20">
        <f>'II (1)'!$G21</f>
        <v>0</v>
      </c>
      <c r="H9" s="19">
        <f>'II (2)'!$F21</f>
        <v>-0.27401204924331113</v>
      </c>
      <c r="I9" s="19">
        <f>'II (3)'!$F21</f>
        <v>-0.08758522651545224</v>
      </c>
      <c r="J9" s="20">
        <f>'II (4)'!$H22</f>
        <v>0</v>
      </c>
      <c r="K9" s="19">
        <f>'II (5)'!$G22</f>
        <v>-0.00046898920021594935</v>
      </c>
      <c r="L9" s="19">
        <f>'II (6)'!$F22</f>
        <v>1.6639558036507232</v>
      </c>
      <c r="M9" s="32">
        <f>'III (1)'!$M22</f>
        <v>0</v>
      </c>
      <c r="N9" s="32">
        <f>'III (2)'!$K22</f>
        <v>0</v>
      </c>
      <c r="O9" s="32">
        <f>'III (3)'!$I21</f>
        <v>0</v>
      </c>
      <c r="P9" s="19">
        <f>'III (4)'!$L22</f>
        <v>0</v>
      </c>
      <c r="Q9" s="19">
        <f>'III (5)'!$H22</f>
        <v>0</v>
      </c>
      <c r="R9" s="20">
        <f>'III (6)'!$E21</f>
        <v>0</v>
      </c>
      <c r="S9" s="19">
        <f>'III (7)'!$J22</f>
        <v>0.14090421920414517</v>
      </c>
      <c r="T9" s="20">
        <f>'IV (1)'!$E21</f>
        <v>1</v>
      </c>
      <c r="U9" s="20">
        <f>'IV (2)'!$E21</f>
        <v>0</v>
      </c>
      <c r="V9" s="38">
        <f>SUM($B9:$U9)</f>
        <v>3.9921257504356213</v>
      </c>
      <c r="W9" s="1">
        <f t="shared" si="0"/>
        <v>5</v>
      </c>
    </row>
    <row r="10" spans="1:23" ht="15">
      <c r="A10" s="5" t="s">
        <v>276</v>
      </c>
      <c r="B10" s="19">
        <f>'I (1)'!$F19</f>
        <v>0.09001744377862288</v>
      </c>
      <c r="C10" s="19">
        <f>'I (2)'!$F19</f>
        <v>0.40403584643029894</v>
      </c>
      <c r="D10" s="19">
        <f>'I (3)'!$G19</f>
        <v>0</v>
      </c>
      <c r="E10" s="20">
        <f>'I (4)'!$E18</f>
        <v>0</v>
      </c>
      <c r="F10" s="19">
        <f>'I (5)'!$G19</f>
        <v>1</v>
      </c>
      <c r="G10" s="20">
        <f>'II (1)'!$G18</f>
        <v>0</v>
      </c>
      <c r="H10" s="19">
        <f>'II (2)'!$F18</f>
        <v>0</v>
      </c>
      <c r="I10" s="19">
        <f>'II (3)'!$F18</f>
        <v>-0.29278654144873045</v>
      </c>
      <c r="J10" s="20">
        <f>'II (4)'!$H19</f>
        <v>0</v>
      </c>
      <c r="K10" s="19">
        <f>'II (5)'!$G19</f>
        <v>0</v>
      </c>
      <c r="L10" s="19">
        <f>'II (6)'!$F19</f>
        <v>1.7979051091274558</v>
      </c>
      <c r="M10" s="32">
        <f>'III (1)'!$M19</f>
        <v>0</v>
      </c>
      <c r="N10" s="32">
        <f>'III (2)'!$K19</f>
        <v>0</v>
      </c>
      <c r="O10" s="32">
        <f>'III (3)'!$I18</f>
        <v>0</v>
      </c>
      <c r="P10" s="19">
        <f>'III (4)'!$L19</f>
        <v>0</v>
      </c>
      <c r="Q10" s="19">
        <f>'III (5)'!$H19</f>
        <v>-0.04856598059486682</v>
      </c>
      <c r="R10" s="20">
        <f>'III (6)'!$E18</f>
        <v>0</v>
      </c>
      <c r="S10" s="19">
        <f>'III (7)'!$J19</f>
        <v>0.03889274772314413</v>
      </c>
      <c r="T10" s="20">
        <f>'IV (1)'!$E18</f>
        <v>1</v>
      </c>
      <c r="U10" s="20">
        <f>'IV (2)'!$E18</f>
        <v>0</v>
      </c>
      <c r="V10" s="38">
        <f>SUM($B10:$U10)</f>
        <v>3.9894986250159246</v>
      </c>
      <c r="W10" s="1">
        <f t="shared" si="0"/>
        <v>6</v>
      </c>
    </row>
    <row r="11" spans="1:23" ht="15">
      <c r="A11" s="5" t="s">
        <v>277</v>
      </c>
      <c r="B11" s="19">
        <f>'I (1)'!$F29</f>
        <v>2</v>
      </c>
      <c r="C11" s="19">
        <f>'I (2)'!$F29</f>
        <v>0.15816485776669778</v>
      </c>
      <c r="D11" s="19">
        <f>'I (3)'!$G29</f>
        <v>-1</v>
      </c>
      <c r="E11" s="20">
        <f>'I (4)'!$E28</f>
        <v>0</v>
      </c>
      <c r="F11" s="19">
        <f>'I (5)'!$G29</f>
        <v>0.21997944103813297</v>
      </c>
      <c r="G11" s="20">
        <f>'II (1)'!$G28</f>
        <v>0</v>
      </c>
      <c r="H11" s="19">
        <f>'II (2)'!$F28</f>
        <v>0</v>
      </c>
      <c r="I11" s="19">
        <f>'II (3)'!$F28</f>
        <v>-0.05131296099979313</v>
      </c>
      <c r="J11" s="20">
        <f>'II (4)'!$H29</f>
        <v>0</v>
      </c>
      <c r="K11" s="19">
        <f>'II (5)'!$G29</f>
        <v>-0.002479179837764454</v>
      </c>
      <c r="L11" s="19">
        <f>'II (6)'!$F29</f>
        <v>0.6535416817580368</v>
      </c>
      <c r="M11" s="32">
        <f>'III (1)'!$M29</f>
        <v>0</v>
      </c>
      <c r="N11" s="32">
        <f>'III (2)'!$K29</f>
        <v>0</v>
      </c>
      <c r="O11" s="32">
        <f>'III (3)'!$I28</f>
        <v>0</v>
      </c>
      <c r="P11" s="19">
        <f>'III (4)'!$L29</f>
        <v>0</v>
      </c>
      <c r="Q11" s="19">
        <f>'III (5)'!$H29</f>
        <v>0</v>
      </c>
      <c r="R11" s="20">
        <f>'III (6)'!$E28</f>
        <v>0</v>
      </c>
      <c r="S11" s="19">
        <f>'III (7)'!$J29</f>
        <v>1</v>
      </c>
      <c r="T11" s="20">
        <f>'IV (1)'!$E28</f>
        <v>1</v>
      </c>
      <c r="U11" s="20">
        <f>'IV (2)'!$E28</f>
        <v>0</v>
      </c>
      <c r="V11" s="38">
        <f>SUM($B11:$U11)</f>
        <v>3.9778938397253105</v>
      </c>
      <c r="W11" s="1">
        <f t="shared" si="0"/>
        <v>7</v>
      </c>
    </row>
    <row r="12" spans="1:23" ht="15">
      <c r="A12" s="5" t="s">
        <v>278</v>
      </c>
      <c r="B12" s="19">
        <f>'I (1)'!$F32</f>
        <v>0.3221707034096646</v>
      </c>
      <c r="C12" s="19">
        <f>'I (2)'!$F32</f>
        <v>1</v>
      </c>
      <c r="D12" s="19">
        <f>'I (3)'!$G32</f>
        <v>-0.11459452696298804</v>
      </c>
      <c r="E12" s="20">
        <f>'I (4)'!$E31</f>
        <v>0</v>
      </c>
      <c r="F12" s="19">
        <f>'I (5)'!$G32</f>
        <v>0.691801887737198</v>
      </c>
      <c r="G12" s="20">
        <f>'II (1)'!$G31</f>
        <v>0</v>
      </c>
      <c r="H12" s="19">
        <f>'II (2)'!$F31</f>
        <v>-0.39516321739256666</v>
      </c>
      <c r="I12" s="19">
        <f>'II (3)'!$F31</f>
        <v>-0.010232631835808526</v>
      </c>
      <c r="J12" s="20">
        <f>'II (4)'!$H32</f>
        <v>0</v>
      </c>
      <c r="K12" s="19">
        <f>'II (5)'!$G32</f>
        <v>-0.001385141574288038</v>
      </c>
      <c r="L12" s="19">
        <f>'II (6)'!$F32</f>
        <v>0.7972708721633984</v>
      </c>
      <c r="M12" s="32">
        <f>'III (1)'!$M32</f>
        <v>0</v>
      </c>
      <c r="N12" s="32">
        <f>'III (2)'!$K32</f>
        <v>0</v>
      </c>
      <c r="O12" s="32">
        <f>'III (3)'!$I31</f>
        <v>0</v>
      </c>
      <c r="P12" s="19">
        <f>'III (4)'!$L32</f>
        <v>0</v>
      </c>
      <c r="Q12" s="19">
        <f>'III (5)'!$H32</f>
        <v>0</v>
      </c>
      <c r="R12" s="20">
        <f>'III (6)'!$E31</f>
        <v>0</v>
      </c>
      <c r="S12" s="19">
        <f>'III (7)'!$J32</f>
        <v>0.35697633364227094</v>
      </c>
      <c r="T12" s="20">
        <f>'IV (1)'!$E31</f>
        <v>1</v>
      </c>
      <c r="U12" s="20">
        <f>'IV (2)'!$E31</f>
        <v>0</v>
      </c>
      <c r="V12" s="38">
        <f>SUM($B12:$U12)</f>
        <v>3.646844279186881</v>
      </c>
      <c r="W12" s="1">
        <f t="shared" si="0"/>
        <v>8</v>
      </c>
    </row>
    <row r="13" spans="1:23" ht="15">
      <c r="A13" s="5" t="s">
        <v>279</v>
      </c>
      <c r="B13" s="19">
        <f>'I (1)'!$F13</f>
        <v>0.11237658913533248</v>
      </c>
      <c r="C13" s="19">
        <f>'I (2)'!$F13</f>
        <v>0.2427870794554608</v>
      </c>
      <c r="D13" s="19">
        <f>'I (3)'!$G13</f>
        <v>-0.006458838311408366</v>
      </c>
      <c r="E13" s="20">
        <f>'I (4)'!$E12</f>
        <v>0</v>
      </c>
      <c r="F13" s="19">
        <f>'I (5)'!$G13</f>
        <v>0.5857744589436156</v>
      </c>
      <c r="G13" s="20">
        <f>'II (1)'!$G12</f>
        <v>0</v>
      </c>
      <c r="H13" s="19">
        <f>'II (2)'!$F12</f>
        <v>-0.3421322834157956</v>
      </c>
      <c r="I13" s="19">
        <f>'II (3)'!$F12</f>
        <v>-0.058983691527676595</v>
      </c>
      <c r="J13" s="20">
        <f>'II (4)'!$H13</f>
        <v>0</v>
      </c>
      <c r="K13" s="19">
        <f>'II (5)'!$G13</f>
        <v>-0.007412732608560391</v>
      </c>
      <c r="L13" s="19">
        <f>'II (6)'!$F13</f>
        <v>1.6765187927233647</v>
      </c>
      <c r="M13" s="32">
        <f>'III (1)'!$M13</f>
        <v>0</v>
      </c>
      <c r="N13" s="32">
        <f>'III (2)'!$K13</f>
        <v>0</v>
      </c>
      <c r="O13" s="32">
        <f>'III (3)'!$I12</f>
        <v>0</v>
      </c>
      <c r="P13" s="19">
        <f>'III (4)'!$L13</f>
        <v>-0.0056705313193415735</v>
      </c>
      <c r="Q13" s="19">
        <f>'III (5)'!$H13</f>
        <v>0</v>
      </c>
      <c r="R13" s="20">
        <f>'III (6)'!$E12</f>
        <v>0</v>
      </c>
      <c r="S13" s="19">
        <f>'III (7)'!$J13</f>
        <v>0.3246246836539732</v>
      </c>
      <c r="T13" s="20">
        <f>'IV (1)'!$E12</f>
        <v>1</v>
      </c>
      <c r="U13" s="20">
        <f>'IV (2)'!$E12</f>
        <v>0</v>
      </c>
      <c r="V13" s="38">
        <f>SUM($B13:$U13)</f>
        <v>3.521423526728964</v>
      </c>
      <c r="W13" s="1">
        <f t="shared" si="0"/>
        <v>9</v>
      </c>
    </row>
    <row r="14" spans="1:23" ht="15">
      <c r="A14" s="5" t="s">
        <v>280</v>
      </c>
      <c r="B14" s="19">
        <f>'I (1)'!$F18</f>
        <v>0.08951325529319724</v>
      </c>
      <c r="C14" s="19">
        <f>'I (2)'!$F18</f>
        <v>0.2335903078788618</v>
      </c>
      <c r="D14" s="19">
        <f>'I (3)'!$G18</f>
        <v>0</v>
      </c>
      <c r="E14" s="20">
        <f>'I (4)'!$E17</f>
        <v>0</v>
      </c>
      <c r="F14" s="19">
        <f>'I (5)'!$G18</f>
        <v>0.6115948614478823</v>
      </c>
      <c r="G14" s="20">
        <f>'II (1)'!$G17</f>
        <v>0</v>
      </c>
      <c r="H14" s="19">
        <f>'II (2)'!$F17</f>
        <v>-0.4648708581405971</v>
      </c>
      <c r="I14" s="19">
        <f>'II (3)'!$F17</f>
        <v>-0.0037777920232533683</v>
      </c>
      <c r="J14" s="20">
        <f>'II (4)'!$H18</f>
        <v>0</v>
      </c>
      <c r="K14" s="19">
        <f>'II (5)'!$G18</f>
        <v>-0.0005951591690273855</v>
      </c>
      <c r="L14" s="19">
        <f>'II (6)'!$F18</f>
        <v>1.2019693933438629</v>
      </c>
      <c r="M14" s="32">
        <f>'III (1)'!$M18</f>
        <v>0</v>
      </c>
      <c r="N14" s="32">
        <f>'III (2)'!$K18</f>
        <v>0</v>
      </c>
      <c r="O14" s="32">
        <f>'III (3)'!$I17</f>
        <v>0</v>
      </c>
      <c r="P14" s="19">
        <f>'III (4)'!$L18</f>
        <v>-0.007218670910102991</v>
      </c>
      <c r="Q14" s="19">
        <f>'III (5)'!$H18</f>
        <v>0</v>
      </c>
      <c r="R14" s="20">
        <f>'III (6)'!$E17</f>
        <v>0</v>
      </c>
      <c r="S14" s="19">
        <f>'III (7)'!$J18</f>
        <v>0.5175176158634981</v>
      </c>
      <c r="T14" s="20">
        <f>'IV (1)'!$E17</f>
        <v>1</v>
      </c>
      <c r="U14" s="20">
        <f>'IV (2)'!$E17</f>
        <v>0</v>
      </c>
      <c r="V14" s="38">
        <f>SUM($B14:$U14)</f>
        <v>3.177722953584322</v>
      </c>
      <c r="W14" s="1">
        <f t="shared" si="0"/>
        <v>10</v>
      </c>
    </row>
    <row r="15" spans="1:23" ht="15">
      <c r="A15" s="5" t="s">
        <v>281</v>
      </c>
      <c r="B15" s="19">
        <f>'I (1)'!$F34</f>
        <v>0.28825750756850527</v>
      </c>
      <c r="C15" s="19">
        <f>'I (2)'!$F34</f>
        <v>0.23324545727900695</v>
      </c>
      <c r="D15" s="19">
        <f>'I (3)'!$G34</f>
        <v>-0.5451891670424669</v>
      </c>
      <c r="E15" s="20">
        <f>'I (4)'!$E33</f>
        <v>0</v>
      </c>
      <c r="F15" s="19">
        <f>'I (5)'!$G34</f>
        <v>0.9911589546941064</v>
      </c>
      <c r="G15" s="20">
        <f>'II (1)'!$G33</f>
        <v>0</v>
      </c>
      <c r="H15" s="19">
        <f>'II (2)'!$F33</f>
        <v>-0.6129282698066337</v>
      </c>
      <c r="I15" s="19">
        <f>'II (3)'!$F33</f>
        <v>-0.009639671656057554</v>
      </c>
      <c r="J15" s="20">
        <f>'II (4)'!$H34</f>
        <v>0</v>
      </c>
      <c r="K15" s="19">
        <f>'II (5)'!$G34</f>
        <v>-0.048501113272335444</v>
      </c>
      <c r="L15" s="19">
        <f>'II (6)'!$F34</f>
        <v>0.616385658860262</v>
      </c>
      <c r="M15" s="32">
        <f>'III (1)'!$M34</f>
        <v>0</v>
      </c>
      <c r="N15" s="32">
        <f>'III (2)'!$K34</f>
        <v>0</v>
      </c>
      <c r="O15" s="32">
        <f>'III (3)'!$I33</f>
        <v>0</v>
      </c>
      <c r="P15" s="19">
        <f>'III (4)'!$L34</f>
        <v>-1.2775557155395993E-16</v>
      </c>
      <c r="Q15" s="19">
        <f>'III (5)'!$H34</f>
        <v>0</v>
      </c>
      <c r="R15" s="20">
        <f>'III (6)'!$E33</f>
        <v>0</v>
      </c>
      <c r="S15" s="19">
        <f>'III (7)'!$J34</f>
        <v>0.6764513867314731</v>
      </c>
      <c r="T15" s="20">
        <f>'IV (1)'!$E33</f>
        <v>1</v>
      </c>
      <c r="U15" s="20">
        <f>'IV (2)'!$E33</f>
        <v>0</v>
      </c>
      <c r="V15" s="38">
        <f>SUM($B15:$U15)</f>
        <v>2.5892407433558597</v>
      </c>
      <c r="W15" s="1">
        <f t="shared" si="0"/>
        <v>11</v>
      </c>
    </row>
    <row r="16" spans="1:23" ht="15">
      <c r="A16" s="5" t="s">
        <v>282</v>
      </c>
      <c r="B16" s="19">
        <f>'I (1)'!$F20</f>
        <v>0.2641629143702686</v>
      </c>
      <c r="C16" s="19">
        <f>'I (2)'!$F20</f>
        <v>0.11949608145751438</v>
      </c>
      <c r="D16" s="19">
        <f>'I (3)'!$G20</f>
        <v>0</v>
      </c>
      <c r="E16" s="20">
        <f>'I (4)'!$E19</f>
        <v>0</v>
      </c>
      <c r="F16" s="19">
        <f>'I (5)'!$G20</f>
        <v>0.0366541700072205</v>
      </c>
      <c r="G16" s="20">
        <f>'II (1)'!$G19</f>
        <v>0</v>
      </c>
      <c r="H16" s="19">
        <f>'II (2)'!$F19</f>
        <v>-0.2724487870503057</v>
      </c>
      <c r="I16" s="19">
        <f>'II (3)'!$F19</f>
        <v>-0.12569636977812698</v>
      </c>
      <c r="J16" s="20">
        <f>'II (4)'!$H20</f>
        <v>0</v>
      </c>
      <c r="K16" s="19">
        <f>'II (5)'!$G20</f>
        <v>-0.08276113425719935</v>
      </c>
      <c r="L16" s="19">
        <f>'II (6)'!$F20</f>
        <v>1.4779043820309583</v>
      </c>
      <c r="M16" s="32">
        <f>'III (1)'!$M20</f>
        <v>0</v>
      </c>
      <c r="N16" s="32">
        <f>'III (2)'!$K20</f>
        <v>0</v>
      </c>
      <c r="O16" s="32">
        <f>'III (3)'!$I19</f>
        <v>0</v>
      </c>
      <c r="P16" s="19">
        <f>'III (4)'!$L20</f>
        <v>0</v>
      </c>
      <c r="Q16" s="19">
        <f>'III (5)'!$H20</f>
        <v>0</v>
      </c>
      <c r="R16" s="20">
        <f>'III (6)'!$E19</f>
        <v>0</v>
      </c>
      <c r="S16" s="19">
        <f>'III (7)'!$J20</f>
        <v>0.1716175048712193</v>
      </c>
      <c r="T16" s="20">
        <f>'IV (1)'!$E19</f>
        <v>1</v>
      </c>
      <c r="U16" s="20">
        <f>'IV (2)'!$E19</f>
        <v>0</v>
      </c>
      <c r="V16" s="38">
        <f>SUM($B16:$U16)</f>
        <v>2.588928761651549</v>
      </c>
      <c r="W16" s="1">
        <f t="shared" si="0"/>
        <v>12</v>
      </c>
    </row>
    <row r="17" spans="1:23" ht="15">
      <c r="A17" s="5" t="s">
        <v>283</v>
      </c>
      <c r="B17" s="19">
        <f>'I (1)'!$F12</f>
        <v>0.092734000249693</v>
      </c>
      <c r="C17" s="19">
        <f>'I (2)'!$F12</f>
        <v>0.18725247626227187</v>
      </c>
      <c r="D17" s="19">
        <f>'I (3)'!$G12</f>
        <v>0</v>
      </c>
      <c r="E17" s="20">
        <f>'I (4)'!$E11</f>
        <v>0</v>
      </c>
      <c r="F17" s="19">
        <f>'I (5)'!$G12</f>
        <v>0.7641437386776636</v>
      </c>
      <c r="G17" s="20">
        <f>'II (1)'!$G11</f>
        <v>0</v>
      </c>
      <c r="H17" s="19">
        <f>'II (2)'!$F11</f>
        <v>-0.42438798366502667</v>
      </c>
      <c r="I17" s="19">
        <f>'II (3)'!$F11</f>
        <v>-0.33890754815008506</v>
      </c>
      <c r="J17" s="20">
        <f>'II (4)'!$H12</f>
        <v>0</v>
      </c>
      <c r="K17" s="19">
        <f>'II (5)'!$G12</f>
        <v>0</v>
      </c>
      <c r="L17" s="19">
        <f>'II (6)'!$F12</f>
        <v>1.2430748854405904</v>
      </c>
      <c r="M17" s="32">
        <f>'III (1)'!$M12</f>
        <v>0</v>
      </c>
      <c r="N17" s="32">
        <f>'III (2)'!$K12</f>
        <v>0</v>
      </c>
      <c r="O17" s="32">
        <f>'III (3)'!$I11</f>
        <v>0</v>
      </c>
      <c r="P17" s="19">
        <f>'III (4)'!$L12</f>
        <v>0</v>
      </c>
      <c r="Q17" s="19">
        <f>'III (5)'!$H12</f>
        <v>-0.09187857846884755</v>
      </c>
      <c r="R17" s="20">
        <f>'III (6)'!$E11</f>
        <v>0</v>
      </c>
      <c r="S17" s="19">
        <f>'III (7)'!$J12</f>
        <v>0.153404451927783</v>
      </c>
      <c r="T17" s="20">
        <f>'IV (1)'!$E11</f>
        <v>1</v>
      </c>
      <c r="U17" s="20">
        <f>'IV (2)'!$E11</f>
        <v>0</v>
      </c>
      <c r="V17" s="38">
        <f>SUM($B17:$U17)</f>
        <v>2.5854354422740427</v>
      </c>
      <c r="W17" s="1">
        <f t="shared" si="0"/>
        <v>13</v>
      </c>
    </row>
    <row r="18" spans="1:23" ht="15">
      <c r="A18" s="5" t="s">
        <v>13</v>
      </c>
      <c r="B18" s="19">
        <f>'I (1)'!$F23</f>
        <v>0.31600303197900265</v>
      </c>
      <c r="C18" s="19">
        <f>'I (2)'!$F23</f>
        <v>0</v>
      </c>
      <c r="D18" s="19">
        <f>'I (3)'!$G23</f>
        <v>0</v>
      </c>
      <c r="E18" s="20">
        <f>'I (4)'!$E22</f>
        <v>0</v>
      </c>
      <c r="F18" s="19">
        <f>'I (5)'!$G23</f>
        <v>1</v>
      </c>
      <c r="G18" s="20">
        <f>'II (1)'!$G22</f>
        <v>0</v>
      </c>
      <c r="H18" s="19">
        <f>'II (2)'!$F22</f>
        <v>0</v>
      </c>
      <c r="I18" s="19">
        <f>'II (3)'!$F22</f>
        <v>-0.06466141033611178</v>
      </c>
      <c r="J18" s="20">
        <f>'II (4)'!$H23</f>
        <v>0</v>
      </c>
      <c r="K18" s="19">
        <f>'II (5)'!$G23</f>
        <v>0</v>
      </c>
      <c r="L18" s="19">
        <f>'II (6)'!$F23</f>
        <v>0.09552855408047395</v>
      </c>
      <c r="M18" s="32">
        <f>'III (1)'!$M23</f>
        <v>0</v>
      </c>
      <c r="N18" s="32">
        <f>'III (2)'!$K23</f>
        <v>0</v>
      </c>
      <c r="O18" s="32">
        <f>'III (3)'!$I22</f>
        <v>0</v>
      </c>
      <c r="P18" s="19">
        <f>'III (4)'!$L23</f>
        <v>-0.4079883744359654</v>
      </c>
      <c r="Q18" s="19">
        <f>'III (5)'!$H23</f>
        <v>0</v>
      </c>
      <c r="R18" s="20">
        <f>'III (6)'!$E22</f>
        <v>0</v>
      </c>
      <c r="S18" s="19">
        <f>'III (7)'!$J23</f>
        <v>0.38510510668927084</v>
      </c>
      <c r="T18" s="20">
        <f>'IV (1)'!$E22</f>
        <v>1</v>
      </c>
      <c r="U18" s="20">
        <f>'IV (2)'!$E22</f>
        <v>0</v>
      </c>
      <c r="V18" s="38">
        <f>SUM($B18:$U18)</f>
        <v>2.3239869079766704</v>
      </c>
      <c r="W18" s="1">
        <f t="shared" si="0"/>
        <v>14</v>
      </c>
    </row>
    <row r="19" spans="1:23" ht="15">
      <c r="A19" s="5" t="s">
        <v>284</v>
      </c>
      <c r="B19" s="19">
        <f>'I (1)'!$F14</f>
        <v>0</v>
      </c>
      <c r="C19" s="19">
        <f>'I (2)'!$F14</f>
        <v>0.424328789561714</v>
      </c>
      <c r="D19" s="19">
        <f>'I (3)'!$G14</f>
        <v>-0.05498863007598272</v>
      </c>
      <c r="E19" s="20">
        <f>'I (4)'!$E13</f>
        <v>0</v>
      </c>
      <c r="F19" s="19">
        <f>'I (5)'!$G14</f>
        <v>1</v>
      </c>
      <c r="G19" s="20">
        <f>'II (1)'!$G13</f>
        <v>0</v>
      </c>
      <c r="H19" s="19">
        <f>'II (2)'!$F13</f>
        <v>-0.6998631973433642</v>
      </c>
      <c r="I19" s="19">
        <f>'II (3)'!$F13</f>
        <v>-0.2181699326831352</v>
      </c>
      <c r="J19" s="20">
        <f>'II (4)'!$H14</f>
        <v>0</v>
      </c>
      <c r="K19" s="19">
        <f>'II (5)'!$G14</f>
        <v>-0.0005791977904321633</v>
      </c>
      <c r="L19" s="19">
        <f>'II (6)'!$F14</f>
        <v>1.5707926410180773</v>
      </c>
      <c r="M19" s="32">
        <f>'III (1)'!$M14</f>
        <v>0</v>
      </c>
      <c r="N19" s="32">
        <f>'III (2)'!$K14</f>
        <v>0</v>
      </c>
      <c r="O19" s="32">
        <f>'III (3)'!$I13</f>
        <v>0</v>
      </c>
      <c r="P19" s="19">
        <f>'III (4)'!$L14</f>
        <v>-0.16342932912560662</v>
      </c>
      <c r="Q19" s="19">
        <f>'III (5)'!$H14</f>
        <v>-1.2915279012697412</v>
      </c>
      <c r="R19" s="20">
        <f>'III (6)'!$E13</f>
        <v>0</v>
      </c>
      <c r="S19" s="19">
        <f>'III (7)'!$J14</f>
        <v>0.6663986725956976</v>
      </c>
      <c r="T19" s="20">
        <f>'IV (1)'!$E13</f>
        <v>1</v>
      </c>
      <c r="U19" s="20">
        <f>'IV (2)'!$E13</f>
        <v>0</v>
      </c>
      <c r="V19" s="38">
        <f>SUM($B19:$U19)</f>
        <v>2.232961914887227</v>
      </c>
      <c r="W19" s="1">
        <f t="shared" si="0"/>
        <v>15</v>
      </c>
    </row>
    <row r="20" spans="1:23" ht="15">
      <c r="A20" s="5" t="s">
        <v>285</v>
      </c>
      <c r="B20" s="19">
        <f>'I (1)'!$F41</f>
        <v>0.28668062971037894</v>
      </c>
      <c r="C20" s="19">
        <f>'I (2)'!$F41</f>
        <v>0.215744296646037</v>
      </c>
      <c r="D20" s="19">
        <f>'I (3)'!$G41</f>
        <v>0</v>
      </c>
      <c r="E20" s="20">
        <f>'I (4)'!$E40</f>
        <v>0</v>
      </c>
      <c r="F20" s="19">
        <f>'I (5)'!$G41</f>
        <v>0.663469438483342</v>
      </c>
      <c r="G20" s="20">
        <f>'II (1)'!$G40</f>
        <v>0</v>
      </c>
      <c r="H20" s="19">
        <f>'II (2)'!$F40</f>
        <v>-0.863645162865589</v>
      </c>
      <c r="I20" s="19">
        <f>'II (3)'!$F40</f>
        <v>-0.017442659110402846</v>
      </c>
      <c r="J20" s="20">
        <f>'II (4)'!$H41</f>
        <v>0</v>
      </c>
      <c r="K20" s="19">
        <f>'II (5)'!$G41</f>
        <v>0</v>
      </c>
      <c r="L20" s="19">
        <f>'II (6)'!$F41</f>
        <v>0.24103898439664656</v>
      </c>
      <c r="M20" s="32">
        <f>'III (1)'!$M41</f>
        <v>0</v>
      </c>
      <c r="N20" s="32">
        <f>'III (2)'!$K41</f>
        <v>0</v>
      </c>
      <c r="O20" s="32">
        <f>'III (3)'!$I40</f>
        <v>0</v>
      </c>
      <c r="P20" s="19">
        <f>'III (4)'!$L41</f>
        <v>-0.02216926178598768</v>
      </c>
      <c r="Q20" s="19">
        <f>'III (5)'!$H41</f>
        <v>0</v>
      </c>
      <c r="R20" s="20">
        <f>'III (6)'!$E40</f>
        <v>0</v>
      </c>
      <c r="S20" s="19">
        <f>'III (7)'!$J41</f>
        <v>0.4768362434673392</v>
      </c>
      <c r="T20" s="20">
        <f>'IV (1)'!$E40</f>
        <v>1</v>
      </c>
      <c r="U20" s="20">
        <f>'IV (2)'!$E40</f>
        <v>0</v>
      </c>
      <c r="V20" s="38">
        <f>SUM($B20:$U20)</f>
        <v>1.9805125089417643</v>
      </c>
      <c r="W20" s="1">
        <f t="shared" si="0"/>
        <v>16</v>
      </c>
    </row>
    <row r="21" spans="1:23" ht="15">
      <c r="A21" s="5" t="s">
        <v>286</v>
      </c>
      <c r="B21" s="19">
        <f>'I (1)'!$F16</f>
        <v>0.11508833521028536</v>
      </c>
      <c r="C21" s="19">
        <f>'I (2)'!$F16</f>
        <v>0.23004528622233728</v>
      </c>
      <c r="D21" s="19">
        <f>'I (3)'!$G16</f>
        <v>0</v>
      </c>
      <c r="E21" s="20">
        <f>'I (4)'!$E15</f>
        <v>0</v>
      </c>
      <c r="F21" s="19">
        <f>'I (5)'!$G16</f>
        <v>1</v>
      </c>
      <c r="G21" s="20">
        <f>'II (1)'!$G15</f>
        <v>0</v>
      </c>
      <c r="H21" s="19">
        <f>'II (2)'!$F15</f>
        <v>-0.127776061055213</v>
      </c>
      <c r="I21" s="19">
        <f>'II (3)'!$F15</f>
        <v>-0.7183518261131203</v>
      </c>
      <c r="J21" s="20">
        <f>'II (4)'!$H16</f>
        <v>0</v>
      </c>
      <c r="K21" s="19">
        <f>'II (5)'!$G16</f>
        <v>-0.053592018532643663</v>
      </c>
      <c r="L21" s="19">
        <f>'II (6)'!$F16</f>
        <v>0.5496007689342314</v>
      </c>
      <c r="M21" s="32">
        <f>'III (1)'!$M16</f>
        <v>0</v>
      </c>
      <c r="N21" s="32">
        <f>'III (2)'!$K16</f>
        <v>0</v>
      </c>
      <c r="O21" s="32">
        <f>'III (3)'!$I15</f>
        <v>0</v>
      </c>
      <c r="P21" s="19">
        <f>'III (4)'!$L16</f>
        <v>0</v>
      </c>
      <c r="Q21" s="19">
        <f>'III (5)'!$H16</f>
        <v>-0.525528357740632</v>
      </c>
      <c r="R21" s="20">
        <f>'III (6)'!$E15</f>
        <v>0</v>
      </c>
      <c r="S21" s="19">
        <f>'III (7)'!$J16</f>
        <v>0.4009110960151688</v>
      </c>
      <c r="T21" s="20">
        <f>'IV (1)'!$E15</f>
        <v>1</v>
      </c>
      <c r="U21" s="20">
        <f>'IV (2)'!$E15</f>
        <v>0</v>
      </c>
      <c r="V21" s="38">
        <f>SUM($B21:$U21)</f>
        <v>1.8703972229404138</v>
      </c>
      <c r="W21" s="1">
        <f t="shared" si="0"/>
        <v>17</v>
      </c>
    </row>
    <row r="22" spans="1:23" ht="15">
      <c r="A22" s="5" t="s">
        <v>287</v>
      </c>
      <c r="B22" s="19">
        <f>'I (1)'!$F28</f>
        <v>0.32324612727193197</v>
      </c>
      <c r="C22" s="19">
        <f>'I (2)'!$F28</f>
        <v>0.5309207710235432</v>
      </c>
      <c r="D22" s="19">
        <f>'I (3)'!$G28</f>
        <v>0</v>
      </c>
      <c r="E22" s="20">
        <f>'I (4)'!$E27</f>
        <v>0</v>
      </c>
      <c r="F22" s="19">
        <f>'I (5)'!$G28</f>
        <v>0.22141384923067547</v>
      </c>
      <c r="G22" s="20">
        <f>'II (1)'!$G27</f>
        <v>0</v>
      </c>
      <c r="H22" s="19">
        <f>'II (2)'!$F27</f>
        <v>0</v>
      </c>
      <c r="I22" s="19">
        <f>'II (3)'!$F27</f>
        <v>-0.7886893387977475</v>
      </c>
      <c r="J22" s="20">
        <f>'II (4)'!$H28</f>
        <v>0</v>
      </c>
      <c r="K22" s="19">
        <f>'II (5)'!$G28</f>
        <v>-0.011185166253485878</v>
      </c>
      <c r="L22" s="19">
        <f>'II (6)'!$F28</f>
        <v>0.4904411224203739</v>
      </c>
      <c r="M22" s="32">
        <f>'III (1)'!$M28</f>
        <v>0</v>
      </c>
      <c r="N22" s="32">
        <f>'III (2)'!$K28</f>
        <v>0</v>
      </c>
      <c r="O22" s="32">
        <f>'III (3)'!$I27</f>
        <v>0</v>
      </c>
      <c r="P22" s="19">
        <f>'III (4)'!$L28</f>
        <v>0</v>
      </c>
      <c r="Q22" s="19">
        <f>'III (5)'!$H28</f>
        <v>-0.058095696375728534</v>
      </c>
      <c r="R22" s="20">
        <f>'III (6)'!$E27</f>
        <v>0</v>
      </c>
      <c r="S22" s="19">
        <f>'III (7)'!$J28</f>
        <v>0.161918424575601</v>
      </c>
      <c r="T22" s="20">
        <f>'IV (1)'!$E27</f>
        <v>1</v>
      </c>
      <c r="U22" s="20">
        <f>'IV (2)'!$E27</f>
        <v>0</v>
      </c>
      <c r="V22" s="38">
        <f>SUM($B22:$U22)</f>
        <v>1.8699700930951635</v>
      </c>
      <c r="W22" s="1">
        <f t="shared" si="0"/>
        <v>18</v>
      </c>
    </row>
    <row r="23" spans="1:23" ht="15">
      <c r="A23" s="5" t="s">
        <v>288</v>
      </c>
      <c r="B23" s="19">
        <f>'I (1)'!$F10</f>
        <v>0.06991558448327014</v>
      </c>
      <c r="C23" s="19">
        <f>'I (2)'!$F10</f>
        <v>0.3690020860898423</v>
      </c>
      <c r="D23" s="19">
        <f>'I (3)'!$G10</f>
        <v>0</v>
      </c>
      <c r="E23" s="20">
        <f>'I (4)'!$E9</f>
        <v>0</v>
      </c>
      <c r="F23" s="19">
        <f>'I (5)'!$G10</f>
        <v>0.713589676448522</v>
      </c>
      <c r="G23" s="20">
        <f>'II (1)'!$G9</f>
        <v>0</v>
      </c>
      <c r="H23" s="19">
        <f>'II (2)'!$F9</f>
        <v>-0.12160650826668144</v>
      </c>
      <c r="I23" s="19">
        <f>'II (3)'!$F9</f>
        <v>-0.2872188457471233</v>
      </c>
      <c r="J23" s="20">
        <f>'II (4)'!$H10</f>
        <v>0</v>
      </c>
      <c r="K23" s="19">
        <f>'II (5)'!$G10</f>
        <v>-0.035340524273333236</v>
      </c>
      <c r="L23" s="19">
        <f>'II (6)'!$F10</f>
        <v>1.2453542884675035</v>
      </c>
      <c r="M23" s="32">
        <f>'III (1)'!$M10</f>
        <v>0</v>
      </c>
      <c r="N23" s="32">
        <f>'III (2)'!$K10</f>
        <v>0</v>
      </c>
      <c r="O23" s="32">
        <f>'III (3)'!$I9</f>
        <v>0</v>
      </c>
      <c r="P23" s="19">
        <f>'III (4)'!$L10</f>
        <v>-0.30157983155363804</v>
      </c>
      <c r="Q23" s="19">
        <f>'III (5)'!$H10</f>
        <v>-0.942841574405548</v>
      </c>
      <c r="R23" s="20">
        <f>'III (6)'!$E9</f>
        <v>0</v>
      </c>
      <c r="S23" s="19">
        <f>'III (7)'!$J10</f>
        <v>0.06733595874413587</v>
      </c>
      <c r="T23" s="20">
        <f>'IV (1)'!$E9</f>
        <v>1</v>
      </c>
      <c r="U23" s="20">
        <f>'IV (2)'!$E9</f>
        <v>0</v>
      </c>
      <c r="V23" s="38">
        <f>SUM($B23:$U23)</f>
        <v>1.7766103099869497</v>
      </c>
      <c r="W23" s="1">
        <f t="shared" si="0"/>
        <v>19</v>
      </c>
    </row>
    <row r="24" spans="1:23" ht="15">
      <c r="A24" s="5" t="s">
        <v>289</v>
      </c>
      <c r="B24" s="19">
        <f>'I (1)'!$F38</f>
        <v>0.3769817767792196</v>
      </c>
      <c r="C24" s="19">
        <f>'I (2)'!$F38</f>
        <v>0.2111277005849156</v>
      </c>
      <c r="D24" s="19">
        <f>'I (3)'!$G38</f>
        <v>0</v>
      </c>
      <c r="E24" s="20">
        <f>'I (4)'!$E37</f>
        <v>0</v>
      </c>
      <c r="F24" s="19">
        <f>'I (5)'!$G38</f>
        <v>0.8955203621066654</v>
      </c>
      <c r="G24" s="20">
        <f>'II (1)'!$G37</f>
        <v>0</v>
      </c>
      <c r="H24" s="19">
        <f>'II (2)'!$F37</f>
        <v>-0.27061587634584716</v>
      </c>
      <c r="I24" s="19">
        <f>'II (3)'!$F37</f>
        <v>-0.20718937395610434</v>
      </c>
      <c r="J24" s="20">
        <f>'II (4)'!$H38</f>
        <v>0</v>
      </c>
      <c r="K24" s="19">
        <f>'II (5)'!$G38</f>
        <v>0</v>
      </c>
      <c r="L24" s="19">
        <f>'II (6)'!$F38</f>
        <v>0</v>
      </c>
      <c r="M24" s="32">
        <f>'III (1)'!$M38</f>
        <v>0</v>
      </c>
      <c r="N24" s="32">
        <f>'III (2)'!$K38</f>
        <v>0</v>
      </c>
      <c r="O24" s="32">
        <f>'III (3)'!$I37</f>
        <v>0</v>
      </c>
      <c r="P24" s="19">
        <f>'III (4)'!$L38</f>
        <v>0</v>
      </c>
      <c r="Q24" s="19">
        <f>'III (5)'!$H38</f>
        <v>-0.5193835896704964</v>
      </c>
      <c r="R24" s="20">
        <f>'III (6)'!$E37</f>
        <v>0</v>
      </c>
      <c r="S24" s="19">
        <f>'III (7)'!$J38</f>
        <v>0.1834703177628764</v>
      </c>
      <c r="T24" s="20">
        <f>'IV (1)'!$E37</f>
        <v>1</v>
      </c>
      <c r="U24" s="20">
        <f>'IV (2)'!$E37</f>
        <v>0</v>
      </c>
      <c r="V24" s="38">
        <f>SUM($B24:$U24)</f>
        <v>1.6699113172612288</v>
      </c>
      <c r="W24" s="1">
        <f t="shared" si="0"/>
        <v>20</v>
      </c>
    </row>
    <row r="25" spans="1:23" ht="15">
      <c r="A25" s="5" t="s">
        <v>290</v>
      </c>
      <c r="B25" s="19">
        <f>'I (1)'!$F17</f>
        <v>0.12112018459082241</v>
      </c>
      <c r="C25" s="19">
        <f>'I (2)'!$F17</f>
        <v>0.4672175046681032</v>
      </c>
      <c r="D25" s="19">
        <f>'I (3)'!$G17</f>
        <v>0</v>
      </c>
      <c r="E25" s="20">
        <f>'I (4)'!$E16</f>
        <v>0</v>
      </c>
      <c r="F25" s="19">
        <f>'I (5)'!$G17</f>
        <v>0.4998200654950834</v>
      </c>
      <c r="G25" s="20">
        <f>'II (1)'!$G16</f>
        <v>0</v>
      </c>
      <c r="H25" s="19">
        <f>'II (2)'!$F16</f>
        <v>-0.3387857532010062</v>
      </c>
      <c r="I25" s="19">
        <f>'II (3)'!$F16</f>
        <v>-0.5217530692841673</v>
      </c>
      <c r="J25" s="20">
        <f>'II (4)'!$H17</f>
        <v>0</v>
      </c>
      <c r="K25" s="19">
        <f>'II (5)'!$G17</f>
        <v>-7.073547988161111E-05</v>
      </c>
      <c r="L25" s="19">
        <f>'II (6)'!$F17</f>
        <v>1.4514982703498756</v>
      </c>
      <c r="M25" s="32">
        <f>'III (1)'!$M17</f>
        <v>0</v>
      </c>
      <c r="N25" s="32">
        <f>'III (2)'!$K17</f>
        <v>0</v>
      </c>
      <c r="O25" s="32">
        <f>'III (3)'!$I16</f>
        <v>0</v>
      </c>
      <c r="P25" s="19">
        <f>'III (4)'!$L17</f>
        <v>0</v>
      </c>
      <c r="Q25" s="19">
        <f>'III (5)'!$H17</f>
        <v>-1.0844498642179952</v>
      </c>
      <c r="R25" s="20">
        <f>'III (6)'!$E16</f>
        <v>0</v>
      </c>
      <c r="S25" s="19">
        <f>'III (7)'!$J17</f>
        <v>0.030221172501814383</v>
      </c>
      <c r="T25" s="20">
        <f>'IV (1)'!$E16</f>
        <v>1</v>
      </c>
      <c r="U25" s="20">
        <f>'IV (2)'!$E16</f>
        <v>0</v>
      </c>
      <c r="V25" s="38">
        <f>SUM($B25:$U25)</f>
        <v>1.6248177754226485</v>
      </c>
      <c r="W25" s="1">
        <f t="shared" si="0"/>
        <v>21</v>
      </c>
    </row>
    <row r="26" spans="1:23" ht="15">
      <c r="A26" s="5" t="s">
        <v>291</v>
      </c>
      <c r="B26" s="19">
        <f>'I (1)'!$F26</f>
        <v>0.3447592669647449</v>
      </c>
      <c r="C26" s="19">
        <f>'I (2)'!$F26</f>
        <v>0.16123721743102573</v>
      </c>
      <c r="D26" s="19">
        <f>'I (3)'!$G26</f>
        <v>0</v>
      </c>
      <c r="E26" s="20">
        <f>'I (4)'!$E25</f>
        <v>0</v>
      </c>
      <c r="F26" s="19">
        <f>'I (5)'!$G26</f>
        <v>0.6431438570012643</v>
      </c>
      <c r="G26" s="20">
        <f>'II (1)'!$G25</f>
        <v>0</v>
      </c>
      <c r="H26" s="19">
        <f>'II (2)'!$F25</f>
        <v>-0.2942102579087987</v>
      </c>
      <c r="I26" s="19">
        <f>'II (3)'!$F25</f>
        <v>-0.4203266969245751</v>
      </c>
      <c r="J26" s="20">
        <f>'II (4)'!$H26</f>
        <v>0</v>
      </c>
      <c r="K26" s="19">
        <f>'II (5)'!$G26</f>
        <v>-0.09569242400525745</v>
      </c>
      <c r="L26" s="19">
        <f>'II (6)'!$F26</f>
        <v>0.2436533836715035</v>
      </c>
      <c r="M26" s="32">
        <f>'III (1)'!$M26</f>
        <v>0</v>
      </c>
      <c r="N26" s="32">
        <f>'III (2)'!$K26</f>
        <v>0</v>
      </c>
      <c r="O26" s="32">
        <f>'III (3)'!$I25</f>
        <v>0</v>
      </c>
      <c r="P26" s="19">
        <f>'III (4)'!$L26</f>
        <v>0</v>
      </c>
      <c r="Q26" s="19">
        <f>'III (5)'!$H26</f>
        <v>-0.21527969383403478</v>
      </c>
      <c r="R26" s="20">
        <f>'III (6)'!$E25</f>
        <v>0</v>
      </c>
      <c r="S26" s="19">
        <f>'III (7)'!$J26</f>
        <v>0.20927529680044082</v>
      </c>
      <c r="T26" s="20">
        <f>'IV (1)'!$E25</f>
        <v>1</v>
      </c>
      <c r="U26" s="20">
        <f>'IV (2)'!$E25</f>
        <v>0</v>
      </c>
      <c r="V26" s="38">
        <f>SUM($B26:$U26)</f>
        <v>1.5765599491963134</v>
      </c>
      <c r="W26" s="1">
        <f t="shared" si="0"/>
        <v>22</v>
      </c>
    </row>
    <row r="27" spans="1:23" ht="15">
      <c r="A27" s="5" t="s">
        <v>292</v>
      </c>
      <c r="B27" s="19">
        <f>'I (1)'!$F37</f>
        <v>0.3468806709208063</v>
      </c>
      <c r="C27" s="19">
        <f>'I (2)'!$F37</f>
        <v>0.045347429542607176</v>
      </c>
      <c r="D27" s="19">
        <f>'I (3)'!$G37</f>
        <v>0</v>
      </c>
      <c r="E27" s="20">
        <f>'I (4)'!$E36</f>
        <v>0</v>
      </c>
      <c r="F27" s="19">
        <f>'I (5)'!$G37</f>
        <v>0.9134301382727336</v>
      </c>
      <c r="G27" s="20">
        <f>'II (1)'!$G36</f>
        <v>0</v>
      </c>
      <c r="H27" s="19">
        <f>'II (2)'!$F36</f>
        <v>-0.28000497931311263</v>
      </c>
      <c r="I27" s="19">
        <f>'II (3)'!$F36</f>
        <v>-0.45394912501589135</v>
      </c>
      <c r="J27" s="20">
        <f>'II (4)'!$H37</f>
        <v>0</v>
      </c>
      <c r="K27" s="19">
        <f>'II (5)'!$G37</f>
        <v>0</v>
      </c>
      <c r="L27" s="19">
        <f>'II (6)'!$F37</f>
        <v>0.40585756935233347</v>
      </c>
      <c r="M27" s="32">
        <f>'III (1)'!$M37</f>
        <v>0</v>
      </c>
      <c r="N27" s="32">
        <f>'III (2)'!$K37</f>
        <v>0</v>
      </c>
      <c r="O27" s="32">
        <f>'III (3)'!$I36</f>
        <v>0</v>
      </c>
      <c r="P27" s="19">
        <f>'III (4)'!$L37</f>
        <v>-0.18003365352841774</v>
      </c>
      <c r="Q27" s="19">
        <f>'III (5)'!$H37</f>
        <v>-0.3599992520222241</v>
      </c>
      <c r="R27" s="20">
        <f>'III (6)'!$E36</f>
        <v>0</v>
      </c>
      <c r="S27" s="19">
        <f>'III (7)'!$J37</f>
        <v>0.10694530773520428</v>
      </c>
      <c r="T27" s="20">
        <f>'IV (1)'!$E36</f>
        <v>1</v>
      </c>
      <c r="U27" s="20">
        <f>'IV (2)'!$E36</f>
        <v>0</v>
      </c>
      <c r="V27" s="38">
        <f>SUM($B27:$U27)</f>
        <v>1.5444741059440388</v>
      </c>
      <c r="W27" s="1">
        <f t="shared" si="0"/>
        <v>23</v>
      </c>
    </row>
    <row r="28" spans="1:23" ht="15">
      <c r="A28" s="5" t="s">
        <v>293</v>
      </c>
      <c r="B28" s="19">
        <f>'I (1)'!$F42</f>
        <v>0.27073229138483684</v>
      </c>
      <c r="C28" s="19">
        <f>'I (2)'!$F42</f>
        <v>0.2567583987356431</v>
      </c>
      <c r="D28" s="19">
        <f>'I (3)'!$G42</f>
        <v>-0.05811112310263328</v>
      </c>
      <c r="E28" s="20">
        <f>'I (4)'!$E41</f>
        <v>0</v>
      </c>
      <c r="F28" s="19">
        <f>'I (5)'!$G42</f>
        <v>0.4490063143402559</v>
      </c>
      <c r="G28" s="20">
        <f>'II (1)'!$G41</f>
        <v>0</v>
      </c>
      <c r="H28" s="19">
        <f>'II (2)'!$F41</f>
        <v>-1</v>
      </c>
      <c r="I28" s="19">
        <f>'II (3)'!$F41</f>
        <v>-0.6947640606370529</v>
      </c>
      <c r="J28" s="20">
        <f>'II (4)'!$H42</f>
        <v>0</v>
      </c>
      <c r="K28" s="19">
        <f>'II (5)'!$G42</f>
        <v>-0.010458429576895937</v>
      </c>
      <c r="L28" s="19">
        <f>'II (6)'!$F42</f>
        <v>0.7518726069871288</v>
      </c>
      <c r="M28" s="32">
        <f>'III (1)'!$M42</f>
        <v>0</v>
      </c>
      <c r="N28" s="32">
        <f>'III (2)'!$K42</f>
        <v>0</v>
      </c>
      <c r="O28" s="32">
        <f>'III (3)'!$I41</f>
        <v>0</v>
      </c>
      <c r="P28" s="19">
        <f>'III (4)'!$L42</f>
        <v>0</v>
      </c>
      <c r="Q28" s="19">
        <f>'III (5)'!$H42</f>
        <v>0</v>
      </c>
      <c r="R28" s="20">
        <f>'III (6)'!$E41</f>
        <v>0</v>
      </c>
      <c r="S28" s="19">
        <f>'III (7)'!$J42</f>
        <v>0.492402987166053</v>
      </c>
      <c r="T28" s="20">
        <f>'IV (1)'!$E41</f>
        <v>1</v>
      </c>
      <c r="U28" s="20">
        <f>'IV (2)'!$E41</f>
        <v>0</v>
      </c>
      <c r="V28" s="38">
        <f>SUM($B28:$U28)</f>
        <v>1.4574389852973355</v>
      </c>
      <c r="W28" s="1">
        <f t="shared" si="0"/>
        <v>24</v>
      </c>
    </row>
    <row r="29" spans="1:23" ht="15">
      <c r="A29" s="5" t="s">
        <v>294</v>
      </c>
      <c r="B29" s="19">
        <f>'I (1)'!$F43</f>
        <v>0.2458559958794703</v>
      </c>
      <c r="C29" s="19">
        <f>'I (2)'!$F43</f>
        <v>0.13480733455707755</v>
      </c>
      <c r="D29" s="19">
        <f>'I (3)'!$G43</f>
        <v>-0.08880763057090996</v>
      </c>
      <c r="E29" s="20">
        <f>'I (4)'!$E42</f>
        <v>0</v>
      </c>
      <c r="F29" s="19">
        <f>'I (5)'!$G43</f>
        <v>0.8140269361139058</v>
      </c>
      <c r="G29" s="20">
        <f>'II (1)'!$G42</f>
        <v>0</v>
      </c>
      <c r="H29" s="19">
        <f>'II (2)'!$F42</f>
        <v>0</v>
      </c>
      <c r="I29" s="19">
        <f>'II (3)'!$F42</f>
        <v>-0.18158283694792812</v>
      </c>
      <c r="J29" s="20">
        <f>'II (4)'!$H43</f>
        <v>0</v>
      </c>
      <c r="K29" s="19">
        <f>'II (5)'!$G43</f>
        <v>-0.014101890049836805</v>
      </c>
      <c r="L29" s="19">
        <f>'II (6)'!$F43</f>
        <v>1.2704603692610372</v>
      </c>
      <c r="M29" s="32">
        <f>'III (1)'!$M43</f>
        <v>0</v>
      </c>
      <c r="N29" s="32">
        <f>'III (2)'!$K43</f>
        <v>0</v>
      </c>
      <c r="O29" s="32">
        <f>'III (3)'!$I42</f>
        <v>0</v>
      </c>
      <c r="P29" s="19">
        <f>'III (4)'!$L43</f>
        <v>0</v>
      </c>
      <c r="Q29" s="19">
        <f>'III (5)'!$H43</f>
        <v>-1.963382239595473</v>
      </c>
      <c r="R29" s="20">
        <f>'III (6)'!$E42</f>
        <v>0</v>
      </c>
      <c r="S29" s="19">
        <f>'III (7)'!$J43</f>
        <v>0.18857886257758416</v>
      </c>
      <c r="T29" s="20">
        <f>'IV (1)'!$E42</f>
        <v>1</v>
      </c>
      <c r="U29" s="20">
        <f>'IV (2)'!$E42</f>
        <v>0</v>
      </c>
      <c r="V29" s="38">
        <f>SUM($B29:$U29)</f>
        <v>1.4058549012249273</v>
      </c>
      <c r="W29" s="1">
        <f t="shared" si="0"/>
        <v>25</v>
      </c>
    </row>
    <row r="30" spans="1:23" ht="15">
      <c r="A30" s="5" t="s">
        <v>295</v>
      </c>
      <c r="B30" s="19">
        <f>'I (1)'!$F33</f>
        <v>0.290197667542069</v>
      </c>
      <c r="C30" s="19">
        <f>'I (2)'!$F33</f>
        <v>0.26385353739679523</v>
      </c>
      <c r="D30" s="19">
        <f>'I (3)'!$G33</f>
        <v>0</v>
      </c>
      <c r="E30" s="20">
        <f>'I (4)'!$E32</f>
        <v>0</v>
      </c>
      <c r="F30" s="19">
        <f>'I (5)'!$G33</f>
        <v>0</v>
      </c>
      <c r="G30" s="20">
        <f>'II (1)'!$G32</f>
        <v>0</v>
      </c>
      <c r="H30" s="19">
        <f>'II (2)'!$F32</f>
        <v>-0.0854608665967772</v>
      </c>
      <c r="I30" s="19">
        <f>'II (3)'!$F32</f>
        <v>-1</v>
      </c>
      <c r="J30" s="20">
        <f>'II (4)'!$H33</f>
        <v>0</v>
      </c>
      <c r="K30" s="19">
        <f>'II (5)'!$G33</f>
        <v>-0.029758652881652237</v>
      </c>
      <c r="L30" s="19">
        <f>'II (6)'!$F33</f>
        <v>1.8460600511305383</v>
      </c>
      <c r="M30" s="32">
        <f>'III (1)'!$M33</f>
        <v>0</v>
      </c>
      <c r="N30" s="32">
        <f>'III (2)'!$K33</f>
        <v>0</v>
      </c>
      <c r="O30" s="32">
        <f>'III (3)'!$I32</f>
        <v>0</v>
      </c>
      <c r="P30" s="19">
        <f>'III (4)'!$L33</f>
        <v>0</v>
      </c>
      <c r="Q30" s="19">
        <f>'III (5)'!$H33</f>
        <v>-1.1224788242969987</v>
      </c>
      <c r="R30" s="20">
        <f>'III (6)'!$E32</f>
        <v>0</v>
      </c>
      <c r="S30" s="19">
        <f>'III (7)'!$J33</f>
        <v>0.06100122826089855</v>
      </c>
      <c r="T30" s="20">
        <f>'IV (1)'!$E32</f>
        <v>1</v>
      </c>
      <c r="U30" s="20">
        <f>'IV (2)'!$E32</f>
        <v>0</v>
      </c>
      <c r="V30" s="38">
        <f>SUM($B30:$U30)</f>
        <v>1.2234141405548729</v>
      </c>
      <c r="W30" s="1">
        <f t="shared" si="0"/>
        <v>26</v>
      </c>
    </row>
    <row r="31" spans="1:23" ht="15">
      <c r="A31" s="5" t="s">
        <v>296</v>
      </c>
      <c r="B31" s="19">
        <f>'I (1)'!$F11</f>
        <v>0.04097647307020209</v>
      </c>
      <c r="C31" s="19">
        <f>'I (2)'!$F11</f>
        <v>0.3904833334812951</v>
      </c>
      <c r="D31" s="19">
        <f>'I (3)'!$G11</f>
        <v>0</v>
      </c>
      <c r="E31" s="20">
        <f>'I (4)'!$E10</f>
        <v>0</v>
      </c>
      <c r="F31" s="19">
        <f>'I (5)'!$G11</f>
        <v>0.5979588478255426</v>
      </c>
      <c r="G31" s="20">
        <f>'II (1)'!$G10</f>
        <v>0</v>
      </c>
      <c r="H31" s="19">
        <f>'II (2)'!$F10</f>
        <v>-0.1525543142955778</v>
      </c>
      <c r="I31" s="19">
        <f>'II (3)'!$F10</f>
        <v>-0.09143789194225486</v>
      </c>
      <c r="J31" s="20">
        <f>'II (4)'!$H11</f>
        <v>0</v>
      </c>
      <c r="K31" s="19">
        <f>'II (5)'!$G11</f>
        <v>-0.05011283746854086</v>
      </c>
      <c r="L31" s="19">
        <f>'II (6)'!$F11</f>
        <v>1.6861947654559333</v>
      </c>
      <c r="M31" s="32">
        <f>'III (1)'!$M11</f>
        <v>0</v>
      </c>
      <c r="N31" s="32">
        <f>'III (2)'!$K11</f>
        <v>0</v>
      </c>
      <c r="O31" s="32">
        <f>'III (3)'!$I10</f>
        <v>0</v>
      </c>
      <c r="P31" s="19">
        <f>'III (4)'!$L11</f>
        <v>-0.507776022298902</v>
      </c>
      <c r="Q31" s="19">
        <f>'III (5)'!$H11</f>
        <v>-1.808195107413824</v>
      </c>
      <c r="R31" s="20">
        <f>'III (6)'!$E10</f>
        <v>0</v>
      </c>
      <c r="S31" s="19">
        <f>'III (7)'!$J11</f>
        <v>0.11641550487005133</v>
      </c>
      <c r="T31" s="20">
        <f>'IV (1)'!$E10</f>
        <v>1</v>
      </c>
      <c r="U31" s="20">
        <f>'IV (2)'!$E10</f>
        <v>0</v>
      </c>
      <c r="V31" s="38">
        <f>SUM($B31:$U31)</f>
        <v>1.2219527512839246</v>
      </c>
      <c r="W31" s="1">
        <f t="shared" si="0"/>
        <v>27</v>
      </c>
    </row>
    <row r="32" spans="1:23" ht="15">
      <c r="A32" s="5" t="s">
        <v>297</v>
      </c>
      <c r="B32" s="19">
        <f>'I (1)'!$F44</f>
        <v>0.3862720781612531</v>
      </c>
      <c r="C32" s="19">
        <f>'I (2)'!$F44</f>
        <v>0.09101141823036456</v>
      </c>
      <c r="D32" s="19">
        <f>'I (3)'!$G44</f>
        <v>-0.38394330680499894</v>
      </c>
      <c r="E32" s="20">
        <f>'I (4)'!$E43</f>
        <v>0</v>
      </c>
      <c r="F32" s="19">
        <f>'I (5)'!$G44</f>
        <v>0.8909307766558093</v>
      </c>
      <c r="G32" s="20">
        <f>'II (1)'!$G43</f>
        <v>0</v>
      </c>
      <c r="H32" s="19">
        <f>'II (2)'!$F43</f>
        <v>-0.73734083924241</v>
      </c>
      <c r="I32" s="19">
        <f>'II (3)'!$F43</f>
        <v>-0.11037789822847537</v>
      </c>
      <c r="J32" s="20">
        <f>'II (4)'!$H44</f>
        <v>0</v>
      </c>
      <c r="K32" s="19">
        <f>'II (5)'!$G44</f>
        <v>-0.11750786304596746</v>
      </c>
      <c r="L32" s="19">
        <f>'II (6)'!$F44</f>
        <v>0.6895080348707138</v>
      </c>
      <c r="M32" s="32">
        <f>'III (1)'!$M44</f>
        <v>0</v>
      </c>
      <c r="N32" s="32">
        <f>'III (2)'!$K44</f>
        <v>0</v>
      </c>
      <c r="O32" s="32">
        <f>'III (3)'!$I43</f>
        <v>0</v>
      </c>
      <c r="P32" s="19">
        <f>'III (4)'!$L44</f>
        <v>0</v>
      </c>
      <c r="Q32" s="19">
        <f>'III (5)'!$H44</f>
        <v>-0.7427419801443264</v>
      </c>
      <c r="R32" s="20">
        <f>'III (6)'!$E43</f>
        <v>0</v>
      </c>
      <c r="S32" s="19">
        <f>'III (7)'!$J44</f>
        <v>0.14406486538647845</v>
      </c>
      <c r="T32" s="20">
        <f>'IV (1)'!$E43</f>
        <v>1</v>
      </c>
      <c r="U32" s="20">
        <f>'IV (2)'!$E43</f>
        <v>0</v>
      </c>
      <c r="V32" s="38">
        <f>SUM($B32:$U32)</f>
        <v>1.109875285838441</v>
      </c>
      <c r="W32" s="1">
        <f t="shared" si="0"/>
        <v>28</v>
      </c>
    </row>
    <row r="33" spans="1:23" ht="15">
      <c r="A33" s="5" t="s">
        <v>298</v>
      </c>
      <c r="B33" s="19">
        <f>'I (1)'!$F45</f>
        <v>0.3404839892031314</v>
      </c>
      <c r="C33" s="19">
        <f>'I (2)'!$F45</f>
        <v>0.2752896663565286</v>
      </c>
      <c r="D33" s="19">
        <f>'I (3)'!$G45</f>
        <v>-0.04073802339079338</v>
      </c>
      <c r="E33" s="20">
        <f>'I (4)'!$E44</f>
        <v>0</v>
      </c>
      <c r="F33" s="19">
        <f>'I (5)'!$G45</f>
        <v>0.040944514798650765</v>
      </c>
      <c r="G33" s="20">
        <f>'II (1)'!$G44</f>
        <v>0</v>
      </c>
      <c r="H33" s="19">
        <f>'II (2)'!$F44</f>
        <v>-0.2971531090209217</v>
      </c>
      <c r="I33" s="19">
        <f>'II (3)'!$F44</f>
        <v>-0.8587545366848218</v>
      </c>
      <c r="J33" s="20">
        <f>'II (4)'!$H45</f>
        <v>0</v>
      </c>
      <c r="K33" s="19">
        <f>'II (5)'!$G45</f>
        <v>-0.02965264583127349</v>
      </c>
      <c r="L33" s="19">
        <f>'II (6)'!$F45</f>
        <v>0.5626793626971358</v>
      </c>
      <c r="M33" s="32">
        <f>'III (1)'!$M45</f>
        <v>0</v>
      </c>
      <c r="N33" s="32">
        <f>'III (2)'!$K45</f>
        <v>0</v>
      </c>
      <c r="O33" s="32">
        <f>'III (3)'!$I44</f>
        <v>0</v>
      </c>
      <c r="P33" s="19">
        <f>'III (4)'!$L45</f>
        <v>0</v>
      </c>
      <c r="Q33" s="19">
        <f>'III (5)'!$H45</f>
        <v>-0.18112198643706273</v>
      </c>
      <c r="R33" s="20">
        <f>'III (6)'!$E44</f>
        <v>0</v>
      </c>
      <c r="S33" s="19">
        <f>'III (7)'!$J45</f>
        <v>0.22052496206266214</v>
      </c>
      <c r="T33" s="20">
        <f>'IV (1)'!$E44</f>
        <v>1</v>
      </c>
      <c r="U33" s="20">
        <f>'IV (2)'!$E44</f>
        <v>0</v>
      </c>
      <c r="V33" s="38">
        <f>SUM($B33:$U33)</f>
        <v>1.0325021937532357</v>
      </c>
      <c r="W33" s="1">
        <f t="shared" si="0"/>
        <v>29</v>
      </c>
    </row>
    <row r="34" spans="1:23" ht="15">
      <c r="A34" s="5" t="s">
        <v>299</v>
      </c>
      <c r="B34" s="19">
        <f>'I (1)'!$F36</f>
        <v>0.22272203470238247</v>
      </c>
      <c r="C34" s="19">
        <f>'I (2)'!$F36</f>
        <v>0.3062690438536122</v>
      </c>
      <c r="D34" s="19">
        <f>'I (3)'!$G36</f>
        <v>-0.4978413122610049</v>
      </c>
      <c r="E34" s="20">
        <f>'I (4)'!$E35</f>
        <v>0</v>
      </c>
      <c r="F34" s="19">
        <f>'I (5)'!$G36</f>
        <v>0.9142693616262889</v>
      </c>
      <c r="G34" s="20">
        <f>'II (1)'!$G35</f>
        <v>0</v>
      </c>
      <c r="H34" s="19">
        <f>'II (2)'!$F35</f>
        <v>-0.9252210577544524</v>
      </c>
      <c r="I34" s="19">
        <f>'II (3)'!$F35</f>
        <v>-0.3838273702045969</v>
      </c>
      <c r="J34" s="20">
        <f>'II (4)'!$H36</f>
        <v>0</v>
      </c>
      <c r="K34" s="19">
        <f>'II (5)'!$G36</f>
        <v>-0.0007726305059246214</v>
      </c>
      <c r="L34" s="19">
        <f>'II (6)'!$F36</f>
        <v>0.40383245481592506</v>
      </c>
      <c r="M34" s="32">
        <f>'III (1)'!$M36</f>
        <v>0</v>
      </c>
      <c r="N34" s="32">
        <f>'III (2)'!$K36</f>
        <v>0</v>
      </c>
      <c r="O34" s="32">
        <f>'III (3)'!$I35</f>
        <v>0</v>
      </c>
      <c r="P34" s="19">
        <f>'III (4)'!$L36</f>
        <v>-0.37112741789092546</v>
      </c>
      <c r="Q34" s="19">
        <f>'III (5)'!$H36</f>
        <v>0</v>
      </c>
      <c r="R34" s="20">
        <f>'III (6)'!$E35</f>
        <v>0</v>
      </c>
      <c r="S34" s="19">
        <f>'III (7)'!$J36</f>
        <v>0.32649077997391407</v>
      </c>
      <c r="T34" s="20">
        <f>'IV (1)'!$E35</f>
        <v>1</v>
      </c>
      <c r="U34" s="20">
        <f>'IV (2)'!$E35</f>
        <v>0</v>
      </c>
      <c r="V34" s="38">
        <f>SUM($B34:$U34)</f>
        <v>0.9947938863552184</v>
      </c>
      <c r="W34" s="1">
        <f t="shared" si="0"/>
        <v>30</v>
      </c>
    </row>
    <row r="35" spans="1:23" ht="15">
      <c r="A35" s="5" t="s">
        <v>300</v>
      </c>
      <c r="B35" s="19">
        <f>'I (1)'!$F46</f>
        <v>0.17398792484652575</v>
      </c>
      <c r="C35" s="19">
        <f>'I (2)'!$F46</f>
        <v>0.37925830326954574</v>
      </c>
      <c r="D35" s="19">
        <f>'I (3)'!$G46</f>
        <v>0</v>
      </c>
      <c r="E35" s="20">
        <f>'I (4)'!$E45</f>
        <v>0</v>
      </c>
      <c r="F35" s="19">
        <f>'I (5)'!$G46</f>
        <v>0.3687567346794494</v>
      </c>
      <c r="G35" s="20">
        <f>'II (1)'!$G45</f>
        <v>0</v>
      </c>
      <c r="H35" s="19">
        <f>'II (2)'!$F45</f>
        <v>-0.6778422681807409</v>
      </c>
      <c r="I35" s="19">
        <f>'II (3)'!$F45</f>
        <v>-0.1200637629575021</v>
      </c>
      <c r="J35" s="20">
        <f>'II (4)'!$H46</f>
        <v>0</v>
      </c>
      <c r="K35" s="19">
        <f>'II (5)'!$G46</f>
        <v>-0.017946150630862075</v>
      </c>
      <c r="L35" s="19">
        <f>'II (6)'!$F46</f>
        <v>0.7460844044905152</v>
      </c>
      <c r="M35" s="32">
        <f>'III (1)'!$M46</f>
        <v>0</v>
      </c>
      <c r="N35" s="32">
        <f>'III (2)'!$K46</f>
        <v>0</v>
      </c>
      <c r="O35" s="32">
        <f>'III (3)'!$I45</f>
        <v>0</v>
      </c>
      <c r="P35" s="19">
        <f>'III (4)'!$L46</f>
        <v>0</v>
      </c>
      <c r="Q35" s="19">
        <f>'III (5)'!$H46</f>
        <v>-1.169425047122285</v>
      </c>
      <c r="R35" s="20">
        <f>'III (6)'!$E45</f>
        <v>0</v>
      </c>
      <c r="S35" s="19">
        <f>'III (7)'!$J46</f>
        <v>0.20545314759419714</v>
      </c>
      <c r="T35" s="20">
        <f>'IV (1)'!$E45</f>
        <v>1</v>
      </c>
      <c r="U35" s="20">
        <f>'IV (2)'!$E45</f>
        <v>0</v>
      </c>
      <c r="V35" s="38">
        <f>SUM($B35:$U35)</f>
        <v>0.8882632859888433</v>
      </c>
      <c r="W35" s="1">
        <f t="shared" si="0"/>
        <v>31</v>
      </c>
    </row>
    <row r="36" spans="1:23" ht="15">
      <c r="A36" s="5" t="s">
        <v>301</v>
      </c>
      <c r="B36" s="19">
        <f>'I (1)'!$F31</f>
        <v>0.4041221361679012</v>
      </c>
      <c r="C36" s="19">
        <f>'I (2)'!$F31</f>
        <v>0.1719373748519161</v>
      </c>
      <c r="D36" s="19">
        <f>'I (3)'!$G31</f>
        <v>0</v>
      </c>
      <c r="E36" s="20">
        <f>'I (4)'!$E30</f>
        <v>0</v>
      </c>
      <c r="F36" s="19">
        <f>'I (5)'!$G31</f>
        <v>0.05215394699091872</v>
      </c>
      <c r="G36" s="20">
        <f>'II (1)'!$G30</f>
        <v>0</v>
      </c>
      <c r="H36" s="19">
        <f>'II (2)'!$F30</f>
        <v>-0.29713146510663285</v>
      </c>
      <c r="I36" s="19">
        <f>'II (3)'!$F30</f>
        <v>0</v>
      </c>
      <c r="J36" s="20">
        <f>'II (4)'!$H31</f>
        <v>0</v>
      </c>
      <c r="K36" s="19">
        <f>'II (5)'!$G31</f>
        <v>0</v>
      </c>
      <c r="L36" s="19">
        <f>'II (6)'!$F31</f>
        <v>1.5406296798202341</v>
      </c>
      <c r="M36" s="32">
        <f>'III (1)'!$M31</f>
        <v>0</v>
      </c>
      <c r="N36" s="32">
        <f>'III (2)'!$K31</f>
        <v>0</v>
      </c>
      <c r="O36" s="32">
        <f>'III (3)'!$I30</f>
        <v>0</v>
      </c>
      <c r="P36" s="19">
        <f>'III (4)'!$L31</f>
        <v>-1</v>
      </c>
      <c r="Q36" s="19">
        <f>'III (5)'!$H31</f>
        <v>-1.398842208681605</v>
      </c>
      <c r="R36" s="20">
        <f>'III (6)'!$E30</f>
        <v>0</v>
      </c>
      <c r="S36" s="19">
        <f>'III (7)'!$J31</f>
        <v>0.22612980784485967</v>
      </c>
      <c r="T36" s="20">
        <f>'IV (1)'!$E30</f>
        <v>1</v>
      </c>
      <c r="U36" s="20">
        <f>'IV (2)'!$E30</f>
        <v>0</v>
      </c>
      <c r="V36" s="38">
        <f>SUM($B36:$U36)</f>
        <v>0.6989992718875919</v>
      </c>
      <c r="W36" s="1">
        <f t="shared" si="0"/>
        <v>32</v>
      </c>
    </row>
    <row r="37" spans="1:23" ht="15">
      <c r="A37" s="5" t="s">
        <v>302</v>
      </c>
      <c r="B37" s="19">
        <f>'I (1)'!$F40</f>
        <v>0.2286240301737013</v>
      </c>
      <c r="C37" s="19">
        <f>'I (2)'!$F40</f>
        <v>0.3443024268861291</v>
      </c>
      <c r="D37" s="19">
        <f>'I (3)'!$G40</f>
        <v>0</v>
      </c>
      <c r="E37" s="20">
        <f>'I (4)'!$E39</f>
        <v>0</v>
      </c>
      <c r="F37" s="19">
        <f>'I (5)'!$G40</f>
        <v>0.406653151697424</v>
      </c>
      <c r="G37" s="20">
        <f>'II (1)'!$G39</f>
        <v>0</v>
      </c>
      <c r="H37" s="19">
        <f>'II (2)'!$F39</f>
        <v>-0.017902044088359593</v>
      </c>
      <c r="I37" s="19">
        <f>'II (3)'!$F39</f>
        <v>-0.9723172400575493</v>
      </c>
      <c r="J37" s="20">
        <f>'II (4)'!$H40</f>
        <v>0</v>
      </c>
      <c r="K37" s="19">
        <f>'II (5)'!$G40</f>
        <v>-0.002377323673570238</v>
      </c>
      <c r="L37" s="19">
        <f>'II (6)'!$F40</f>
        <v>0.34388617036022573</v>
      </c>
      <c r="M37" s="32">
        <f>'III (1)'!$M40</f>
        <v>0</v>
      </c>
      <c r="N37" s="32">
        <f>'III (2)'!$K40</f>
        <v>0</v>
      </c>
      <c r="O37" s="32">
        <f>'III (3)'!$I39</f>
        <v>0</v>
      </c>
      <c r="P37" s="19">
        <f>'III (4)'!$L40</f>
        <v>0</v>
      </c>
      <c r="Q37" s="19">
        <f>'III (5)'!$H40</f>
        <v>-1.0191900423855365</v>
      </c>
      <c r="R37" s="20">
        <f>'III (6)'!$E39</f>
        <v>0</v>
      </c>
      <c r="S37" s="19">
        <f>'III (7)'!$J40</f>
        <v>0.10350396226783366</v>
      </c>
      <c r="T37" s="20">
        <f>'IV (1)'!$E39</f>
        <v>1</v>
      </c>
      <c r="U37" s="20">
        <f>'IV (2)'!$E39</f>
        <v>0</v>
      </c>
      <c r="V37" s="38">
        <f>SUM($B37:$U37)</f>
        <v>0.4151830911802983</v>
      </c>
      <c r="W37" s="1">
        <f t="shared" si="0"/>
        <v>33</v>
      </c>
    </row>
    <row r="38" spans="1:23" ht="15">
      <c r="A38" s="5" t="s">
        <v>303</v>
      </c>
      <c r="B38" s="19">
        <f>'I (1)'!$F39</f>
        <v>0.3378498572285877</v>
      </c>
      <c r="C38" s="19">
        <f>'I (2)'!$F39</f>
        <v>0.18464422978331563</v>
      </c>
      <c r="D38" s="19">
        <f>'I (3)'!$G39</f>
        <v>0</v>
      </c>
      <c r="E38" s="20">
        <f>'I (4)'!$E38</f>
        <v>0</v>
      </c>
      <c r="F38" s="19">
        <f>'I (5)'!$G39</f>
        <v>0.8785862459815331</v>
      </c>
      <c r="G38" s="20">
        <f>'II (1)'!$G38</f>
        <v>0</v>
      </c>
      <c r="H38" s="19">
        <f>'II (2)'!$F38</f>
        <v>-0.6934800662370192</v>
      </c>
      <c r="I38" s="19">
        <f>'II (3)'!$F38</f>
        <v>-0.1866119595448055</v>
      </c>
      <c r="J38" s="20">
        <f>'II (4)'!$H39</f>
        <v>0</v>
      </c>
      <c r="K38" s="19">
        <f>'II (5)'!$G39</f>
        <v>-0.020361541777807662</v>
      </c>
      <c r="L38" s="19">
        <f>'II (6)'!$F39</f>
        <v>0.5611021000087313</v>
      </c>
      <c r="M38" s="32">
        <f>'III (1)'!$M39</f>
        <v>0</v>
      </c>
      <c r="N38" s="32">
        <f>'III (2)'!$K39</f>
        <v>0</v>
      </c>
      <c r="O38" s="32">
        <f>'III (3)'!$I38</f>
        <v>0</v>
      </c>
      <c r="P38" s="19">
        <f>'III (4)'!$L39</f>
        <v>0</v>
      </c>
      <c r="Q38" s="19">
        <f>'III (5)'!$H39</f>
        <v>-2</v>
      </c>
      <c r="R38" s="20">
        <f>'III (6)'!$E38</f>
        <v>0</v>
      </c>
      <c r="S38" s="19">
        <f>'III (7)'!$J39</f>
        <v>0.25030442695525884</v>
      </c>
      <c r="T38" s="20">
        <f>'IV (1)'!$E38</f>
        <v>1</v>
      </c>
      <c r="U38" s="20">
        <f>'IV (2)'!$E38</f>
        <v>0</v>
      </c>
      <c r="V38" s="38">
        <f>SUM($B38:$U38)</f>
        <v>0.312033292397794</v>
      </c>
      <c r="W38" s="1">
        <f t="shared" si="0"/>
        <v>34</v>
      </c>
    </row>
    <row r="39" spans="1:23" ht="15">
      <c r="A39" s="5" t="s">
        <v>304</v>
      </c>
      <c r="B39" s="19">
        <f>'I (1)'!$F24</f>
        <v>0.29062539191586095</v>
      </c>
      <c r="C39" s="19">
        <f>'I (2)'!$F24</f>
        <v>0.14073574684341852</v>
      </c>
      <c r="D39" s="19">
        <f>'I (3)'!$G24</f>
        <v>-0.1470894534533713</v>
      </c>
      <c r="E39" s="20">
        <f>'I (4)'!$E23</f>
        <v>0</v>
      </c>
      <c r="F39" s="19">
        <f>'I (5)'!$G24</f>
        <v>0.3657792857269547</v>
      </c>
      <c r="G39" s="20">
        <f>'II (1)'!$G23</f>
        <v>0</v>
      </c>
      <c r="H39" s="19">
        <f>'II (2)'!$F23</f>
        <v>-0.49223752225430584</v>
      </c>
      <c r="I39" s="19">
        <f>'II (3)'!$F23</f>
        <v>-0.7074400722415525</v>
      </c>
      <c r="J39" s="20">
        <f>'II (4)'!$H24</f>
        <v>0</v>
      </c>
      <c r="K39" s="19">
        <f>'II (5)'!$G24</f>
        <v>-1</v>
      </c>
      <c r="L39" s="19">
        <f>'II (6)'!$F24</f>
        <v>0.5836341437389087</v>
      </c>
      <c r="M39" s="32">
        <f>'III (1)'!$M24</f>
        <v>0</v>
      </c>
      <c r="N39" s="32">
        <f>'III (2)'!$K24</f>
        <v>0</v>
      </c>
      <c r="O39" s="32">
        <f>'III (3)'!$I23</f>
        <v>0</v>
      </c>
      <c r="P39" s="19">
        <f>'III (4)'!$L24</f>
        <v>0</v>
      </c>
      <c r="Q39" s="19">
        <f>'III (5)'!$H24</f>
        <v>0</v>
      </c>
      <c r="R39" s="20">
        <f>'III (6)'!$E23</f>
        <v>0</v>
      </c>
      <c r="S39" s="19">
        <f>'III (7)'!$J24</f>
        <v>0.21588611636323088</v>
      </c>
      <c r="T39" s="20">
        <f>'IV (1)'!$E23</f>
        <v>1</v>
      </c>
      <c r="U39" s="20">
        <f>'IV (2)'!$E23</f>
        <v>0</v>
      </c>
      <c r="V39" s="38">
        <f>SUM($B39:$U39)</f>
        <v>0.2498936366391441</v>
      </c>
      <c r="W39" s="1">
        <f t="shared" si="0"/>
        <v>35</v>
      </c>
    </row>
    <row r="40" spans="1:23" ht="15">
      <c r="A40" s="5" t="s">
        <v>305</v>
      </c>
      <c r="B40" s="19">
        <f>'I (1)'!$F27</f>
        <v>0.39031510423630406</v>
      </c>
      <c r="C40" s="19">
        <f>'I (2)'!$F27</f>
        <v>0.3054456805677907</v>
      </c>
      <c r="D40" s="19">
        <f>'I (3)'!$G27</f>
        <v>0</v>
      </c>
      <c r="E40" s="20">
        <f>'I (4)'!$E26</f>
        <v>-1</v>
      </c>
      <c r="F40" s="19">
        <f>'I (5)'!$G27</f>
        <v>0.11877825766647951</v>
      </c>
      <c r="G40" s="20">
        <f>'II (1)'!$G26</f>
        <v>0</v>
      </c>
      <c r="H40" s="19">
        <f>'II (2)'!$F26</f>
        <v>-0.32772811719429534</v>
      </c>
      <c r="I40" s="19">
        <f>'II (3)'!$F26</f>
        <v>-0.7251022471182434</v>
      </c>
      <c r="J40" s="20">
        <f>'II (4)'!$H27</f>
        <v>0</v>
      </c>
      <c r="K40" s="19">
        <f>'II (5)'!$G27</f>
        <v>-0.0001031536555041486</v>
      </c>
      <c r="L40" s="19">
        <f>'II (6)'!$F27</f>
        <v>0.22522805994135903</v>
      </c>
      <c r="M40" s="32">
        <f>'III (1)'!$M27</f>
        <v>0</v>
      </c>
      <c r="N40" s="32">
        <f>'III (2)'!$K27</f>
        <v>0</v>
      </c>
      <c r="O40" s="32">
        <f>'III (3)'!$I26</f>
        <v>0</v>
      </c>
      <c r="P40" s="19">
        <f>'III (4)'!$L27</f>
        <v>0</v>
      </c>
      <c r="Q40" s="19">
        <f>'III (5)'!$H27</f>
        <v>-0.8365800719391169</v>
      </c>
      <c r="R40" s="20">
        <f>'III (6)'!$E26</f>
        <v>0</v>
      </c>
      <c r="S40" s="19">
        <f>'III (7)'!$J27</f>
        <v>0.19661778203010596</v>
      </c>
      <c r="T40" s="20">
        <f>'IV (1)'!$E26</f>
        <v>1</v>
      </c>
      <c r="U40" s="20">
        <f>'IV (2)'!$E26</f>
        <v>0</v>
      </c>
      <c r="V40" s="38">
        <f>SUM($B40:$U40)</f>
        <v>-0.6531287054651205</v>
      </c>
      <c r="W40" s="1">
        <f t="shared" si="0"/>
        <v>36</v>
      </c>
    </row>
    <row r="41" spans="1:23" ht="15">
      <c r="A41" s="5" t="s">
        <v>306</v>
      </c>
      <c r="B41" s="19">
        <f>'I (1)'!$F35</f>
        <v>0.34305604191144956</v>
      </c>
      <c r="C41" s="19">
        <f>'I (2)'!$F35</f>
        <v>0.15274997119625183</v>
      </c>
      <c r="D41" s="19">
        <f>'I (3)'!$G35</f>
        <v>0</v>
      </c>
      <c r="E41" s="20">
        <f>'I (4)'!$E34</f>
        <v>-1</v>
      </c>
      <c r="F41" s="19">
        <f>'I (5)'!$G35</f>
        <v>0.0895117945651454</v>
      </c>
      <c r="G41" s="20">
        <f>'II (1)'!$G34</f>
        <v>0</v>
      </c>
      <c r="H41" s="19">
        <f>'II (2)'!$F34</f>
        <v>-0.16976429697374582</v>
      </c>
      <c r="I41" s="19">
        <f>'II (3)'!$F34</f>
        <v>-0.38844175293672206</v>
      </c>
      <c r="J41" s="20">
        <f>'II (4)'!$H35</f>
        <v>0</v>
      </c>
      <c r="K41" s="19">
        <f>'II (5)'!$G35</f>
        <v>-0.5190662461135711</v>
      </c>
      <c r="L41" s="19">
        <f>'II (6)'!$F35</f>
        <v>0.7736055909727483</v>
      </c>
      <c r="M41" s="32">
        <f>'III (1)'!$M35</f>
        <v>0</v>
      </c>
      <c r="N41" s="32">
        <f>'III (2)'!$K35</f>
        <v>0</v>
      </c>
      <c r="O41" s="32">
        <f>'III (3)'!$I34</f>
        <v>0</v>
      </c>
      <c r="P41" s="19">
        <f>'III (4)'!$L35</f>
        <v>0</v>
      </c>
      <c r="Q41" s="19">
        <f>'III (5)'!$H35</f>
        <v>-1.8163048509126243</v>
      </c>
      <c r="R41" s="20">
        <f>'III (6)'!$E34</f>
        <v>0</v>
      </c>
      <c r="S41" s="19">
        <f>'III (7)'!$J35</f>
        <v>0</v>
      </c>
      <c r="T41" s="20">
        <f>'IV (1)'!$E34</f>
        <v>1</v>
      </c>
      <c r="U41" s="20">
        <f>'IV (2)'!$E34</f>
        <v>0</v>
      </c>
      <c r="V41" s="38">
        <f>SUM($B41:$U41)</f>
        <v>-1.5346537482910683</v>
      </c>
      <c r="W41" s="1">
        <f t="shared" si="0"/>
        <v>37</v>
      </c>
    </row>
    <row r="42" ht="15">
      <c r="A42" s="6"/>
    </row>
  </sheetData>
  <sheetProtection/>
  <mergeCells count="7">
    <mergeCell ref="A1:V1"/>
    <mergeCell ref="A3:A4"/>
    <mergeCell ref="B3:F3"/>
    <mergeCell ref="G3:L3"/>
    <mergeCell ref="M3:S3"/>
    <mergeCell ref="T3:U3"/>
    <mergeCell ref="V3:V4"/>
  </mergeCells>
  <printOptions/>
  <pageMargins left="0.23" right="0.16" top="0.63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74" t="s">
        <v>125</v>
      </c>
      <c r="B1" s="74"/>
      <c r="C1" s="74"/>
      <c r="D1" s="74"/>
      <c r="E1" s="74"/>
      <c r="F1" s="74"/>
      <c r="G1" s="74"/>
    </row>
    <row r="3" spans="1:2" ht="15">
      <c r="A3" s="11" t="s">
        <v>44</v>
      </c>
      <c r="B3" s="29">
        <f>MAX($E$10:$E$46)</f>
        <v>14.24030698364139</v>
      </c>
    </row>
    <row r="4" spans="1:2" ht="15">
      <c r="A4" s="12" t="s">
        <v>63</v>
      </c>
      <c r="B4" s="30">
        <f>MIN($E$10:$E$46)</f>
        <v>0</v>
      </c>
    </row>
    <row r="5" spans="1:2" ht="15">
      <c r="A5" s="13" t="s">
        <v>64</v>
      </c>
      <c r="B5" s="14" t="s">
        <v>41</v>
      </c>
    </row>
    <row r="6" spans="1:2" ht="15">
      <c r="A6" s="28"/>
      <c r="B6" s="27"/>
    </row>
    <row r="7" spans="1:7" s="7" customFormat="1" ht="33" customHeight="1">
      <c r="A7" s="75" t="s">
        <v>38</v>
      </c>
      <c r="B7" s="75" t="s">
        <v>214</v>
      </c>
      <c r="C7" s="75"/>
      <c r="D7" s="75"/>
      <c r="E7" s="72" t="s">
        <v>68</v>
      </c>
      <c r="F7" s="72" t="s">
        <v>69</v>
      </c>
      <c r="G7" s="72" t="s">
        <v>70</v>
      </c>
    </row>
    <row r="8" spans="1:7" s="8" customFormat="1" ht="50.25" customHeight="1">
      <c r="A8" s="76"/>
      <c r="B8" s="3" t="s">
        <v>237</v>
      </c>
      <c r="C8" s="3" t="s">
        <v>256</v>
      </c>
      <c r="D8" s="3" t="s">
        <v>42</v>
      </c>
      <c r="E8" s="73"/>
      <c r="F8" s="73"/>
      <c r="G8" s="73"/>
    </row>
    <row r="9" spans="1:7" s="7" customFormat="1" ht="15">
      <c r="A9" s="9">
        <v>1</v>
      </c>
      <c r="B9" s="9">
        <v>2</v>
      </c>
      <c r="C9" s="9">
        <v>3</v>
      </c>
      <c r="D9" s="9" t="s">
        <v>222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8">
        <v>13664642400</v>
      </c>
      <c r="C10" s="38">
        <v>9409437969.029999</v>
      </c>
      <c r="D10" s="38">
        <f>$C10/$B10*100</f>
        <v>68.85974541880437</v>
      </c>
      <c r="E10" s="38">
        <f>IF(ABS($D10-$D$47)&gt;5,ABS($D10-$D$47)-5,0)</f>
        <v>0</v>
      </c>
      <c r="F10" s="38">
        <f>($E10-$B$4)/($B$3-$B$4)</f>
        <v>0</v>
      </c>
      <c r="G10" s="38">
        <f>$F10*$B$5</f>
        <v>0</v>
      </c>
    </row>
    <row r="11" spans="1:7" ht="15">
      <c r="A11" s="5" t="s">
        <v>1</v>
      </c>
      <c r="B11" s="38">
        <v>6487557000</v>
      </c>
      <c r="C11" s="38">
        <v>4246872741.4399996</v>
      </c>
      <c r="D11" s="38">
        <f aca="true" t="shared" si="0" ref="D11:D46">$C11/$B11*100</f>
        <v>65.46181777578217</v>
      </c>
      <c r="E11" s="38">
        <f aca="true" t="shared" si="1" ref="E11:E46">IF(ABS($D11-$D$47)&gt;5,ABS($D11-$D$47)-5,0)</f>
        <v>0</v>
      </c>
      <c r="F11" s="38">
        <f aca="true" t="shared" si="2" ref="F11:F46">($E11-$B$4)/($B$3-$B$4)</f>
        <v>0</v>
      </c>
      <c r="G11" s="38">
        <f aca="true" t="shared" si="3" ref="G11:G46">$F11*$B$5</f>
        <v>0</v>
      </c>
    </row>
    <row r="12" spans="1:7" ht="15">
      <c r="A12" s="5" t="s">
        <v>2</v>
      </c>
      <c r="B12" s="38">
        <v>1272845700</v>
      </c>
      <c r="C12" s="38">
        <v>830529135.6099999</v>
      </c>
      <c r="D12" s="38">
        <f t="shared" si="0"/>
        <v>65.24978916218987</v>
      </c>
      <c r="E12" s="38">
        <f t="shared" si="1"/>
        <v>0</v>
      </c>
      <c r="F12" s="38">
        <f t="shared" si="2"/>
        <v>0</v>
      </c>
      <c r="G12" s="38">
        <f t="shared" si="3"/>
        <v>0</v>
      </c>
    </row>
    <row r="13" spans="1:7" ht="15">
      <c r="A13" s="5" t="s">
        <v>3</v>
      </c>
      <c r="B13" s="38">
        <v>1095906000</v>
      </c>
      <c r="C13" s="38">
        <v>811671308.54</v>
      </c>
      <c r="D13" s="38">
        <f t="shared" si="0"/>
        <v>74.06395334453867</v>
      </c>
      <c r="E13" s="38">
        <f t="shared" si="1"/>
        <v>0.09197584031215911</v>
      </c>
      <c r="F13" s="38">
        <f t="shared" si="2"/>
        <v>0.006458838311408366</v>
      </c>
      <c r="G13" s="38">
        <f t="shared" si="3"/>
        <v>-0.006458838311408366</v>
      </c>
    </row>
    <row r="14" spans="1:7" ht="15">
      <c r="A14" s="5" t="s">
        <v>4</v>
      </c>
      <c r="B14" s="38">
        <v>342087000</v>
      </c>
      <c r="C14" s="38">
        <v>255727247.95000002</v>
      </c>
      <c r="D14" s="38">
        <f t="shared" si="0"/>
        <v>74.7550324771184</v>
      </c>
      <c r="E14" s="38">
        <f t="shared" si="1"/>
        <v>0.7830549728918896</v>
      </c>
      <c r="F14" s="38">
        <f t="shared" si="2"/>
        <v>0.05498863007598272</v>
      </c>
      <c r="G14" s="38">
        <f t="shared" si="3"/>
        <v>-0.05498863007598272</v>
      </c>
    </row>
    <row r="15" spans="1:7" ht="15">
      <c r="A15" s="5" t="s">
        <v>5</v>
      </c>
      <c r="B15" s="38">
        <v>338762000</v>
      </c>
      <c r="C15" s="38">
        <v>237794121.83999997</v>
      </c>
      <c r="D15" s="38">
        <f t="shared" si="0"/>
        <v>70.19504012846777</v>
      </c>
      <c r="E15" s="38">
        <f t="shared" si="1"/>
        <v>0</v>
      </c>
      <c r="F15" s="38">
        <f t="shared" si="2"/>
        <v>0</v>
      </c>
      <c r="G15" s="38">
        <f t="shared" si="3"/>
        <v>0</v>
      </c>
    </row>
    <row r="16" spans="1:7" ht="15">
      <c r="A16" s="5" t="s">
        <v>6</v>
      </c>
      <c r="B16" s="38">
        <v>326075080</v>
      </c>
      <c r="C16" s="38">
        <v>239941751.65</v>
      </c>
      <c r="D16" s="38">
        <f t="shared" si="0"/>
        <v>73.58481722982326</v>
      </c>
      <c r="E16" s="38">
        <f t="shared" si="1"/>
        <v>0</v>
      </c>
      <c r="F16" s="38">
        <f t="shared" si="2"/>
        <v>0</v>
      </c>
      <c r="G16" s="38">
        <f t="shared" si="3"/>
        <v>0</v>
      </c>
    </row>
    <row r="17" spans="1:7" ht="15">
      <c r="A17" s="5" t="s">
        <v>7</v>
      </c>
      <c r="B17" s="38">
        <v>131552700</v>
      </c>
      <c r="C17" s="38">
        <v>86735670.09</v>
      </c>
      <c r="D17" s="38">
        <f t="shared" si="0"/>
        <v>65.93226143591124</v>
      </c>
      <c r="E17" s="38">
        <f t="shared" si="1"/>
        <v>0</v>
      </c>
      <c r="F17" s="38">
        <f t="shared" si="2"/>
        <v>0</v>
      </c>
      <c r="G17" s="38">
        <f t="shared" si="3"/>
        <v>0</v>
      </c>
    </row>
    <row r="18" spans="1:7" ht="15">
      <c r="A18" s="5" t="s">
        <v>8</v>
      </c>
      <c r="B18" s="38">
        <v>304128000</v>
      </c>
      <c r="C18" s="38">
        <v>204353048.08</v>
      </c>
      <c r="D18" s="38">
        <f t="shared" si="0"/>
        <v>67.1931055608165</v>
      </c>
      <c r="E18" s="38">
        <f t="shared" si="1"/>
        <v>0</v>
      </c>
      <c r="F18" s="38">
        <f t="shared" si="2"/>
        <v>0</v>
      </c>
      <c r="G18" s="38">
        <f t="shared" si="3"/>
        <v>0</v>
      </c>
    </row>
    <row r="19" spans="1:7" ht="15">
      <c r="A19" s="5" t="s">
        <v>9</v>
      </c>
      <c r="B19" s="38">
        <v>182913000</v>
      </c>
      <c r="C19" s="38">
        <v>121165174.39</v>
      </c>
      <c r="D19" s="38">
        <f t="shared" si="0"/>
        <v>66.24196989279056</v>
      </c>
      <c r="E19" s="38">
        <f t="shared" si="1"/>
        <v>0</v>
      </c>
      <c r="F19" s="38">
        <f t="shared" si="2"/>
        <v>0</v>
      </c>
      <c r="G19" s="38">
        <f t="shared" si="3"/>
        <v>0</v>
      </c>
    </row>
    <row r="20" spans="1:7" ht="15">
      <c r="A20" s="5" t="s">
        <v>10</v>
      </c>
      <c r="B20" s="38">
        <v>53742574.71</v>
      </c>
      <c r="C20" s="38">
        <v>34745635.61000001</v>
      </c>
      <c r="D20" s="38">
        <f t="shared" si="0"/>
        <v>64.65197433783315</v>
      </c>
      <c r="E20" s="38">
        <f t="shared" si="1"/>
        <v>0</v>
      </c>
      <c r="F20" s="38">
        <f t="shared" si="2"/>
        <v>0</v>
      </c>
      <c r="G20" s="38">
        <f t="shared" si="3"/>
        <v>0</v>
      </c>
    </row>
    <row r="21" spans="1:7" ht="15">
      <c r="A21" s="5" t="s">
        <v>11</v>
      </c>
      <c r="B21" s="38">
        <v>222370508.89</v>
      </c>
      <c r="C21" s="38">
        <v>156839340.22</v>
      </c>
      <c r="D21" s="38">
        <f t="shared" si="0"/>
        <v>70.5306387087434</v>
      </c>
      <c r="E21" s="38">
        <f t="shared" si="1"/>
        <v>0</v>
      </c>
      <c r="F21" s="38">
        <f t="shared" si="2"/>
        <v>0</v>
      </c>
      <c r="G21" s="38">
        <f t="shared" si="3"/>
        <v>0</v>
      </c>
    </row>
    <row r="22" spans="1:7" ht="15">
      <c r="A22" s="5" t="s">
        <v>12</v>
      </c>
      <c r="B22" s="38">
        <v>92325990</v>
      </c>
      <c r="C22" s="38">
        <v>64351499.11</v>
      </c>
      <c r="D22" s="38">
        <f t="shared" si="0"/>
        <v>69.70030769234103</v>
      </c>
      <c r="E22" s="38">
        <f t="shared" si="1"/>
        <v>0</v>
      </c>
      <c r="F22" s="38">
        <f t="shared" si="2"/>
        <v>0</v>
      </c>
      <c r="G22" s="38">
        <f t="shared" si="3"/>
        <v>0</v>
      </c>
    </row>
    <row r="23" spans="1:7" ht="15">
      <c r="A23" s="5" t="s">
        <v>13</v>
      </c>
      <c r="B23" s="38">
        <v>125003627</v>
      </c>
      <c r="C23" s="38">
        <v>80759385.76</v>
      </c>
      <c r="D23" s="38">
        <f t="shared" si="0"/>
        <v>64.60563401092354</v>
      </c>
      <c r="E23" s="38">
        <f t="shared" si="1"/>
        <v>0</v>
      </c>
      <c r="F23" s="38">
        <f t="shared" si="2"/>
        <v>0</v>
      </c>
      <c r="G23" s="38">
        <f t="shared" si="3"/>
        <v>0</v>
      </c>
    </row>
    <row r="24" spans="1:7" ht="15">
      <c r="A24" s="5" t="s">
        <v>14</v>
      </c>
      <c r="B24" s="38">
        <v>130339410.14000002</v>
      </c>
      <c r="C24" s="38">
        <v>80650610.19</v>
      </c>
      <c r="D24" s="38">
        <f t="shared" si="0"/>
        <v>61.87737853299448</v>
      </c>
      <c r="E24" s="38">
        <f t="shared" si="1"/>
        <v>2.0945989712320383</v>
      </c>
      <c r="F24" s="38">
        <f t="shared" si="2"/>
        <v>0.1470894534533713</v>
      </c>
      <c r="G24" s="38">
        <f t="shared" si="3"/>
        <v>-0.1470894534533713</v>
      </c>
    </row>
    <row r="25" spans="1:7" ht="15">
      <c r="A25" s="5" t="s">
        <v>15</v>
      </c>
      <c r="B25" s="38">
        <v>97783649</v>
      </c>
      <c r="C25" s="38">
        <v>66728168.52</v>
      </c>
      <c r="D25" s="38">
        <f t="shared" si="0"/>
        <v>68.24062018794164</v>
      </c>
      <c r="E25" s="38">
        <f t="shared" si="1"/>
        <v>0</v>
      </c>
      <c r="F25" s="38">
        <f t="shared" si="2"/>
        <v>0</v>
      </c>
      <c r="G25" s="38">
        <f t="shared" si="3"/>
        <v>0</v>
      </c>
    </row>
    <row r="26" spans="1:7" ht="15">
      <c r="A26" s="5" t="s">
        <v>16</v>
      </c>
      <c r="B26" s="38">
        <v>744950551.73</v>
      </c>
      <c r="C26" s="38">
        <v>528438223.84</v>
      </c>
      <c r="D26" s="38">
        <f t="shared" si="0"/>
        <v>70.93601348610413</v>
      </c>
      <c r="E26" s="38">
        <f t="shared" si="1"/>
        <v>0</v>
      </c>
      <c r="F26" s="38">
        <f t="shared" si="2"/>
        <v>0</v>
      </c>
      <c r="G26" s="38">
        <f t="shared" si="3"/>
        <v>0</v>
      </c>
    </row>
    <row r="27" spans="1:7" ht="15">
      <c r="A27" s="5" t="s">
        <v>17</v>
      </c>
      <c r="B27" s="38">
        <v>44967396.08</v>
      </c>
      <c r="C27" s="38">
        <v>33185950.83</v>
      </c>
      <c r="D27" s="38">
        <f t="shared" si="0"/>
        <v>73.80002784897745</v>
      </c>
      <c r="E27" s="38">
        <f t="shared" si="1"/>
        <v>0</v>
      </c>
      <c r="F27" s="38">
        <f t="shared" si="2"/>
        <v>0</v>
      </c>
      <c r="G27" s="38">
        <f t="shared" si="3"/>
        <v>0</v>
      </c>
    </row>
    <row r="28" spans="1:7" ht="15">
      <c r="A28" s="5" t="s">
        <v>18</v>
      </c>
      <c r="B28" s="38">
        <v>80593699</v>
      </c>
      <c r="C28" s="38">
        <v>58586114.32</v>
      </c>
      <c r="D28" s="38">
        <f t="shared" si="0"/>
        <v>72.69316962359551</v>
      </c>
      <c r="E28" s="38">
        <f t="shared" si="1"/>
        <v>0</v>
      </c>
      <c r="F28" s="38">
        <f t="shared" si="2"/>
        <v>0</v>
      </c>
      <c r="G28" s="38">
        <f t="shared" si="3"/>
        <v>0</v>
      </c>
    </row>
    <row r="29" spans="1:7" ht="15">
      <c r="A29" s="5" t="s">
        <v>19</v>
      </c>
      <c r="B29" s="38">
        <v>559327444</v>
      </c>
      <c r="C29" s="38">
        <v>493395516.12</v>
      </c>
      <c r="D29" s="38">
        <f t="shared" si="0"/>
        <v>88.2122844878679</v>
      </c>
      <c r="E29" s="38">
        <f t="shared" si="1"/>
        <v>14.24030698364139</v>
      </c>
      <c r="F29" s="38">
        <f t="shared" si="2"/>
        <v>1</v>
      </c>
      <c r="G29" s="38">
        <f t="shared" si="3"/>
        <v>-1</v>
      </c>
    </row>
    <row r="30" spans="1:7" ht="15">
      <c r="A30" s="5" t="s">
        <v>20</v>
      </c>
      <c r="B30" s="38">
        <v>277823867.7</v>
      </c>
      <c r="C30" s="38">
        <v>200537572.1</v>
      </c>
      <c r="D30" s="38">
        <f t="shared" si="0"/>
        <v>72.18154932482066</v>
      </c>
      <c r="E30" s="38">
        <f t="shared" si="1"/>
        <v>0</v>
      </c>
      <c r="F30" s="38">
        <f t="shared" si="2"/>
        <v>0</v>
      </c>
      <c r="G30" s="38">
        <f t="shared" si="3"/>
        <v>0</v>
      </c>
    </row>
    <row r="31" spans="1:7" ht="15">
      <c r="A31" s="5" t="s">
        <v>21</v>
      </c>
      <c r="B31" s="38">
        <v>93677498.75</v>
      </c>
      <c r="C31" s="38">
        <v>67065517.71</v>
      </c>
      <c r="D31" s="38">
        <f t="shared" si="0"/>
        <v>71.59191759483224</v>
      </c>
      <c r="E31" s="38">
        <f t="shared" si="1"/>
        <v>0</v>
      </c>
      <c r="F31" s="38">
        <f t="shared" si="2"/>
        <v>0</v>
      </c>
      <c r="G31" s="38">
        <f t="shared" si="3"/>
        <v>0</v>
      </c>
    </row>
    <row r="32" spans="1:7" ht="15">
      <c r="A32" s="5" t="s">
        <v>22</v>
      </c>
      <c r="B32" s="38">
        <v>143704586.21</v>
      </c>
      <c r="C32" s="38">
        <v>108646183.63</v>
      </c>
      <c r="D32" s="38">
        <f t="shared" si="0"/>
        <v>75.60383874682464</v>
      </c>
      <c r="E32" s="38">
        <f t="shared" si="1"/>
        <v>1.63186124259812</v>
      </c>
      <c r="F32" s="38">
        <f t="shared" si="2"/>
        <v>0.11459452696298804</v>
      </c>
      <c r="G32" s="38">
        <f t="shared" si="3"/>
        <v>-0.11459452696298804</v>
      </c>
    </row>
    <row r="33" spans="1:7" ht="15">
      <c r="A33" s="5" t="s">
        <v>23</v>
      </c>
      <c r="B33" s="38">
        <v>93899404.33</v>
      </c>
      <c r="C33" s="38">
        <v>66791246.22</v>
      </c>
      <c r="D33" s="38">
        <f t="shared" si="0"/>
        <v>71.13063889656732</v>
      </c>
      <c r="E33" s="38">
        <f t="shared" si="1"/>
        <v>0</v>
      </c>
      <c r="F33" s="38">
        <f t="shared" si="2"/>
        <v>0</v>
      </c>
      <c r="G33" s="38">
        <f t="shared" si="3"/>
        <v>0</v>
      </c>
    </row>
    <row r="34" spans="1:7" ht="15">
      <c r="A34" s="5" t="s">
        <v>24</v>
      </c>
      <c r="B34" s="38">
        <v>361273252.65</v>
      </c>
      <c r="C34" s="38">
        <v>295289000.17</v>
      </c>
      <c r="D34" s="38">
        <f t="shared" si="0"/>
        <v>81.73563860706699</v>
      </c>
      <c r="E34" s="38">
        <f t="shared" si="1"/>
        <v>7.763661102840473</v>
      </c>
      <c r="F34" s="38">
        <f t="shared" si="2"/>
        <v>0.5451891670424669</v>
      </c>
      <c r="G34" s="38">
        <f t="shared" si="3"/>
        <v>-0.5451891670424669</v>
      </c>
    </row>
    <row r="35" spans="1:7" ht="15">
      <c r="A35" s="5" t="s">
        <v>25</v>
      </c>
      <c r="B35" s="38">
        <v>47465500</v>
      </c>
      <c r="C35" s="38">
        <v>33534457.490000002</v>
      </c>
      <c r="D35" s="38">
        <f t="shared" si="0"/>
        <v>70.65017220928885</v>
      </c>
      <c r="E35" s="38">
        <f t="shared" si="1"/>
        <v>0</v>
      </c>
      <c r="F35" s="38">
        <f t="shared" si="2"/>
        <v>0</v>
      </c>
      <c r="G35" s="38">
        <f t="shared" si="3"/>
        <v>0</v>
      </c>
    </row>
    <row r="36" spans="1:7" ht="15">
      <c r="A36" s="5" t="s">
        <v>26</v>
      </c>
      <c r="B36" s="38">
        <v>246157921.02</v>
      </c>
      <c r="C36" s="38">
        <v>199539033.89999998</v>
      </c>
      <c r="D36" s="38">
        <f t="shared" si="0"/>
        <v>81.0613906199621</v>
      </c>
      <c r="E36" s="38">
        <f t="shared" si="1"/>
        <v>7.0894131157355815</v>
      </c>
      <c r="F36" s="38">
        <f t="shared" si="2"/>
        <v>0.4978413122610049</v>
      </c>
      <c r="G36" s="38">
        <f t="shared" si="3"/>
        <v>-0.4978413122610049</v>
      </c>
    </row>
    <row r="37" spans="1:7" ht="15">
      <c r="A37" s="5" t="s">
        <v>27</v>
      </c>
      <c r="B37" s="38">
        <v>103770444</v>
      </c>
      <c r="C37" s="38">
        <v>67631853.92</v>
      </c>
      <c r="D37" s="38">
        <f t="shared" si="0"/>
        <v>65.1744864077097</v>
      </c>
      <c r="E37" s="38">
        <f t="shared" si="1"/>
        <v>0</v>
      </c>
      <c r="F37" s="38">
        <f t="shared" si="2"/>
        <v>0</v>
      </c>
      <c r="G37" s="38">
        <f t="shared" si="3"/>
        <v>0</v>
      </c>
    </row>
    <row r="38" spans="1:7" ht="15">
      <c r="A38" s="5" t="s">
        <v>28</v>
      </c>
      <c r="B38" s="38">
        <v>111685000</v>
      </c>
      <c r="C38" s="38">
        <v>74900154.41</v>
      </c>
      <c r="D38" s="38">
        <f t="shared" si="0"/>
        <v>67.06375467609796</v>
      </c>
      <c r="E38" s="38">
        <f t="shared" si="1"/>
        <v>0</v>
      </c>
      <c r="F38" s="38">
        <f t="shared" si="2"/>
        <v>0</v>
      </c>
      <c r="G38" s="38">
        <f t="shared" si="3"/>
        <v>0</v>
      </c>
    </row>
    <row r="39" spans="1:7" ht="15">
      <c r="A39" s="5" t="s">
        <v>29</v>
      </c>
      <c r="B39" s="38">
        <v>90966000</v>
      </c>
      <c r="C39" s="38">
        <v>63282297.99</v>
      </c>
      <c r="D39" s="38">
        <f t="shared" si="0"/>
        <v>69.56697886023349</v>
      </c>
      <c r="E39" s="38">
        <f t="shared" si="1"/>
        <v>0</v>
      </c>
      <c r="F39" s="38">
        <f t="shared" si="2"/>
        <v>0</v>
      </c>
      <c r="G39" s="38">
        <f t="shared" si="3"/>
        <v>0</v>
      </c>
    </row>
    <row r="40" spans="1:7" ht="15">
      <c r="A40" s="5" t="s">
        <v>30</v>
      </c>
      <c r="B40" s="38">
        <v>346175010.85</v>
      </c>
      <c r="C40" s="38">
        <v>239551963.78</v>
      </c>
      <c r="D40" s="38">
        <f t="shared" si="0"/>
        <v>69.19966960983197</v>
      </c>
      <c r="E40" s="38">
        <f t="shared" si="1"/>
        <v>0</v>
      </c>
      <c r="F40" s="38">
        <f t="shared" si="2"/>
        <v>0</v>
      </c>
      <c r="G40" s="38">
        <f t="shared" si="3"/>
        <v>0</v>
      </c>
    </row>
    <row r="41" spans="1:7" ht="15">
      <c r="A41" s="5" t="s">
        <v>31</v>
      </c>
      <c r="B41" s="38">
        <v>438352881.61</v>
      </c>
      <c r="C41" s="38">
        <v>313341615.16</v>
      </c>
      <c r="D41" s="38">
        <f t="shared" si="0"/>
        <v>71.48159127165913</v>
      </c>
      <c r="E41" s="38">
        <f t="shared" si="1"/>
        <v>0</v>
      </c>
      <c r="F41" s="38">
        <f t="shared" si="2"/>
        <v>0</v>
      </c>
      <c r="G41" s="38">
        <f t="shared" si="3"/>
        <v>0</v>
      </c>
    </row>
    <row r="42" spans="1:7" ht="15">
      <c r="A42" s="5" t="s">
        <v>32</v>
      </c>
      <c r="B42" s="38">
        <v>169398107.88</v>
      </c>
      <c r="C42" s="38">
        <v>106965515.85000001</v>
      </c>
      <c r="D42" s="38">
        <f t="shared" si="0"/>
        <v>63.14445727208084</v>
      </c>
      <c r="E42" s="38">
        <f t="shared" si="1"/>
        <v>0.8275202321456732</v>
      </c>
      <c r="F42" s="38">
        <f t="shared" si="2"/>
        <v>0.05811112310263328</v>
      </c>
      <c r="G42" s="38">
        <f t="shared" si="3"/>
        <v>-0.05811112310263328</v>
      </c>
    </row>
    <row r="43" spans="1:7" ht="15">
      <c r="A43" s="5" t="s">
        <v>33</v>
      </c>
      <c r="B43" s="38">
        <v>66117000</v>
      </c>
      <c r="C43" s="38">
        <v>41460205.1</v>
      </c>
      <c r="D43" s="38">
        <f t="shared" si="0"/>
        <v>62.70732958240694</v>
      </c>
      <c r="E43" s="38">
        <f t="shared" si="1"/>
        <v>1.2646479218195736</v>
      </c>
      <c r="F43" s="38">
        <f t="shared" si="2"/>
        <v>0.08880763057090996</v>
      </c>
      <c r="G43" s="38">
        <f t="shared" si="3"/>
        <v>-0.08880763057090996</v>
      </c>
    </row>
    <row r="44" spans="1:7" ht="15">
      <c r="A44" s="5" t="s">
        <v>34</v>
      </c>
      <c r="B44" s="38">
        <v>71881218.03</v>
      </c>
      <c r="C44" s="38">
        <v>57102042.86</v>
      </c>
      <c r="D44" s="38">
        <f t="shared" si="0"/>
        <v>79.43944805744411</v>
      </c>
      <c r="E44" s="38">
        <f t="shared" si="1"/>
        <v>5.467470553217595</v>
      </c>
      <c r="F44" s="38">
        <f t="shared" si="2"/>
        <v>0.38394330680499894</v>
      </c>
      <c r="G44" s="38">
        <f t="shared" si="3"/>
        <v>-0.38394330680499894</v>
      </c>
    </row>
    <row r="45" spans="1:7" ht="15">
      <c r="A45" s="5" t="s">
        <v>35</v>
      </c>
      <c r="B45" s="38">
        <v>87646723.64</v>
      </c>
      <c r="C45" s="38">
        <v>55560884.440000005</v>
      </c>
      <c r="D45" s="38">
        <f t="shared" si="0"/>
        <v>63.391855545234854</v>
      </c>
      <c r="E45" s="38">
        <f t="shared" si="1"/>
        <v>0.5801219589916613</v>
      </c>
      <c r="F45" s="38">
        <f t="shared" si="2"/>
        <v>0.04073802339079338</v>
      </c>
      <c r="G45" s="38">
        <f t="shared" si="3"/>
        <v>-0.04073802339079338</v>
      </c>
    </row>
    <row r="46" spans="1:7" ht="15">
      <c r="A46" s="5" t="s">
        <v>36</v>
      </c>
      <c r="B46" s="38">
        <v>104646574.31</v>
      </c>
      <c r="C46" s="38">
        <v>73957737.78</v>
      </c>
      <c r="D46" s="38">
        <f t="shared" si="0"/>
        <v>70.67382593997883</v>
      </c>
      <c r="E46" s="38">
        <f t="shared" si="1"/>
        <v>0</v>
      </c>
      <c r="F46" s="38">
        <f t="shared" si="2"/>
        <v>0</v>
      </c>
      <c r="G46" s="38">
        <f t="shared" si="3"/>
        <v>0</v>
      </c>
    </row>
    <row r="47" spans="1:7" ht="15">
      <c r="A47" s="15" t="s">
        <v>109</v>
      </c>
      <c r="B47" s="44">
        <f>AVERAGE(B$10:B$46)</f>
        <v>787905803.2845947</v>
      </c>
      <c r="C47" s="44">
        <f>AVERAGE(C$10:C$46)</f>
        <v>543434213.3959458</v>
      </c>
      <c r="D47" s="16">
        <f>$C47/$B47*100</f>
        <v>68.97197750422652</v>
      </c>
      <c r="E47" s="23"/>
      <c r="F47" s="23"/>
      <c r="G47" s="23"/>
    </row>
    <row r="48" ht="15">
      <c r="A48" s="6" t="s">
        <v>39</v>
      </c>
    </row>
    <row r="49" ht="15">
      <c r="D49" s="21"/>
    </row>
    <row r="50" spans="2:4" ht="15">
      <c r="B50" s="21">
        <f>SUM(B$10:B$46)</f>
        <v>29152514721.530003</v>
      </c>
      <c r="C50" s="21">
        <f>SUM(C$10:C$46)</f>
        <v>20107065895.649994</v>
      </c>
      <c r="D50" s="21">
        <f>C50/B50*100</f>
        <v>68.97197750422652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8.75" customHeight="1">
      <c r="A1" s="74" t="s">
        <v>207</v>
      </c>
      <c r="B1" s="77"/>
      <c r="C1" s="77"/>
      <c r="D1" s="77"/>
      <c r="E1" s="77"/>
    </row>
    <row r="3" spans="1:2" ht="15">
      <c r="A3" s="11" t="s">
        <v>54</v>
      </c>
      <c r="B3" s="11">
        <v>1</v>
      </c>
    </row>
    <row r="4" spans="1:2" ht="15">
      <c r="A4" s="12" t="s">
        <v>55</v>
      </c>
      <c r="B4" s="12">
        <v>0</v>
      </c>
    </row>
    <row r="5" spans="1:2" ht="15">
      <c r="A5" s="13" t="s">
        <v>56</v>
      </c>
      <c r="B5" s="14" t="s">
        <v>41</v>
      </c>
    </row>
    <row r="7" spans="1:5" s="8" customFormat="1" ht="129.75" customHeight="1">
      <c r="A7" s="3" t="s">
        <v>38</v>
      </c>
      <c r="B7" s="3" t="s">
        <v>257</v>
      </c>
      <c r="C7" s="9" t="s">
        <v>84</v>
      </c>
      <c r="D7" s="9" t="s">
        <v>85</v>
      </c>
      <c r="E7" s="9" t="s">
        <v>86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">
      <c r="A10" s="5" t="s">
        <v>1</v>
      </c>
      <c r="B10" s="19"/>
      <c r="C10" s="20">
        <f aca="true" t="shared" si="0" ref="C10:C45">IF(B10="+",1,0)</f>
        <v>0</v>
      </c>
      <c r="D10" s="20">
        <f aca="true" t="shared" si="1" ref="D10:D45">(C10-$B$4)/($B$3-$B$4)</f>
        <v>0</v>
      </c>
      <c r="E10" s="20">
        <f aca="true" t="shared" si="2" ref="E10:E45">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42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19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42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42" t="s">
        <v>37</v>
      </c>
      <c r="C26" s="20">
        <f t="shared" si="0"/>
        <v>1</v>
      </c>
      <c r="D26" s="20">
        <f t="shared" si="1"/>
        <v>1</v>
      </c>
      <c r="E26" s="20">
        <f t="shared" si="2"/>
        <v>-1</v>
      </c>
    </row>
    <row r="27" spans="1:5" ht="15">
      <c r="A27" s="5" t="s">
        <v>18</v>
      </c>
      <c r="B27" s="42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42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42" t="s">
        <v>37</v>
      </c>
      <c r="C34" s="20">
        <f t="shared" si="0"/>
        <v>1</v>
      </c>
      <c r="D34" s="20">
        <f t="shared" si="1"/>
        <v>1</v>
      </c>
      <c r="E34" s="20">
        <f t="shared" si="2"/>
        <v>-1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42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42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42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/>
  <pageMargins left="0.82" right="0.24" top="0.17" bottom="0.22" header="0.17" footer="0.2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7.57421875" style="1" customWidth="1"/>
    <col min="6" max="6" width="7.28125" style="1" customWidth="1"/>
    <col min="7" max="7" width="15.421875" style="1" customWidth="1"/>
    <col min="8" max="16384" width="8.7109375" style="1" customWidth="1"/>
  </cols>
  <sheetData>
    <row r="1" spans="1:7" ht="18" customHeight="1">
      <c r="A1" s="78" t="s">
        <v>229</v>
      </c>
      <c r="B1" s="78"/>
      <c r="C1" s="78"/>
      <c r="D1" s="78"/>
      <c r="E1" s="78"/>
      <c r="F1" s="78"/>
      <c r="G1" s="78"/>
    </row>
    <row r="3" spans="1:2" ht="15">
      <c r="A3" s="11" t="s">
        <v>126</v>
      </c>
      <c r="B3" s="36">
        <f>MAX($E$10:$E$46)</f>
        <v>100</v>
      </c>
    </row>
    <row r="4" spans="1:2" ht="15">
      <c r="A4" s="12" t="s">
        <v>127</v>
      </c>
      <c r="B4" s="30">
        <f>MIN($E$10:$E$46)</f>
        <v>4.779041292038616</v>
      </c>
    </row>
    <row r="5" spans="1:2" ht="15">
      <c r="A5" s="13" t="s">
        <v>128</v>
      </c>
      <c r="B5" s="14" t="s">
        <v>123</v>
      </c>
    </row>
    <row r="6" spans="1:2" ht="15">
      <c r="A6" s="28"/>
      <c r="B6" s="27"/>
    </row>
    <row r="7" spans="1:7" s="7" customFormat="1" ht="22.5" customHeight="1">
      <c r="A7" s="75" t="s">
        <v>38</v>
      </c>
      <c r="B7" s="75" t="s">
        <v>216</v>
      </c>
      <c r="C7" s="75"/>
      <c r="D7" s="75" t="s">
        <v>223</v>
      </c>
      <c r="E7" s="72" t="s">
        <v>129</v>
      </c>
      <c r="F7" s="72" t="s">
        <v>130</v>
      </c>
      <c r="G7" s="72" t="s">
        <v>131</v>
      </c>
    </row>
    <row r="8" spans="1:7" s="8" customFormat="1" ht="50.25" customHeight="1">
      <c r="A8" s="76"/>
      <c r="B8" s="3" t="s">
        <v>237</v>
      </c>
      <c r="C8" s="3" t="s">
        <v>256</v>
      </c>
      <c r="D8" s="75"/>
      <c r="E8" s="73"/>
      <c r="F8" s="73"/>
      <c r="G8" s="73"/>
    </row>
    <row r="9" spans="1:7" s="7" customFormat="1" ht="15">
      <c r="A9" s="9">
        <v>1</v>
      </c>
      <c r="B9" s="9">
        <v>2</v>
      </c>
      <c r="C9" s="9">
        <v>3</v>
      </c>
      <c r="D9" s="9" t="s">
        <v>96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8">
        <v>438947000</v>
      </c>
      <c r="C10" s="38">
        <v>319236208.35</v>
      </c>
      <c r="D10" s="38">
        <f>$C10/$B10*100</f>
        <v>72.72773440757085</v>
      </c>
      <c r="E10" s="38">
        <f>IF($D10&gt;=100,100,$C10/$B10*100)</f>
        <v>72.72773440757085</v>
      </c>
      <c r="F10" s="38">
        <f>($E10-$B$4)/($B$3-$B$4)</f>
        <v>0.713589676448522</v>
      </c>
      <c r="G10" s="38">
        <f>$F10*$B$5</f>
        <v>0.713589676448522</v>
      </c>
    </row>
    <row r="11" spans="1:7" ht="15">
      <c r="A11" s="5" t="s">
        <v>1</v>
      </c>
      <c r="B11" s="38">
        <v>129713000</v>
      </c>
      <c r="C11" s="38">
        <v>80055304.34</v>
      </c>
      <c r="D11" s="38">
        <f aca="true" t="shared" si="0" ref="D11:D46">$C11/$B11*100</f>
        <v>61.71725604989477</v>
      </c>
      <c r="E11" s="38">
        <f aca="true" t="shared" si="1" ref="E11:E46">IF($D11&gt;=100,100,$C11/$B11*100)</f>
        <v>61.71725604989477</v>
      </c>
      <c r="F11" s="38">
        <f aca="true" t="shared" si="2" ref="F11:F46">($E11-$B$4)/($B$3-$B$4)</f>
        <v>0.5979588478255426</v>
      </c>
      <c r="G11" s="38">
        <f aca="true" t="shared" si="3" ref="G11:G46">$F11*$B$5</f>
        <v>0.5979588478255426</v>
      </c>
    </row>
    <row r="12" spans="1:7" ht="15">
      <c r="A12" s="5" t="s">
        <v>2</v>
      </c>
      <c r="B12" s="38">
        <v>51500000</v>
      </c>
      <c r="C12" s="38">
        <v>39933893.45</v>
      </c>
      <c r="D12" s="38">
        <f t="shared" si="0"/>
        <v>77.54154067961166</v>
      </c>
      <c r="E12" s="38">
        <f t="shared" si="1"/>
        <v>77.54154067961166</v>
      </c>
      <c r="F12" s="38">
        <f t="shared" si="2"/>
        <v>0.7641437386776636</v>
      </c>
      <c r="G12" s="38">
        <f t="shared" si="3"/>
        <v>0.7641437386776636</v>
      </c>
    </row>
    <row r="13" spans="1:7" ht="15">
      <c r="A13" s="5" t="s">
        <v>3</v>
      </c>
      <c r="B13" s="38">
        <v>66625000</v>
      </c>
      <c r="C13" s="38">
        <v>40346132.47</v>
      </c>
      <c r="D13" s="38">
        <f t="shared" si="0"/>
        <v>60.557046859287055</v>
      </c>
      <c r="E13" s="38">
        <f t="shared" si="1"/>
        <v>60.557046859287055</v>
      </c>
      <c r="F13" s="38">
        <f t="shared" si="2"/>
        <v>0.5857744589436156</v>
      </c>
      <c r="G13" s="38">
        <f t="shared" si="3"/>
        <v>0.5857744589436156</v>
      </c>
    </row>
    <row r="14" spans="1:7" ht="15">
      <c r="A14" s="5" t="s">
        <v>4</v>
      </c>
      <c r="B14" s="38">
        <v>17100000</v>
      </c>
      <c r="C14" s="38">
        <v>18025138.47</v>
      </c>
      <c r="D14" s="38">
        <f t="shared" si="0"/>
        <v>105.41016649122805</v>
      </c>
      <c r="E14" s="38">
        <f t="shared" si="1"/>
        <v>100</v>
      </c>
      <c r="F14" s="38">
        <f t="shared" si="2"/>
        <v>1</v>
      </c>
      <c r="G14" s="38">
        <f t="shared" si="3"/>
        <v>1</v>
      </c>
    </row>
    <row r="15" spans="1:7" ht="15">
      <c r="A15" s="5" t="s">
        <v>5</v>
      </c>
      <c r="B15" s="38">
        <v>30216500</v>
      </c>
      <c r="C15" s="38">
        <v>38008104.24</v>
      </c>
      <c r="D15" s="38">
        <f t="shared" si="0"/>
        <v>125.78592570284448</v>
      </c>
      <c r="E15" s="38">
        <f t="shared" si="1"/>
        <v>100</v>
      </c>
      <c r="F15" s="38">
        <f t="shared" si="2"/>
        <v>1</v>
      </c>
      <c r="G15" s="38">
        <f t="shared" si="3"/>
        <v>1</v>
      </c>
    </row>
    <row r="16" spans="1:7" ht="15">
      <c r="A16" s="5" t="s">
        <v>6</v>
      </c>
      <c r="B16" s="38">
        <v>10989000</v>
      </c>
      <c r="C16" s="38">
        <v>16215861.34</v>
      </c>
      <c r="D16" s="38">
        <f t="shared" si="0"/>
        <v>147.56448575848574</v>
      </c>
      <c r="E16" s="38">
        <f t="shared" si="1"/>
        <v>100</v>
      </c>
      <c r="F16" s="38">
        <f t="shared" si="2"/>
        <v>1</v>
      </c>
      <c r="G16" s="38">
        <f t="shared" si="3"/>
        <v>1</v>
      </c>
    </row>
    <row r="17" spans="1:7" ht="15">
      <c r="A17" s="5" t="s">
        <v>7</v>
      </c>
      <c r="B17" s="38">
        <v>3425900</v>
      </c>
      <c r="C17" s="38">
        <v>1794225.61</v>
      </c>
      <c r="D17" s="38">
        <f t="shared" si="0"/>
        <v>52.372387109956506</v>
      </c>
      <c r="E17" s="38">
        <f t="shared" si="1"/>
        <v>52.372387109956506</v>
      </c>
      <c r="F17" s="38">
        <f t="shared" si="2"/>
        <v>0.4998200654950834</v>
      </c>
      <c r="G17" s="38">
        <f t="shared" si="3"/>
        <v>0.4998200654950834</v>
      </c>
    </row>
    <row r="18" spans="1:7" ht="15">
      <c r="A18" s="5" t="s">
        <v>8</v>
      </c>
      <c r="B18" s="38">
        <v>21149000</v>
      </c>
      <c r="C18" s="38">
        <v>13327188.35</v>
      </c>
      <c r="D18" s="38">
        <f t="shared" si="0"/>
        <v>63.015690339968785</v>
      </c>
      <c r="E18" s="38">
        <f t="shared" si="1"/>
        <v>63.015690339968785</v>
      </c>
      <c r="F18" s="38">
        <f t="shared" si="2"/>
        <v>0.6115948614478823</v>
      </c>
      <c r="G18" s="38">
        <f t="shared" si="3"/>
        <v>0.6115948614478823</v>
      </c>
    </row>
    <row r="19" spans="1:7" ht="15">
      <c r="A19" s="5" t="s">
        <v>9</v>
      </c>
      <c r="B19" s="38">
        <v>1354000</v>
      </c>
      <c r="C19" s="38">
        <v>1365825.96</v>
      </c>
      <c r="D19" s="38">
        <v>100</v>
      </c>
      <c r="E19" s="38">
        <f t="shared" si="1"/>
        <v>100</v>
      </c>
      <c r="F19" s="38">
        <f t="shared" si="2"/>
        <v>1</v>
      </c>
      <c r="G19" s="38">
        <f t="shared" si="3"/>
        <v>1</v>
      </c>
    </row>
    <row r="20" spans="1:7" ht="15">
      <c r="A20" s="5" t="s">
        <v>10</v>
      </c>
      <c r="B20" s="38">
        <v>2724600</v>
      </c>
      <c r="C20" s="38">
        <v>225304.98</v>
      </c>
      <c r="D20" s="38">
        <f t="shared" si="0"/>
        <v>8.269286500770756</v>
      </c>
      <c r="E20" s="38">
        <f t="shared" si="1"/>
        <v>8.269286500770756</v>
      </c>
      <c r="F20" s="38">
        <f t="shared" si="2"/>
        <v>0.0366541700072205</v>
      </c>
      <c r="G20" s="38">
        <f t="shared" si="3"/>
        <v>0.0366541700072205</v>
      </c>
    </row>
    <row r="21" spans="1:7" ht="15">
      <c r="A21" s="5" t="s">
        <v>11</v>
      </c>
      <c r="B21" s="38">
        <v>11094637.9</v>
      </c>
      <c r="C21" s="38">
        <v>10666314.9</v>
      </c>
      <c r="D21" s="38">
        <f t="shared" si="0"/>
        <v>96.13936927134864</v>
      </c>
      <c r="E21" s="38">
        <f t="shared" si="1"/>
        <v>96.13936927134864</v>
      </c>
      <c r="F21" s="38">
        <f t="shared" si="2"/>
        <v>0.9594560821374237</v>
      </c>
      <c r="G21" s="38">
        <f t="shared" si="3"/>
        <v>0.9594560821374237</v>
      </c>
    </row>
    <row r="22" spans="1:7" ht="15">
      <c r="A22" s="5" t="s">
        <v>12</v>
      </c>
      <c r="B22" s="38">
        <v>996333.1</v>
      </c>
      <c r="C22" s="38">
        <v>1640722.72</v>
      </c>
      <c r="D22" s="38">
        <f t="shared" si="0"/>
        <v>164.67612287497022</v>
      </c>
      <c r="E22" s="38">
        <f t="shared" si="1"/>
        <v>100</v>
      </c>
      <c r="F22" s="38">
        <f t="shared" si="2"/>
        <v>1</v>
      </c>
      <c r="G22" s="38">
        <f t="shared" si="3"/>
        <v>1</v>
      </c>
    </row>
    <row r="23" spans="1:7" ht="15">
      <c r="A23" s="5" t="s">
        <v>13</v>
      </c>
      <c r="B23" s="38">
        <v>5074973</v>
      </c>
      <c r="C23" s="38">
        <v>5252464.02</v>
      </c>
      <c r="D23" s="38">
        <f t="shared" si="0"/>
        <v>103.49737860674333</v>
      </c>
      <c r="E23" s="38">
        <f t="shared" si="1"/>
        <v>100</v>
      </c>
      <c r="F23" s="38">
        <f t="shared" si="2"/>
        <v>1</v>
      </c>
      <c r="G23" s="38">
        <f t="shared" si="3"/>
        <v>1</v>
      </c>
    </row>
    <row r="24" spans="1:7" ht="15">
      <c r="A24" s="5" t="s">
        <v>14</v>
      </c>
      <c r="B24" s="38">
        <v>16906319.72</v>
      </c>
      <c r="C24" s="38">
        <v>6696406.52</v>
      </c>
      <c r="D24" s="38">
        <f t="shared" si="0"/>
        <v>39.608895554472575</v>
      </c>
      <c r="E24" s="38">
        <f t="shared" si="1"/>
        <v>39.608895554472575</v>
      </c>
      <c r="F24" s="38">
        <f t="shared" si="2"/>
        <v>0.3657792857269547</v>
      </c>
      <c r="G24" s="38">
        <f t="shared" si="3"/>
        <v>0.3657792857269547</v>
      </c>
    </row>
    <row r="25" spans="1:7" ht="15">
      <c r="A25" s="5" t="s">
        <v>15</v>
      </c>
      <c r="B25" s="38">
        <v>22997233</v>
      </c>
      <c r="C25" s="38">
        <v>21650839.57</v>
      </c>
      <c r="D25" s="38">
        <f t="shared" si="0"/>
        <v>94.14541118925047</v>
      </c>
      <c r="E25" s="38">
        <f t="shared" si="1"/>
        <v>94.14541118925047</v>
      </c>
      <c r="F25" s="38">
        <f t="shared" si="2"/>
        <v>0.9385157544075428</v>
      </c>
      <c r="G25" s="38">
        <f t="shared" si="3"/>
        <v>0.9385157544075428</v>
      </c>
    </row>
    <row r="26" spans="1:7" ht="15">
      <c r="A26" s="5" t="s">
        <v>16</v>
      </c>
      <c r="B26" s="38">
        <v>18097095</v>
      </c>
      <c r="C26" s="38">
        <v>11947668.81</v>
      </c>
      <c r="D26" s="38">
        <f t="shared" si="0"/>
        <v>66.01981594283502</v>
      </c>
      <c r="E26" s="38">
        <f t="shared" si="1"/>
        <v>66.01981594283502</v>
      </c>
      <c r="F26" s="38">
        <f t="shared" si="2"/>
        <v>0.6431438570012643</v>
      </c>
      <c r="G26" s="38">
        <f t="shared" si="3"/>
        <v>0.6431438570012643</v>
      </c>
    </row>
    <row r="27" spans="1:7" ht="15">
      <c r="A27" s="5" t="s">
        <v>17</v>
      </c>
      <c r="B27" s="38">
        <v>4697119</v>
      </c>
      <c r="C27" s="38">
        <v>755729.85</v>
      </c>
      <c r="D27" s="38">
        <f t="shared" si="0"/>
        <v>16.08922086070206</v>
      </c>
      <c r="E27" s="38">
        <f t="shared" si="1"/>
        <v>16.08922086070206</v>
      </c>
      <c r="F27" s="38">
        <f t="shared" si="2"/>
        <v>0.11877825766647951</v>
      </c>
      <c r="G27" s="38">
        <f t="shared" si="3"/>
        <v>0.11877825766647951</v>
      </c>
    </row>
    <row r="28" spans="1:7" ht="15">
      <c r="A28" s="5" t="s">
        <v>18</v>
      </c>
      <c r="B28" s="38">
        <v>18024751.33</v>
      </c>
      <c r="C28" s="38">
        <v>4661611.71</v>
      </c>
      <c r="D28" s="38">
        <f t="shared" si="0"/>
        <v>25.862280287003554</v>
      </c>
      <c r="E28" s="38">
        <f t="shared" si="1"/>
        <v>25.862280287003554</v>
      </c>
      <c r="F28" s="38">
        <f t="shared" si="2"/>
        <v>0.22141384923067547</v>
      </c>
      <c r="G28" s="38">
        <f t="shared" si="3"/>
        <v>0.22141384923067547</v>
      </c>
    </row>
    <row r="29" spans="1:7" ht="15">
      <c r="A29" s="5" t="s">
        <v>19</v>
      </c>
      <c r="B29" s="38">
        <v>56761026</v>
      </c>
      <c r="C29" s="38">
        <v>14602168.18</v>
      </c>
      <c r="D29" s="38">
        <f t="shared" si="0"/>
        <v>25.725694563731103</v>
      </c>
      <c r="E29" s="38">
        <f t="shared" si="1"/>
        <v>25.725694563731103</v>
      </c>
      <c r="F29" s="38">
        <f t="shared" si="2"/>
        <v>0.21997944103813297</v>
      </c>
      <c r="G29" s="38">
        <f t="shared" si="3"/>
        <v>0.21997944103813297</v>
      </c>
    </row>
    <row r="30" spans="1:7" ht="15">
      <c r="A30" s="5" t="s">
        <v>20</v>
      </c>
      <c r="B30" s="38">
        <v>2827109.6</v>
      </c>
      <c r="C30" s="38">
        <v>2818389.12</v>
      </c>
      <c r="D30" s="38">
        <f t="shared" si="0"/>
        <v>99.69154078780674</v>
      </c>
      <c r="E30" s="38">
        <f t="shared" si="1"/>
        <v>99.69154078780674</v>
      </c>
      <c r="F30" s="38">
        <f t="shared" si="2"/>
        <v>0.9967605953943471</v>
      </c>
      <c r="G30" s="38">
        <f t="shared" si="3"/>
        <v>0.9967605953943471</v>
      </c>
    </row>
    <row r="31" spans="1:7" ht="15">
      <c r="A31" s="5" t="s">
        <v>21</v>
      </c>
      <c r="B31" s="38">
        <v>9462200</v>
      </c>
      <c r="C31" s="38">
        <v>922109.38</v>
      </c>
      <c r="D31" s="38">
        <f t="shared" si="0"/>
        <v>9.745190124918095</v>
      </c>
      <c r="E31" s="38">
        <f t="shared" si="1"/>
        <v>9.745190124918095</v>
      </c>
      <c r="F31" s="38">
        <f t="shared" si="2"/>
        <v>0.05215394699091872</v>
      </c>
      <c r="G31" s="38">
        <f t="shared" si="3"/>
        <v>0.05215394699091872</v>
      </c>
    </row>
    <row r="32" spans="1:7" ht="15">
      <c r="A32" s="5" t="s">
        <v>22</v>
      </c>
      <c r="B32" s="38">
        <v>3966200</v>
      </c>
      <c r="C32" s="38">
        <v>2802242.47</v>
      </c>
      <c r="D32" s="38">
        <f t="shared" si="0"/>
        <v>70.65308027835208</v>
      </c>
      <c r="E32" s="38">
        <f t="shared" si="1"/>
        <v>70.65308027835208</v>
      </c>
      <c r="F32" s="38">
        <f t="shared" si="2"/>
        <v>0.691801887737198</v>
      </c>
      <c r="G32" s="38">
        <f t="shared" si="3"/>
        <v>0.691801887737198</v>
      </c>
    </row>
    <row r="33" spans="1:7" ht="15">
      <c r="A33" s="5" t="s">
        <v>23</v>
      </c>
      <c r="B33" s="38">
        <v>31218852.67</v>
      </c>
      <c r="C33" s="38">
        <v>1491961.86</v>
      </c>
      <c r="D33" s="38">
        <f t="shared" si="0"/>
        <v>4.779041292038616</v>
      </c>
      <c r="E33" s="38">
        <f t="shared" si="1"/>
        <v>4.779041292038616</v>
      </c>
      <c r="F33" s="38">
        <f t="shared" si="2"/>
        <v>0</v>
      </c>
      <c r="G33" s="38">
        <f t="shared" si="3"/>
        <v>0</v>
      </c>
    </row>
    <row r="34" spans="1:7" ht="15">
      <c r="A34" s="5" t="s">
        <v>24</v>
      </c>
      <c r="B34" s="38">
        <v>32199200</v>
      </c>
      <c r="C34" s="38">
        <v>31928130.13</v>
      </c>
      <c r="D34" s="38">
        <f t="shared" si="0"/>
        <v>99.15814718999229</v>
      </c>
      <c r="E34" s="38">
        <f t="shared" si="1"/>
        <v>99.15814718999229</v>
      </c>
      <c r="F34" s="38">
        <f t="shared" si="2"/>
        <v>0.9911589546941064</v>
      </c>
      <c r="G34" s="38">
        <f t="shared" si="3"/>
        <v>0.9911589546941064</v>
      </c>
    </row>
    <row r="35" spans="1:7" ht="15">
      <c r="A35" s="5" t="s">
        <v>25</v>
      </c>
      <c r="B35" s="38">
        <v>5978888</v>
      </c>
      <c r="C35" s="38">
        <v>795338</v>
      </c>
      <c r="D35" s="38">
        <f t="shared" si="0"/>
        <v>13.30244018620185</v>
      </c>
      <c r="E35" s="38">
        <f t="shared" si="1"/>
        <v>13.30244018620185</v>
      </c>
      <c r="F35" s="38">
        <f t="shared" si="2"/>
        <v>0.0895117945651454</v>
      </c>
      <c r="G35" s="38">
        <f t="shared" si="3"/>
        <v>0.0895117945651454</v>
      </c>
    </row>
    <row r="36" spans="1:7" ht="15">
      <c r="A36" s="5" t="s">
        <v>26</v>
      </c>
      <c r="B36" s="38">
        <v>5329399.32</v>
      </c>
      <c r="C36" s="38">
        <v>4894341.61</v>
      </c>
      <c r="D36" s="38">
        <f t="shared" si="0"/>
        <v>91.83664642340969</v>
      </c>
      <c r="E36" s="38">
        <f t="shared" si="1"/>
        <v>91.83664642340969</v>
      </c>
      <c r="F36" s="38">
        <f t="shared" si="2"/>
        <v>0.9142693616262889</v>
      </c>
      <c r="G36" s="38">
        <f t="shared" si="3"/>
        <v>0.9142693616262889</v>
      </c>
    </row>
    <row r="37" spans="1:7" ht="15">
      <c r="A37" s="5" t="s">
        <v>27</v>
      </c>
      <c r="B37" s="38">
        <v>2758557</v>
      </c>
      <c r="C37" s="38">
        <v>2531161.83</v>
      </c>
      <c r="D37" s="38">
        <f t="shared" si="0"/>
        <v>91.75673477111404</v>
      </c>
      <c r="E37" s="38">
        <f t="shared" si="1"/>
        <v>91.75673477111404</v>
      </c>
      <c r="F37" s="38">
        <f t="shared" si="2"/>
        <v>0.9134301382727336</v>
      </c>
      <c r="G37" s="38">
        <f t="shared" si="3"/>
        <v>0.9134301382727336</v>
      </c>
    </row>
    <row r="38" spans="1:7" ht="15">
      <c r="A38" s="5" t="s">
        <v>28</v>
      </c>
      <c r="B38" s="38">
        <v>11356000</v>
      </c>
      <c r="C38" s="38">
        <v>10226231.16</v>
      </c>
      <c r="D38" s="38">
        <f t="shared" si="0"/>
        <v>90.05134871433603</v>
      </c>
      <c r="E38" s="38">
        <f t="shared" si="1"/>
        <v>90.05134871433603</v>
      </c>
      <c r="F38" s="38">
        <f t="shared" si="2"/>
        <v>0.8955203621066654</v>
      </c>
      <c r="G38" s="38">
        <f t="shared" si="3"/>
        <v>0.8955203621066654</v>
      </c>
    </row>
    <row r="39" spans="1:7" ht="15">
      <c r="A39" s="5" t="s">
        <v>29</v>
      </c>
      <c r="B39" s="38">
        <v>1380000</v>
      </c>
      <c r="C39" s="38">
        <v>1220456.35</v>
      </c>
      <c r="D39" s="38">
        <f t="shared" si="0"/>
        <v>88.43886594202898</v>
      </c>
      <c r="E39" s="38">
        <f t="shared" si="1"/>
        <v>88.43886594202898</v>
      </c>
      <c r="F39" s="38">
        <f t="shared" si="2"/>
        <v>0.8785862459815331</v>
      </c>
      <c r="G39" s="38">
        <f t="shared" si="3"/>
        <v>0.8785862459815331</v>
      </c>
    </row>
    <row r="40" spans="1:7" ht="15">
      <c r="A40" s="5" t="s">
        <v>30</v>
      </c>
      <c r="B40" s="38">
        <v>67883000.09</v>
      </c>
      <c r="C40" s="38">
        <v>29529746.03</v>
      </c>
      <c r="D40" s="38">
        <f t="shared" si="0"/>
        <v>43.50094425828138</v>
      </c>
      <c r="E40" s="38">
        <f t="shared" si="1"/>
        <v>43.50094425828138</v>
      </c>
      <c r="F40" s="38">
        <f t="shared" si="2"/>
        <v>0.406653151697424</v>
      </c>
      <c r="G40" s="38">
        <f t="shared" si="3"/>
        <v>0.406653151697424</v>
      </c>
    </row>
    <row r="41" spans="1:7" ht="15">
      <c r="A41" s="5" t="s">
        <v>31</v>
      </c>
      <c r="B41" s="38">
        <v>17438000</v>
      </c>
      <c r="C41" s="38">
        <v>11850034.28</v>
      </c>
      <c r="D41" s="38">
        <f t="shared" si="0"/>
        <v>67.95523729785525</v>
      </c>
      <c r="E41" s="38">
        <f t="shared" si="1"/>
        <v>67.95523729785525</v>
      </c>
      <c r="F41" s="38">
        <f t="shared" si="2"/>
        <v>0.663469438483342</v>
      </c>
      <c r="G41" s="38">
        <f t="shared" si="3"/>
        <v>0.663469438483342</v>
      </c>
    </row>
    <row r="42" spans="1:7" ht="15">
      <c r="A42" s="5" t="s">
        <v>32</v>
      </c>
      <c r="B42" s="38">
        <v>37489587.95</v>
      </c>
      <c r="C42" s="38">
        <v>17820245.63</v>
      </c>
      <c r="D42" s="38">
        <f t="shared" si="0"/>
        <v>47.53385300944605</v>
      </c>
      <c r="E42" s="38">
        <f t="shared" si="1"/>
        <v>47.53385300944605</v>
      </c>
      <c r="F42" s="38">
        <f t="shared" si="2"/>
        <v>0.4490063143402559</v>
      </c>
      <c r="G42" s="38">
        <f t="shared" si="3"/>
        <v>0.4490063143402559</v>
      </c>
    </row>
    <row r="43" spans="1:7" ht="15">
      <c r="A43" s="5" t="s">
        <v>33</v>
      </c>
      <c r="B43" s="38">
        <v>24287400</v>
      </c>
      <c r="C43" s="38">
        <v>19986457.65</v>
      </c>
      <c r="D43" s="38">
        <f t="shared" si="0"/>
        <v>82.29146656290915</v>
      </c>
      <c r="E43" s="38">
        <f t="shared" si="1"/>
        <v>82.29146656290915</v>
      </c>
      <c r="F43" s="38">
        <f t="shared" si="2"/>
        <v>0.8140269361139058</v>
      </c>
      <c r="G43" s="38">
        <f t="shared" si="3"/>
        <v>0.8140269361139058</v>
      </c>
    </row>
    <row r="44" spans="1:7" ht="15">
      <c r="A44" s="5" t="s">
        <v>34</v>
      </c>
      <c r="B44" s="38">
        <v>1122579.02</v>
      </c>
      <c r="C44" s="38">
        <v>1005991.6</v>
      </c>
      <c r="D44" s="38">
        <f t="shared" si="0"/>
        <v>89.6143239876334</v>
      </c>
      <c r="E44" s="38">
        <f t="shared" si="1"/>
        <v>89.6143239876334</v>
      </c>
      <c r="F44" s="38">
        <f t="shared" si="2"/>
        <v>0.8909307766558093</v>
      </c>
      <c r="G44" s="38">
        <f t="shared" si="3"/>
        <v>0.8909307766558093</v>
      </c>
    </row>
    <row r="45" spans="1:7" ht="15">
      <c r="A45" s="5" t="s">
        <v>35</v>
      </c>
      <c r="B45" s="38">
        <v>4680283.4</v>
      </c>
      <c r="C45" s="38">
        <v>406146.44</v>
      </c>
      <c r="D45" s="38">
        <f t="shared" si="0"/>
        <v>8.677817244998455</v>
      </c>
      <c r="E45" s="38">
        <f t="shared" si="1"/>
        <v>8.677817244998455</v>
      </c>
      <c r="F45" s="38">
        <f t="shared" si="2"/>
        <v>0.040944514798650765</v>
      </c>
      <c r="G45" s="38">
        <f t="shared" si="3"/>
        <v>0.040944514798650765</v>
      </c>
    </row>
    <row r="46" spans="1:7" ht="15">
      <c r="A46" s="5" t="s">
        <v>36</v>
      </c>
      <c r="B46" s="38">
        <v>15510715.07</v>
      </c>
      <c r="C46" s="38">
        <v>6187598.22</v>
      </c>
      <c r="D46" s="38">
        <f t="shared" si="0"/>
        <v>39.89241109823314</v>
      </c>
      <c r="E46" s="38">
        <f t="shared" si="1"/>
        <v>39.89241109823314</v>
      </c>
      <c r="F46" s="38">
        <f t="shared" si="2"/>
        <v>0.3687567346794494</v>
      </c>
      <c r="G46" s="38">
        <f t="shared" si="3"/>
        <v>0.3687567346794494</v>
      </c>
    </row>
    <row r="47" spans="1:7" ht="15">
      <c r="A47" s="15" t="s">
        <v>109</v>
      </c>
      <c r="B47" s="44">
        <f>AVERAGE(B$10:B$46)</f>
        <v>32521120.545135137</v>
      </c>
      <c r="C47" s="44">
        <f>AVERAGE(C$10:C$46)</f>
        <v>21427667.448648654</v>
      </c>
      <c r="D47" s="16">
        <f>$C47/$B47*100</f>
        <v>65.88846598600378</v>
      </c>
      <c r="E47" s="16"/>
      <c r="F47" s="23"/>
      <c r="G47" s="23"/>
    </row>
    <row r="48" ht="15">
      <c r="A48" s="6" t="s">
        <v>39</v>
      </c>
    </row>
    <row r="49" ht="15">
      <c r="E49" s="21"/>
    </row>
    <row r="50" spans="2:4" ht="15">
      <c r="B50" s="21">
        <f>SUM(B$10:B$46)</f>
        <v>1203281460.17</v>
      </c>
      <c r="C50" s="21">
        <f>SUM(C$10:C$46)</f>
        <v>792823695.6000003</v>
      </c>
      <c r="D50" s="21">
        <f>$C$50/$B$50*100</f>
        <v>65.8884659860038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16384" width="8.7109375" style="1" customWidth="1"/>
  </cols>
  <sheetData>
    <row r="1" spans="1:7" ht="17.25" customHeight="1">
      <c r="A1" s="74" t="s">
        <v>133</v>
      </c>
      <c r="B1" s="74"/>
      <c r="C1" s="74"/>
      <c r="D1" s="77"/>
      <c r="E1" s="77"/>
      <c r="F1" s="77"/>
      <c r="G1" s="77"/>
    </row>
    <row r="3" spans="1:7" ht="15">
      <c r="A3" s="11" t="s">
        <v>57</v>
      </c>
      <c r="B3" s="11">
        <v>1</v>
      </c>
      <c r="C3" s="2"/>
      <c r="D3" s="2"/>
      <c r="F3" s="1"/>
      <c r="G3" s="1"/>
    </row>
    <row r="4" spans="1:7" ht="15">
      <c r="A4" s="12" t="s">
        <v>58</v>
      </c>
      <c r="B4" s="12">
        <v>0</v>
      </c>
      <c r="C4" s="2"/>
      <c r="D4" s="2"/>
      <c r="F4" s="1"/>
      <c r="G4" s="1"/>
    </row>
    <row r="5" spans="1:7" ht="15">
      <c r="A5" s="13" t="s">
        <v>59</v>
      </c>
      <c r="B5" s="14" t="s">
        <v>43</v>
      </c>
      <c r="C5" s="2"/>
      <c r="D5" s="2"/>
      <c r="F5" s="1"/>
      <c r="G5" s="1"/>
    </row>
    <row r="7" spans="1:7" s="8" customFormat="1" ht="102.75" customHeight="1">
      <c r="A7" s="3" t="s">
        <v>38</v>
      </c>
      <c r="B7" s="3" t="s">
        <v>238</v>
      </c>
      <c r="C7" s="3" t="s">
        <v>258</v>
      </c>
      <c r="D7" s="3" t="s">
        <v>132</v>
      </c>
      <c r="E7" s="9" t="s">
        <v>87</v>
      </c>
      <c r="F7" s="9" t="s">
        <v>88</v>
      </c>
      <c r="G7" s="9" t="s">
        <v>89</v>
      </c>
    </row>
    <row r="8" spans="1:7" s="7" customFormat="1" ht="15">
      <c r="A8" s="9">
        <v>1</v>
      </c>
      <c r="B8" s="9">
        <v>2</v>
      </c>
      <c r="C8" s="9">
        <v>3</v>
      </c>
      <c r="D8" s="9" t="s">
        <v>134</v>
      </c>
      <c r="E8" s="9">
        <v>5</v>
      </c>
      <c r="F8" s="9">
        <v>6</v>
      </c>
      <c r="G8" s="9">
        <v>7</v>
      </c>
    </row>
    <row r="9" spans="1:7" ht="15">
      <c r="A9" s="5" t="s">
        <v>0</v>
      </c>
      <c r="B9" s="79" t="s">
        <v>211</v>
      </c>
      <c r="C9" s="80"/>
      <c r="D9" s="45">
        <v>0</v>
      </c>
      <c r="E9" s="20">
        <f>IF($D9&lt;0,1,0)</f>
        <v>0</v>
      </c>
      <c r="F9" s="20">
        <f>($E9-$B$4)/($B$3-$B$4)</f>
        <v>0</v>
      </c>
      <c r="G9" s="20">
        <f>$F9*$B$5</f>
        <v>0</v>
      </c>
    </row>
    <row r="10" spans="1:7" ht="15">
      <c r="A10" s="5" t="s">
        <v>1</v>
      </c>
      <c r="B10" s="45">
        <v>1117640993.2</v>
      </c>
      <c r="C10" s="45">
        <v>818319829</v>
      </c>
      <c r="D10" s="45">
        <f>$B10-$C10</f>
        <v>299321164.20000005</v>
      </c>
      <c r="E10" s="20">
        <f aca="true" t="shared" si="0" ref="E10:E45">IF($D10&lt;0,1,0)</f>
        <v>0</v>
      </c>
      <c r="F10" s="20">
        <f aca="true" t="shared" si="1" ref="F10:F45">($E10-$B$4)/($B$3-$B$4)</f>
        <v>0</v>
      </c>
      <c r="G10" s="20">
        <f aca="true" t="shared" si="2" ref="G10:G45">$F10*$B$5</f>
        <v>0</v>
      </c>
    </row>
    <row r="11" spans="1:7" ht="15">
      <c r="A11" s="5" t="s">
        <v>2</v>
      </c>
      <c r="B11" s="45">
        <v>396040413.54</v>
      </c>
      <c r="C11" s="45">
        <v>279655531.4</v>
      </c>
      <c r="D11" s="45">
        <f aca="true" t="shared" si="3" ref="D11:D45">$B11-$C11</f>
        <v>116384882.14000005</v>
      </c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ht="15">
      <c r="A12" s="5" t="s">
        <v>3</v>
      </c>
      <c r="B12" s="45">
        <v>252097433.7</v>
      </c>
      <c r="C12" s="45">
        <v>191703000</v>
      </c>
      <c r="D12" s="45">
        <f t="shared" si="3"/>
        <v>60394433.69999999</v>
      </c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15">
      <c r="A13" s="5" t="s">
        <v>4</v>
      </c>
      <c r="B13" s="45">
        <v>182549718.3</v>
      </c>
      <c r="C13" s="45">
        <v>134246511.7</v>
      </c>
      <c r="D13" s="45">
        <f t="shared" si="3"/>
        <v>48303206.600000024</v>
      </c>
      <c r="E13" s="20">
        <f t="shared" si="0"/>
        <v>0</v>
      </c>
      <c r="F13" s="20">
        <f t="shared" si="1"/>
        <v>0</v>
      </c>
      <c r="G13" s="20">
        <f t="shared" si="2"/>
        <v>0</v>
      </c>
    </row>
    <row r="14" spans="1:7" ht="15">
      <c r="A14" s="5" t="s">
        <v>5</v>
      </c>
      <c r="B14" s="45">
        <v>108436806.25</v>
      </c>
      <c r="C14" s="45">
        <v>70062044.2</v>
      </c>
      <c r="D14" s="45">
        <f t="shared" si="3"/>
        <v>38374762.05</v>
      </c>
      <c r="E14" s="20">
        <f t="shared" si="0"/>
        <v>0</v>
      </c>
      <c r="F14" s="20">
        <f t="shared" si="1"/>
        <v>0</v>
      </c>
      <c r="G14" s="20">
        <f t="shared" si="2"/>
        <v>0</v>
      </c>
    </row>
    <row r="15" spans="1:7" ht="15">
      <c r="A15" s="5" t="s">
        <v>6</v>
      </c>
      <c r="B15" s="45">
        <v>131790415.58</v>
      </c>
      <c r="C15" s="45">
        <v>110523993.22</v>
      </c>
      <c r="D15" s="45">
        <f t="shared" si="3"/>
        <v>21266422.36</v>
      </c>
      <c r="E15" s="20">
        <f t="shared" si="0"/>
        <v>0</v>
      </c>
      <c r="F15" s="20">
        <f t="shared" si="1"/>
        <v>0</v>
      </c>
      <c r="G15" s="20">
        <f t="shared" si="2"/>
        <v>0</v>
      </c>
    </row>
    <row r="16" spans="1:7" ht="15">
      <c r="A16" s="5" t="s">
        <v>7</v>
      </c>
      <c r="B16" s="45">
        <v>70151600.64</v>
      </c>
      <c r="C16" s="45">
        <v>44912044.2</v>
      </c>
      <c r="D16" s="45">
        <f t="shared" si="3"/>
        <v>25239556.439999998</v>
      </c>
      <c r="E16" s="20">
        <f t="shared" si="0"/>
        <v>0</v>
      </c>
      <c r="F16" s="20">
        <f t="shared" si="1"/>
        <v>0</v>
      </c>
      <c r="G16" s="20">
        <f t="shared" si="2"/>
        <v>0</v>
      </c>
    </row>
    <row r="17" spans="1:7" ht="15">
      <c r="A17" s="5" t="s">
        <v>8</v>
      </c>
      <c r="B17" s="45">
        <v>116993655.9</v>
      </c>
      <c r="C17" s="45">
        <v>85342751.21</v>
      </c>
      <c r="D17" s="45">
        <f t="shared" si="3"/>
        <v>31650904.690000013</v>
      </c>
      <c r="E17" s="20">
        <f t="shared" si="0"/>
        <v>0</v>
      </c>
      <c r="F17" s="20">
        <f t="shared" si="1"/>
        <v>0</v>
      </c>
      <c r="G17" s="20">
        <f t="shared" si="2"/>
        <v>0</v>
      </c>
    </row>
    <row r="18" spans="1:7" ht="15">
      <c r="A18" s="5" t="s">
        <v>9</v>
      </c>
      <c r="B18" s="45">
        <v>74914185.4</v>
      </c>
      <c r="C18" s="45">
        <v>45717315.2</v>
      </c>
      <c r="D18" s="45">
        <f t="shared" si="3"/>
        <v>29196870.200000003</v>
      </c>
      <c r="E18" s="20">
        <f t="shared" si="0"/>
        <v>0</v>
      </c>
      <c r="F18" s="20">
        <f t="shared" si="1"/>
        <v>0</v>
      </c>
      <c r="G18" s="20">
        <f t="shared" si="2"/>
        <v>0</v>
      </c>
    </row>
    <row r="19" spans="1:7" ht="15">
      <c r="A19" s="5" t="s">
        <v>10</v>
      </c>
      <c r="B19" s="45">
        <v>29346495.21</v>
      </c>
      <c r="C19" s="45">
        <v>27930017.55</v>
      </c>
      <c r="D19" s="45">
        <f t="shared" si="3"/>
        <v>1416477.6600000001</v>
      </c>
      <c r="E19" s="20">
        <f t="shared" si="0"/>
        <v>0</v>
      </c>
      <c r="F19" s="20">
        <f t="shared" si="1"/>
        <v>0</v>
      </c>
      <c r="G19" s="20">
        <f t="shared" si="2"/>
        <v>0</v>
      </c>
    </row>
    <row r="20" spans="1:7" ht="15">
      <c r="A20" s="5" t="s">
        <v>11</v>
      </c>
      <c r="B20" s="45">
        <v>96231202.26</v>
      </c>
      <c r="C20" s="45">
        <v>52265959.76</v>
      </c>
      <c r="D20" s="45">
        <f t="shared" si="3"/>
        <v>43965242.50000001</v>
      </c>
      <c r="E20" s="20">
        <f t="shared" si="0"/>
        <v>0</v>
      </c>
      <c r="F20" s="20">
        <f t="shared" si="1"/>
        <v>0</v>
      </c>
      <c r="G20" s="20">
        <f t="shared" si="2"/>
        <v>0</v>
      </c>
    </row>
    <row r="21" spans="1:7" ht="15">
      <c r="A21" s="5" t="s">
        <v>12</v>
      </c>
      <c r="B21" s="45">
        <v>39128934.6</v>
      </c>
      <c r="C21" s="45">
        <v>25348866.35</v>
      </c>
      <c r="D21" s="45">
        <f t="shared" si="3"/>
        <v>13780068.25</v>
      </c>
      <c r="E21" s="20">
        <f t="shared" si="0"/>
        <v>0</v>
      </c>
      <c r="F21" s="20">
        <f t="shared" si="1"/>
        <v>0</v>
      </c>
      <c r="G21" s="20">
        <f t="shared" si="2"/>
        <v>0</v>
      </c>
    </row>
    <row r="22" spans="1:7" ht="15">
      <c r="A22" s="5" t="s">
        <v>13</v>
      </c>
      <c r="B22" s="45">
        <v>59424940.54</v>
      </c>
      <c r="C22" s="45">
        <v>30732645.4</v>
      </c>
      <c r="D22" s="45">
        <f t="shared" si="3"/>
        <v>28692295.14</v>
      </c>
      <c r="E22" s="20">
        <f t="shared" si="0"/>
        <v>0</v>
      </c>
      <c r="F22" s="20">
        <f t="shared" si="1"/>
        <v>0</v>
      </c>
      <c r="G22" s="20">
        <f t="shared" si="2"/>
        <v>0</v>
      </c>
    </row>
    <row r="23" spans="1:7" ht="15">
      <c r="A23" s="5" t="s">
        <v>14</v>
      </c>
      <c r="B23" s="45">
        <v>59740584.02</v>
      </c>
      <c r="C23" s="45">
        <v>48350820.86</v>
      </c>
      <c r="D23" s="45">
        <f t="shared" si="3"/>
        <v>11389763.160000004</v>
      </c>
      <c r="E23" s="20">
        <f t="shared" si="0"/>
        <v>0</v>
      </c>
      <c r="F23" s="20">
        <f t="shared" si="1"/>
        <v>0</v>
      </c>
      <c r="G23" s="20">
        <f t="shared" si="2"/>
        <v>0</v>
      </c>
    </row>
    <row r="24" spans="1:7" ht="15">
      <c r="A24" s="5" t="s">
        <v>15</v>
      </c>
      <c r="B24" s="45">
        <v>73298300.12</v>
      </c>
      <c r="C24" s="45">
        <v>30700537.2</v>
      </c>
      <c r="D24" s="45">
        <f t="shared" si="3"/>
        <v>42597762.92</v>
      </c>
      <c r="E24" s="20">
        <f t="shared" si="0"/>
        <v>0</v>
      </c>
      <c r="F24" s="20">
        <f t="shared" si="1"/>
        <v>0</v>
      </c>
      <c r="G24" s="20">
        <f t="shared" si="2"/>
        <v>0</v>
      </c>
    </row>
    <row r="25" spans="1:7" ht="15">
      <c r="A25" s="5" t="s">
        <v>16</v>
      </c>
      <c r="B25" s="45">
        <v>133428879.13</v>
      </c>
      <c r="C25" s="45">
        <v>107881995.59</v>
      </c>
      <c r="D25" s="45">
        <f t="shared" si="3"/>
        <v>25546883.53999999</v>
      </c>
      <c r="E25" s="20">
        <f t="shared" si="0"/>
        <v>0</v>
      </c>
      <c r="F25" s="20">
        <f t="shared" si="1"/>
        <v>0</v>
      </c>
      <c r="G25" s="20">
        <f t="shared" si="2"/>
        <v>0</v>
      </c>
    </row>
    <row r="26" spans="1:7" ht="15">
      <c r="A26" s="5" t="s">
        <v>17</v>
      </c>
      <c r="B26" s="45">
        <v>28103984.81</v>
      </c>
      <c r="C26" s="45">
        <v>19287707.33</v>
      </c>
      <c r="D26" s="45">
        <f t="shared" si="3"/>
        <v>8816277.48</v>
      </c>
      <c r="E26" s="20">
        <f t="shared" si="0"/>
        <v>0</v>
      </c>
      <c r="F26" s="20">
        <f t="shared" si="1"/>
        <v>0</v>
      </c>
      <c r="G26" s="20">
        <f t="shared" si="2"/>
        <v>0</v>
      </c>
    </row>
    <row r="27" spans="1:7" ht="15">
      <c r="A27" s="5" t="s">
        <v>18</v>
      </c>
      <c r="B27" s="45">
        <v>43786392.6</v>
      </c>
      <c r="C27" s="45">
        <v>28473035</v>
      </c>
      <c r="D27" s="45">
        <f t="shared" si="3"/>
        <v>15313357.600000001</v>
      </c>
      <c r="E27" s="20">
        <f t="shared" si="0"/>
        <v>0</v>
      </c>
      <c r="F27" s="20">
        <f t="shared" si="1"/>
        <v>0</v>
      </c>
      <c r="G27" s="20">
        <f t="shared" si="2"/>
        <v>0</v>
      </c>
    </row>
    <row r="28" spans="1:7" ht="15">
      <c r="A28" s="5" t="s">
        <v>19</v>
      </c>
      <c r="B28" s="45">
        <v>190779266.45</v>
      </c>
      <c r="C28" s="45">
        <v>70633765.84</v>
      </c>
      <c r="D28" s="45">
        <f t="shared" si="3"/>
        <v>120145500.60999998</v>
      </c>
      <c r="E28" s="20">
        <f t="shared" si="0"/>
        <v>0</v>
      </c>
      <c r="F28" s="20">
        <f t="shared" si="1"/>
        <v>0</v>
      </c>
      <c r="G28" s="20">
        <f t="shared" si="2"/>
        <v>0</v>
      </c>
    </row>
    <row r="29" spans="1:7" ht="15">
      <c r="A29" s="5" t="s">
        <v>20</v>
      </c>
      <c r="B29" s="45">
        <v>97235292</v>
      </c>
      <c r="C29" s="45">
        <v>72307848.6</v>
      </c>
      <c r="D29" s="45">
        <f t="shared" si="3"/>
        <v>24927443.400000006</v>
      </c>
      <c r="E29" s="20">
        <f t="shared" si="0"/>
        <v>0</v>
      </c>
      <c r="F29" s="20">
        <f t="shared" si="1"/>
        <v>0</v>
      </c>
      <c r="G29" s="20">
        <f t="shared" si="2"/>
        <v>0</v>
      </c>
    </row>
    <row r="30" spans="1:7" ht="15">
      <c r="A30" s="5" t="s">
        <v>21</v>
      </c>
      <c r="B30" s="45">
        <v>51154449.89</v>
      </c>
      <c r="C30" s="45">
        <v>33831394.34</v>
      </c>
      <c r="D30" s="45">
        <f t="shared" si="3"/>
        <v>17323055.549999997</v>
      </c>
      <c r="E30" s="20">
        <f t="shared" si="0"/>
        <v>0</v>
      </c>
      <c r="F30" s="20">
        <f t="shared" si="1"/>
        <v>0</v>
      </c>
      <c r="G30" s="20">
        <f t="shared" si="2"/>
        <v>0</v>
      </c>
    </row>
    <row r="31" spans="1:7" ht="15">
      <c r="A31" s="5" t="s">
        <v>22</v>
      </c>
      <c r="B31" s="45">
        <v>64550631.2</v>
      </c>
      <c r="C31" s="45">
        <v>47883248.12</v>
      </c>
      <c r="D31" s="45">
        <f t="shared" si="3"/>
        <v>16667383.080000006</v>
      </c>
      <c r="E31" s="20">
        <f t="shared" si="0"/>
        <v>0</v>
      </c>
      <c r="F31" s="20">
        <f t="shared" si="1"/>
        <v>0</v>
      </c>
      <c r="G31" s="20">
        <f t="shared" si="2"/>
        <v>0</v>
      </c>
    </row>
    <row r="32" spans="1:7" ht="15">
      <c r="A32" s="5" t="s">
        <v>23</v>
      </c>
      <c r="B32" s="45">
        <v>55888844.4</v>
      </c>
      <c r="C32" s="45">
        <v>32359220.2</v>
      </c>
      <c r="D32" s="45">
        <f t="shared" si="3"/>
        <v>23529624.2</v>
      </c>
      <c r="E32" s="20">
        <f t="shared" si="0"/>
        <v>0</v>
      </c>
      <c r="F32" s="20">
        <f t="shared" si="1"/>
        <v>0</v>
      </c>
      <c r="G32" s="20">
        <f t="shared" si="2"/>
        <v>0</v>
      </c>
    </row>
    <row r="33" spans="1:7" ht="15">
      <c r="A33" s="5" t="s">
        <v>24</v>
      </c>
      <c r="B33" s="45">
        <v>107117388.76</v>
      </c>
      <c r="C33" s="45">
        <v>81676894.4</v>
      </c>
      <c r="D33" s="45">
        <f t="shared" si="3"/>
        <v>25440494.36</v>
      </c>
      <c r="E33" s="20">
        <f t="shared" si="0"/>
        <v>0</v>
      </c>
      <c r="F33" s="20">
        <f t="shared" si="1"/>
        <v>0</v>
      </c>
      <c r="G33" s="20">
        <f t="shared" si="2"/>
        <v>0</v>
      </c>
    </row>
    <row r="34" spans="1:7" ht="15">
      <c r="A34" s="5" t="s">
        <v>25</v>
      </c>
      <c r="B34" s="45">
        <v>29039836.52</v>
      </c>
      <c r="C34" s="45">
        <v>25740883.63</v>
      </c>
      <c r="D34" s="45">
        <f t="shared" si="3"/>
        <v>3298952.8900000006</v>
      </c>
      <c r="E34" s="20">
        <f t="shared" si="0"/>
        <v>0</v>
      </c>
      <c r="F34" s="20">
        <f t="shared" si="1"/>
        <v>0</v>
      </c>
      <c r="G34" s="20">
        <f t="shared" si="2"/>
        <v>0</v>
      </c>
    </row>
    <row r="35" spans="1:7" ht="15">
      <c r="A35" s="5" t="s">
        <v>26</v>
      </c>
      <c r="B35" s="45">
        <v>85263294.38</v>
      </c>
      <c r="C35" s="45">
        <v>65495658.36</v>
      </c>
      <c r="D35" s="45">
        <f t="shared" si="3"/>
        <v>19767636.019999996</v>
      </c>
      <c r="E35" s="20">
        <f t="shared" si="0"/>
        <v>0</v>
      </c>
      <c r="F35" s="20">
        <f t="shared" si="1"/>
        <v>0</v>
      </c>
      <c r="G35" s="20">
        <f t="shared" si="2"/>
        <v>0</v>
      </c>
    </row>
    <row r="36" spans="1:7" ht="15">
      <c r="A36" s="5" t="s">
        <v>27</v>
      </c>
      <c r="B36" s="45">
        <v>49120394.16</v>
      </c>
      <c r="C36" s="45">
        <v>35006969.2</v>
      </c>
      <c r="D36" s="45">
        <f t="shared" si="3"/>
        <v>14113424.959999993</v>
      </c>
      <c r="E36" s="20">
        <f t="shared" si="0"/>
        <v>0</v>
      </c>
      <c r="F36" s="20">
        <f t="shared" si="1"/>
        <v>0</v>
      </c>
      <c r="G36" s="20">
        <f t="shared" si="2"/>
        <v>0</v>
      </c>
    </row>
    <row r="37" spans="1:7" ht="15">
      <c r="A37" s="5" t="s">
        <v>28</v>
      </c>
      <c r="B37" s="45">
        <v>71583234</v>
      </c>
      <c r="C37" s="45">
        <v>52271872.2</v>
      </c>
      <c r="D37" s="45">
        <f t="shared" si="3"/>
        <v>19311361.799999997</v>
      </c>
      <c r="E37" s="20">
        <f t="shared" si="0"/>
        <v>0</v>
      </c>
      <c r="F37" s="20">
        <f t="shared" si="1"/>
        <v>0</v>
      </c>
      <c r="G37" s="20">
        <f t="shared" si="2"/>
        <v>0</v>
      </c>
    </row>
    <row r="38" spans="1:7" ht="15">
      <c r="A38" s="5" t="s">
        <v>29</v>
      </c>
      <c r="B38" s="45">
        <v>65950276.6</v>
      </c>
      <c r="C38" s="45">
        <v>48749183.45</v>
      </c>
      <c r="D38" s="45">
        <f t="shared" si="3"/>
        <v>17201093.15</v>
      </c>
      <c r="E38" s="20">
        <f t="shared" si="0"/>
        <v>0</v>
      </c>
      <c r="F38" s="20">
        <f t="shared" si="1"/>
        <v>0</v>
      </c>
      <c r="G38" s="20">
        <f t="shared" si="2"/>
        <v>0</v>
      </c>
    </row>
    <row r="39" spans="1:7" ht="15">
      <c r="A39" s="5" t="s">
        <v>30</v>
      </c>
      <c r="B39" s="45">
        <v>133442911.28</v>
      </c>
      <c r="C39" s="45">
        <v>86573628.21</v>
      </c>
      <c r="D39" s="45">
        <f t="shared" si="3"/>
        <v>46869283.07000001</v>
      </c>
      <c r="E39" s="20">
        <f t="shared" si="0"/>
        <v>0</v>
      </c>
      <c r="F39" s="20">
        <f t="shared" si="1"/>
        <v>0</v>
      </c>
      <c r="G39" s="20">
        <f t="shared" si="2"/>
        <v>0</v>
      </c>
    </row>
    <row r="40" spans="1:7" ht="15">
      <c r="A40" s="5" t="s">
        <v>31</v>
      </c>
      <c r="B40" s="45">
        <v>110331264.34</v>
      </c>
      <c r="C40" s="45">
        <v>83805305.85</v>
      </c>
      <c r="D40" s="45">
        <f t="shared" si="3"/>
        <v>26525958.49000001</v>
      </c>
      <c r="E40" s="20">
        <f t="shared" si="0"/>
        <v>0</v>
      </c>
      <c r="F40" s="20">
        <f t="shared" si="1"/>
        <v>0</v>
      </c>
      <c r="G40" s="20">
        <f t="shared" si="2"/>
        <v>0</v>
      </c>
    </row>
    <row r="41" spans="1:7" ht="15">
      <c r="A41" s="5" t="s">
        <v>32</v>
      </c>
      <c r="B41" s="45">
        <v>69397789.74</v>
      </c>
      <c r="C41" s="45">
        <v>58447864.2</v>
      </c>
      <c r="D41" s="45">
        <f t="shared" si="3"/>
        <v>10949925.539999992</v>
      </c>
      <c r="E41" s="20">
        <f t="shared" si="0"/>
        <v>0</v>
      </c>
      <c r="F41" s="20">
        <f t="shared" si="1"/>
        <v>0</v>
      </c>
      <c r="G41" s="20">
        <f t="shared" si="2"/>
        <v>0</v>
      </c>
    </row>
    <row r="42" spans="1:7" ht="15">
      <c r="A42" s="5" t="s">
        <v>33</v>
      </c>
      <c r="B42" s="45">
        <v>49406299.8</v>
      </c>
      <c r="C42" s="45">
        <v>27132901.2</v>
      </c>
      <c r="D42" s="45">
        <f t="shared" si="3"/>
        <v>22273398.599999998</v>
      </c>
      <c r="E42" s="20">
        <f t="shared" si="0"/>
        <v>0</v>
      </c>
      <c r="F42" s="20">
        <f t="shared" si="1"/>
        <v>0</v>
      </c>
      <c r="G42" s="20">
        <f t="shared" si="2"/>
        <v>0</v>
      </c>
    </row>
    <row r="43" spans="1:7" ht="15">
      <c r="A43" s="5" t="s">
        <v>34</v>
      </c>
      <c r="B43" s="45">
        <v>41389398.5</v>
      </c>
      <c r="C43" s="45">
        <v>33827698.42</v>
      </c>
      <c r="D43" s="45">
        <f t="shared" si="3"/>
        <v>7561700.079999998</v>
      </c>
      <c r="E43" s="20">
        <f t="shared" si="0"/>
        <v>0</v>
      </c>
      <c r="F43" s="20">
        <f t="shared" si="1"/>
        <v>0</v>
      </c>
      <c r="G43" s="20">
        <f t="shared" si="2"/>
        <v>0</v>
      </c>
    </row>
    <row r="44" spans="1:7" ht="15">
      <c r="A44" s="5" t="s">
        <v>35</v>
      </c>
      <c r="B44" s="45">
        <v>48390467.53</v>
      </c>
      <c r="C44" s="45">
        <v>31396366.2</v>
      </c>
      <c r="D44" s="45">
        <f t="shared" si="3"/>
        <v>16994101.330000002</v>
      </c>
      <c r="E44" s="20">
        <f t="shared" si="0"/>
        <v>0</v>
      </c>
      <c r="F44" s="20">
        <f t="shared" si="1"/>
        <v>0</v>
      </c>
      <c r="G44" s="20">
        <f t="shared" si="2"/>
        <v>0</v>
      </c>
    </row>
    <row r="45" spans="1:7" ht="15">
      <c r="A45" s="5" t="s">
        <v>36</v>
      </c>
      <c r="B45" s="45">
        <v>57445995.15</v>
      </c>
      <c r="C45" s="45">
        <v>37403171.6</v>
      </c>
      <c r="D45" s="45">
        <f t="shared" si="3"/>
        <v>20042823.549999997</v>
      </c>
      <c r="E45" s="20">
        <f t="shared" si="0"/>
        <v>0</v>
      </c>
      <c r="F45" s="20">
        <f t="shared" si="1"/>
        <v>0</v>
      </c>
      <c r="G45" s="20">
        <f t="shared" si="2"/>
        <v>0</v>
      </c>
    </row>
    <row r="46" spans="1:3" ht="15">
      <c r="A46" s="6"/>
      <c r="B46" s="6"/>
      <c r="C46" s="6"/>
    </row>
  </sheetData>
  <sheetProtection/>
  <mergeCells count="2">
    <mergeCell ref="A1:G1"/>
    <mergeCell ref="B9:C9"/>
  </mergeCells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4.421875" style="1" customWidth="1"/>
    <col min="2" max="2" width="20.00390625" style="1" customWidth="1"/>
    <col min="3" max="3" width="19.0039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74" t="s">
        <v>204</v>
      </c>
      <c r="B1" s="74"/>
      <c r="C1" s="74"/>
      <c r="D1" s="74"/>
      <c r="E1" s="74"/>
      <c r="F1" s="74"/>
    </row>
    <row r="3" spans="1:2" ht="15">
      <c r="A3" s="11" t="s">
        <v>135</v>
      </c>
      <c r="B3" s="29">
        <f>MAX($D$9:$D$45)</f>
        <v>0.09183912668964493</v>
      </c>
    </row>
    <row r="4" spans="1:2" ht="15">
      <c r="A4" s="12" t="s">
        <v>136</v>
      </c>
      <c r="B4" s="30">
        <f>MIN($D$9:$D$45)</f>
        <v>0</v>
      </c>
    </row>
    <row r="5" spans="1:2" ht="15">
      <c r="A5" s="13" t="s">
        <v>137</v>
      </c>
      <c r="B5" s="14" t="s">
        <v>41</v>
      </c>
    </row>
    <row r="7" spans="1:6" s="8" customFormat="1" ht="96.75" customHeight="1">
      <c r="A7" s="3" t="s">
        <v>38</v>
      </c>
      <c r="B7" s="3" t="s">
        <v>239</v>
      </c>
      <c r="C7" s="3" t="s">
        <v>259</v>
      </c>
      <c r="D7" s="9" t="s">
        <v>138</v>
      </c>
      <c r="E7" s="9" t="s">
        <v>139</v>
      </c>
      <c r="F7" s="9" t="s">
        <v>140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110</v>
      </c>
      <c r="E8" s="9">
        <v>5</v>
      </c>
      <c r="F8" s="9">
        <v>6</v>
      </c>
    </row>
    <row r="9" spans="1:6" ht="15">
      <c r="A9" s="5" t="s">
        <v>0</v>
      </c>
      <c r="B9" s="43">
        <v>25090112053.78</v>
      </c>
      <c r="C9" s="43">
        <v>280212280.6144426</v>
      </c>
      <c r="D9" s="38">
        <f>$C9/$B9</f>
        <v>0.01116823551898911</v>
      </c>
      <c r="E9" s="38">
        <f>($D9-$B$4)/($B$3-$B$4)</f>
        <v>0.12160650826668144</v>
      </c>
      <c r="F9" s="38">
        <f>$E9*$B$5</f>
        <v>-0.12160650826668144</v>
      </c>
    </row>
    <row r="10" spans="1:6" ht="15">
      <c r="A10" s="5" t="s">
        <v>1</v>
      </c>
      <c r="B10" s="43">
        <v>13571760848.08</v>
      </c>
      <c r="C10" s="43">
        <v>190146544.60080457</v>
      </c>
      <c r="D10" s="38">
        <f aca="true" t="shared" si="0" ref="D10:D46">$C10/$B10</f>
        <v>0.014010454997643482</v>
      </c>
      <c r="E10" s="38">
        <f aca="true" t="shared" si="1" ref="E10:E45">($D10-$B$4)/($B$3-$B$4)</f>
        <v>0.1525543142955778</v>
      </c>
      <c r="F10" s="38">
        <f aca="true" t="shared" si="2" ref="F10:F45">$E10*$B$5</f>
        <v>-0.1525543142955778</v>
      </c>
    </row>
    <row r="11" spans="1:6" ht="15">
      <c r="A11" s="5" t="s">
        <v>2</v>
      </c>
      <c r="B11" s="43">
        <v>3154423808.04</v>
      </c>
      <c r="C11" s="43">
        <v>122944998.44604197</v>
      </c>
      <c r="D11" s="38">
        <f t="shared" si="0"/>
        <v>0.03897542179737535</v>
      </c>
      <c r="E11" s="38">
        <f t="shared" si="1"/>
        <v>0.42438798366502667</v>
      </c>
      <c r="F11" s="38">
        <f t="shared" si="2"/>
        <v>-0.42438798366502667</v>
      </c>
    </row>
    <row r="12" spans="1:6" ht="15">
      <c r="A12" s="5" t="s">
        <v>3</v>
      </c>
      <c r="B12" s="43">
        <v>2283484000</v>
      </c>
      <c r="C12" s="43">
        <v>71749647.89377134</v>
      </c>
      <c r="D12" s="38">
        <f t="shared" si="0"/>
        <v>0.03142113012124076</v>
      </c>
      <c r="E12" s="38">
        <f t="shared" si="1"/>
        <v>0.3421322834157956</v>
      </c>
      <c r="F12" s="38">
        <f t="shared" si="2"/>
        <v>-0.3421322834157956</v>
      </c>
    </row>
    <row r="13" spans="1:6" ht="15">
      <c r="A13" s="5" t="s">
        <v>4</v>
      </c>
      <c r="B13" s="43">
        <v>1114541919.13</v>
      </c>
      <c r="C13" s="43">
        <v>71636986.63586982</v>
      </c>
      <c r="D13" s="38">
        <f t="shared" si="0"/>
        <v>0.0642748248462372</v>
      </c>
      <c r="E13" s="38">
        <f t="shared" si="1"/>
        <v>0.6998631973433642</v>
      </c>
      <c r="F13" s="38">
        <f t="shared" si="2"/>
        <v>-0.6998631973433642</v>
      </c>
    </row>
    <row r="14" spans="1:6" ht="15">
      <c r="A14" s="5" t="s">
        <v>5</v>
      </c>
      <c r="B14" s="43">
        <v>898530822.29</v>
      </c>
      <c r="C14" s="43">
        <v>14426078.639712654</v>
      </c>
      <c r="D14" s="38">
        <f t="shared" si="0"/>
        <v>0.016055185066380116</v>
      </c>
      <c r="E14" s="38">
        <f t="shared" si="1"/>
        <v>0.17481857292301947</v>
      </c>
      <c r="F14" s="38">
        <f t="shared" si="2"/>
        <v>-0.17481857292301947</v>
      </c>
    </row>
    <row r="15" spans="1:6" ht="15">
      <c r="A15" s="5" t="s">
        <v>6</v>
      </c>
      <c r="B15" s="43">
        <v>1575364434.69</v>
      </c>
      <c r="C15" s="43">
        <v>18486652.511621922</v>
      </c>
      <c r="D15" s="38">
        <f t="shared" si="0"/>
        <v>0.011734841859153512</v>
      </c>
      <c r="E15" s="38">
        <f t="shared" si="1"/>
        <v>0.127776061055213</v>
      </c>
      <c r="F15" s="38">
        <f t="shared" si="2"/>
        <v>-0.127776061055213</v>
      </c>
    </row>
    <row r="16" spans="1:6" ht="15">
      <c r="A16" s="5" t="s">
        <v>7</v>
      </c>
      <c r="B16" s="43">
        <v>424150433.64</v>
      </c>
      <c r="C16" s="43">
        <v>13196926.548901804</v>
      </c>
      <c r="D16" s="38">
        <f t="shared" si="0"/>
        <v>0.031113787708873988</v>
      </c>
      <c r="E16" s="38">
        <f t="shared" si="1"/>
        <v>0.3387857532010062</v>
      </c>
      <c r="F16" s="38">
        <f t="shared" si="2"/>
        <v>-0.3387857532010062</v>
      </c>
    </row>
    <row r="17" spans="1:6" ht="15">
      <c r="A17" s="5" t="s">
        <v>8</v>
      </c>
      <c r="B17" s="43">
        <v>836339742.95</v>
      </c>
      <c r="C17" s="43">
        <v>35706131.678056665</v>
      </c>
      <c r="D17" s="38">
        <f t="shared" si="0"/>
        <v>0.04269333363509825</v>
      </c>
      <c r="E17" s="38">
        <f t="shared" si="1"/>
        <v>0.4648708581405971</v>
      </c>
      <c r="F17" s="38">
        <f t="shared" si="2"/>
        <v>-0.4648708581405971</v>
      </c>
    </row>
    <row r="18" spans="1:6" ht="15">
      <c r="A18" s="5" t="s">
        <v>9</v>
      </c>
      <c r="B18" s="43">
        <v>808632491.66</v>
      </c>
      <c r="C18" s="43">
        <v>0</v>
      </c>
      <c r="D18" s="38">
        <f t="shared" si="0"/>
        <v>0</v>
      </c>
      <c r="E18" s="38">
        <f t="shared" si="1"/>
        <v>0</v>
      </c>
      <c r="F18" s="38">
        <f t="shared" si="2"/>
        <v>0</v>
      </c>
    </row>
    <row r="19" spans="1:6" ht="15">
      <c r="A19" s="5" t="s">
        <v>10</v>
      </c>
      <c r="B19" s="43">
        <v>328662652.8</v>
      </c>
      <c r="C19" s="43">
        <v>8223618.983523816</v>
      </c>
      <c r="D19" s="38">
        <f t="shared" si="0"/>
        <v>0.025021458670353117</v>
      </c>
      <c r="E19" s="38">
        <f t="shared" si="1"/>
        <v>0.2724487870503057</v>
      </c>
      <c r="F19" s="38">
        <f t="shared" si="2"/>
        <v>-0.2724487870503057</v>
      </c>
    </row>
    <row r="20" spans="1:6" ht="15">
      <c r="A20" s="5" t="s">
        <v>11</v>
      </c>
      <c r="B20" s="43">
        <v>1014873428.46</v>
      </c>
      <c r="C20" s="43">
        <v>0</v>
      </c>
      <c r="D20" s="38">
        <f t="shared" si="0"/>
        <v>0</v>
      </c>
      <c r="E20" s="38">
        <f t="shared" si="1"/>
        <v>0</v>
      </c>
      <c r="F20" s="38">
        <f t="shared" si="2"/>
        <v>0</v>
      </c>
    </row>
    <row r="21" spans="1:6" ht="15">
      <c r="A21" s="5" t="s">
        <v>12</v>
      </c>
      <c r="B21" s="43">
        <v>346843431.63</v>
      </c>
      <c r="C21" s="43">
        <v>8728324.427510008</v>
      </c>
      <c r="D21" s="38">
        <f t="shared" si="0"/>
        <v>0.025165027304945676</v>
      </c>
      <c r="E21" s="38">
        <f t="shared" si="1"/>
        <v>0.27401204924331113</v>
      </c>
      <c r="F21" s="38">
        <f t="shared" si="2"/>
        <v>-0.27401204924331113</v>
      </c>
    </row>
    <row r="22" spans="1:6" ht="15">
      <c r="A22" s="5" t="s">
        <v>13</v>
      </c>
      <c r="B22" s="43">
        <v>612473815.38</v>
      </c>
      <c r="C22" s="43">
        <v>0</v>
      </c>
      <c r="D22" s="38">
        <f t="shared" si="0"/>
        <v>0</v>
      </c>
      <c r="E22" s="38">
        <f t="shared" si="1"/>
        <v>0</v>
      </c>
      <c r="F22" s="38">
        <f t="shared" si="2"/>
        <v>0</v>
      </c>
    </row>
    <row r="23" spans="1:6" ht="15">
      <c r="A23" s="5" t="s">
        <v>14</v>
      </c>
      <c r="B23" s="43">
        <v>493369165.94</v>
      </c>
      <c r="C23" s="43">
        <v>22303574.195352823</v>
      </c>
      <c r="D23" s="38">
        <f t="shared" si="0"/>
        <v>0.04520666416771011</v>
      </c>
      <c r="E23" s="38">
        <f t="shared" si="1"/>
        <v>0.49223752225430584</v>
      </c>
      <c r="F23" s="38">
        <f t="shared" si="2"/>
        <v>-0.49223752225430584</v>
      </c>
    </row>
    <row r="24" spans="1:6" ht="15">
      <c r="A24" s="5" t="s">
        <v>15</v>
      </c>
      <c r="B24" s="43">
        <v>492068753.36</v>
      </c>
      <c r="C24" s="43">
        <v>9231541.734140366</v>
      </c>
      <c r="D24" s="38">
        <f t="shared" si="0"/>
        <v>0.018760674542133593</v>
      </c>
      <c r="E24" s="38">
        <f t="shared" si="1"/>
        <v>0.20427757992007237</v>
      </c>
      <c r="F24" s="38">
        <f t="shared" si="2"/>
        <v>-0.20427757992007237</v>
      </c>
    </row>
    <row r="25" spans="1:6" ht="15">
      <c r="A25" s="5" t="s">
        <v>16</v>
      </c>
      <c r="B25" s="43">
        <v>1888183728.71</v>
      </c>
      <c r="C25" s="43">
        <v>51018749.178377</v>
      </c>
      <c r="D25" s="38">
        <f t="shared" si="0"/>
        <v>0.02702001314947927</v>
      </c>
      <c r="E25" s="38">
        <f t="shared" si="1"/>
        <v>0.2942102579087987</v>
      </c>
      <c r="F25" s="38">
        <f t="shared" si="2"/>
        <v>-0.2942102579087987</v>
      </c>
    </row>
    <row r="26" spans="1:6" ht="15">
      <c r="A26" s="5" t="s">
        <v>17</v>
      </c>
      <c r="B26" s="43">
        <v>244327196.77</v>
      </c>
      <c r="C26" s="43">
        <v>7353824.4890307</v>
      </c>
      <c r="D26" s="38">
        <f t="shared" si="0"/>
        <v>0.030098264074765693</v>
      </c>
      <c r="E26" s="38">
        <f t="shared" si="1"/>
        <v>0.32772811719429534</v>
      </c>
      <c r="F26" s="38">
        <f t="shared" si="2"/>
        <v>-0.32772811719429534</v>
      </c>
    </row>
    <row r="27" spans="1:6" ht="15">
      <c r="A27" s="5" t="s">
        <v>18</v>
      </c>
      <c r="B27" s="43">
        <v>510749383.05</v>
      </c>
      <c r="C27" s="43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</row>
    <row r="28" spans="1:6" ht="15">
      <c r="A28" s="5" t="s">
        <v>19</v>
      </c>
      <c r="B28" s="43">
        <v>1237336617.21</v>
      </c>
      <c r="C28" s="43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</row>
    <row r="29" spans="1:6" ht="15">
      <c r="A29" s="5" t="s">
        <v>20</v>
      </c>
      <c r="B29" s="43">
        <v>1072907912.15</v>
      </c>
      <c r="C29" s="43">
        <v>15987501.834683925</v>
      </c>
      <c r="D29" s="38">
        <f t="shared" si="0"/>
        <v>0.014901094169998777</v>
      </c>
      <c r="E29" s="38">
        <f t="shared" si="1"/>
        <v>0.16225213269236052</v>
      </c>
      <c r="F29" s="38">
        <f t="shared" si="2"/>
        <v>-0.16225213269236052</v>
      </c>
    </row>
    <row r="30" spans="1:6" ht="15">
      <c r="A30" s="5" t="s">
        <v>21</v>
      </c>
      <c r="B30" s="43">
        <v>398263483.48</v>
      </c>
      <c r="C30" s="43">
        <v>10867931.133165173</v>
      </c>
      <c r="D30" s="38">
        <f t="shared" si="0"/>
        <v>0.027288294267407868</v>
      </c>
      <c r="E30" s="38">
        <f t="shared" si="1"/>
        <v>0.29713146510663285</v>
      </c>
      <c r="F30" s="38">
        <f t="shared" si="2"/>
        <v>-0.29713146510663285</v>
      </c>
    </row>
    <row r="31" spans="1:6" ht="15">
      <c r="A31" s="5" t="s">
        <v>22</v>
      </c>
      <c r="B31" s="43">
        <v>536336231.11</v>
      </c>
      <c r="C31" s="43">
        <v>19464416.717632778</v>
      </c>
      <c r="D31" s="38">
        <f t="shared" si="0"/>
        <v>0.03629144478520363</v>
      </c>
      <c r="E31" s="38">
        <f t="shared" si="1"/>
        <v>0.39516321739256666</v>
      </c>
      <c r="F31" s="38">
        <f t="shared" si="2"/>
        <v>-0.39516321739256666</v>
      </c>
    </row>
    <row r="32" spans="1:6" ht="15">
      <c r="A32" s="5" t="s">
        <v>23</v>
      </c>
      <c r="B32" s="43">
        <v>520694827.83</v>
      </c>
      <c r="C32" s="43">
        <v>4086752.165670894</v>
      </c>
      <c r="D32" s="38">
        <f t="shared" si="0"/>
        <v>0.007848651354388265</v>
      </c>
      <c r="E32" s="38">
        <f t="shared" si="1"/>
        <v>0.0854608665967772</v>
      </c>
      <c r="F32" s="38">
        <f t="shared" si="2"/>
        <v>-0.0854608665967772</v>
      </c>
    </row>
    <row r="33" spans="1:6" ht="15">
      <c r="A33" s="5" t="s">
        <v>24</v>
      </c>
      <c r="B33" s="43">
        <v>976444152.27</v>
      </c>
      <c r="C33" s="43">
        <v>54964819.57917546</v>
      </c>
      <c r="D33" s="38">
        <f t="shared" si="0"/>
        <v>0.056290797022436306</v>
      </c>
      <c r="E33" s="38">
        <f t="shared" si="1"/>
        <v>0.6129282698066337</v>
      </c>
      <c r="F33" s="38">
        <f t="shared" si="2"/>
        <v>-0.6129282698066337</v>
      </c>
    </row>
    <row r="34" spans="1:6" ht="15">
      <c r="A34" s="5" t="s">
        <v>25</v>
      </c>
      <c r="B34" s="43">
        <v>324099068.85</v>
      </c>
      <c r="C34" s="43">
        <v>5053030.13071033</v>
      </c>
      <c r="D34" s="38">
        <f t="shared" si="0"/>
        <v>0.015591004777150348</v>
      </c>
      <c r="E34" s="38">
        <f t="shared" si="1"/>
        <v>0.16976429697374582</v>
      </c>
      <c r="F34" s="38">
        <f t="shared" si="2"/>
        <v>-0.16976429697374582</v>
      </c>
    </row>
    <row r="35" spans="1:6" ht="15">
      <c r="A35" s="5" t="s">
        <v>26</v>
      </c>
      <c r="B35" s="43">
        <v>588441615.03</v>
      </c>
      <c r="C35" s="43">
        <v>50000763.124999635</v>
      </c>
      <c r="D35" s="38">
        <f t="shared" si="0"/>
        <v>0.08497149393903844</v>
      </c>
      <c r="E35" s="38">
        <f t="shared" si="1"/>
        <v>0.9252210577544524</v>
      </c>
      <c r="F35" s="38">
        <f t="shared" si="2"/>
        <v>-0.9252210577544524</v>
      </c>
    </row>
    <row r="36" spans="1:6" ht="15">
      <c r="A36" s="5" t="s">
        <v>27</v>
      </c>
      <c r="B36" s="43">
        <v>485684080.83</v>
      </c>
      <c r="C36" s="43">
        <v>12489566.613811873</v>
      </c>
      <c r="D36" s="38">
        <f t="shared" si="0"/>
        <v>0.025715412768868358</v>
      </c>
      <c r="E36" s="38">
        <f t="shared" si="1"/>
        <v>0.28000497931311263</v>
      </c>
      <c r="F36" s="38">
        <f t="shared" si="2"/>
        <v>-0.28000497931311263</v>
      </c>
    </row>
    <row r="37" spans="1:6" ht="15">
      <c r="A37" s="5" t="s">
        <v>28</v>
      </c>
      <c r="B37" s="43">
        <v>734265046.07</v>
      </c>
      <c r="C37" s="43">
        <v>18248781.52524314</v>
      </c>
      <c r="D37" s="38">
        <f t="shared" si="0"/>
        <v>0.024853125751955543</v>
      </c>
      <c r="E37" s="38">
        <f t="shared" si="1"/>
        <v>0.27061587634584716</v>
      </c>
      <c r="F37" s="38">
        <f t="shared" si="2"/>
        <v>-0.27061587634584716</v>
      </c>
    </row>
    <row r="38" spans="1:6" ht="15">
      <c r="A38" s="5" t="s">
        <v>29</v>
      </c>
      <c r="B38" s="43">
        <v>440261844.35</v>
      </c>
      <c r="C38" s="43">
        <v>28039662.111377113</v>
      </c>
      <c r="D38" s="38">
        <f t="shared" si="0"/>
        <v>0.06368860365988496</v>
      </c>
      <c r="E38" s="38">
        <f t="shared" si="1"/>
        <v>0.6934800662370192</v>
      </c>
      <c r="F38" s="38">
        <f t="shared" si="2"/>
        <v>-0.6934800662370192</v>
      </c>
    </row>
    <row r="39" spans="1:6" ht="15">
      <c r="A39" s="5" t="s">
        <v>30</v>
      </c>
      <c r="B39" s="43">
        <v>1419182211.4</v>
      </c>
      <c r="C39" s="43">
        <v>2333288.9620916545</v>
      </c>
      <c r="D39" s="38">
        <f t="shared" si="0"/>
        <v>0.0016441080950344658</v>
      </c>
      <c r="E39" s="38">
        <f t="shared" si="1"/>
        <v>0.017902044088359593</v>
      </c>
      <c r="F39" s="38">
        <f t="shared" si="2"/>
        <v>-0.017902044088359593</v>
      </c>
    </row>
    <row r="40" spans="1:6" ht="15">
      <c r="A40" s="5" t="s">
        <v>31</v>
      </c>
      <c r="B40" s="43">
        <v>970062431.63</v>
      </c>
      <c r="C40" s="43">
        <v>76941876.8547245</v>
      </c>
      <c r="D40" s="38">
        <f t="shared" si="0"/>
        <v>0.07931641752731186</v>
      </c>
      <c r="E40" s="38">
        <f t="shared" si="1"/>
        <v>0.863645162865589</v>
      </c>
      <c r="F40" s="38">
        <f t="shared" si="2"/>
        <v>-0.863645162865589</v>
      </c>
    </row>
    <row r="41" spans="1:6" ht="15">
      <c r="A41" s="5" t="s">
        <v>32</v>
      </c>
      <c r="B41" s="43">
        <v>536348239.48</v>
      </c>
      <c r="C41" s="43">
        <v>49257753.91537174</v>
      </c>
      <c r="D41" s="38">
        <f t="shared" si="0"/>
        <v>0.09183912668964493</v>
      </c>
      <c r="E41" s="38">
        <f t="shared" si="1"/>
        <v>1</v>
      </c>
      <c r="F41" s="38">
        <f t="shared" si="2"/>
        <v>-1</v>
      </c>
    </row>
    <row r="42" spans="1:6" ht="15">
      <c r="A42" s="5" t="s">
        <v>33</v>
      </c>
      <c r="B42" s="43">
        <v>567559704.11</v>
      </c>
      <c r="C42" s="43">
        <v>0</v>
      </c>
      <c r="D42" s="38">
        <f t="shared" si="0"/>
        <v>0</v>
      </c>
      <c r="E42" s="38">
        <f t="shared" si="1"/>
        <v>0</v>
      </c>
      <c r="F42" s="38">
        <f t="shared" si="2"/>
        <v>0</v>
      </c>
    </row>
    <row r="43" spans="1:6" ht="15">
      <c r="A43" s="5" t="s">
        <v>34</v>
      </c>
      <c r="B43" s="43">
        <v>338496819.02</v>
      </c>
      <c r="C43" s="43">
        <v>22921900.66082058</v>
      </c>
      <c r="D43" s="38">
        <f t="shared" si="0"/>
        <v>0.06771673874863281</v>
      </c>
      <c r="E43" s="38">
        <f t="shared" si="1"/>
        <v>0.73734083924241</v>
      </c>
      <c r="F43" s="38">
        <f t="shared" si="2"/>
        <v>-0.73734083924241</v>
      </c>
    </row>
    <row r="44" spans="1:6" ht="15">
      <c r="A44" s="5" t="s">
        <v>35</v>
      </c>
      <c r="B44" s="43">
        <v>446617713.44</v>
      </c>
      <c r="C44" s="43">
        <v>12188323.357403658</v>
      </c>
      <c r="D44" s="38">
        <f t="shared" si="0"/>
        <v>0.0272902820255943</v>
      </c>
      <c r="E44" s="38">
        <f t="shared" si="1"/>
        <v>0.2971531090209217</v>
      </c>
      <c r="F44" s="38">
        <f t="shared" si="2"/>
        <v>-0.2971531090209217</v>
      </c>
    </row>
    <row r="45" spans="1:6" ht="15">
      <c r="A45" s="5" t="s">
        <v>36</v>
      </c>
      <c r="B45" s="43">
        <v>442554258.17</v>
      </c>
      <c r="C45" s="43">
        <v>27550083.26337631</v>
      </c>
      <c r="D45" s="38">
        <f t="shared" si="0"/>
        <v>0.06225244194304734</v>
      </c>
      <c r="E45" s="38">
        <f t="shared" si="1"/>
        <v>0.6778422681807409</v>
      </c>
      <c r="F45" s="38">
        <f t="shared" si="2"/>
        <v>-0.6778422681807409</v>
      </c>
    </row>
    <row r="46" spans="1:6" s="18" customFormat="1" ht="15">
      <c r="A46" s="15" t="s">
        <v>71</v>
      </c>
      <c r="B46" s="16">
        <f>SUM(B$9:B$45)</f>
        <v>67724448366.79</v>
      </c>
      <c r="C46" s="16">
        <f>SUM(C$9:C$45)</f>
        <v>1335762332.5274165</v>
      </c>
      <c r="D46" s="16">
        <f t="shared" si="0"/>
        <v>0.019723487820720788</v>
      </c>
      <c r="E46" s="17"/>
      <c r="F46" s="17"/>
    </row>
    <row r="47" ht="15">
      <c r="A47" s="6" t="s">
        <v>39</v>
      </c>
    </row>
  </sheetData>
  <sheetProtection/>
  <mergeCells count="1">
    <mergeCell ref="A1:F1"/>
  </mergeCells>
  <printOptions/>
  <pageMargins left="0.71" right="0.21" top="0.17" bottom="0.22" header="0.17" footer="0.2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57421875" style="1" customWidth="1"/>
    <col min="2" max="2" width="16.7109375" style="1" customWidth="1"/>
    <col min="3" max="3" width="14.28125" style="1" customWidth="1"/>
    <col min="4" max="4" width="8.8515625" style="1" customWidth="1"/>
    <col min="5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4" t="s">
        <v>208</v>
      </c>
      <c r="B1" s="74"/>
      <c r="C1" s="74"/>
      <c r="D1" s="74"/>
      <c r="E1" s="74"/>
      <c r="F1" s="74"/>
    </row>
    <row r="3" spans="1:2" ht="15">
      <c r="A3" s="11" t="s">
        <v>141</v>
      </c>
      <c r="B3" s="25">
        <f>MAX($D$9:$D$45)</f>
        <v>1795.4131753800093</v>
      </c>
    </row>
    <row r="4" spans="1:2" ht="15">
      <c r="A4" s="12" t="s">
        <v>142</v>
      </c>
      <c r="B4" s="55">
        <f>MIN($D$9:$D$45)</f>
        <v>55.04055158391815</v>
      </c>
    </row>
    <row r="5" spans="1:2" ht="15">
      <c r="A5" s="13" t="s">
        <v>143</v>
      </c>
      <c r="B5" s="14" t="s">
        <v>41</v>
      </c>
    </row>
    <row r="7" spans="1:6" s="8" customFormat="1" ht="79.5" customHeight="1">
      <c r="A7" s="3" t="s">
        <v>38</v>
      </c>
      <c r="B7" s="3" t="s">
        <v>260</v>
      </c>
      <c r="C7" s="3" t="s">
        <v>240</v>
      </c>
      <c r="D7" s="9" t="s">
        <v>144</v>
      </c>
      <c r="E7" s="9" t="s">
        <v>145</v>
      </c>
      <c r="F7" s="9" t="s">
        <v>146</v>
      </c>
    </row>
    <row r="8" spans="1:6" s="7" customFormat="1" ht="15">
      <c r="A8" s="9">
        <v>1</v>
      </c>
      <c r="B8" s="53">
        <v>2</v>
      </c>
      <c r="C8" s="53">
        <v>3</v>
      </c>
      <c r="D8" s="53" t="s">
        <v>111</v>
      </c>
      <c r="E8" s="53">
        <v>5</v>
      </c>
      <c r="F8" s="53">
        <v>6</v>
      </c>
    </row>
    <row r="9" spans="1:6" ht="15">
      <c r="A9" s="5" t="s">
        <v>0</v>
      </c>
      <c r="B9" s="38">
        <v>650588997.98</v>
      </c>
      <c r="C9" s="54">
        <v>1172426</v>
      </c>
      <c r="D9" s="38">
        <f>$B9/$C9</f>
        <v>554.9083677605239</v>
      </c>
      <c r="E9" s="38">
        <f>($D9-$B$4)/($B$3-$B$4)</f>
        <v>0.2872188457471233</v>
      </c>
      <c r="F9" s="38">
        <f>$E9*$B$5</f>
        <v>-0.2872188457471233</v>
      </c>
    </row>
    <row r="10" spans="1:6" ht="15">
      <c r="A10" s="5" t="s">
        <v>1</v>
      </c>
      <c r="B10" s="38">
        <v>153805967.27</v>
      </c>
      <c r="C10" s="54">
        <v>718127</v>
      </c>
      <c r="D10" s="38">
        <f aca="true" t="shared" si="0" ref="D10:D46">$B10/$C10</f>
        <v>214.1765554978437</v>
      </c>
      <c r="E10" s="38">
        <f aca="true" t="shared" si="1" ref="E10:E45">($D10-$B$4)/($B$3-$B$4)</f>
        <v>0.09143789194225486</v>
      </c>
      <c r="F10" s="38">
        <f aca="true" t="shared" si="2" ref="F10:F45">$E10*$B$5</f>
        <v>-0.09143789194225486</v>
      </c>
    </row>
    <row r="11" spans="1:6" ht="15">
      <c r="A11" s="5" t="s">
        <v>2</v>
      </c>
      <c r="B11" s="38">
        <v>114046481.46</v>
      </c>
      <c r="C11" s="54">
        <v>176853</v>
      </c>
      <c r="D11" s="38">
        <f t="shared" si="0"/>
        <v>644.8659703821818</v>
      </c>
      <c r="E11" s="38">
        <f t="shared" si="1"/>
        <v>0.33890754815008506</v>
      </c>
      <c r="F11" s="38">
        <f t="shared" si="2"/>
        <v>-0.33890754815008506</v>
      </c>
    </row>
    <row r="12" spans="1:6" ht="15">
      <c r="A12" s="5" t="s">
        <v>3</v>
      </c>
      <c r="B12" s="38">
        <v>17076699.89</v>
      </c>
      <c r="C12" s="54">
        <v>108290</v>
      </c>
      <c r="D12" s="38">
        <f t="shared" si="0"/>
        <v>157.69415356911995</v>
      </c>
      <c r="E12" s="38">
        <f t="shared" si="1"/>
        <v>0.058983691527676595</v>
      </c>
      <c r="F12" s="38">
        <f t="shared" si="2"/>
        <v>-0.058983691527676595</v>
      </c>
    </row>
    <row r="13" spans="1:6" ht="15">
      <c r="A13" s="5" t="s">
        <v>4</v>
      </c>
      <c r="B13" s="38">
        <v>31479344.53</v>
      </c>
      <c r="C13" s="54">
        <v>72410</v>
      </c>
      <c r="D13" s="38">
        <f t="shared" si="0"/>
        <v>434.7375297610827</v>
      </c>
      <c r="E13" s="38">
        <f t="shared" si="1"/>
        <v>0.2181699326831352</v>
      </c>
      <c r="F13" s="38">
        <f t="shared" si="2"/>
        <v>-0.2181699326831352</v>
      </c>
    </row>
    <row r="14" spans="1:6" ht="15">
      <c r="A14" s="5" t="s">
        <v>5</v>
      </c>
      <c r="B14" s="38">
        <v>3212277.5</v>
      </c>
      <c r="C14" s="54">
        <v>47569</v>
      </c>
      <c r="D14" s="38">
        <f t="shared" si="0"/>
        <v>67.52880026908281</v>
      </c>
      <c r="E14" s="38">
        <f t="shared" si="1"/>
        <v>0.0071756177466899915</v>
      </c>
      <c r="F14" s="38">
        <f t="shared" si="2"/>
        <v>-0.0071756177466899915</v>
      </c>
    </row>
    <row r="15" spans="1:6" ht="15">
      <c r="A15" s="5" t="s">
        <v>6</v>
      </c>
      <c r="B15" s="38">
        <v>78474968.81</v>
      </c>
      <c r="C15" s="54">
        <v>60123</v>
      </c>
      <c r="D15" s="38">
        <f t="shared" si="0"/>
        <v>1305.2404040051229</v>
      </c>
      <c r="E15" s="38">
        <f t="shared" si="1"/>
        <v>0.7183518261131203</v>
      </c>
      <c r="F15" s="38">
        <f t="shared" si="2"/>
        <v>-0.7183518261131203</v>
      </c>
    </row>
    <row r="16" spans="1:6" ht="15">
      <c r="A16" s="5" t="s">
        <v>7</v>
      </c>
      <c r="B16" s="38">
        <v>25915662.6</v>
      </c>
      <c r="C16" s="54">
        <v>26909</v>
      </c>
      <c r="D16" s="38">
        <f t="shared" si="0"/>
        <v>963.0853097476681</v>
      </c>
      <c r="E16" s="38">
        <f t="shared" si="1"/>
        <v>0.5217530692841673</v>
      </c>
      <c r="F16" s="38">
        <f t="shared" si="2"/>
        <v>-0.5217530692841673</v>
      </c>
    </row>
    <row r="17" spans="1:6" ht="15">
      <c r="A17" s="5" t="s">
        <v>8</v>
      </c>
      <c r="B17" s="38">
        <v>3462226.3</v>
      </c>
      <c r="C17" s="54">
        <v>56191</v>
      </c>
      <c r="D17" s="38">
        <f t="shared" si="0"/>
        <v>61.61531739958356</v>
      </c>
      <c r="E17" s="38">
        <f t="shared" si="1"/>
        <v>0.0037777920232533683</v>
      </c>
      <c r="F17" s="38">
        <f t="shared" si="2"/>
        <v>-0.0037777920232533683</v>
      </c>
    </row>
    <row r="18" spans="1:6" ht="15">
      <c r="A18" s="5" t="s">
        <v>9</v>
      </c>
      <c r="B18" s="38">
        <v>16486833</v>
      </c>
      <c r="C18" s="54">
        <v>29201</v>
      </c>
      <c r="D18" s="38">
        <f t="shared" si="0"/>
        <v>564.5982329372282</v>
      </c>
      <c r="E18" s="38">
        <f t="shared" si="1"/>
        <v>0.29278654144873045</v>
      </c>
      <c r="F18" s="38">
        <f t="shared" si="2"/>
        <v>-0.29278654144873045</v>
      </c>
    </row>
    <row r="19" spans="1:6" ht="15">
      <c r="A19" s="5" t="s">
        <v>10</v>
      </c>
      <c r="B19" s="38">
        <v>3196877.97</v>
      </c>
      <c r="C19" s="54">
        <v>11676</v>
      </c>
      <c r="D19" s="38">
        <f t="shared" si="0"/>
        <v>273.7990724563207</v>
      </c>
      <c r="E19" s="38">
        <f t="shared" si="1"/>
        <v>0.12569636977812698</v>
      </c>
      <c r="F19" s="38">
        <f t="shared" si="2"/>
        <v>-0.12569636977812698</v>
      </c>
    </row>
    <row r="20" spans="1:6" ht="15">
      <c r="A20" s="5" t="s">
        <v>11</v>
      </c>
      <c r="B20" s="38">
        <v>18597563.27</v>
      </c>
      <c r="C20" s="54">
        <v>40863</v>
      </c>
      <c r="D20" s="38">
        <f t="shared" si="0"/>
        <v>455.11987054303404</v>
      </c>
      <c r="E20" s="38">
        <f t="shared" si="1"/>
        <v>0.2298814136058203</v>
      </c>
      <c r="F20" s="38">
        <f t="shared" si="2"/>
        <v>-0.2298814136058203</v>
      </c>
    </row>
    <row r="21" spans="1:6" ht="15">
      <c r="A21" s="5" t="s">
        <v>12</v>
      </c>
      <c r="B21" s="38">
        <v>2920161.11</v>
      </c>
      <c r="C21" s="54">
        <v>14075</v>
      </c>
      <c r="D21" s="38">
        <f t="shared" si="0"/>
        <v>207.47148206039074</v>
      </c>
      <c r="E21" s="38">
        <f t="shared" si="1"/>
        <v>0.08758522651545224</v>
      </c>
      <c r="F21" s="38">
        <f t="shared" si="2"/>
        <v>-0.08758522651545224</v>
      </c>
    </row>
    <row r="22" spans="1:6" ht="15">
      <c r="A22" s="5" t="s">
        <v>13</v>
      </c>
      <c r="B22" s="38">
        <v>3281463.44</v>
      </c>
      <c r="C22" s="54">
        <v>19582</v>
      </c>
      <c r="D22" s="38">
        <f t="shared" si="0"/>
        <v>167.5754999489327</v>
      </c>
      <c r="E22" s="38">
        <f t="shared" si="1"/>
        <v>0.06466141033611178</v>
      </c>
      <c r="F22" s="38">
        <f t="shared" si="2"/>
        <v>-0.06466141033611178</v>
      </c>
    </row>
    <row r="23" spans="1:6" ht="15">
      <c r="A23" s="5" t="s">
        <v>14</v>
      </c>
      <c r="B23" s="38">
        <v>23641272.91</v>
      </c>
      <c r="C23" s="54">
        <v>18380</v>
      </c>
      <c r="D23" s="38">
        <f t="shared" si="0"/>
        <v>1286.2498862894452</v>
      </c>
      <c r="E23" s="38">
        <f t="shared" si="1"/>
        <v>0.7074400722415525</v>
      </c>
      <c r="F23" s="38">
        <f t="shared" si="2"/>
        <v>-0.7074400722415525</v>
      </c>
    </row>
    <row r="24" spans="1:6" ht="15">
      <c r="A24" s="5" t="s">
        <v>15</v>
      </c>
      <c r="B24" s="38">
        <v>1470334.61</v>
      </c>
      <c r="C24" s="54">
        <v>24076</v>
      </c>
      <c r="D24" s="38">
        <f t="shared" si="0"/>
        <v>61.07055200199369</v>
      </c>
      <c r="E24" s="38">
        <f t="shared" si="1"/>
        <v>0.0034647754944127623</v>
      </c>
      <c r="F24" s="38">
        <f t="shared" si="2"/>
        <v>-0.0034647754944127623</v>
      </c>
    </row>
    <row r="25" spans="1:6" ht="15">
      <c r="A25" s="5" t="s">
        <v>16</v>
      </c>
      <c r="B25" s="38">
        <v>66386139</v>
      </c>
      <c r="C25" s="54">
        <v>84400</v>
      </c>
      <c r="D25" s="38">
        <f t="shared" si="0"/>
        <v>786.5656279620853</v>
      </c>
      <c r="E25" s="38">
        <f t="shared" si="1"/>
        <v>0.4203266969245751</v>
      </c>
      <c r="F25" s="38">
        <f t="shared" si="2"/>
        <v>-0.4203266969245751</v>
      </c>
    </row>
    <row r="26" spans="1:6" ht="15">
      <c r="A26" s="5" t="s">
        <v>17</v>
      </c>
      <c r="B26" s="38">
        <v>13159350.61</v>
      </c>
      <c r="C26" s="54">
        <v>9992</v>
      </c>
      <c r="D26" s="38">
        <f t="shared" si="0"/>
        <v>1316.9886519215372</v>
      </c>
      <c r="E26" s="38">
        <f t="shared" si="1"/>
        <v>0.7251022471182434</v>
      </c>
      <c r="F26" s="38">
        <f t="shared" si="2"/>
        <v>-0.7251022471182434</v>
      </c>
    </row>
    <row r="27" spans="1:6" ht="15">
      <c r="A27" s="5" t="s">
        <v>18</v>
      </c>
      <c r="B27" s="38">
        <v>18529519.78</v>
      </c>
      <c r="C27" s="54">
        <v>12979</v>
      </c>
      <c r="D27" s="38">
        <f t="shared" si="0"/>
        <v>1427.6538855073582</v>
      </c>
      <c r="E27" s="38">
        <f t="shared" si="1"/>
        <v>0.7886893387977475</v>
      </c>
      <c r="F27" s="38">
        <f t="shared" si="2"/>
        <v>-0.7886893387977475</v>
      </c>
    </row>
    <row r="28" spans="1:6" ht="15">
      <c r="A28" s="5" t="s">
        <v>19</v>
      </c>
      <c r="B28" s="38">
        <v>4682815.32</v>
      </c>
      <c r="C28" s="54">
        <v>32442</v>
      </c>
      <c r="D28" s="38">
        <f t="shared" si="0"/>
        <v>144.34422415387462</v>
      </c>
      <c r="E28" s="38">
        <f t="shared" si="1"/>
        <v>0.05131296099979313</v>
      </c>
      <c r="F28" s="38">
        <f t="shared" si="2"/>
        <v>-0.05131296099979313</v>
      </c>
    </row>
    <row r="29" spans="1:6" ht="15">
      <c r="A29" s="5" t="s">
        <v>20</v>
      </c>
      <c r="B29" s="38">
        <v>27607091.1</v>
      </c>
      <c r="C29" s="54">
        <v>45822</v>
      </c>
      <c r="D29" s="38">
        <f t="shared" si="0"/>
        <v>602.4855113264371</v>
      </c>
      <c r="E29" s="38">
        <f t="shared" si="1"/>
        <v>0.3145561773710477</v>
      </c>
      <c r="F29" s="38">
        <f t="shared" si="2"/>
        <v>-0.3145561773710477</v>
      </c>
    </row>
    <row r="30" spans="1:6" ht="15">
      <c r="A30" s="5" t="s">
        <v>21</v>
      </c>
      <c r="B30" s="38">
        <v>839203.29</v>
      </c>
      <c r="C30" s="54">
        <v>15247</v>
      </c>
      <c r="D30" s="38">
        <f t="shared" si="0"/>
        <v>55.04055158391815</v>
      </c>
      <c r="E30" s="38">
        <f t="shared" si="1"/>
        <v>0</v>
      </c>
      <c r="F30" s="38">
        <f t="shared" si="2"/>
        <v>0</v>
      </c>
    </row>
    <row r="31" spans="1:6" ht="15">
      <c r="A31" s="5" t="s">
        <v>22</v>
      </c>
      <c r="B31" s="38">
        <v>1695928.07</v>
      </c>
      <c r="C31" s="54">
        <v>23280</v>
      </c>
      <c r="D31" s="38">
        <f t="shared" si="0"/>
        <v>72.84914390034365</v>
      </c>
      <c r="E31" s="38">
        <f t="shared" si="1"/>
        <v>0.010232631835808526</v>
      </c>
      <c r="F31" s="38">
        <f t="shared" si="2"/>
        <v>-0.010232631835808526</v>
      </c>
    </row>
    <row r="32" spans="1:6" ht="15">
      <c r="A32" s="5" t="s">
        <v>23</v>
      </c>
      <c r="B32" s="38">
        <v>31182736.03</v>
      </c>
      <c r="C32" s="54">
        <v>17368</v>
      </c>
      <c r="D32" s="38">
        <f t="shared" si="0"/>
        <v>1795.4131753800093</v>
      </c>
      <c r="E32" s="38">
        <f t="shared" si="1"/>
        <v>1</v>
      </c>
      <c r="F32" s="38">
        <f t="shared" si="2"/>
        <v>-1</v>
      </c>
    </row>
    <row r="33" spans="1:6" ht="15">
      <c r="A33" s="5" t="s">
        <v>24</v>
      </c>
      <c r="B33" s="38">
        <v>3939100.08</v>
      </c>
      <c r="C33" s="54">
        <v>54849</v>
      </c>
      <c r="D33" s="38">
        <f t="shared" si="0"/>
        <v>71.81717223650385</v>
      </c>
      <c r="E33" s="38">
        <f t="shared" si="1"/>
        <v>0.009639671656057554</v>
      </c>
      <c r="F33" s="38">
        <f t="shared" si="2"/>
        <v>-0.009639671656057554</v>
      </c>
    </row>
    <row r="34" spans="1:6" ht="15">
      <c r="A34" s="5" t="s">
        <v>25</v>
      </c>
      <c r="B34" s="38">
        <v>8116382.93</v>
      </c>
      <c r="C34" s="54">
        <v>11102</v>
      </c>
      <c r="D34" s="38">
        <f t="shared" si="0"/>
        <v>731.0739443343541</v>
      </c>
      <c r="E34" s="38">
        <f t="shared" si="1"/>
        <v>0.38844175293672206</v>
      </c>
      <c r="F34" s="38">
        <f t="shared" si="2"/>
        <v>-0.38844175293672206</v>
      </c>
    </row>
    <row r="35" spans="1:6" ht="15">
      <c r="A35" s="5" t="s">
        <v>26</v>
      </c>
      <c r="B35" s="38">
        <v>24553100.95</v>
      </c>
      <c r="C35" s="54">
        <v>33958</v>
      </c>
      <c r="D35" s="38">
        <f t="shared" si="0"/>
        <v>723.0431989516461</v>
      </c>
      <c r="E35" s="38">
        <f t="shared" si="1"/>
        <v>0.3838273702045969</v>
      </c>
      <c r="F35" s="38">
        <f t="shared" si="2"/>
        <v>-0.3838273702045969</v>
      </c>
    </row>
    <row r="36" spans="1:6" ht="15">
      <c r="A36" s="5" t="s">
        <v>27</v>
      </c>
      <c r="B36" s="38">
        <v>14850611.6</v>
      </c>
      <c r="C36" s="54">
        <v>17573</v>
      </c>
      <c r="D36" s="38">
        <f t="shared" si="0"/>
        <v>845.0811813577648</v>
      </c>
      <c r="E36" s="38">
        <f t="shared" si="1"/>
        <v>0.45394912501589135</v>
      </c>
      <c r="F36" s="38">
        <f t="shared" si="2"/>
        <v>-0.45394912501589135</v>
      </c>
    </row>
    <row r="37" spans="1:6" ht="15">
      <c r="A37" s="5" t="s">
        <v>28</v>
      </c>
      <c r="B37" s="38">
        <v>11778461.09</v>
      </c>
      <c r="C37" s="54">
        <v>28339</v>
      </c>
      <c r="D37" s="38">
        <f t="shared" si="0"/>
        <v>415.627265958573</v>
      </c>
      <c r="E37" s="38">
        <f t="shared" si="1"/>
        <v>0.20718937395610434</v>
      </c>
      <c r="F37" s="38">
        <f t="shared" si="2"/>
        <v>-0.20718937395610434</v>
      </c>
    </row>
    <row r="38" spans="1:6" ht="15">
      <c r="A38" s="5" t="s">
        <v>29</v>
      </c>
      <c r="B38" s="38">
        <v>8945400.46</v>
      </c>
      <c r="C38" s="54">
        <v>23552</v>
      </c>
      <c r="D38" s="38">
        <f t="shared" si="0"/>
        <v>379.81489724864133</v>
      </c>
      <c r="E38" s="38">
        <f t="shared" si="1"/>
        <v>0.1866119595448055</v>
      </c>
      <c r="F38" s="38">
        <f t="shared" si="2"/>
        <v>-0.1866119595448055</v>
      </c>
    </row>
    <row r="39" spans="1:6" ht="15">
      <c r="A39" s="5" t="s">
        <v>30</v>
      </c>
      <c r="B39" s="38">
        <v>80495109.9</v>
      </c>
      <c r="C39" s="54">
        <v>46070</v>
      </c>
      <c r="D39" s="38">
        <f t="shared" si="0"/>
        <v>1747.234857825049</v>
      </c>
      <c r="E39" s="38">
        <f t="shared" si="1"/>
        <v>0.9723172400575493</v>
      </c>
      <c r="F39" s="38">
        <f t="shared" si="2"/>
        <v>-0.9723172400575493</v>
      </c>
    </row>
    <row r="40" spans="1:6" ht="15">
      <c r="A40" s="5" t="s">
        <v>31</v>
      </c>
      <c r="B40" s="38">
        <v>5403341.97</v>
      </c>
      <c r="C40" s="54">
        <v>63273</v>
      </c>
      <c r="D40" s="38">
        <f t="shared" si="0"/>
        <v>85.39727798587074</v>
      </c>
      <c r="E40" s="38">
        <f t="shared" si="1"/>
        <v>0.017442659110402846</v>
      </c>
      <c r="F40" s="38">
        <f t="shared" si="2"/>
        <v>-0.017442659110402846</v>
      </c>
    </row>
    <row r="41" spans="1:6" ht="15">
      <c r="A41" s="5" t="s">
        <v>32</v>
      </c>
      <c r="B41" s="38">
        <v>32512410.2</v>
      </c>
      <c r="C41" s="54">
        <v>25718</v>
      </c>
      <c r="D41" s="38">
        <f t="shared" si="0"/>
        <v>1264.1889027140523</v>
      </c>
      <c r="E41" s="38">
        <f t="shared" si="1"/>
        <v>0.6947640606370529</v>
      </c>
      <c r="F41" s="38">
        <f t="shared" si="2"/>
        <v>-0.6947640606370529</v>
      </c>
    </row>
    <row r="42" spans="1:6" ht="15">
      <c r="A42" s="5" t="s">
        <v>33</v>
      </c>
      <c r="B42" s="38">
        <v>5929205.29</v>
      </c>
      <c r="C42" s="54">
        <v>15979</v>
      </c>
      <c r="D42" s="38">
        <f t="shared" si="0"/>
        <v>371.06234995932164</v>
      </c>
      <c r="E42" s="38">
        <f t="shared" si="1"/>
        <v>0.18158283694792812</v>
      </c>
      <c r="F42" s="38">
        <f t="shared" si="2"/>
        <v>-0.18158283694792812</v>
      </c>
    </row>
    <row r="43" spans="1:6" ht="15">
      <c r="A43" s="5" t="s">
        <v>34</v>
      </c>
      <c r="B43" s="38">
        <v>3948790.52</v>
      </c>
      <c r="C43" s="54">
        <v>15978</v>
      </c>
      <c r="D43" s="38">
        <f t="shared" si="0"/>
        <v>247.13922393290775</v>
      </c>
      <c r="E43" s="38">
        <f t="shared" si="1"/>
        <v>0.11037789822847537</v>
      </c>
      <c r="F43" s="38">
        <f t="shared" si="2"/>
        <v>-0.11037789822847537</v>
      </c>
    </row>
    <row r="44" spans="1:6" ht="15">
      <c r="A44" s="5" t="s">
        <v>35</v>
      </c>
      <c r="B44" s="38">
        <v>24971698.25</v>
      </c>
      <c r="C44" s="54">
        <v>16115</v>
      </c>
      <c r="D44" s="38">
        <f t="shared" si="0"/>
        <v>1549.5934377908782</v>
      </c>
      <c r="E44" s="38">
        <f t="shared" si="1"/>
        <v>0.8587545366848218</v>
      </c>
      <c r="F44" s="38">
        <f t="shared" si="2"/>
        <v>-0.8587545366848218</v>
      </c>
    </row>
    <row r="45" spans="1:6" ht="15">
      <c r="A45" s="5" t="s">
        <v>36</v>
      </c>
      <c r="B45" s="38">
        <v>5385523.25</v>
      </c>
      <c r="C45" s="54">
        <v>20400</v>
      </c>
      <c r="D45" s="38">
        <f t="shared" si="0"/>
        <v>263.99623774509803</v>
      </c>
      <c r="E45" s="38">
        <f t="shared" si="1"/>
        <v>0.1200637629575021</v>
      </c>
      <c r="F45" s="38">
        <f t="shared" si="2"/>
        <v>-0.1200637629575021</v>
      </c>
    </row>
    <row r="46" spans="1:6" s="18" customFormat="1" ht="15">
      <c r="A46" s="15" t="s">
        <v>71</v>
      </c>
      <c r="B46" s="16">
        <f>SUM(B$9:B$45)</f>
        <v>1542569052.3399994</v>
      </c>
      <c r="C46" s="23">
        <f>SUM(C$9:C$45)</f>
        <v>3211187</v>
      </c>
      <c r="D46" s="16">
        <f t="shared" si="0"/>
        <v>480.3734732172245</v>
      </c>
      <c r="E46" s="16"/>
      <c r="F46" s="16"/>
    </row>
    <row r="47" ht="15">
      <c r="A47" s="6" t="s">
        <v>39</v>
      </c>
    </row>
  </sheetData>
  <sheetProtection/>
  <mergeCells count="1">
    <mergeCell ref="A1:F1"/>
  </mergeCells>
  <printOptions/>
  <pageMargins left="0.62" right="0.1968503937007874" top="0.37" bottom="0.2362204724409449" header="0.15748031496062992" footer="0.2362204724409449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74" t="s">
        <v>205</v>
      </c>
      <c r="B1" s="74"/>
      <c r="C1" s="74"/>
      <c r="D1" s="74"/>
      <c r="E1" s="74"/>
      <c r="F1" s="77"/>
      <c r="G1" s="77"/>
      <c r="H1" s="77"/>
    </row>
    <row r="3" spans="1:8" ht="15">
      <c r="A3" s="11" t="s">
        <v>147</v>
      </c>
      <c r="B3" s="11">
        <v>1</v>
      </c>
      <c r="C3" s="2"/>
      <c r="D3" s="2"/>
      <c r="E3" s="2"/>
      <c r="F3" s="1"/>
      <c r="G3" s="1"/>
      <c r="H3" s="1"/>
    </row>
    <row r="4" spans="1:8" ht="15">
      <c r="A4" s="12" t="s">
        <v>148</v>
      </c>
      <c r="B4" s="12">
        <v>0</v>
      </c>
      <c r="C4" s="2"/>
      <c r="D4" s="2"/>
      <c r="E4" s="2"/>
      <c r="F4" s="1"/>
      <c r="G4" s="1"/>
      <c r="H4" s="1"/>
    </row>
    <row r="5" spans="1:8" ht="15">
      <c r="A5" s="13" t="s">
        <v>149</v>
      </c>
      <c r="B5" s="14" t="s">
        <v>43</v>
      </c>
      <c r="C5" s="2"/>
      <c r="D5" s="2"/>
      <c r="E5" s="2"/>
      <c r="F5" s="1"/>
      <c r="G5" s="1"/>
      <c r="H5" s="1"/>
    </row>
    <row r="7" spans="1:8" s="8" customFormat="1" ht="40.5" customHeight="1">
      <c r="A7" s="75" t="s">
        <v>38</v>
      </c>
      <c r="B7" s="81" t="s">
        <v>203</v>
      </c>
      <c r="C7" s="81"/>
      <c r="D7" s="81"/>
      <c r="E7" s="81"/>
      <c r="F7" s="72" t="s">
        <v>150</v>
      </c>
      <c r="G7" s="72" t="s">
        <v>151</v>
      </c>
      <c r="H7" s="72" t="s">
        <v>152</v>
      </c>
    </row>
    <row r="8" spans="1:8" s="8" customFormat="1" ht="24" customHeight="1">
      <c r="A8" s="75"/>
      <c r="B8" s="4">
        <v>41821</v>
      </c>
      <c r="C8" s="4">
        <v>41852</v>
      </c>
      <c r="D8" s="4">
        <v>41883</v>
      </c>
      <c r="E8" s="4">
        <v>41913</v>
      </c>
      <c r="F8" s="72"/>
      <c r="G8" s="72"/>
      <c r="H8" s="72"/>
    </row>
    <row r="9" spans="1:8" s="7" customFormat="1" ht="1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">
      <c r="A10" s="5" t="s">
        <v>0</v>
      </c>
      <c r="B10" s="39"/>
      <c r="C10" s="39"/>
      <c r="D10" s="39"/>
      <c r="E10" s="39"/>
      <c r="F10" s="20">
        <f>IF(OR($B10&gt;0,$C10&gt;0,$D10&gt;0,$E10&gt;0),1,0)</f>
        <v>0</v>
      </c>
      <c r="G10" s="20">
        <f>($F10-$B$4)/($B$3-$B$4)</f>
        <v>0</v>
      </c>
      <c r="H10" s="20">
        <f>$G10*$B$5</f>
        <v>0</v>
      </c>
    </row>
    <row r="11" spans="1:8" ht="15">
      <c r="A11" s="5" t="s">
        <v>1</v>
      </c>
      <c r="B11" s="39"/>
      <c r="C11" s="39"/>
      <c r="D11" s="39"/>
      <c r="E11" s="39"/>
      <c r="F11" s="20">
        <f aca="true" t="shared" si="0" ref="F11:F46">IF(OR($B11&gt;0,$C11&gt;0,$D11&gt;0,$E11&gt;0),1,0)</f>
        <v>0</v>
      </c>
      <c r="G11" s="20">
        <f aca="true" t="shared" si="1" ref="G11:G46">($F11-$B$4)/($B$3-$B$4)</f>
        <v>0</v>
      </c>
      <c r="H11" s="20">
        <f aca="true" t="shared" si="2" ref="H11:H46">$G11*$B$5</f>
        <v>0</v>
      </c>
    </row>
    <row r="12" spans="1:8" ht="15">
      <c r="A12" s="5" t="s">
        <v>2</v>
      </c>
      <c r="B12" s="39"/>
      <c r="C12" s="39"/>
      <c r="D12" s="39"/>
      <c r="E12" s="39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">
      <c r="A13" s="5" t="s">
        <v>3</v>
      </c>
      <c r="B13" s="39"/>
      <c r="C13" s="39"/>
      <c r="D13" s="39"/>
      <c r="E13" s="39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">
      <c r="A14" s="5" t="s">
        <v>4</v>
      </c>
      <c r="B14" s="39"/>
      <c r="C14" s="39"/>
      <c r="D14" s="39"/>
      <c r="E14" s="39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">
      <c r="A15" s="5" t="s">
        <v>5</v>
      </c>
      <c r="B15" s="39"/>
      <c r="C15" s="39"/>
      <c r="D15" s="39"/>
      <c r="E15" s="39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">
      <c r="A16" s="5" t="s">
        <v>6</v>
      </c>
      <c r="B16" s="48"/>
      <c r="C16" s="39"/>
      <c r="D16" s="39"/>
      <c r="E16" s="48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">
      <c r="A17" s="5" t="s">
        <v>7</v>
      </c>
      <c r="B17" s="39"/>
      <c r="C17" s="39"/>
      <c r="D17" s="39"/>
      <c r="E17" s="39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">
      <c r="A18" s="5" t="s">
        <v>8</v>
      </c>
      <c r="B18" s="39"/>
      <c r="C18" s="39"/>
      <c r="D18" s="39"/>
      <c r="E18" s="39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">
      <c r="A19" s="5" t="s">
        <v>9</v>
      </c>
      <c r="B19" s="39"/>
      <c r="C19" s="39"/>
      <c r="D19" s="39"/>
      <c r="E19" s="39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">
      <c r="A20" s="5" t="s">
        <v>10</v>
      </c>
      <c r="B20" s="39"/>
      <c r="C20" s="39"/>
      <c r="D20" s="39"/>
      <c r="E20" s="39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">
      <c r="A21" s="5" t="s">
        <v>11</v>
      </c>
      <c r="B21" s="39"/>
      <c r="C21" s="39"/>
      <c r="D21" s="39"/>
      <c r="E21" s="39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">
      <c r="A22" s="5" t="s">
        <v>12</v>
      </c>
      <c r="B22" s="39"/>
      <c r="C22" s="39"/>
      <c r="D22" s="39"/>
      <c r="E22" s="39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">
      <c r="A23" s="5" t="s">
        <v>13</v>
      </c>
      <c r="B23" s="39"/>
      <c r="C23" s="39"/>
      <c r="D23" s="39"/>
      <c r="E23" s="39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">
      <c r="A24" s="5" t="s">
        <v>14</v>
      </c>
      <c r="B24" s="39"/>
      <c r="C24" s="39"/>
      <c r="D24" s="39"/>
      <c r="E24" s="39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">
      <c r="A25" s="5" t="s">
        <v>15</v>
      </c>
      <c r="B25" s="39"/>
      <c r="C25" s="39"/>
      <c r="D25" s="39"/>
      <c r="E25" s="39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">
      <c r="A26" s="5" t="s">
        <v>16</v>
      </c>
      <c r="B26" s="39"/>
      <c r="C26" s="39"/>
      <c r="D26" s="39"/>
      <c r="E26" s="39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">
      <c r="A27" s="5" t="s">
        <v>17</v>
      </c>
      <c r="B27" s="39"/>
      <c r="C27" s="39"/>
      <c r="D27" s="39"/>
      <c r="E27" s="39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">
      <c r="A28" s="5" t="s">
        <v>18</v>
      </c>
      <c r="B28" s="39"/>
      <c r="C28" s="39"/>
      <c r="D28" s="39"/>
      <c r="E28" s="39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">
      <c r="A29" s="5" t="s">
        <v>19</v>
      </c>
      <c r="B29" s="39"/>
      <c r="C29" s="39"/>
      <c r="D29" s="39"/>
      <c r="E29" s="39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">
      <c r="A30" s="5" t="s">
        <v>20</v>
      </c>
      <c r="B30" s="39"/>
      <c r="C30" s="39"/>
      <c r="D30" s="39"/>
      <c r="E30" s="39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">
      <c r="A31" s="5" t="s">
        <v>21</v>
      </c>
      <c r="B31" s="39"/>
      <c r="C31" s="39"/>
      <c r="D31" s="39"/>
      <c r="E31" s="39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">
      <c r="A32" s="5" t="s">
        <v>22</v>
      </c>
      <c r="B32" s="39"/>
      <c r="C32" s="39"/>
      <c r="D32" s="39"/>
      <c r="E32" s="39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">
      <c r="A33" s="5" t="s">
        <v>23</v>
      </c>
      <c r="B33" s="39"/>
      <c r="C33" s="39"/>
      <c r="D33" s="39"/>
      <c r="E33" s="39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">
      <c r="A34" s="5" t="s">
        <v>24</v>
      </c>
      <c r="B34" s="39"/>
      <c r="C34" s="39"/>
      <c r="D34" s="39"/>
      <c r="E34" s="39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">
      <c r="A35" s="5" t="s">
        <v>25</v>
      </c>
      <c r="B35" s="39"/>
      <c r="C35" s="39"/>
      <c r="D35" s="39"/>
      <c r="E35" s="39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">
      <c r="A36" s="5" t="s">
        <v>26</v>
      </c>
      <c r="B36" s="39"/>
      <c r="C36" s="39"/>
      <c r="D36" s="39"/>
      <c r="E36" s="39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">
      <c r="A37" s="5" t="s">
        <v>27</v>
      </c>
      <c r="B37" s="39"/>
      <c r="C37" s="39"/>
      <c r="D37" s="39"/>
      <c r="E37" s="39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">
      <c r="A38" s="5" t="s">
        <v>28</v>
      </c>
      <c r="B38" s="39"/>
      <c r="C38" s="39"/>
      <c r="D38" s="39"/>
      <c r="E38" s="39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">
      <c r="A39" s="5" t="s">
        <v>29</v>
      </c>
      <c r="B39" s="39"/>
      <c r="C39" s="39"/>
      <c r="D39" s="39"/>
      <c r="E39" s="39"/>
      <c r="F39" s="20">
        <f t="shared" si="0"/>
        <v>0</v>
      </c>
      <c r="G39" s="20">
        <f t="shared" si="1"/>
        <v>0</v>
      </c>
      <c r="H39" s="20">
        <f t="shared" si="2"/>
        <v>0</v>
      </c>
    </row>
    <row r="40" spans="1:8" ht="15">
      <c r="A40" s="5" t="s">
        <v>30</v>
      </c>
      <c r="B40" s="39"/>
      <c r="C40" s="39"/>
      <c r="D40" s="39"/>
      <c r="E40" s="39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">
      <c r="A41" s="5" t="s">
        <v>31</v>
      </c>
      <c r="B41" s="39"/>
      <c r="C41" s="39"/>
      <c r="D41" s="39"/>
      <c r="E41" s="39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">
      <c r="A42" s="5" t="s">
        <v>32</v>
      </c>
      <c r="B42" s="39"/>
      <c r="C42" s="39"/>
      <c r="D42" s="39"/>
      <c r="E42" s="39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">
      <c r="A43" s="5" t="s">
        <v>33</v>
      </c>
      <c r="B43" s="39"/>
      <c r="C43" s="39"/>
      <c r="D43" s="39"/>
      <c r="E43" s="39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">
      <c r="A44" s="5" t="s">
        <v>34</v>
      </c>
      <c r="B44" s="39"/>
      <c r="C44" s="39"/>
      <c r="D44" s="39"/>
      <c r="E44" s="39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">
      <c r="A45" s="5" t="s">
        <v>35</v>
      </c>
      <c r="B45" s="39"/>
      <c r="C45" s="39"/>
      <c r="D45" s="39"/>
      <c r="E45" s="39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">
      <c r="A46" s="5" t="s">
        <v>36</v>
      </c>
      <c r="B46" s="39"/>
      <c r="C46" s="39"/>
      <c r="D46" s="39"/>
      <c r="E46" s="39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8" ht="15">
      <c r="A47" s="6" t="s">
        <v>39</v>
      </c>
      <c r="F47" s="1"/>
      <c r="G47" s="1"/>
      <c r="H47" s="1"/>
    </row>
    <row r="48" spans="1:5" ht="1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2014-11-06T16:52:49Z</dcterms:modified>
  <cp:category/>
  <cp:version/>
  <cp:contentType/>
  <cp:contentStatus/>
</cp:coreProperties>
</file>