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6" activeTab="27"/>
  </bookViews>
  <sheets>
    <sheet name="ННДконс" sheetId="1" r:id="rId1"/>
    <sheet name="ННДнеконс" sheetId="2" r:id="rId2"/>
    <sheet name="I (1)" sheetId="3" r:id="rId3"/>
    <sheet name="I (2)" sheetId="4" r:id="rId4"/>
    <sheet name="I (3)" sheetId="5" r:id="rId5"/>
    <sheet name="I (4)" sheetId="6" r:id="rId6"/>
    <sheet name="I (5)" sheetId="7" r:id="rId7"/>
    <sheet name="II (1)" sheetId="8" r:id="rId8"/>
    <sheet name="II (2)" sheetId="9" r:id="rId9"/>
    <sheet name="II (3)" sheetId="10" r:id="rId10"/>
    <sheet name="II (4)" sheetId="11" r:id="rId11"/>
    <sheet name="II (5)" sheetId="12" r:id="rId12"/>
    <sheet name="II (6)" sheetId="13" r:id="rId13"/>
    <sheet name="II (7)" sheetId="14" r:id="rId14"/>
    <sheet name="III (1)" sheetId="15" r:id="rId15"/>
    <sheet name="III (2)" sheetId="16" r:id="rId16"/>
    <sheet name="III (3)" sheetId="17" r:id="rId17"/>
    <sheet name="III (4)" sheetId="18" r:id="rId18"/>
    <sheet name="III (5)" sheetId="19" r:id="rId19"/>
    <sheet name="III (6)" sheetId="20" r:id="rId20"/>
    <sheet name="III (7)" sheetId="21" r:id="rId21"/>
    <sheet name="III (8)" sheetId="22" r:id="rId22"/>
    <sheet name="III (9)" sheetId="23" r:id="rId23"/>
    <sheet name="III (10)" sheetId="24" r:id="rId24"/>
    <sheet name="IV (1)" sheetId="25" r:id="rId25"/>
    <sheet name="IV (2)" sheetId="26" r:id="rId26"/>
    <sheet name="рейтинг" sheetId="27" r:id="rId27"/>
    <sheet name="ранг_группа" sheetId="28" r:id="rId28"/>
  </sheets>
  <definedNames>
    <definedName name="_xlnm.Print_Area" localSheetId="2">'I (1)'!$A$1:$F$47</definedName>
    <definedName name="_xlnm.Print_Area" localSheetId="3">'I (2)'!$A$1:$L$48</definedName>
    <definedName name="_xlnm.Print_Area" localSheetId="4">'I (3)'!$A$1:$G$48</definedName>
    <definedName name="_xlnm.Print_Area" localSheetId="6">'I (5)'!$A$1:$J$47</definedName>
    <definedName name="_xlnm.Print_Area" localSheetId="8">'II (2)'!$A$1:$F$47</definedName>
    <definedName name="_xlnm.Print_Area" localSheetId="11">'II (5)'!$A$1:$I$48</definedName>
    <definedName name="_xlnm.Print_Area" localSheetId="12">'II (6)'!$A$1:$G$48</definedName>
    <definedName name="_xlnm.Print_Area" localSheetId="13">'II (7)'!$A$1:$G$48</definedName>
    <definedName name="_xlnm.Print_Area" localSheetId="14">'III (1)'!$A$1:$M$47</definedName>
    <definedName name="_xlnm.Print_Area" localSheetId="15">'III (2)'!$A$1:$K$47</definedName>
    <definedName name="_xlnm.Print_Area" localSheetId="16">'III (3)'!$A$1:$I$46</definedName>
    <definedName name="_xlnm.Print_Area" localSheetId="18">'III (5)'!$A$1:$H$47</definedName>
    <definedName name="_xlnm.Print_Area" localSheetId="20">'III (7)'!$A$1:$E$45</definedName>
    <definedName name="_xlnm.Print_Area" localSheetId="22">'III (9)'!$A$1:$H$48</definedName>
    <definedName name="_xlnm.Print_Area" localSheetId="0">'ННДконс'!$A$1:$I$44</definedName>
    <definedName name="_xlnm.Print_Area" localSheetId="1">'ННДнеконс'!$A$1:$I$43</definedName>
    <definedName name="_xlnm.Print_Area" localSheetId="27">'ранг_группа'!$A$1:$AB$41</definedName>
    <definedName name="_xlnm.Print_Area" localSheetId="26">'рейтинг'!$A$1:$Z$41</definedName>
  </definedNames>
  <calcPr fullCalcOnLoad="1"/>
</workbook>
</file>

<file path=xl/sharedStrings.xml><?xml version="1.0" encoding="utf-8"?>
<sst xmlns="http://schemas.openxmlformats.org/spreadsheetml/2006/main" count="1487" uniqueCount="358">
  <si>
    <t>1.Самара</t>
  </si>
  <si>
    <t>2.Тольятти</t>
  </si>
  <si>
    <t>3.Сызрань</t>
  </si>
  <si>
    <t>4.Новокуйбышевск</t>
  </si>
  <si>
    <t xml:space="preserve">5.Чапаевск </t>
  </si>
  <si>
    <t>6.Отрадный</t>
  </si>
  <si>
    <t>7.Жигулевск</t>
  </si>
  <si>
    <t>8.Октябрьск</t>
  </si>
  <si>
    <t>9.Кинель</t>
  </si>
  <si>
    <t>10.Похвистнево</t>
  </si>
  <si>
    <t>11.Алексеевский</t>
  </si>
  <si>
    <t>12.Безенчукский</t>
  </si>
  <si>
    <t>13.Богатовский</t>
  </si>
  <si>
    <t>14.Большеглушицкий</t>
  </si>
  <si>
    <t>15.Большечерниговский</t>
  </si>
  <si>
    <t>16.Борский</t>
  </si>
  <si>
    <t>17.Волжский</t>
  </si>
  <si>
    <t>18.Елховский</t>
  </si>
  <si>
    <t>19.Исаклинский</t>
  </si>
  <si>
    <t>20.Кинельский</t>
  </si>
  <si>
    <t>21.Кинель-Черкасский</t>
  </si>
  <si>
    <t>22.Клявлинский</t>
  </si>
  <si>
    <t>23.Кошкинский</t>
  </si>
  <si>
    <t>24.Красноармейский</t>
  </si>
  <si>
    <t>25.Красноярский</t>
  </si>
  <si>
    <t>26.Камышлинский</t>
  </si>
  <si>
    <t>27.Нефтегорский</t>
  </si>
  <si>
    <t>28.Пестравский</t>
  </si>
  <si>
    <t>29.Похвистневский</t>
  </si>
  <si>
    <t>30.Приволжский</t>
  </si>
  <si>
    <t>31.Сергиевский</t>
  </si>
  <si>
    <t>32.Ставропольский</t>
  </si>
  <si>
    <t>33.Сызранский</t>
  </si>
  <si>
    <t>34.Хворостянский</t>
  </si>
  <si>
    <t>35.Челно-Вершинский</t>
  </si>
  <si>
    <t>36.Шенталинский</t>
  </si>
  <si>
    <t>37.Шигонский</t>
  </si>
  <si>
    <t>+</t>
  </si>
  <si>
    <t>Наименование муниципального образования</t>
  </si>
  <si>
    <t>* для муниципального района - консолидированный бюджет</t>
  </si>
  <si>
    <t>Возврат остатков субсидий, субвенций и иных МБТ, имеющих целевое назначение, прошлых лет (код 000 1 19 00000 00 0000 000)</t>
  </si>
  <si>
    <t>+2</t>
  </si>
  <si>
    <t>-1</t>
  </si>
  <si>
    <t>Утверждено на 2010 год</t>
  </si>
  <si>
    <t>% исполнения годового плана</t>
  </si>
  <si>
    <t>-2</t>
  </si>
  <si>
    <t>IV (2) Наличие выявленных нарушений уполномоченными проверяющими органами целевого использования средств и (или) несоблюдения условий совинансирования при проведении проверок муниципального образования</t>
  </si>
  <si>
    <t>П I (3) макс</t>
  </si>
  <si>
    <t>П IV (2) макс</t>
  </si>
  <si>
    <t>П IV (2) мин</t>
  </si>
  <si>
    <t>В IV (2)</t>
  </si>
  <si>
    <t>П I (1) макс</t>
  </si>
  <si>
    <t>П I (1) мин</t>
  </si>
  <si>
    <t>В I (1)</t>
  </si>
  <si>
    <t>П I (2) макс</t>
  </si>
  <si>
    <t>П I (2) мин</t>
  </si>
  <si>
    <t>В I (2)</t>
  </si>
  <si>
    <t>П I (4) макс</t>
  </si>
  <si>
    <t>П I (4) мин</t>
  </si>
  <si>
    <t>В I (4)</t>
  </si>
  <si>
    <t>П II (1) макс</t>
  </si>
  <si>
    <t>П II (1) мин</t>
  </si>
  <si>
    <t>В II (1)</t>
  </si>
  <si>
    <t>П III (1) макс</t>
  </si>
  <si>
    <t>П III (1) мин</t>
  </si>
  <si>
    <t>В III (1)</t>
  </si>
  <si>
    <t>П I (3) мин</t>
  </si>
  <si>
    <t>В I (3)</t>
  </si>
  <si>
    <t>П IV (2)</t>
  </si>
  <si>
    <t>О IV (2)</t>
  </si>
  <si>
    <t>О IV (2) х В IV (2)</t>
  </si>
  <si>
    <t>П I (3)</t>
  </si>
  <si>
    <t>О I (3)</t>
  </si>
  <si>
    <t>О I (3) х В I (3)</t>
  </si>
  <si>
    <t>Всего</t>
  </si>
  <si>
    <t>П III (4) макс</t>
  </si>
  <si>
    <t>П III (4) мин</t>
  </si>
  <si>
    <t>В III (4)</t>
  </si>
  <si>
    <t>П III (4)</t>
  </si>
  <si>
    <t>О III (4)</t>
  </si>
  <si>
    <t>О III (4) х В III (4)</t>
  </si>
  <si>
    <t>П I (1)</t>
  </si>
  <si>
    <t>О I (1)</t>
  </si>
  <si>
    <t>О I (1) х В I (1)</t>
  </si>
  <si>
    <t>П I (2)</t>
  </si>
  <si>
    <t>О I (2)</t>
  </si>
  <si>
    <t>О I (2) х В I (2)</t>
  </si>
  <si>
    <t>П I (4)</t>
  </si>
  <si>
    <t>О I (4)</t>
  </si>
  <si>
    <t>О I (4) х В I (4)</t>
  </si>
  <si>
    <t>П II (1)</t>
  </si>
  <si>
    <t>О II (1)</t>
  </si>
  <si>
    <t>О II (1) х В II (1)</t>
  </si>
  <si>
    <t>П III (1)</t>
  </si>
  <si>
    <t>О III (1)</t>
  </si>
  <si>
    <t>О III (1) х В III (1)</t>
  </si>
  <si>
    <t>I. Показатели, характеризующие качество работы с доходами бюджета</t>
  </si>
  <si>
    <t>II. Показатели эффективности расходования средств</t>
  </si>
  <si>
    <t>Рейтинг муниципального образования</t>
  </si>
  <si>
    <t>Численность населения на 01.01.2010</t>
  </si>
  <si>
    <t>4=3/2*100%</t>
  </si>
  <si>
    <t>П III (2) макс</t>
  </si>
  <si>
    <t>П III (2) мин</t>
  </si>
  <si>
    <t>В III (2)</t>
  </si>
  <si>
    <t>П III (2)</t>
  </si>
  <si>
    <t>О III (2)</t>
  </si>
  <si>
    <t>О III (2) х В III (2)</t>
  </si>
  <si>
    <t>П III (3) макс</t>
  </si>
  <si>
    <t>П III (3) мин</t>
  </si>
  <si>
    <t>В III (3)</t>
  </si>
  <si>
    <t>П III (3)</t>
  </si>
  <si>
    <t>О III (3)</t>
  </si>
  <si>
    <t>О III (3) х В III (3)</t>
  </si>
  <si>
    <t>Доходы от возврата остатков субсидий, субвенций и иных МБТ, имеющих целевое назначение, прошлых лет 
(код 000 1 18 00000 00 0000 000)</t>
  </si>
  <si>
    <t>5=2-3-4</t>
  </si>
  <si>
    <t>9=6-7-8</t>
  </si>
  <si>
    <t>10=9/5</t>
  </si>
  <si>
    <t>В среднем по МО</t>
  </si>
  <si>
    <t>4=3-2</t>
  </si>
  <si>
    <t>7=6-5</t>
  </si>
  <si>
    <t>Дотации бюджетам муниципальных образований 
(код 000 2 02 01000 00 0000 151) 
(исполнено)</t>
  </si>
  <si>
    <t>Получение кредитов от кредитных организаций в валюте РФ 
(код 000 01 02 00 00 00 0000 700) (утверждено на 2010 год)</t>
  </si>
  <si>
    <t>Дотации бюджетам муниципальных образований  
(код 000 2 02 01000 00 0000 151) (утверждено на 2010 год)</t>
  </si>
  <si>
    <t>Доходы бюджета, не имеющие целевого назначения 
(утверждено на 2010 год)</t>
  </si>
  <si>
    <t>8=7/4</t>
  </si>
  <si>
    <t>4=3/2</t>
  </si>
  <si>
    <t>4=2/3</t>
  </si>
  <si>
    <t>Дефицит бюджета (утверждено на 2010 год)</t>
  </si>
  <si>
    <t xml:space="preserve">Снижение остатков средств на счетах по учету средств бюджета (код 000 01 05 00 00 00 0000 000) </t>
  </si>
  <si>
    <t>Доходы бюджета, всего</t>
  </si>
  <si>
    <t>Дефицит бюджета, всего</t>
  </si>
  <si>
    <t>Доходы бюджета без учета безвозмездных поступлений</t>
  </si>
  <si>
    <t>Доходы бюджета (утверждено на 2010 год)</t>
  </si>
  <si>
    <t xml:space="preserve">Бюджетные кредиты от других бюджетов бюджетной системы РФ (код 000 01 03 00 00 00 0000 000) </t>
  </si>
  <si>
    <t>6=2+3+4+5</t>
  </si>
  <si>
    <t>9=7-8</t>
  </si>
  <si>
    <t>10=(-6)/9*100%</t>
  </si>
  <si>
    <t>Средства от продажи акций и иных форм участия в капитале, находящихся в муниципальной собственности 
(код 000 01 06 01 00 00 0000 630)</t>
  </si>
  <si>
    <t>Безвозмездные поступления 
(код 000 2 00 00000 00 0000 000)</t>
  </si>
  <si>
    <t>Скорректированный дефицит в % 
к доходам бюджета без учета безвозмездных поступлений</t>
  </si>
  <si>
    <t>I (1) Динамика налоговых доходов*</t>
  </si>
  <si>
    <t>Неналоговые доходы без учета возврата остатков и доходов от возврата остатков субсидий, субвенций и иных МБТ, имеющих целевое назначение, прошлых лет</t>
  </si>
  <si>
    <t>+1</t>
  </si>
  <si>
    <t>I (2) Динамика неналоговых доходов*</t>
  </si>
  <si>
    <t>Неналоговые доходы, всего</t>
  </si>
  <si>
    <t>I (3) Отклонение фактического исполнения плана налоговых и неналоговых доходов 
от среднего значения среди муниципальных образований*</t>
  </si>
  <si>
    <t>I (5) Зависимость бюджета от получаемых дотаций из вышестоящего бюджета</t>
  </si>
  <si>
    <t>П I (5) макс</t>
  </si>
  <si>
    <t>П I (5) мин</t>
  </si>
  <si>
    <t>В I (5)</t>
  </si>
  <si>
    <t>П I (5)</t>
  </si>
  <si>
    <t>О I (5)</t>
  </si>
  <si>
    <t>О I (5) х В I (5)</t>
  </si>
  <si>
    <t xml:space="preserve">Превышение (-) / соблюдение (+) норматива </t>
  </si>
  <si>
    <t>II (1) Соблюдение норматива формирования расходов на содержание органов местного самоуправления</t>
  </si>
  <si>
    <t>4=2-3</t>
  </si>
  <si>
    <t>П II (2) макс</t>
  </si>
  <si>
    <t>П II (2) мин</t>
  </si>
  <si>
    <t>В II (2)</t>
  </si>
  <si>
    <t>П II (2)</t>
  </si>
  <si>
    <t>О II (2)</t>
  </si>
  <si>
    <t>О II (2) х В II (2)</t>
  </si>
  <si>
    <t>П II (3) макс</t>
  </si>
  <si>
    <t>П II (3) мин</t>
  </si>
  <si>
    <t>В II (3)</t>
  </si>
  <si>
    <t>П II (3)</t>
  </si>
  <si>
    <t>О II (3)</t>
  </si>
  <si>
    <t>О II (3) х В II (3)</t>
  </si>
  <si>
    <t>П II (4) макс</t>
  </si>
  <si>
    <t>П II (4) мин</t>
  </si>
  <si>
    <t>В II (4)</t>
  </si>
  <si>
    <t>П II (4)</t>
  </si>
  <si>
    <t>О II (4)</t>
  </si>
  <si>
    <t>О II (4) х В II (4)</t>
  </si>
  <si>
    <t>Средняя процентная ставка, % годовых</t>
  </si>
  <si>
    <t>Получение кредитов 
от кредитных организаций в валюте РФ 
(код 000 01 02 00 00 00 0000 700) (исполнено)</t>
  </si>
  <si>
    <t>П II (5) макс</t>
  </si>
  <si>
    <t>П II (5) мин</t>
  </si>
  <si>
    <t>В II (5)</t>
  </si>
  <si>
    <t>среднемесячное значение расходов</t>
  </si>
  <si>
    <t>Расходы бюджета на оплату коммунальных услуг (КОСГУ 223)</t>
  </si>
  <si>
    <t>П II (5)</t>
  </si>
  <si>
    <t>О II (5)</t>
  </si>
  <si>
    <t>О II (5) х В II (5)</t>
  </si>
  <si>
    <t>5=4-3</t>
  </si>
  <si>
    <t>6=5/3мес.</t>
  </si>
  <si>
    <t>П II (6) макс</t>
  </si>
  <si>
    <t>П II (6) мин</t>
  </si>
  <si>
    <t>В II (6)</t>
  </si>
  <si>
    <t>Темп роста, 
%</t>
  </si>
  <si>
    <t>П II (6)</t>
  </si>
  <si>
    <t>О II (6)</t>
  </si>
  <si>
    <t>О II (6) х В II (6)</t>
  </si>
  <si>
    <t>II (6) Динамика фактических расходов на оплату коммунальных услуг 
(в сравнении со средним значением по муниципальным образованиям)*</t>
  </si>
  <si>
    <t>П III (5) макс</t>
  </si>
  <si>
    <t>П III (5) мин</t>
  </si>
  <si>
    <t>В III (5)</t>
  </si>
  <si>
    <t>П III (5)</t>
  </si>
  <si>
    <t>О III (5)</t>
  </si>
  <si>
    <t>О III (5) х В III (5)</t>
  </si>
  <si>
    <t>П III (6) макс</t>
  </si>
  <si>
    <t>П III (6) мин</t>
  </si>
  <si>
    <t>В III (6)</t>
  </si>
  <si>
    <t>П III (6)</t>
  </si>
  <si>
    <t>О III (6)</t>
  </si>
  <si>
    <t>О III (6) х В III (6)</t>
  </si>
  <si>
    <t>IV (1) Утверждение бюджета на очередной финансовый год и плановый период</t>
  </si>
  <si>
    <t>П IV (1) макс</t>
  </si>
  <si>
    <t>П IV (1) мин</t>
  </si>
  <si>
    <t>В IV (1)</t>
  </si>
  <si>
    <t>П IV (1)</t>
  </si>
  <si>
    <t>О IV (1)</t>
  </si>
  <si>
    <t>О IV (1) х В IV (1)</t>
  </si>
  <si>
    <t>Бюджет муниципального образования принят на 2010 год и на плановый период 2011 и 2012 годов</t>
  </si>
  <si>
    <t>Муниципальный долг, всего</t>
  </si>
  <si>
    <t xml:space="preserve">Объем основного долга по бюджетным кредитам, привлеченным в местный бюджет </t>
  </si>
  <si>
    <t>Муниципальный долг, скорректированный на величину бюджетных кредитов</t>
  </si>
  <si>
    <t>7=5-6</t>
  </si>
  <si>
    <t>Скорректированный объем муниципального долга в % 
к доходам бюджета без учета безвозмездных поступлений</t>
  </si>
  <si>
    <t>8=4/7*100%</t>
  </si>
  <si>
    <t>Субвенции бюджетам муниципальных образований (код 000 2 02 03000 00 0000 151) (утверждено на 2010 год)</t>
  </si>
  <si>
    <t>Общий объем расходов бюджета муниципального образования без учёта субвенций на исполнение переданных полномочий (утверждено на 2010 год)</t>
  </si>
  <si>
    <t>5=3-4</t>
  </si>
  <si>
    <t>III (3) Соблюдение ограничения предельного объема расходов на обслуживание муниципального долга, установленного ст. 111 Бюджетного кодекса РФ</t>
  </si>
  <si>
    <t>Общий объем расходов бюджета муниципального образования (утверждено 
на 2010 год)</t>
  </si>
  <si>
    <t>6=2/5*100%</t>
  </si>
  <si>
    <t>Доля расходов на обслуживание муниципального долга в общем объеме расходов  бюджета за исключением расходов за счет субвенций, %</t>
  </si>
  <si>
    <t>Просроченная задолженность по муниципальным долговым обязательствам</t>
  </si>
  <si>
    <t>III (1) Соблюдение ограничения размера дефицита бюджета муниципального образования, установленного п. 3 ст. 92.1 Бюджетного кодекса РФ</t>
  </si>
  <si>
    <t>III (2) Соблюдение ограничения предельного объема муниципального долга, установленного п. 3 ст. 107 Бюджетного кодекса РФ</t>
  </si>
  <si>
    <t>III (4) Просроченная задолженность по муниципальным долговым обязательствам</t>
  </si>
  <si>
    <t>III (6) Стоимость коммерческого кредита</t>
  </si>
  <si>
    <t>П III (7) макс</t>
  </si>
  <si>
    <t>П III (7) мин</t>
  </si>
  <si>
    <t>В III (7)</t>
  </si>
  <si>
    <t>П III (7)</t>
  </si>
  <si>
    <t>О III (7)</t>
  </si>
  <si>
    <t>О III (7) х В III (7)</t>
  </si>
  <si>
    <t>П III (8) макс</t>
  </si>
  <si>
    <t>П III (8) мин</t>
  </si>
  <si>
    <t>В III (8)</t>
  </si>
  <si>
    <t>П III (8)</t>
  </si>
  <si>
    <t>О III (8)</t>
  </si>
  <si>
    <t>О III (8) х В III (8)</t>
  </si>
  <si>
    <t>П III (9) макс</t>
  </si>
  <si>
    <t>П III (9) мин</t>
  </si>
  <si>
    <t>В III (9)</t>
  </si>
  <si>
    <t>П III (9)</t>
  </si>
  <si>
    <t>О III (9)</t>
  </si>
  <si>
    <t>О III (9) х В III (9)</t>
  </si>
  <si>
    <t>III (10) Временное отвлечение остатков субсидий и субвенций на счете местного бюджета на цели, не соответствующие условиям и целям их предоставления</t>
  </si>
  <si>
    <t>П III (10) макс</t>
  </si>
  <si>
    <t>П III (10) мин</t>
  </si>
  <si>
    <t>В III (10)</t>
  </si>
  <si>
    <t>П III (10)</t>
  </si>
  <si>
    <t>О III (10)</t>
  </si>
  <si>
    <t>О III (10) х В III (10)</t>
  </si>
  <si>
    <t>IV. Иные показатели</t>
  </si>
  <si>
    <t>III. Показатели, характеризующие качество работы с источниками финансирования дефицита местного бюджета  и муниципальным долгом</t>
  </si>
  <si>
    <t>Утверждено 
на 2010 год</t>
  </si>
  <si>
    <t>Расчет налоговых и неналоговых доходов*</t>
  </si>
  <si>
    <t>Налоговые и неналоговые доходы (код 000 1 00 00000 00 0000 000)</t>
  </si>
  <si>
    <t>Налоговые и неналоговые доходы 
без учета возврата остатков и доходов от возврата остатков субсидий, субвенций и иных МБТ, имеющих целевое назначение, прошлых лет</t>
  </si>
  <si>
    <t>Расчет налоговых и неналоговых доходов</t>
  </si>
  <si>
    <t>Налоговые и неналоговые доходы 
без учета возврата остатков и доходов от возврата остатков субсидий, субвенций и иных МБТ, имеющих целевое назначение, прошлых лет
(исполнено)</t>
  </si>
  <si>
    <t>Налоговые и неналоговые доходы 
без учета возврата остатков и доходов от возврата остатков субсидий, субвенций и иных МБТ, имеющих целевое назначение, прошлых лет 
(утверждено на 2010 год)</t>
  </si>
  <si>
    <t>Просроченная кредиторская задолженность бюджета муниципального образования</t>
  </si>
  <si>
    <t>II (2) Доля неэффективных расходов на содержание органов местного самоуправления 
в общем объеме расходов бюджета*</t>
  </si>
  <si>
    <t>II (4) Наличие просроченной кредиторской задолженности бюджета муниципального образования*</t>
  </si>
  <si>
    <t>Расходы бюджета на обслуживание муниципального долга 
(утверждено 
на 2010 год)</t>
  </si>
  <si>
    <t>III (7) Наличие обращения об изменении срока погашения бюджетного кредита, предоставленного местному бюджету из областного бюджета</t>
  </si>
  <si>
    <t>III (8) Соблюдение сроков возврата бюджетного кредита, предоставленного местному бюджету из областного бюджета</t>
  </si>
  <si>
    <t>II (5) Отношение объема кредиторской задолженности бюджета по оплате коммунальных услуг 
к среднемесячному объему расходов бюджета на оплату коммунальных услуг*</t>
  </si>
  <si>
    <t>Расходы бюджета на оплату труда 
(КОСГУ 210) без учета целевых средств из областного и федерального бюджетов</t>
  </si>
  <si>
    <t>II (7) Динамика фактических расходов на оплату труда 
(в сравнении со средним значением по муниципальным образованиям)*</t>
  </si>
  <si>
    <t>П II (7) макс</t>
  </si>
  <si>
    <t>П II (7) мин</t>
  </si>
  <si>
    <t>В II (7)</t>
  </si>
  <si>
    <t>П II (7)</t>
  </si>
  <si>
    <t>О II (7)</t>
  </si>
  <si>
    <t>О II (7) х В II (7)</t>
  </si>
  <si>
    <t>III (9) Соотношение остатков собственных средств и расходов местного бюджета</t>
  </si>
  <si>
    <t>Расходы местного бюджета без учёта целевых средств из областного и федерального бюджетов</t>
  </si>
  <si>
    <t>III (5) Планируемые привлечения кредитов от кредитных организаций*</t>
  </si>
  <si>
    <t>9 месяцев 2010 года (исполнено)</t>
  </si>
  <si>
    <t>за 9 месяцев 
2010 года</t>
  </si>
  <si>
    <t>I (4) Наличие обращения от муниципального образования с просьбой 
о досрочном предоставлении дотаций на выравнивание бюджетной обеспеченности</t>
  </si>
  <si>
    <t>Нормативное 
значение расходов 
на содержание ОМСУ (постановление Правительства СО 
от 21.10.2009 № 575)</t>
  </si>
  <si>
    <t>II (3) Размер кредиторской задолженности бюджета 
на 1 жителя муниципального образования*</t>
  </si>
  <si>
    <t>Расходы бюджета на оплату 
коммунальных услуг (КОСГУ 223) 
без учета целевых средств из областного 
и федерального бюджетов</t>
  </si>
  <si>
    <t>Дефицит бюджета, скорректированный на разницу полученных и погашенных бюджетных кредитов, величину поступлений от продажи акций и снижения остатков</t>
  </si>
  <si>
    <t>Соотношение остатков собственных средств и средних ежемесячных расходов местного бюджета без учёта целевых средств из областного и федерального бюджета</t>
  </si>
  <si>
    <t>2.Кинельский</t>
  </si>
  <si>
    <t>34.Приволжский</t>
  </si>
  <si>
    <t>35.Волжский</t>
  </si>
  <si>
    <t>Налоговые  доходы (исполнено 
за 2009 год)</t>
  </si>
  <si>
    <t>Налоговые  доходы (исполнено 
за 2010 год)</t>
  </si>
  <si>
    <t>2009 год (исполнено)</t>
  </si>
  <si>
    <t>2010 год (исполнено)</t>
  </si>
  <si>
    <t>Исполнено
 за 2010 год</t>
  </si>
  <si>
    <t>В 4 квартале 2010 года 
в МУФ СО поступило обращение от МО с просьбой о досрочном предоставлении дотации на выравнивание бюджетной обеспеченности из областного бюджета</t>
  </si>
  <si>
    <t>за 2010 год</t>
  </si>
  <si>
    <t>за 4 квартал 
2010 года</t>
  </si>
  <si>
    <t>Исполнено расходов на содержание ОМСУ 
(на 01.01.2011)</t>
  </si>
  <si>
    <t>Кредиторская задолженность по бюджетной деятельности 
на 01.01.2011</t>
  </si>
  <si>
    <t>Общий объем расходов бюджета муниципального образования 
(исполнено за 2010 год)</t>
  </si>
  <si>
    <t>Неэффективные расходы на управление на 01.01.2011 (постановление Правтельства РФ 
от 15.04.2009 №322)</t>
  </si>
  <si>
    <t>Кредиторская задолженность бюджета по оплате коммунальных услуг на 01.01.2011</t>
  </si>
  <si>
    <t>Исполнено
за 2009 год</t>
  </si>
  <si>
    <t>Исполнено
за 2010 год</t>
  </si>
  <si>
    <t>Муниципальный долг (на 01.01.2011)</t>
  </si>
  <si>
    <t>5=3+4</t>
  </si>
  <si>
    <t>6=2/5</t>
  </si>
  <si>
    <t>В 4 квартале 
2010 года в МУФ СО поступило обращение от МО 
с просьбой об изменении срока погашения бюджетного кредита</t>
  </si>
  <si>
    <t>В 4 квартале 2010 года не соблюдены сроки возврата бюджетного кредита, предоставленного из областного бюджета</t>
  </si>
  <si>
    <t>Остатки собственных средств местного бюджета на 01.01.2011</t>
  </si>
  <si>
    <t>Среднее ежемесячное значение плана на 2011 год</t>
  </si>
  <si>
    <t>4=3/12 мес.</t>
  </si>
  <si>
    <t>5=2/4*100%</t>
  </si>
  <si>
    <t>Утверждено 
на 2011 год 
(по состоянию 
на 01.02.2011)</t>
  </si>
  <si>
    <t>В 4 квартале 2010 года 
по состоянию на отчетную дату имело место временное отвлечение остатков субсидий и субвенций на счете местного бюджета на цели, не соответствующие условиям и целям их предоставления</t>
  </si>
  <si>
    <t xml:space="preserve">В 4 квартале 2010 года принят приказ 
МУФ СО 
о сокращении МБТ бюджету МО </t>
  </si>
  <si>
    <t>Расчет рейтинга муниципальных образований Самарской области по итогам 4 квартала 2010 года</t>
  </si>
  <si>
    <t>Группа муниципального образования</t>
  </si>
  <si>
    <t>1.Ставропольский</t>
  </si>
  <si>
    <t>3.Отрадный</t>
  </si>
  <si>
    <t>4.Пестравский</t>
  </si>
  <si>
    <t>5.Красноярский</t>
  </si>
  <si>
    <t>6.Сергиевский</t>
  </si>
  <si>
    <t>7.Нефтегорский</t>
  </si>
  <si>
    <t>8.Кошкинский</t>
  </si>
  <si>
    <t>9.Похвистнево</t>
  </si>
  <si>
    <t>10.Новокуйбышевск</t>
  </si>
  <si>
    <t>11.Сызранский</t>
  </si>
  <si>
    <t>12.Алексеевский</t>
  </si>
  <si>
    <t>13.Кинель</t>
  </si>
  <si>
    <t>14.Камышлинский</t>
  </si>
  <si>
    <t>15.Кинель-Черкасский</t>
  </si>
  <si>
    <t xml:space="preserve">16.Чапаевск </t>
  </si>
  <si>
    <t>17.Сызрань</t>
  </si>
  <si>
    <t>18.Большеглушицкий</t>
  </si>
  <si>
    <t>19.Октябрьск</t>
  </si>
  <si>
    <t>20.Безенчукский</t>
  </si>
  <si>
    <t>21.Борский</t>
  </si>
  <si>
    <t>22.Исаклинский</t>
  </si>
  <si>
    <t>23.Богатовский</t>
  </si>
  <si>
    <t>24.Похвистневский</t>
  </si>
  <si>
    <t>25.Жигулевск</t>
  </si>
  <si>
    <t>26.Челно-Вершинский</t>
  </si>
  <si>
    <t>27.Клявлинский</t>
  </si>
  <si>
    <t>28.Красноармейский</t>
  </si>
  <si>
    <t>29.Тольятти</t>
  </si>
  <si>
    <t>30.Большечерниговский</t>
  </si>
  <si>
    <t>31.Шенталинский</t>
  </si>
  <si>
    <t>32.Шигонский</t>
  </si>
  <si>
    <t>33.Хворостянский</t>
  </si>
  <si>
    <t>36.Самара</t>
  </si>
  <si>
    <t>37.Елховский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</si>
</sst>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#,##0.000"/>
    <numFmt numFmtId="167" formatCode="#,##0_ ;\-#,##0\ "/>
    <numFmt numFmtId="168" formatCode="#,##0.0_ ;\-#,##0.0\ "/>
    <numFmt numFmtId="169" formatCode="#,##0.00_ ;\-#,##0.00\ "/>
    <numFmt numFmtId="170" formatCode="#,##0.0000"/>
    <numFmt numFmtId="171" formatCode="#,##0.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00000000000"/>
    <numFmt numFmtId="185" formatCode="#,##0_ ;[Red]\-#,##0\ "/>
    <numFmt numFmtId="186" formatCode="#,##0.00_ ;[Red]\-#,##0.00\ "/>
    <numFmt numFmtId="187" formatCode="#,##0.0_ ;[Red]\-#,##0.0\ "/>
    <numFmt numFmtId="188" formatCode="#,##0.0000000000000"/>
    <numFmt numFmtId="189" formatCode="#,##0.00000000000000"/>
    <numFmt numFmtId="190" formatCode="#,##0.000000000000000"/>
    <numFmt numFmtId="191" formatCode="mmm/yyyy"/>
    <numFmt numFmtId="19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sz val="12"/>
      <color indexed="17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4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13" fillId="0" borderId="0">
      <alignment vertical="center" wrapText="1"/>
      <protection/>
    </xf>
    <xf numFmtId="0" fontId="14" fillId="0" borderId="0">
      <alignment vertical="top" wrapText="1"/>
      <protection/>
    </xf>
    <xf numFmtId="0" fontId="13" fillId="0" borderId="0">
      <alignment vertical="center" wrapText="1"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 quotePrefix="1">
      <alignment horizontal="right"/>
    </xf>
    <xf numFmtId="0" fontId="4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horizontal="right"/>
    </xf>
    <xf numFmtId="0" fontId="2" fillId="0" borderId="10" xfId="0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/>
    </xf>
    <xf numFmtId="169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/>
    </xf>
    <xf numFmtId="186" fontId="3" fillId="0" borderId="10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 horizontal="center"/>
    </xf>
    <xf numFmtId="170" fontId="3" fillId="0" borderId="10" xfId="0" applyNumberFormat="1" applyFont="1" applyBorder="1" applyAlignment="1">
      <alignment horizontal="center"/>
    </xf>
    <xf numFmtId="186" fontId="2" fillId="0" borderId="10" xfId="0" applyNumberFormat="1" applyFont="1" applyFill="1" applyBorder="1" applyAlignment="1">
      <alignment horizontal="right" vertical="center" shrinkToFi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6" fillId="33" borderId="11" xfId="0" applyFont="1" applyFill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86" fontId="6" fillId="0" borderId="10" xfId="0" applyNumberFormat="1" applyFont="1" applyBorder="1" applyAlignment="1">
      <alignment/>
    </xf>
    <xf numFmtId="166" fontId="8" fillId="0" borderId="10" xfId="0" applyNumberFormat="1" applyFont="1" applyFill="1" applyBorder="1" applyAlignment="1">
      <alignment horizontal="right"/>
    </xf>
    <xf numFmtId="185" fontId="3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171" fontId="3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 horizontal="center"/>
    </xf>
    <xf numFmtId="0" fontId="6" fillId="33" borderId="16" xfId="0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4" fontId="3" fillId="0" borderId="18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" fontId="3" fillId="0" borderId="18" xfId="0" applyNumberFormat="1" applyFont="1" applyBorder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4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6" fontId="3" fillId="0" borderId="23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/>
    </xf>
    <xf numFmtId="0" fontId="31" fillId="0" borderId="24" xfId="0" applyFont="1" applyBorder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4" xfId="57"/>
    <cellStyle name="Обычный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47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45" sqref="J45"/>
    </sheetView>
  </sheetViews>
  <sheetFormatPr defaultColWidth="9.140625" defaultRowHeight="15"/>
  <cols>
    <col min="1" max="1" width="24.421875" style="51" customWidth="1"/>
    <col min="2" max="2" width="18.421875" style="51" bestFit="1" customWidth="1"/>
    <col min="3" max="3" width="16.28125" style="51" customWidth="1"/>
    <col min="4" max="4" width="14.7109375" style="51" customWidth="1"/>
    <col min="5" max="5" width="18.421875" style="51" customWidth="1"/>
    <col min="6" max="6" width="18.140625" style="51" customWidth="1"/>
    <col min="7" max="7" width="16.00390625" style="51" customWidth="1"/>
    <col min="8" max="8" width="15.140625" style="51" customWidth="1"/>
    <col min="9" max="9" width="18.28125" style="51" customWidth="1"/>
    <col min="10" max="16384" width="9.140625" style="51" customWidth="1"/>
  </cols>
  <sheetData>
    <row r="1" spans="1:9" ht="15.75">
      <c r="A1" s="62" t="s">
        <v>260</v>
      </c>
      <c r="B1" s="62"/>
      <c r="C1" s="62"/>
      <c r="D1" s="62"/>
      <c r="E1" s="62"/>
      <c r="F1" s="62"/>
      <c r="G1" s="62"/>
      <c r="H1" s="62"/>
      <c r="I1" s="62"/>
    </row>
    <row r="3" spans="1:9" s="7" customFormat="1" ht="15.75" customHeight="1">
      <c r="A3" s="63" t="s">
        <v>38</v>
      </c>
      <c r="B3" s="64" t="s">
        <v>43</v>
      </c>
      <c r="C3" s="64"/>
      <c r="D3" s="64"/>
      <c r="E3" s="64"/>
      <c r="F3" s="64" t="s">
        <v>298</v>
      </c>
      <c r="G3" s="64"/>
      <c r="H3" s="64"/>
      <c r="I3" s="64"/>
    </row>
    <row r="4" spans="1:9" s="8" customFormat="1" ht="212.25" customHeight="1">
      <c r="A4" s="63"/>
      <c r="B4" s="10" t="s">
        <v>261</v>
      </c>
      <c r="C4" s="10" t="s">
        <v>113</v>
      </c>
      <c r="D4" s="10" t="s">
        <v>40</v>
      </c>
      <c r="E4" s="10" t="s">
        <v>262</v>
      </c>
      <c r="F4" s="10" t="s">
        <v>261</v>
      </c>
      <c r="G4" s="10" t="s">
        <v>113</v>
      </c>
      <c r="H4" s="10" t="s">
        <v>40</v>
      </c>
      <c r="I4" s="10" t="s">
        <v>262</v>
      </c>
    </row>
    <row r="5" spans="1:9" s="7" customFormat="1" ht="15.75">
      <c r="A5" s="9">
        <v>1</v>
      </c>
      <c r="B5" s="9">
        <v>2</v>
      </c>
      <c r="C5" s="9">
        <v>3</v>
      </c>
      <c r="D5" s="9">
        <v>4</v>
      </c>
      <c r="E5" s="9" t="s">
        <v>114</v>
      </c>
      <c r="F5" s="9">
        <v>6</v>
      </c>
      <c r="G5" s="9">
        <v>7</v>
      </c>
      <c r="H5" s="9">
        <v>8</v>
      </c>
      <c r="I5" s="9" t="s">
        <v>115</v>
      </c>
    </row>
    <row r="6" spans="1:9" ht="15.75">
      <c r="A6" s="5" t="s">
        <v>0</v>
      </c>
      <c r="B6" s="52">
        <v>11701037076.09</v>
      </c>
      <c r="C6" s="52">
        <v>1664303.75</v>
      </c>
      <c r="D6" s="52"/>
      <c r="E6" s="52">
        <f>B6-C6-D6</f>
        <v>11699372772.34</v>
      </c>
      <c r="F6" s="52">
        <v>11861125798.05</v>
      </c>
      <c r="G6" s="52">
        <v>1808294.94</v>
      </c>
      <c r="H6" s="52">
        <v>-20782869.33</v>
      </c>
      <c r="I6" s="52">
        <f>F6-G6-H6</f>
        <v>11880100372.439999</v>
      </c>
    </row>
    <row r="7" spans="1:9" ht="15.75">
      <c r="A7" s="5" t="s">
        <v>1</v>
      </c>
      <c r="B7" s="52">
        <v>5565739000</v>
      </c>
      <c r="C7" s="52"/>
      <c r="D7" s="52">
        <v>-18619000</v>
      </c>
      <c r="E7" s="52">
        <f aca="true" t="shared" si="0" ref="E7:E42">B7-C7-D7</f>
        <v>5584358000</v>
      </c>
      <c r="F7" s="52">
        <v>5891593952.21</v>
      </c>
      <c r="G7" s="52">
        <v>404014.21</v>
      </c>
      <c r="H7" s="52">
        <v>-18720567.98</v>
      </c>
      <c r="I7" s="52">
        <f aca="true" t="shared" si="1" ref="I7:I42">F7-G7-H7</f>
        <v>5909910505.98</v>
      </c>
    </row>
    <row r="8" spans="1:9" ht="15.75">
      <c r="A8" s="5" t="s">
        <v>2</v>
      </c>
      <c r="B8" s="52">
        <v>1026942032</v>
      </c>
      <c r="C8" s="52">
        <v>411788.44</v>
      </c>
      <c r="D8" s="52">
        <v>-2590756.44</v>
      </c>
      <c r="E8" s="52">
        <f t="shared" si="0"/>
        <v>1029121000</v>
      </c>
      <c r="F8" s="52">
        <v>1037457157.5</v>
      </c>
      <c r="G8" s="52">
        <v>411788.44</v>
      </c>
      <c r="H8" s="52">
        <v>-2590756.44</v>
      </c>
      <c r="I8" s="52">
        <f t="shared" si="1"/>
        <v>1039636125.5</v>
      </c>
    </row>
    <row r="9" spans="1:9" ht="15.75">
      <c r="A9" s="5" t="s">
        <v>3</v>
      </c>
      <c r="B9" s="52">
        <v>963534000</v>
      </c>
      <c r="C9" s="52"/>
      <c r="D9" s="52"/>
      <c r="E9" s="52">
        <f t="shared" si="0"/>
        <v>963534000</v>
      </c>
      <c r="F9" s="52">
        <v>1040861849.82</v>
      </c>
      <c r="G9" s="52"/>
      <c r="H9" s="52">
        <v>-4339353.33</v>
      </c>
      <c r="I9" s="52">
        <f t="shared" si="1"/>
        <v>1045201203.1500001</v>
      </c>
    </row>
    <row r="10" spans="1:9" ht="15.75">
      <c r="A10" s="5" t="s">
        <v>4</v>
      </c>
      <c r="B10" s="52">
        <v>202434300</v>
      </c>
      <c r="C10" s="52"/>
      <c r="D10" s="52">
        <v>-154700</v>
      </c>
      <c r="E10" s="52">
        <f t="shared" si="0"/>
        <v>202589000</v>
      </c>
      <c r="F10" s="52">
        <v>189698063.54</v>
      </c>
      <c r="G10" s="52"/>
      <c r="H10" s="52">
        <v>-154652.97</v>
      </c>
      <c r="I10" s="52">
        <f t="shared" si="1"/>
        <v>189852716.51</v>
      </c>
    </row>
    <row r="11" spans="1:9" ht="15.75">
      <c r="A11" s="5" t="s">
        <v>5</v>
      </c>
      <c r="B11" s="52">
        <v>317639500</v>
      </c>
      <c r="C11" s="52"/>
      <c r="D11" s="52"/>
      <c r="E11" s="52">
        <f t="shared" si="0"/>
        <v>317639500</v>
      </c>
      <c r="F11" s="52">
        <v>325597130.51</v>
      </c>
      <c r="G11" s="52"/>
      <c r="H11" s="52">
        <v>-16859.22</v>
      </c>
      <c r="I11" s="52">
        <f t="shared" si="1"/>
        <v>325613989.73</v>
      </c>
    </row>
    <row r="12" spans="1:9" ht="15.75">
      <c r="A12" s="5" t="s">
        <v>6</v>
      </c>
      <c r="B12" s="52">
        <v>278636675</v>
      </c>
      <c r="C12" s="52"/>
      <c r="D12" s="52"/>
      <c r="E12" s="52">
        <f t="shared" si="0"/>
        <v>278636675</v>
      </c>
      <c r="F12" s="52">
        <v>295559636.76</v>
      </c>
      <c r="G12" s="52"/>
      <c r="H12" s="52">
        <v>-21049.8</v>
      </c>
      <c r="I12" s="52">
        <f t="shared" si="1"/>
        <v>295580686.56</v>
      </c>
    </row>
    <row r="13" spans="1:9" ht="15.75">
      <c r="A13" s="5" t="s">
        <v>7</v>
      </c>
      <c r="B13" s="52">
        <v>98216510.96</v>
      </c>
      <c r="C13" s="52"/>
      <c r="D13" s="52">
        <v>-155867.61</v>
      </c>
      <c r="E13" s="52">
        <f t="shared" si="0"/>
        <v>98372378.57</v>
      </c>
      <c r="F13" s="52">
        <v>94139290.73</v>
      </c>
      <c r="G13" s="52"/>
      <c r="H13" s="52">
        <v>-217692.61</v>
      </c>
      <c r="I13" s="52">
        <f t="shared" si="1"/>
        <v>94356983.34</v>
      </c>
    </row>
    <row r="14" spans="1:9" ht="15.75">
      <c r="A14" s="5" t="s">
        <v>8</v>
      </c>
      <c r="B14" s="52">
        <v>278741000</v>
      </c>
      <c r="C14" s="52"/>
      <c r="D14" s="52"/>
      <c r="E14" s="52">
        <f t="shared" si="0"/>
        <v>278741000</v>
      </c>
      <c r="F14" s="52">
        <v>277231969.79</v>
      </c>
      <c r="G14" s="52">
        <v>451728.18</v>
      </c>
      <c r="H14" s="52">
        <v>-732920.57</v>
      </c>
      <c r="I14" s="52">
        <f t="shared" si="1"/>
        <v>277513162.18</v>
      </c>
    </row>
    <row r="15" spans="1:9" ht="15.75">
      <c r="A15" s="5" t="s">
        <v>9</v>
      </c>
      <c r="B15" s="52">
        <v>156735000</v>
      </c>
      <c r="C15" s="52"/>
      <c r="D15" s="52">
        <v>-857000</v>
      </c>
      <c r="E15" s="52">
        <f t="shared" si="0"/>
        <v>157592000</v>
      </c>
      <c r="F15" s="52">
        <v>158553337.65</v>
      </c>
      <c r="G15" s="52"/>
      <c r="H15" s="52">
        <v>-856829.68</v>
      </c>
      <c r="I15" s="52">
        <f t="shared" si="1"/>
        <v>159410167.33</v>
      </c>
    </row>
    <row r="16" spans="1:9" ht="15.75">
      <c r="A16" s="5" t="s">
        <v>10</v>
      </c>
      <c r="B16" s="52">
        <v>38999523</v>
      </c>
      <c r="C16" s="52">
        <v>216000</v>
      </c>
      <c r="D16" s="52">
        <v>-1007177</v>
      </c>
      <c r="E16" s="52">
        <f t="shared" si="0"/>
        <v>39790700</v>
      </c>
      <c r="F16" s="52">
        <v>39138890.88</v>
      </c>
      <c r="G16" s="52">
        <v>215635</v>
      </c>
      <c r="H16" s="52">
        <v>-1007149.92</v>
      </c>
      <c r="I16" s="52">
        <f t="shared" si="1"/>
        <v>39930405.800000004</v>
      </c>
    </row>
    <row r="17" spans="1:9" ht="15.75">
      <c r="A17" s="5" t="s">
        <v>11</v>
      </c>
      <c r="B17" s="52">
        <v>177214970.2</v>
      </c>
      <c r="C17" s="52"/>
      <c r="D17" s="52">
        <v>-702568.32</v>
      </c>
      <c r="E17" s="52">
        <f t="shared" si="0"/>
        <v>177917538.51999998</v>
      </c>
      <c r="F17" s="52">
        <v>164981675.15</v>
      </c>
      <c r="G17" s="52"/>
      <c r="H17" s="52">
        <v>-740068.32</v>
      </c>
      <c r="I17" s="52">
        <f t="shared" si="1"/>
        <v>165721743.47</v>
      </c>
    </row>
    <row r="18" spans="1:9" ht="15.75">
      <c r="A18" s="5" t="s">
        <v>12</v>
      </c>
      <c r="B18" s="52">
        <v>53226708.99</v>
      </c>
      <c r="C18" s="52"/>
      <c r="D18" s="52">
        <v>1799850</v>
      </c>
      <c r="E18" s="52">
        <f t="shared" si="0"/>
        <v>51426858.99</v>
      </c>
      <c r="F18" s="52">
        <v>53846163.93</v>
      </c>
      <c r="G18" s="52"/>
      <c r="H18" s="52">
        <v>-149448.23</v>
      </c>
      <c r="I18" s="52">
        <f t="shared" si="1"/>
        <v>53995612.16</v>
      </c>
    </row>
    <row r="19" spans="1:9" ht="15.75">
      <c r="A19" s="5" t="s">
        <v>13</v>
      </c>
      <c r="B19" s="52">
        <v>98963066</v>
      </c>
      <c r="C19" s="52"/>
      <c r="D19" s="52"/>
      <c r="E19" s="52">
        <f t="shared" si="0"/>
        <v>98963066</v>
      </c>
      <c r="F19" s="52">
        <v>95416649.79</v>
      </c>
      <c r="G19" s="52"/>
      <c r="H19" s="52">
        <v>-280920.32</v>
      </c>
      <c r="I19" s="52">
        <f t="shared" si="1"/>
        <v>95697570.11</v>
      </c>
    </row>
    <row r="20" spans="1:9" ht="15.75">
      <c r="A20" s="5" t="s">
        <v>14</v>
      </c>
      <c r="B20" s="52">
        <v>106928966</v>
      </c>
      <c r="C20" s="52"/>
      <c r="D20" s="52"/>
      <c r="E20" s="52">
        <f t="shared" si="0"/>
        <v>106928966</v>
      </c>
      <c r="F20" s="52">
        <v>80410048.7</v>
      </c>
      <c r="G20" s="52"/>
      <c r="H20" s="52">
        <v>-895.84</v>
      </c>
      <c r="I20" s="52">
        <f t="shared" si="1"/>
        <v>80410944.54</v>
      </c>
    </row>
    <row r="21" spans="1:9" ht="15.75">
      <c r="A21" s="5" t="s">
        <v>15</v>
      </c>
      <c r="B21" s="52">
        <v>52254623.32</v>
      </c>
      <c r="C21" s="52">
        <v>271530</v>
      </c>
      <c r="D21" s="52">
        <v>-400758.68</v>
      </c>
      <c r="E21" s="52">
        <f t="shared" si="0"/>
        <v>52383852</v>
      </c>
      <c r="F21" s="52">
        <v>52719931.09</v>
      </c>
      <c r="G21" s="52">
        <v>271530</v>
      </c>
      <c r="H21" s="52">
        <v>-400758.68</v>
      </c>
      <c r="I21" s="52">
        <f t="shared" si="1"/>
        <v>52849159.77</v>
      </c>
    </row>
    <row r="22" spans="1:9" ht="15.75">
      <c r="A22" s="5" t="s">
        <v>16</v>
      </c>
      <c r="B22" s="52">
        <v>495568331.66</v>
      </c>
      <c r="C22" s="52">
        <v>29133</v>
      </c>
      <c r="D22" s="52"/>
      <c r="E22" s="52">
        <f t="shared" si="0"/>
        <v>495539198.66</v>
      </c>
      <c r="F22" s="52">
        <v>464711371.29</v>
      </c>
      <c r="G22" s="52">
        <v>29133</v>
      </c>
      <c r="H22" s="52">
        <v>-436584.98</v>
      </c>
      <c r="I22" s="52">
        <f t="shared" si="1"/>
        <v>465118823.27000004</v>
      </c>
    </row>
    <row r="23" spans="1:9" ht="15.75">
      <c r="A23" s="5" t="s">
        <v>17</v>
      </c>
      <c r="B23" s="52">
        <v>37643900</v>
      </c>
      <c r="C23" s="52"/>
      <c r="D23" s="52"/>
      <c r="E23" s="52">
        <f t="shared" si="0"/>
        <v>37643900</v>
      </c>
      <c r="F23" s="52">
        <v>35551742.34</v>
      </c>
      <c r="G23" s="52">
        <v>691015</v>
      </c>
      <c r="H23" s="52">
        <v>-701056.23</v>
      </c>
      <c r="I23" s="52">
        <f t="shared" si="1"/>
        <v>35561783.57</v>
      </c>
    </row>
    <row r="24" spans="1:9" ht="15.75">
      <c r="A24" s="5" t="s">
        <v>18</v>
      </c>
      <c r="B24" s="52">
        <v>61079253</v>
      </c>
      <c r="C24" s="52"/>
      <c r="D24" s="52">
        <v>1561434</v>
      </c>
      <c r="E24" s="52">
        <f t="shared" si="0"/>
        <v>59517819</v>
      </c>
      <c r="F24" s="52">
        <v>58684801.49</v>
      </c>
      <c r="G24" s="52"/>
      <c r="H24" s="52">
        <v>-360169.44</v>
      </c>
      <c r="I24" s="52">
        <f t="shared" si="1"/>
        <v>59044970.93</v>
      </c>
    </row>
    <row r="25" spans="1:9" ht="15.75">
      <c r="A25" s="5" t="s">
        <v>19</v>
      </c>
      <c r="B25" s="52">
        <v>227969403.97</v>
      </c>
      <c r="C25" s="52">
        <v>510527.34</v>
      </c>
      <c r="D25" s="52">
        <v>-1247464.96</v>
      </c>
      <c r="E25" s="52">
        <f t="shared" si="0"/>
        <v>228706341.59</v>
      </c>
      <c r="F25" s="52">
        <v>228358549.12</v>
      </c>
      <c r="G25" s="52">
        <v>510526.18</v>
      </c>
      <c r="H25" s="52">
        <v>-1247463.8</v>
      </c>
      <c r="I25" s="52">
        <f t="shared" si="1"/>
        <v>229095486.74</v>
      </c>
    </row>
    <row r="26" spans="1:9" ht="15.75">
      <c r="A26" s="5" t="s">
        <v>20</v>
      </c>
      <c r="B26" s="52">
        <v>175811896.44</v>
      </c>
      <c r="C26" s="52">
        <v>73689</v>
      </c>
      <c r="D26" s="52">
        <v>-198884.62</v>
      </c>
      <c r="E26" s="52">
        <f t="shared" si="0"/>
        <v>175937092.06</v>
      </c>
      <c r="F26" s="52">
        <v>176632562.86</v>
      </c>
      <c r="G26" s="52">
        <v>73689</v>
      </c>
      <c r="H26" s="52">
        <v>-198884.62</v>
      </c>
      <c r="I26" s="52">
        <f t="shared" si="1"/>
        <v>176757758.48000002</v>
      </c>
    </row>
    <row r="27" spans="1:9" ht="15.75">
      <c r="A27" s="5" t="s">
        <v>21</v>
      </c>
      <c r="B27" s="52">
        <v>56961358.25</v>
      </c>
      <c r="C27" s="52"/>
      <c r="D27" s="52">
        <v>-238217.2</v>
      </c>
      <c r="E27" s="52">
        <f t="shared" si="0"/>
        <v>57199575.45</v>
      </c>
      <c r="F27" s="52">
        <v>56020696.84</v>
      </c>
      <c r="G27" s="52"/>
      <c r="H27" s="52">
        <v>-1046141.05</v>
      </c>
      <c r="I27" s="52">
        <f t="shared" si="1"/>
        <v>57066837.89</v>
      </c>
    </row>
    <row r="28" spans="1:9" ht="15.75">
      <c r="A28" s="5" t="s">
        <v>22</v>
      </c>
      <c r="B28" s="52">
        <v>76350492.37</v>
      </c>
      <c r="C28" s="52"/>
      <c r="D28" s="52"/>
      <c r="E28" s="52">
        <f t="shared" si="0"/>
        <v>76350492.37</v>
      </c>
      <c r="F28" s="52">
        <v>74425169.72</v>
      </c>
      <c r="G28" s="52"/>
      <c r="H28" s="52">
        <v>-458577.9</v>
      </c>
      <c r="I28" s="52">
        <f t="shared" si="1"/>
        <v>74883747.62</v>
      </c>
    </row>
    <row r="29" spans="1:9" ht="15.75">
      <c r="A29" s="5" t="s">
        <v>23</v>
      </c>
      <c r="B29" s="52">
        <v>75983050.9</v>
      </c>
      <c r="C29" s="52">
        <v>-221839.39</v>
      </c>
      <c r="D29" s="52">
        <v>-161167.43</v>
      </c>
      <c r="E29" s="52">
        <f t="shared" si="0"/>
        <v>76366057.72000001</v>
      </c>
      <c r="F29" s="52">
        <v>73115650.15</v>
      </c>
      <c r="G29" s="52">
        <v>-221840.03</v>
      </c>
      <c r="H29" s="52">
        <v>-161167.43</v>
      </c>
      <c r="I29" s="52">
        <f t="shared" si="1"/>
        <v>73498657.61000001</v>
      </c>
    </row>
    <row r="30" spans="1:9" ht="15.75">
      <c r="A30" s="5" t="s">
        <v>24</v>
      </c>
      <c r="B30" s="52">
        <v>289062174.82</v>
      </c>
      <c r="C30" s="52">
        <v>693123.9</v>
      </c>
      <c r="D30" s="52">
        <v>-2842903.18</v>
      </c>
      <c r="E30" s="52">
        <f t="shared" si="0"/>
        <v>291211954.1</v>
      </c>
      <c r="F30" s="52">
        <v>312939710.61</v>
      </c>
      <c r="G30" s="52">
        <v>693123.9</v>
      </c>
      <c r="H30" s="52">
        <v>-2398224.35</v>
      </c>
      <c r="I30" s="52">
        <f t="shared" si="1"/>
        <v>314644811.06000006</v>
      </c>
    </row>
    <row r="31" spans="1:9" ht="15.75">
      <c r="A31" s="5" t="s">
        <v>25</v>
      </c>
      <c r="B31" s="52">
        <v>34279547.4</v>
      </c>
      <c r="C31" s="52">
        <v>2342638.72</v>
      </c>
      <c r="D31" s="52">
        <v>-1108284.72</v>
      </c>
      <c r="E31" s="52">
        <f t="shared" si="0"/>
        <v>33045193.4</v>
      </c>
      <c r="F31" s="52">
        <v>33123417.25</v>
      </c>
      <c r="G31" s="52">
        <v>2342638.72</v>
      </c>
      <c r="H31" s="52">
        <v>-1624953.11</v>
      </c>
      <c r="I31" s="52">
        <f t="shared" si="1"/>
        <v>32405731.64</v>
      </c>
    </row>
    <row r="32" spans="1:9" ht="15.75">
      <c r="A32" s="5" t="s">
        <v>26</v>
      </c>
      <c r="B32" s="52">
        <v>228702361.96</v>
      </c>
      <c r="C32" s="52">
        <v>670839</v>
      </c>
      <c r="D32" s="52">
        <v>-560952.23</v>
      </c>
      <c r="E32" s="52">
        <f t="shared" si="0"/>
        <v>228592475.19</v>
      </c>
      <c r="F32" s="52">
        <v>245987593.45</v>
      </c>
      <c r="G32" s="52">
        <v>670839</v>
      </c>
      <c r="H32" s="52">
        <v>-768862.81</v>
      </c>
      <c r="I32" s="52">
        <f t="shared" si="1"/>
        <v>246085617.26</v>
      </c>
    </row>
    <row r="33" spans="1:9" ht="15.75">
      <c r="A33" s="5" t="s">
        <v>27</v>
      </c>
      <c r="B33" s="52">
        <v>92079068</v>
      </c>
      <c r="C33" s="52"/>
      <c r="D33" s="52"/>
      <c r="E33" s="52">
        <f t="shared" si="0"/>
        <v>92079068</v>
      </c>
      <c r="F33" s="52">
        <v>91547096.91</v>
      </c>
      <c r="G33" s="52"/>
      <c r="H33" s="52">
        <v>-772315.57</v>
      </c>
      <c r="I33" s="52">
        <f t="shared" si="1"/>
        <v>92319412.47999999</v>
      </c>
    </row>
    <row r="34" spans="1:9" ht="15.75">
      <c r="A34" s="5" t="s">
        <v>28</v>
      </c>
      <c r="B34" s="52">
        <v>50132072.72</v>
      </c>
      <c r="C34" s="52">
        <v>46900</v>
      </c>
      <c r="D34" s="52">
        <v>-4133600</v>
      </c>
      <c r="E34" s="52">
        <f t="shared" si="0"/>
        <v>54218772.72</v>
      </c>
      <c r="F34" s="52">
        <v>49722185.68</v>
      </c>
      <c r="G34" s="52">
        <v>46867</v>
      </c>
      <c r="H34" s="52">
        <v>-4133653.1</v>
      </c>
      <c r="I34" s="52">
        <f t="shared" si="1"/>
        <v>53808971.78</v>
      </c>
    </row>
    <row r="35" spans="1:9" ht="15.75">
      <c r="A35" s="5" t="s">
        <v>29</v>
      </c>
      <c r="B35" s="52">
        <v>94190525.17</v>
      </c>
      <c r="C35" s="52"/>
      <c r="D35" s="52">
        <v>-347823.83</v>
      </c>
      <c r="E35" s="52">
        <f t="shared" si="0"/>
        <v>94538349</v>
      </c>
      <c r="F35" s="52">
        <v>65132070.17</v>
      </c>
      <c r="G35" s="52"/>
      <c r="H35" s="52">
        <v>-347823.83</v>
      </c>
      <c r="I35" s="52">
        <f t="shared" si="1"/>
        <v>65479894</v>
      </c>
    </row>
    <row r="36" spans="1:9" ht="15.75">
      <c r="A36" s="5" t="s">
        <v>30</v>
      </c>
      <c r="B36" s="52">
        <v>272656710.85</v>
      </c>
      <c r="C36" s="52"/>
      <c r="D36" s="52">
        <v>-306000</v>
      </c>
      <c r="E36" s="52">
        <f t="shared" si="0"/>
        <v>272962710.85</v>
      </c>
      <c r="F36" s="52">
        <v>281018164.11</v>
      </c>
      <c r="G36" s="52"/>
      <c r="H36" s="52">
        <v>-306000</v>
      </c>
      <c r="I36" s="52">
        <f t="shared" si="1"/>
        <v>281324164.11</v>
      </c>
    </row>
    <row r="37" spans="1:9" ht="15.75">
      <c r="A37" s="5" t="s">
        <v>31</v>
      </c>
      <c r="B37" s="52">
        <v>357908700.56</v>
      </c>
      <c r="C37" s="52"/>
      <c r="D37" s="52">
        <v>-925506.44</v>
      </c>
      <c r="E37" s="52">
        <f t="shared" si="0"/>
        <v>358834207</v>
      </c>
      <c r="F37" s="52">
        <v>359235105.26</v>
      </c>
      <c r="G37" s="52"/>
      <c r="H37" s="52">
        <v>-925506.44</v>
      </c>
      <c r="I37" s="52">
        <f t="shared" si="1"/>
        <v>360160611.7</v>
      </c>
    </row>
    <row r="38" spans="1:9" ht="15.75">
      <c r="A38" s="5" t="s">
        <v>32</v>
      </c>
      <c r="B38" s="52">
        <v>128077771.78</v>
      </c>
      <c r="C38" s="52"/>
      <c r="D38" s="52">
        <v>-449609.22</v>
      </c>
      <c r="E38" s="52">
        <f t="shared" si="0"/>
        <v>128527381</v>
      </c>
      <c r="F38" s="52">
        <v>117120088.2</v>
      </c>
      <c r="G38" s="52"/>
      <c r="H38" s="52">
        <v>-449608.67</v>
      </c>
      <c r="I38" s="52">
        <f t="shared" si="1"/>
        <v>117569696.87</v>
      </c>
    </row>
    <row r="39" spans="1:9" ht="15.75">
      <c r="A39" s="5" t="s">
        <v>33</v>
      </c>
      <c r="B39" s="52">
        <v>65496188.37</v>
      </c>
      <c r="C39" s="52">
        <v>1420711</v>
      </c>
      <c r="D39" s="52">
        <v>-2089255.56</v>
      </c>
      <c r="E39" s="52">
        <f t="shared" si="0"/>
        <v>66164732.93</v>
      </c>
      <c r="F39" s="52">
        <v>65496188.37</v>
      </c>
      <c r="G39" s="52">
        <v>1420711</v>
      </c>
      <c r="H39" s="52">
        <v>-2089255.56</v>
      </c>
      <c r="I39" s="52">
        <f t="shared" si="1"/>
        <v>66164732.93</v>
      </c>
    </row>
    <row r="40" spans="1:9" ht="15.75">
      <c r="A40" s="5" t="s">
        <v>34</v>
      </c>
      <c r="B40" s="52">
        <v>47359441.92</v>
      </c>
      <c r="C40" s="52">
        <v>27900</v>
      </c>
      <c r="D40" s="52">
        <v>-244565.67</v>
      </c>
      <c r="E40" s="52">
        <f t="shared" si="0"/>
        <v>47576107.59</v>
      </c>
      <c r="F40" s="52">
        <v>46966639.04</v>
      </c>
      <c r="G40" s="52">
        <v>27900</v>
      </c>
      <c r="H40" s="52">
        <v>-244565.67</v>
      </c>
      <c r="I40" s="52">
        <f t="shared" si="1"/>
        <v>47183304.71</v>
      </c>
    </row>
    <row r="41" spans="1:9" ht="15.75">
      <c r="A41" s="5" t="s">
        <v>35</v>
      </c>
      <c r="B41" s="52">
        <v>56459221</v>
      </c>
      <c r="C41" s="52">
        <v>65077</v>
      </c>
      <c r="D41" s="52">
        <v>-455614.71</v>
      </c>
      <c r="E41" s="52">
        <f t="shared" si="0"/>
        <v>56849758.71</v>
      </c>
      <c r="F41" s="52">
        <v>45640855.9</v>
      </c>
      <c r="G41" s="52">
        <v>65077</v>
      </c>
      <c r="H41" s="52">
        <v>-455614.71</v>
      </c>
      <c r="I41" s="52">
        <f t="shared" si="1"/>
        <v>46031393.61</v>
      </c>
    </row>
    <row r="42" spans="1:9" ht="15.75">
      <c r="A42" s="5" t="s">
        <v>36</v>
      </c>
      <c r="B42" s="52">
        <v>75876167</v>
      </c>
      <c r="C42" s="52"/>
      <c r="D42" s="52"/>
      <c r="E42" s="52">
        <f t="shared" si="0"/>
        <v>75876167</v>
      </c>
      <c r="F42" s="52">
        <v>76859613.31</v>
      </c>
      <c r="G42" s="52">
        <v>4286.87</v>
      </c>
      <c r="H42" s="52">
        <v>-284816.89</v>
      </c>
      <c r="I42" s="52">
        <f t="shared" si="1"/>
        <v>77140143.33</v>
      </c>
    </row>
    <row r="43" spans="1:9" s="18" customFormat="1" ht="15.75">
      <c r="A43" s="15" t="s">
        <v>74</v>
      </c>
      <c r="B43" s="16">
        <f>SUM(B6:B42)</f>
        <v>24116890589.699997</v>
      </c>
      <c r="C43" s="16">
        <f aca="true" t="shared" si="2" ref="C43:I43">SUM(C6:C42)</f>
        <v>8222321.76</v>
      </c>
      <c r="D43" s="16">
        <f t="shared" si="2"/>
        <v>-36436393.82000001</v>
      </c>
      <c r="E43" s="16">
        <f t="shared" si="2"/>
        <v>24145104661.760002</v>
      </c>
      <c r="F43" s="16">
        <f>SUM(F6:F42)</f>
        <v>24616620818.17001</v>
      </c>
      <c r="G43" s="16">
        <f t="shared" si="2"/>
        <v>9916957.409999998</v>
      </c>
      <c r="H43" s="16">
        <f t="shared" si="2"/>
        <v>-70424039.39999998</v>
      </c>
      <c r="I43" s="16">
        <f t="shared" si="2"/>
        <v>24677127900.160004</v>
      </c>
    </row>
    <row r="44" spans="1:9" ht="15.75">
      <c r="A44" s="6" t="s">
        <v>39</v>
      </c>
      <c r="E44" s="53"/>
      <c r="I44" s="53"/>
    </row>
    <row r="47" spans="5:9" ht="15.75">
      <c r="E47" s="53">
        <f>B43-C43-D43-E43</f>
        <v>0</v>
      </c>
      <c r="I47" s="53">
        <f>F43-G43-H43-I43</f>
        <v>0</v>
      </c>
    </row>
  </sheetData>
  <sheetProtection/>
  <mergeCells count="4">
    <mergeCell ref="A1:I1"/>
    <mergeCell ref="A3:A4"/>
    <mergeCell ref="B3:E3"/>
    <mergeCell ref="F3:I3"/>
  </mergeCells>
  <printOptions/>
  <pageMargins left="1.57" right="0.15748031496062992" top="0.17" bottom="0.15748031496062992" header="0.15748031496062992" footer="0.15748031496062992"/>
  <pageSetup fitToHeight="1" fitToWidth="1"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F4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G48" sqref="G48"/>
    </sheetView>
  </sheetViews>
  <sheetFormatPr defaultColWidth="9.140625" defaultRowHeight="15"/>
  <cols>
    <col min="1" max="1" width="24.57421875" style="1" customWidth="1"/>
    <col min="2" max="2" width="16.7109375" style="1" customWidth="1"/>
    <col min="3" max="3" width="14.28125" style="1" customWidth="1"/>
    <col min="4" max="4" width="8.8515625" style="1" customWidth="1"/>
    <col min="5" max="5" width="8.140625" style="1" customWidth="1"/>
    <col min="6" max="6" width="17.140625" style="1" customWidth="1"/>
    <col min="7" max="16384" width="9.140625" style="1" customWidth="1"/>
  </cols>
  <sheetData>
    <row r="1" spans="1:6" ht="33.75" customHeight="1">
      <c r="A1" s="66" t="s">
        <v>288</v>
      </c>
      <c r="B1" s="66"/>
      <c r="C1" s="66"/>
      <c r="D1" s="66"/>
      <c r="E1" s="66"/>
      <c r="F1" s="66"/>
    </row>
    <row r="3" spans="1:2" ht="15.75">
      <c r="A3" s="11" t="s">
        <v>162</v>
      </c>
      <c r="B3" s="26">
        <f>MAX($D$9:$D$45)</f>
        <v>1720.848660552308</v>
      </c>
    </row>
    <row r="4" spans="1:2" ht="15.75">
      <c r="A4" s="12" t="s">
        <v>163</v>
      </c>
      <c r="B4" s="85">
        <f>MIN($D$9:$D$45)</f>
        <v>0</v>
      </c>
    </row>
    <row r="5" spans="1:2" ht="15.75">
      <c r="A5" s="13" t="s">
        <v>164</v>
      </c>
      <c r="B5" s="14" t="s">
        <v>42</v>
      </c>
    </row>
    <row r="7" spans="1:6" s="8" customFormat="1" ht="79.5" customHeight="1">
      <c r="A7" s="3" t="s">
        <v>38</v>
      </c>
      <c r="B7" s="3" t="s">
        <v>304</v>
      </c>
      <c r="C7" s="3" t="s">
        <v>99</v>
      </c>
      <c r="D7" s="9" t="s">
        <v>165</v>
      </c>
      <c r="E7" s="9" t="s">
        <v>166</v>
      </c>
      <c r="F7" s="9" t="s">
        <v>167</v>
      </c>
    </row>
    <row r="8" spans="1:6" s="7" customFormat="1" ht="15.75">
      <c r="A8" s="9">
        <v>1</v>
      </c>
      <c r="B8" s="9">
        <v>2</v>
      </c>
      <c r="C8" s="9">
        <v>3</v>
      </c>
      <c r="D8" s="9" t="s">
        <v>126</v>
      </c>
      <c r="E8" s="9">
        <v>5</v>
      </c>
      <c r="F8" s="9">
        <v>6</v>
      </c>
    </row>
    <row r="9" spans="1:6" ht="15.75">
      <c r="A9" s="5" t="s">
        <v>0</v>
      </c>
      <c r="B9" s="46">
        <v>258981017.38</v>
      </c>
      <c r="C9" s="23">
        <v>1133798</v>
      </c>
      <c r="D9" s="46">
        <f>B9/C9</f>
        <v>228.41901059977172</v>
      </c>
      <c r="E9" s="46">
        <f>(D9-$B$4)/($B$3-$B$4)</f>
        <v>0.13273625731065766</v>
      </c>
      <c r="F9" s="46">
        <f>E9*$B$5</f>
        <v>-0.13273625731065766</v>
      </c>
    </row>
    <row r="10" spans="1:6" ht="15.75">
      <c r="A10" s="5" t="s">
        <v>1</v>
      </c>
      <c r="B10" s="46">
        <v>262564929.25</v>
      </c>
      <c r="C10" s="23">
        <v>721752</v>
      </c>
      <c r="D10" s="46">
        <f aca="true" t="shared" si="0" ref="D10:D45">B10/C10</f>
        <v>363.78829466354097</v>
      </c>
      <c r="E10" s="46">
        <f aca="true" t="shared" si="1" ref="E10:E45">(D10-$B$4)/($B$3-$B$4)</f>
        <v>0.21140051592147724</v>
      </c>
      <c r="F10" s="46">
        <f aca="true" t="shared" si="2" ref="F10:F45">E10*$B$5</f>
        <v>-0.21140051592147724</v>
      </c>
    </row>
    <row r="11" spans="1:6" ht="15.75">
      <c r="A11" s="5" t="s">
        <v>2</v>
      </c>
      <c r="B11" s="46">
        <v>14076611.84</v>
      </c>
      <c r="C11" s="23">
        <v>179414</v>
      </c>
      <c r="D11" s="46">
        <f t="shared" si="0"/>
        <v>78.4588261785591</v>
      </c>
      <c r="E11" s="46">
        <f t="shared" si="1"/>
        <v>0.045593100646850404</v>
      </c>
      <c r="F11" s="46">
        <f t="shared" si="2"/>
        <v>-0.045593100646850404</v>
      </c>
    </row>
    <row r="12" spans="1:6" ht="15.75">
      <c r="A12" s="5" t="s">
        <v>3</v>
      </c>
      <c r="B12" s="46">
        <v>20572744.19</v>
      </c>
      <c r="C12" s="23">
        <v>112309</v>
      </c>
      <c r="D12" s="46">
        <f t="shared" si="0"/>
        <v>183.17983589917105</v>
      </c>
      <c r="E12" s="46">
        <f t="shared" si="1"/>
        <v>0.10644738267709103</v>
      </c>
      <c r="F12" s="46">
        <f t="shared" si="2"/>
        <v>-0.10644738267709103</v>
      </c>
    </row>
    <row r="13" spans="1:6" ht="15.75">
      <c r="A13" s="5" t="s">
        <v>4</v>
      </c>
      <c r="B13" s="46">
        <v>4307127.48</v>
      </c>
      <c r="C13" s="23">
        <v>73375</v>
      </c>
      <c r="D13" s="46">
        <f t="shared" si="0"/>
        <v>58.700204156729136</v>
      </c>
      <c r="E13" s="46">
        <f t="shared" si="1"/>
        <v>0.03411119495998518</v>
      </c>
      <c r="F13" s="46">
        <f t="shared" si="2"/>
        <v>-0.03411119495998518</v>
      </c>
    </row>
    <row r="14" spans="1:6" ht="15.75">
      <c r="A14" s="5" t="s">
        <v>5</v>
      </c>
      <c r="B14" s="46"/>
      <c r="C14" s="23">
        <v>47709</v>
      </c>
      <c r="D14" s="23">
        <f t="shared" si="0"/>
        <v>0</v>
      </c>
      <c r="E14" s="23">
        <f t="shared" si="1"/>
        <v>0</v>
      </c>
      <c r="F14" s="23">
        <f t="shared" si="2"/>
        <v>0</v>
      </c>
    </row>
    <row r="15" spans="1:6" ht="15.75">
      <c r="A15" s="5" t="s">
        <v>6</v>
      </c>
      <c r="B15" s="46">
        <v>890217.72</v>
      </c>
      <c r="C15" s="23">
        <v>62553</v>
      </c>
      <c r="D15" s="46">
        <f t="shared" si="0"/>
        <v>14.231415279842693</v>
      </c>
      <c r="E15" s="46">
        <f t="shared" si="1"/>
        <v>0.008269998173619234</v>
      </c>
      <c r="F15" s="46">
        <f t="shared" si="2"/>
        <v>-0.008269998173619234</v>
      </c>
    </row>
    <row r="16" spans="1:6" ht="15.75">
      <c r="A16" s="5" t="s">
        <v>7</v>
      </c>
      <c r="B16" s="46">
        <v>7571351.37</v>
      </c>
      <c r="C16" s="23">
        <v>27800</v>
      </c>
      <c r="D16" s="46">
        <f t="shared" si="0"/>
        <v>272.350768705036</v>
      </c>
      <c r="E16" s="46">
        <f t="shared" si="1"/>
        <v>0.15826538088342107</v>
      </c>
      <c r="F16" s="46">
        <f t="shared" si="2"/>
        <v>-0.15826538088342107</v>
      </c>
    </row>
    <row r="17" spans="1:6" ht="15.75">
      <c r="A17" s="5" t="s">
        <v>8</v>
      </c>
      <c r="B17" s="46">
        <v>6481726.21</v>
      </c>
      <c r="C17" s="23">
        <v>50787</v>
      </c>
      <c r="D17" s="46">
        <f t="shared" si="0"/>
        <v>127.62569574891212</v>
      </c>
      <c r="E17" s="46">
        <f t="shared" si="1"/>
        <v>0.07416439264795693</v>
      </c>
      <c r="F17" s="46">
        <f t="shared" si="2"/>
        <v>-0.07416439264795693</v>
      </c>
    </row>
    <row r="18" spans="1:6" ht="15.75">
      <c r="A18" s="5" t="s">
        <v>9</v>
      </c>
      <c r="B18" s="46">
        <v>120629.3</v>
      </c>
      <c r="C18" s="23">
        <v>29101</v>
      </c>
      <c r="D18" s="46">
        <f t="shared" si="0"/>
        <v>4.145194323219133</v>
      </c>
      <c r="E18" s="23">
        <f t="shared" si="1"/>
        <v>0.0024088081760128338</v>
      </c>
      <c r="F18" s="23">
        <f t="shared" si="2"/>
        <v>-0.0024088081760128338</v>
      </c>
    </row>
    <row r="19" spans="1:6" ht="15.75">
      <c r="A19" s="5" t="s">
        <v>10</v>
      </c>
      <c r="B19" s="46"/>
      <c r="C19" s="23">
        <v>12184</v>
      </c>
      <c r="D19" s="23">
        <f t="shared" si="0"/>
        <v>0</v>
      </c>
      <c r="E19" s="23">
        <f t="shared" si="1"/>
        <v>0</v>
      </c>
      <c r="F19" s="23">
        <f t="shared" si="2"/>
        <v>0</v>
      </c>
    </row>
    <row r="20" spans="1:6" ht="15.75">
      <c r="A20" s="5" t="s">
        <v>11</v>
      </c>
      <c r="B20" s="46">
        <v>3995949.3</v>
      </c>
      <c r="C20" s="23">
        <v>40161</v>
      </c>
      <c r="D20" s="46">
        <f t="shared" si="0"/>
        <v>99.49825203555687</v>
      </c>
      <c r="E20" s="46">
        <f t="shared" si="1"/>
        <v>0.05781929249003385</v>
      </c>
      <c r="F20" s="46">
        <f t="shared" si="2"/>
        <v>-0.05781929249003385</v>
      </c>
    </row>
    <row r="21" spans="1:6" ht="15.75">
      <c r="A21" s="5" t="s">
        <v>12</v>
      </c>
      <c r="B21" s="46">
        <v>272569.91</v>
      </c>
      <c r="C21" s="23">
        <v>15698</v>
      </c>
      <c r="D21" s="46">
        <f t="shared" si="0"/>
        <v>17.36335265638935</v>
      </c>
      <c r="E21" s="46">
        <f t="shared" si="1"/>
        <v>0.010089993997971074</v>
      </c>
      <c r="F21" s="46">
        <f t="shared" si="2"/>
        <v>-0.010089993997971074</v>
      </c>
    </row>
    <row r="22" spans="1:6" ht="15.75">
      <c r="A22" s="5" t="s">
        <v>13</v>
      </c>
      <c r="B22" s="46">
        <v>235990.71</v>
      </c>
      <c r="C22" s="23">
        <v>20389</v>
      </c>
      <c r="D22" s="46">
        <f t="shared" si="0"/>
        <v>11.574413163960958</v>
      </c>
      <c r="E22" s="46">
        <f t="shared" si="1"/>
        <v>0.006725991325841599</v>
      </c>
      <c r="F22" s="46">
        <f t="shared" si="2"/>
        <v>-0.006725991325841599</v>
      </c>
    </row>
    <row r="23" spans="1:6" ht="15.75">
      <c r="A23" s="5" t="s">
        <v>14</v>
      </c>
      <c r="B23" s="46">
        <v>6056397.17</v>
      </c>
      <c r="C23" s="23">
        <v>18281</v>
      </c>
      <c r="D23" s="46">
        <f t="shared" si="0"/>
        <v>331.29463213172147</v>
      </c>
      <c r="E23" s="46">
        <f t="shared" si="1"/>
        <v>0.1925181683468854</v>
      </c>
      <c r="F23" s="46">
        <f t="shared" si="2"/>
        <v>-0.1925181683468854</v>
      </c>
    </row>
    <row r="24" spans="1:6" ht="15.75">
      <c r="A24" s="5" t="s">
        <v>15</v>
      </c>
      <c r="B24" s="46"/>
      <c r="C24" s="23">
        <v>24704</v>
      </c>
      <c r="D24" s="23">
        <f t="shared" si="0"/>
        <v>0</v>
      </c>
      <c r="E24" s="23">
        <f t="shared" si="1"/>
        <v>0</v>
      </c>
      <c r="F24" s="23">
        <f t="shared" si="2"/>
        <v>0</v>
      </c>
    </row>
    <row r="25" spans="1:6" ht="15.75">
      <c r="A25" s="5" t="s">
        <v>16</v>
      </c>
      <c r="B25" s="46">
        <v>52304233.08</v>
      </c>
      <c r="C25" s="23">
        <v>82277</v>
      </c>
      <c r="D25" s="46">
        <f t="shared" si="0"/>
        <v>635.7090448120374</v>
      </c>
      <c r="E25" s="46">
        <f t="shared" si="1"/>
        <v>0.3694160093125249</v>
      </c>
      <c r="F25" s="46">
        <f t="shared" si="2"/>
        <v>-0.3694160093125249</v>
      </c>
    </row>
    <row r="26" spans="1:6" ht="15.75">
      <c r="A26" s="5" t="s">
        <v>17</v>
      </c>
      <c r="B26" s="46">
        <v>17074260.41</v>
      </c>
      <c r="C26" s="23">
        <v>9922</v>
      </c>
      <c r="D26" s="46">
        <f t="shared" si="0"/>
        <v>1720.848660552308</v>
      </c>
      <c r="E26" s="23">
        <f t="shared" si="1"/>
        <v>1</v>
      </c>
      <c r="F26" s="23">
        <f t="shared" si="2"/>
        <v>-1</v>
      </c>
    </row>
    <row r="27" spans="1:6" ht="15.75">
      <c r="A27" s="5" t="s">
        <v>18</v>
      </c>
      <c r="B27" s="46">
        <v>10711981.4</v>
      </c>
      <c r="C27" s="23">
        <v>14002</v>
      </c>
      <c r="D27" s="46">
        <f t="shared" si="0"/>
        <v>765.0322382516783</v>
      </c>
      <c r="E27" s="46">
        <f t="shared" si="1"/>
        <v>0.4445668325105012</v>
      </c>
      <c r="F27" s="46">
        <f t="shared" si="2"/>
        <v>-0.4445668325105012</v>
      </c>
    </row>
    <row r="28" spans="1:6" ht="15.75">
      <c r="A28" s="5" t="s">
        <v>19</v>
      </c>
      <c r="B28" s="46"/>
      <c r="C28" s="23">
        <v>29056</v>
      </c>
      <c r="D28" s="23">
        <f t="shared" si="0"/>
        <v>0</v>
      </c>
      <c r="E28" s="23">
        <f t="shared" si="1"/>
        <v>0</v>
      </c>
      <c r="F28" s="23">
        <f t="shared" si="2"/>
        <v>0</v>
      </c>
    </row>
    <row r="29" spans="1:6" ht="15.75">
      <c r="A29" s="5" t="s">
        <v>20</v>
      </c>
      <c r="B29" s="46">
        <v>1327036.7</v>
      </c>
      <c r="C29" s="23">
        <v>47920</v>
      </c>
      <c r="D29" s="46">
        <f t="shared" si="0"/>
        <v>27.692752504173622</v>
      </c>
      <c r="E29" s="46">
        <f t="shared" si="1"/>
        <v>0.016092497346794927</v>
      </c>
      <c r="F29" s="46">
        <f t="shared" si="2"/>
        <v>-0.016092497346794927</v>
      </c>
    </row>
    <row r="30" spans="1:6" ht="15.75">
      <c r="A30" s="5" t="s">
        <v>21</v>
      </c>
      <c r="B30" s="46">
        <v>7202198.16</v>
      </c>
      <c r="C30" s="23">
        <v>14899</v>
      </c>
      <c r="D30" s="46">
        <f t="shared" si="0"/>
        <v>483.40144707698505</v>
      </c>
      <c r="E30" s="46">
        <f t="shared" si="1"/>
        <v>0.28090875052419595</v>
      </c>
      <c r="F30" s="46">
        <f t="shared" si="2"/>
        <v>-0.28090875052419595</v>
      </c>
    </row>
    <row r="31" spans="1:6" ht="15.75">
      <c r="A31" s="5" t="s">
        <v>22</v>
      </c>
      <c r="B31" s="46">
        <v>2743580.5</v>
      </c>
      <c r="C31" s="23">
        <v>25766</v>
      </c>
      <c r="D31" s="46">
        <f t="shared" si="0"/>
        <v>106.48065279826127</v>
      </c>
      <c r="E31" s="46">
        <f t="shared" si="1"/>
        <v>0.061876825800640835</v>
      </c>
      <c r="F31" s="46">
        <f t="shared" si="2"/>
        <v>-0.061876825800640835</v>
      </c>
    </row>
    <row r="32" spans="1:6" ht="15.75">
      <c r="A32" s="5" t="s">
        <v>23</v>
      </c>
      <c r="B32" s="46">
        <v>25723751.69</v>
      </c>
      <c r="C32" s="23">
        <v>18250</v>
      </c>
      <c r="D32" s="46">
        <f t="shared" si="0"/>
        <v>1409.5206405479453</v>
      </c>
      <c r="E32" s="46">
        <f t="shared" si="1"/>
        <v>0.8190846021843422</v>
      </c>
      <c r="F32" s="46">
        <f t="shared" si="2"/>
        <v>-0.8190846021843422</v>
      </c>
    </row>
    <row r="33" spans="1:6" ht="15.75">
      <c r="A33" s="5" t="s">
        <v>24</v>
      </c>
      <c r="B33" s="46"/>
      <c r="C33" s="23">
        <v>51952</v>
      </c>
      <c r="D33" s="23">
        <f t="shared" si="0"/>
        <v>0</v>
      </c>
      <c r="E33" s="23">
        <f t="shared" si="1"/>
        <v>0</v>
      </c>
      <c r="F33" s="23">
        <f t="shared" si="2"/>
        <v>0</v>
      </c>
    </row>
    <row r="34" spans="1:6" ht="15.75">
      <c r="A34" s="5" t="s">
        <v>25</v>
      </c>
      <c r="B34" s="46">
        <v>854304.74</v>
      </c>
      <c r="C34" s="23">
        <v>11378</v>
      </c>
      <c r="D34" s="46">
        <f t="shared" si="0"/>
        <v>75.08391105642468</v>
      </c>
      <c r="E34" s="46">
        <f t="shared" si="1"/>
        <v>0.04363190835870856</v>
      </c>
      <c r="F34" s="46">
        <f t="shared" si="2"/>
        <v>-0.04363190835870856</v>
      </c>
    </row>
    <row r="35" spans="1:6" ht="15.75">
      <c r="A35" s="5" t="s">
        <v>26</v>
      </c>
      <c r="B35" s="46">
        <v>2793294.18</v>
      </c>
      <c r="C35" s="23">
        <v>31672</v>
      </c>
      <c r="D35" s="46">
        <f t="shared" si="0"/>
        <v>88.19443609497348</v>
      </c>
      <c r="E35" s="46">
        <f t="shared" si="1"/>
        <v>0.0512505475447605</v>
      </c>
      <c r="F35" s="46">
        <f t="shared" si="2"/>
        <v>-0.0512505475447605</v>
      </c>
    </row>
    <row r="36" spans="1:6" ht="15.75">
      <c r="A36" s="5" t="s">
        <v>27</v>
      </c>
      <c r="B36" s="46"/>
      <c r="C36" s="23">
        <v>17293</v>
      </c>
      <c r="D36" s="23">
        <f t="shared" si="0"/>
        <v>0</v>
      </c>
      <c r="E36" s="23">
        <f t="shared" si="1"/>
        <v>0</v>
      </c>
      <c r="F36" s="23">
        <f t="shared" si="2"/>
        <v>0</v>
      </c>
    </row>
    <row r="37" spans="1:6" ht="15.75">
      <c r="A37" s="5" t="s">
        <v>28</v>
      </c>
      <c r="B37" s="46">
        <v>3982564.83</v>
      </c>
      <c r="C37" s="23">
        <v>27985</v>
      </c>
      <c r="D37" s="46">
        <f t="shared" si="0"/>
        <v>142.31069608718957</v>
      </c>
      <c r="E37" s="46">
        <f t="shared" si="1"/>
        <v>0.0826979730114761</v>
      </c>
      <c r="F37" s="46">
        <f t="shared" si="2"/>
        <v>-0.0826979730114761</v>
      </c>
    </row>
    <row r="38" spans="1:6" ht="15.75">
      <c r="A38" s="5" t="s">
        <v>29</v>
      </c>
      <c r="B38" s="46">
        <v>25757657.58</v>
      </c>
      <c r="C38" s="23">
        <v>23865</v>
      </c>
      <c r="D38" s="46">
        <f t="shared" si="0"/>
        <v>1079.3068334380891</v>
      </c>
      <c r="E38" s="46">
        <f t="shared" si="1"/>
        <v>0.6271945105804275</v>
      </c>
      <c r="F38" s="46">
        <f t="shared" si="2"/>
        <v>-0.6271945105804275</v>
      </c>
    </row>
    <row r="39" spans="1:6" ht="15.75">
      <c r="A39" s="5" t="s">
        <v>30</v>
      </c>
      <c r="B39" s="46"/>
      <c r="C39" s="23">
        <v>44636</v>
      </c>
      <c r="D39" s="23">
        <f t="shared" si="0"/>
        <v>0</v>
      </c>
      <c r="E39" s="23">
        <f t="shared" si="1"/>
        <v>0</v>
      </c>
      <c r="F39" s="23">
        <f t="shared" si="2"/>
        <v>0</v>
      </c>
    </row>
    <row r="40" spans="1:6" ht="15.75">
      <c r="A40" s="5" t="s">
        <v>31</v>
      </c>
      <c r="B40" s="46">
        <v>919797.49</v>
      </c>
      <c r="C40" s="23">
        <v>53543</v>
      </c>
      <c r="D40" s="46">
        <f t="shared" si="0"/>
        <v>17.178669293838595</v>
      </c>
      <c r="E40" s="46">
        <f t="shared" si="1"/>
        <v>0.009982672902987927</v>
      </c>
      <c r="F40" s="46">
        <f t="shared" si="2"/>
        <v>-0.009982672902987927</v>
      </c>
    </row>
    <row r="41" spans="1:6" ht="15.75">
      <c r="A41" s="5" t="s">
        <v>32</v>
      </c>
      <c r="B41" s="46">
        <v>3007502.28</v>
      </c>
      <c r="C41" s="23">
        <v>25633</v>
      </c>
      <c r="D41" s="46">
        <f t="shared" si="0"/>
        <v>117.32931299496742</v>
      </c>
      <c r="E41" s="46">
        <f t="shared" si="1"/>
        <v>0.06818107581715552</v>
      </c>
      <c r="F41" s="46">
        <f t="shared" si="2"/>
        <v>-0.06818107581715552</v>
      </c>
    </row>
    <row r="42" spans="1:6" ht="15.75">
      <c r="A42" s="5" t="s">
        <v>33</v>
      </c>
      <c r="B42" s="46">
        <v>6470115.86</v>
      </c>
      <c r="C42" s="23">
        <v>14819</v>
      </c>
      <c r="D42" s="46">
        <f t="shared" si="0"/>
        <v>436.60947837235983</v>
      </c>
      <c r="E42" s="46">
        <f t="shared" si="1"/>
        <v>0.2537175339011099</v>
      </c>
      <c r="F42" s="46">
        <f t="shared" si="2"/>
        <v>-0.2537175339011099</v>
      </c>
    </row>
    <row r="43" spans="1:6" ht="15.75">
      <c r="A43" s="5" t="s">
        <v>34</v>
      </c>
      <c r="B43" s="46">
        <v>10824426.58</v>
      </c>
      <c r="C43" s="23">
        <v>17273</v>
      </c>
      <c r="D43" s="46">
        <f t="shared" si="0"/>
        <v>626.6674335668384</v>
      </c>
      <c r="E43" s="46">
        <f t="shared" si="1"/>
        <v>0.36416185102861337</v>
      </c>
      <c r="F43" s="46">
        <f t="shared" si="2"/>
        <v>-0.36416185102861337</v>
      </c>
    </row>
    <row r="44" spans="1:6" ht="15.75">
      <c r="A44" s="5" t="s">
        <v>35</v>
      </c>
      <c r="B44" s="46">
        <v>15405310.37</v>
      </c>
      <c r="C44" s="23">
        <v>17107</v>
      </c>
      <c r="D44" s="46">
        <f t="shared" si="0"/>
        <v>900.5267066113287</v>
      </c>
      <c r="E44" s="46">
        <f t="shared" si="1"/>
        <v>0.523303836795447</v>
      </c>
      <c r="F44" s="46">
        <f t="shared" si="2"/>
        <v>-0.523303836795447</v>
      </c>
    </row>
    <row r="45" spans="1:6" ht="15.75">
      <c r="A45" s="5" t="s">
        <v>36</v>
      </c>
      <c r="B45" s="46">
        <v>11987038.19</v>
      </c>
      <c r="C45" s="23">
        <v>20878</v>
      </c>
      <c r="D45" s="46">
        <f t="shared" si="0"/>
        <v>574.1468622473417</v>
      </c>
      <c r="E45" s="46">
        <f t="shared" si="1"/>
        <v>0.33364169401338795</v>
      </c>
      <c r="F45" s="46">
        <f t="shared" si="2"/>
        <v>-0.33364169401338795</v>
      </c>
    </row>
    <row r="46" spans="1:6" s="18" customFormat="1" ht="15.75">
      <c r="A46" s="15" t="s">
        <v>74</v>
      </c>
      <c r="B46" s="16">
        <f>SUM(B9:B45)</f>
        <v>785216315.8700001</v>
      </c>
      <c r="C46" s="24">
        <f>SUM(C9:C45)</f>
        <v>3170141</v>
      </c>
      <c r="D46" s="16">
        <f>B46/C46</f>
        <v>247.69129066183496</v>
      </c>
      <c r="E46" s="16"/>
      <c r="F46" s="16"/>
    </row>
    <row r="47" ht="15.75">
      <c r="A47" s="6" t="s">
        <v>39</v>
      </c>
    </row>
  </sheetData>
  <sheetProtection/>
  <mergeCells count="1">
    <mergeCell ref="A1:F1"/>
  </mergeCells>
  <printOptions/>
  <pageMargins left="0.62" right="0.1968503937007874" top="0.37" bottom="0.2362204724409449" header="0.15748031496062992" footer="0.2362204724409449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H48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I48" sqref="I48"/>
    </sheetView>
  </sheetViews>
  <sheetFormatPr defaultColWidth="9.140625" defaultRowHeight="15"/>
  <cols>
    <col min="1" max="1" width="24.7109375" style="1" customWidth="1"/>
    <col min="2" max="2" width="14.421875" style="1" customWidth="1"/>
    <col min="3" max="3" width="14.140625" style="1" customWidth="1"/>
    <col min="4" max="4" width="14.00390625" style="1" customWidth="1"/>
    <col min="5" max="5" width="13.8515625" style="1" customWidth="1"/>
    <col min="6" max="6" width="8.00390625" style="2" customWidth="1"/>
    <col min="7" max="7" width="7.8515625" style="2" customWidth="1"/>
    <col min="8" max="8" width="16.57421875" style="2" customWidth="1"/>
    <col min="9" max="16384" width="9.140625" style="1" customWidth="1"/>
  </cols>
  <sheetData>
    <row r="1" spans="1:8" ht="16.5" customHeight="1">
      <c r="A1" s="66" t="s">
        <v>268</v>
      </c>
      <c r="B1" s="66"/>
      <c r="C1" s="66"/>
      <c r="D1" s="66"/>
      <c r="E1" s="66"/>
      <c r="F1" s="68"/>
      <c r="G1" s="68"/>
      <c r="H1" s="68"/>
    </row>
    <row r="3" spans="1:8" ht="15.75">
      <c r="A3" s="11" t="s">
        <v>168</v>
      </c>
      <c r="B3" s="11">
        <v>1</v>
      </c>
      <c r="C3" s="2"/>
      <c r="D3" s="2"/>
      <c r="E3" s="2"/>
      <c r="F3" s="1"/>
      <c r="G3" s="1"/>
      <c r="H3" s="1"/>
    </row>
    <row r="4" spans="1:8" ht="15.75">
      <c r="A4" s="12" t="s">
        <v>169</v>
      </c>
      <c r="B4" s="12">
        <v>0</v>
      </c>
      <c r="C4" s="2"/>
      <c r="D4" s="2"/>
      <c r="E4" s="2"/>
      <c r="F4" s="1"/>
      <c r="G4" s="1"/>
      <c r="H4" s="1"/>
    </row>
    <row r="5" spans="1:8" ht="15.75">
      <c r="A5" s="13" t="s">
        <v>170</v>
      </c>
      <c r="B5" s="14" t="s">
        <v>45</v>
      </c>
      <c r="C5" s="2"/>
      <c r="D5" s="2"/>
      <c r="E5" s="2"/>
      <c r="F5" s="1"/>
      <c r="G5" s="1"/>
      <c r="H5" s="1"/>
    </row>
    <row r="7" spans="1:8" s="8" customFormat="1" ht="40.5" customHeight="1">
      <c r="A7" s="63" t="s">
        <v>38</v>
      </c>
      <c r="B7" s="69" t="s">
        <v>266</v>
      </c>
      <c r="C7" s="69"/>
      <c r="D7" s="69"/>
      <c r="E7" s="69"/>
      <c r="F7" s="64" t="s">
        <v>171</v>
      </c>
      <c r="G7" s="64" t="s">
        <v>172</v>
      </c>
      <c r="H7" s="64" t="s">
        <v>173</v>
      </c>
    </row>
    <row r="8" spans="1:8" s="8" customFormat="1" ht="24" customHeight="1">
      <c r="A8" s="63"/>
      <c r="B8" s="4">
        <v>40452</v>
      </c>
      <c r="C8" s="4">
        <v>40483</v>
      </c>
      <c r="D8" s="4">
        <v>40513</v>
      </c>
      <c r="E8" s="4">
        <v>40544</v>
      </c>
      <c r="F8" s="64"/>
      <c r="G8" s="64"/>
      <c r="H8" s="64"/>
    </row>
    <row r="9" spans="1:8" s="7" customFormat="1" ht="15.75">
      <c r="A9" s="9">
        <v>1</v>
      </c>
      <c r="B9" s="3">
        <v>2</v>
      </c>
      <c r="C9" s="3">
        <v>3</v>
      </c>
      <c r="D9" s="3">
        <v>4</v>
      </c>
      <c r="E9" s="3">
        <v>5</v>
      </c>
      <c r="F9" s="9">
        <v>6</v>
      </c>
      <c r="G9" s="3">
        <v>7</v>
      </c>
      <c r="H9" s="3">
        <v>8</v>
      </c>
    </row>
    <row r="10" spans="1:8" ht="15.75">
      <c r="A10" s="5" t="s">
        <v>0</v>
      </c>
      <c r="B10" s="48">
        <v>19702933.87</v>
      </c>
      <c r="C10" s="48">
        <v>18444351.16</v>
      </c>
      <c r="D10" s="48">
        <v>16500718.16</v>
      </c>
      <c r="E10" s="48">
        <v>11397625.88</v>
      </c>
      <c r="F10" s="20">
        <f>IF(OR(B10&gt;0,C10&gt;0,D10&gt;0,E10&gt;0),1,0)</f>
        <v>1</v>
      </c>
      <c r="G10" s="20">
        <f>(F10-$B$4)/($B$3-$B$4)</f>
        <v>1</v>
      </c>
      <c r="H10" s="20">
        <f>G10*$B$5</f>
        <v>-2</v>
      </c>
    </row>
    <row r="11" spans="1:8" ht="15.75">
      <c r="A11" s="5" t="s">
        <v>1</v>
      </c>
      <c r="B11" s="48">
        <v>27436515.05</v>
      </c>
      <c r="C11" s="48">
        <v>27441453.71</v>
      </c>
      <c r="D11" s="48">
        <v>27441453.71</v>
      </c>
      <c r="E11" s="48">
        <v>27408861.19</v>
      </c>
      <c r="F11" s="20">
        <f aca="true" t="shared" si="0" ref="F11:F46">IF(OR(B11&gt;0,C11&gt;0,D11&gt;0,E11&gt;0),1,0)</f>
        <v>1</v>
      </c>
      <c r="G11" s="20">
        <f aca="true" t="shared" si="1" ref="G11:G46">(F11-$B$4)/($B$3-$B$4)</f>
        <v>1</v>
      </c>
      <c r="H11" s="20">
        <f aca="true" t="shared" si="2" ref="H11:H46">G11*$B$5</f>
        <v>-2</v>
      </c>
    </row>
    <row r="12" spans="1:8" ht="15.75">
      <c r="A12" s="5" t="s">
        <v>2</v>
      </c>
      <c r="B12" s="48"/>
      <c r="C12" s="48"/>
      <c r="D12" s="48"/>
      <c r="E12" s="48"/>
      <c r="F12" s="20">
        <f>IF(OR(B12&gt;0,C12&gt;0,D12&gt;0,E12&gt;0),1,0)</f>
        <v>0</v>
      </c>
      <c r="G12" s="20">
        <f t="shared" si="1"/>
        <v>0</v>
      </c>
      <c r="H12" s="20">
        <f t="shared" si="2"/>
        <v>0</v>
      </c>
    </row>
    <row r="13" spans="1:8" ht="15.75">
      <c r="A13" s="5" t="s">
        <v>3</v>
      </c>
      <c r="B13" s="48"/>
      <c r="C13" s="48"/>
      <c r="D13" s="48"/>
      <c r="E13" s="48"/>
      <c r="F13" s="20">
        <f t="shared" si="0"/>
        <v>0</v>
      </c>
      <c r="G13" s="20">
        <f t="shared" si="1"/>
        <v>0</v>
      </c>
      <c r="H13" s="20">
        <f t="shared" si="2"/>
        <v>0</v>
      </c>
    </row>
    <row r="14" spans="1:8" ht="15.75">
      <c r="A14" s="5" t="s">
        <v>4</v>
      </c>
      <c r="B14" s="48"/>
      <c r="C14" s="48"/>
      <c r="D14" s="48"/>
      <c r="E14" s="48"/>
      <c r="F14" s="20">
        <f t="shared" si="0"/>
        <v>0</v>
      </c>
      <c r="G14" s="20">
        <f t="shared" si="1"/>
        <v>0</v>
      </c>
      <c r="H14" s="20">
        <f t="shared" si="2"/>
        <v>0</v>
      </c>
    </row>
    <row r="15" spans="1:8" ht="15.75">
      <c r="A15" s="5" t="s">
        <v>5</v>
      </c>
      <c r="B15" s="48"/>
      <c r="C15" s="48"/>
      <c r="D15" s="48"/>
      <c r="E15" s="48"/>
      <c r="F15" s="20">
        <f t="shared" si="0"/>
        <v>0</v>
      </c>
      <c r="G15" s="20">
        <f t="shared" si="1"/>
        <v>0</v>
      </c>
      <c r="H15" s="20">
        <f t="shared" si="2"/>
        <v>0</v>
      </c>
    </row>
    <row r="16" spans="1:8" ht="15.75">
      <c r="A16" s="5" t="s">
        <v>6</v>
      </c>
      <c r="B16" s="48"/>
      <c r="C16" s="48">
        <v>10754789.83</v>
      </c>
      <c r="D16" s="48">
        <v>11000</v>
      </c>
      <c r="E16" s="48"/>
      <c r="F16" s="20">
        <f t="shared" si="0"/>
        <v>1</v>
      </c>
      <c r="G16" s="20">
        <f t="shared" si="1"/>
        <v>1</v>
      </c>
      <c r="H16" s="20">
        <f t="shared" si="2"/>
        <v>-2</v>
      </c>
    </row>
    <row r="17" spans="1:8" ht="15.75">
      <c r="A17" s="5" t="s">
        <v>7</v>
      </c>
      <c r="B17" s="48"/>
      <c r="C17" s="48"/>
      <c r="D17" s="48"/>
      <c r="E17" s="48"/>
      <c r="F17" s="20">
        <f t="shared" si="0"/>
        <v>0</v>
      </c>
      <c r="G17" s="20">
        <f t="shared" si="1"/>
        <v>0</v>
      </c>
      <c r="H17" s="20">
        <f t="shared" si="2"/>
        <v>0</v>
      </c>
    </row>
    <row r="18" spans="1:8" ht="15.75">
      <c r="A18" s="5" t="s">
        <v>8</v>
      </c>
      <c r="B18" s="48"/>
      <c r="C18" s="48"/>
      <c r="D18" s="48"/>
      <c r="E18" s="48"/>
      <c r="F18" s="20">
        <f t="shared" si="0"/>
        <v>0</v>
      </c>
      <c r="G18" s="20">
        <f t="shared" si="1"/>
        <v>0</v>
      </c>
      <c r="H18" s="20">
        <f t="shared" si="2"/>
        <v>0</v>
      </c>
    </row>
    <row r="19" spans="1:8" ht="15.75">
      <c r="A19" s="5" t="s">
        <v>9</v>
      </c>
      <c r="B19" s="48"/>
      <c r="C19" s="48"/>
      <c r="D19" s="48"/>
      <c r="E19" s="48"/>
      <c r="F19" s="20">
        <f t="shared" si="0"/>
        <v>0</v>
      </c>
      <c r="G19" s="20">
        <f t="shared" si="1"/>
        <v>0</v>
      </c>
      <c r="H19" s="20">
        <f t="shared" si="2"/>
        <v>0</v>
      </c>
    </row>
    <row r="20" spans="1:8" ht="15.75">
      <c r="A20" s="5" t="s">
        <v>10</v>
      </c>
      <c r="B20" s="48"/>
      <c r="C20" s="48"/>
      <c r="D20" s="48"/>
      <c r="E20" s="48"/>
      <c r="F20" s="20">
        <f t="shared" si="0"/>
        <v>0</v>
      </c>
      <c r="G20" s="20">
        <f t="shared" si="1"/>
        <v>0</v>
      </c>
      <c r="H20" s="20">
        <f t="shared" si="2"/>
        <v>0</v>
      </c>
    </row>
    <row r="21" spans="1:8" ht="15.75">
      <c r="A21" s="5" t="s">
        <v>11</v>
      </c>
      <c r="B21" s="48"/>
      <c r="C21" s="48"/>
      <c r="D21" s="48"/>
      <c r="E21" s="48"/>
      <c r="F21" s="20">
        <f t="shared" si="0"/>
        <v>0</v>
      </c>
      <c r="G21" s="20">
        <f t="shared" si="1"/>
        <v>0</v>
      </c>
      <c r="H21" s="20">
        <f t="shared" si="2"/>
        <v>0</v>
      </c>
    </row>
    <row r="22" spans="1:8" ht="15.75">
      <c r="A22" s="5" t="s">
        <v>12</v>
      </c>
      <c r="B22" s="48"/>
      <c r="C22" s="48"/>
      <c r="D22" s="48"/>
      <c r="E22" s="48"/>
      <c r="F22" s="20">
        <f t="shared" si="0"/>
        <v>0</v>
      </c>
      <c r="G22" s="20">
        <f t="shared" si="1"/>
        <v>0</v>
      </c>
      <c r="H22" s="20">
        <f t="shared" si="2"/>
        <v>0</v>
      </c>
    </row>
    <row r="23" spans="1:8" ht="15.75">
      <c r="A23" s="5" t="s">
        <v>13</v>
      </c>
      <c r="B23" s="48"/>
      <c r="C23" s="48"/>
      <c r="D23" s="48"/>
      <c r="E23" s="48"/>
      <c r="F23" s="20">
        <f t="shared" si="0"/>
        <v>0</v>
      </c>
      <c r="G23" s="20">
        <f t="shared" si="1"/>
        <v>0</v>
      </c>
      <c r="H23" s="20">
        <f t="shared" si="2"/>
        <v>0</v>
      </c>
    </row>
    <row r="24" spans="1:8" ht="15.75">
      <c r="A24" s="5" t="s">
        <v>14</v>
      </c>
      <c r="B24" s="48"/>
      <c r="C24" s="48"/>
      <c r="D24" s="48"/>
      <c r="E24" s="48"/>
      <c r="F24" s="20">
        <f t="shared" si="0"/>
        <v>0</v>
      </c>
      <c r="G24" s="20">
        <f t="shared" si="1"/>
        <v>0</v>
      </c>
      <c r="H24" s="20">
        <f t="shared" si="2"/>
        <v>0</v>
      </c>
    </row>
    <row r="25" spans="1:8" ht="15.75">
      <c r="A25" s="5" t="s">
        <v>15</v>
      </c>
      <c r="B25" s="48"/>
      <c r="C25" s="48"/>
      <c r="D25" s="48"/>
      <c r="E25" s="48"/>
      <c r="F25" s="20">
        <f t="shared" si="0"/>
        <v>0</v>
      </c>
      <c r="G25" s="20">
        <f t="shared" si="1"/>
        <v>0</v>
      </c>
      <c r="H25" s="20">
        <f t="shared" si="2"/>
        <v>0</v>
      </c>
    </row>
    <row r="26" spans="1:8" ht="15.75">
      <c r="A26" s="5" t="s">
        <v>16</v>
      </c>
      <c r="B26" s="48">
        <v>3011140.06</v>
      </c>
      <c r="C26" s="48">
        <v>2611140.06</v>
      </c>
      <c r="D26" s="48">
        <v>2411140.06</v>
      </c>
      <c r="E26" s="48">
        <v>2211140.06</v>
      </c>
      <c r="F26" s="20">
        <f t="shared" si="0"/>
        <v>1</v>
      </c>
      <c r="G26" s="20">
        <f t="shared" si="1"/>
        <v>1</v>
      </c>
      <c r="H26" s="20">
        <f t="shared" si="2"/>
        <v>-2</v>
      </c>
    </row>
    <row r="27" spans="1:8" ht="15.75">
      <c r="A27" s="5" t="s">
        <v>17</v>
      </c>
      <c r="B27" s="48">
        <v>15747280.9</v>
      </c>
      <c r="C27" s="48">
        <v>15747280.9</v>
      </c>
      <c r="D27" s="48">
        <v>15747280.9</v>
      </c>
      <c r="E27" s="48">
        <v>15747280.9</v>
      </c>
      <c r="F27" s="20">
        <f t="shared" si="0"/>
        <v>1</v>
      </c>
      <c r="G27" s="20">
        <f t="shared" si="1"/>
        <v>1</v>
      </c>
      <c r="H27" s="20">
        <f t="shared" si="2"/>
        <v>-2</v>
      </c>
    </row>
    <row r="28" spans="1:8" ht="15.75">
      <c r="A28" s="5" t="s">
        <v>18</v>
      </c>
      <c r="B28" s="48"/>
      <c r="C28" s="48"/>
      <c r="D28" s="48"/>
      <c r="E28" s="48"/>
      <c r="F28" s="20">
        <f t="shared" si="0"/>
        <v>0</v>
      </c>
      <c r="G28" s="20">
        <f t="shared" si="1"/>
        <v>0</v>
      </c>
      <c r="H28" s="20">
        <f t="shared" si="2"/>
        <v>0</v>
      </c>
    </row>
    <row r="29" spans="1:8" ht="15.75">
      <c r="A29" s="5" t="s">
        <v>19</v>
      </c>
      <c r="B29" s="48"/>
      <c r="C29" s="48"/>
      <c r="D29" s="48"/>
      <c r="E29" s="48"/>
      <c r="F29" s="20">
        <f t="shared" si="0"/>
        <v>0</v>
      </c>
      <c r="G29" s="20">
        <f t="shared" si="1"/>
        <v>0</v>
      </c>
      <c r="H29" s="20">
        <f t="shared" si="2"/>
        <v>0</v>
      </c>
    </row>
    <row r="30" spans="1:8" ht="15.75">
      <c r="A30" s="5" t="s">
        <v>20</v>
      </c>
      <c r="B30" s="48"/>
      <c r="C30" s="48"/>
      <c r="D30" s="48"/>
      <c r="E30" s="48"/>
      <c r="F30" s="20">
        <f t="shared" si="0"/>
        <v>0</v>
      </c>
      <c r="G30" s="20">
        <f t="shared" si="1"/>
        <v>0</v>
      </c>
      <c r="H30" s="20">
        <f t="shared" si="2"/>
        <v>0</v>
      </c>
    </row>
    <row r="31" spans="1:8" ht="15.75">
      <c r="A31" s="5" t="s">
        <v>21</v>
      </c>
      <c r="B31" s="48"/>
      <c r="C31" s="48"/>
      <c r="D31" s="48"/>
      <c r="E31" s="48"/>
      <c r="F31" s="20">
        <f t="shared" si="0"/>
        <v>0</v>
      </c>
      <c r="G31" s="20">
        <f t="shared" si="1"/>
        <v>0</v>
      </c>
      <c r="H31" s="20">
        <f t="shared" si="2"/>
        <v>0</v>
      </c>
    </row>
    <row r="32" spans="1:8" ht="15.75">
      <c r="A32" s="5" t="s">
        <v>22</v>
      </c>
      <c r="B32" s="48"/>
      <c r="C32" s="48"/>
      <c r="D32" s="48"/>
      <c r="E32" s="48"/>
      <c r="F32" s="20">
        <f t="shared" si="0"/>
        <v>0</v>
      </c>
      <c r="G32" s="20">
        <f t="shared" si="1"/>
        <v>0</v>
      </c>
      <c r="H32" s="20">
        <f t="shared" si="2"/>
        <v>0</v>
      </c>
    </row>
    <row r="33" spans="1:8" ht="15.75">
      <c r="A33" s="5" t="s">
        <v>23</v>
      </c>
      <c r="B33" s="48"/>
      <c r="C33" s="48"/>
      <c r="D33" s="48"/>
      <c r="E33" s="48"/>
      <c r="F33" s="20">
        <f t="shared" si="0"/>
        <v>0</v>
      </c>
      <c r="G33" s="20">
        <f t="shared" si="1"/>
        <v>0</v>
      </c>
      <c r="H33" s="20">
        <f t="shared" si="2"/>
        <v>0</v>
      </c>
    </row>
    <row r="34" spans="1:8" ht="15.75">
      <c r="A34" s="5" t="s">
        <v>24</v>
      </c>
      <c r="B34" s="48"/>
      <c r="C34" s="48"/>
      <c r="D34" s="48"/>
      <c r="E34" s="48"/>
      <c r="F34" s="20">
        <f t="shared" si="0"/>
        <v>0</v>
      </c>
      <c r="G34" s="20">
        <f t="shared" si="1"/>
        <v>0</v>
      </c>
      <c r="H34" s="20">
        <f t="shared" si="2"/>
        <v>0</v>
      </c>
    </row>
    <row r="35" spans="1:8" ht="15.75">
      <c r="A35" s="5" t="s">
        <v>25</v>
      </c>
      <c r="B35" s="48"/>
      <c r="C35" s="48"/>
      <c r="D35" s="48"/>
      <c r="E35" s="48"/>
      <c r="F35" s="20">
        <f t="shared" si="0"/>
        <v>0</v>
      </c>
      <c r="G35" s="20">
        <f t="shared" si="1"/>
        <v>0</v>
      </c>
      <c r="H35" s="20">
        <f t="shared" si="2"/>
        <v>0</v>
      </c>
    </row>
    <row r="36" spans="1:8" ht="15.75">
      <c r="A36" s="5" t="s">
        <v>26</v>
      </c>
      <c r="B36" s="48"/>
      <c r="C36" s="48"/>
      <c r="D36" s="48"/>
      <c r="E36" s="48"/>
      <c r="F36" s="20">
        <f t="shared" si="0"/>
        <v>0</v>
      </c>
      <c r="G36" s="20">
        <f t="shared" si="1"/>
        <v>0</v>
      </c>
      <c r="H36" s="20">
        <f t="shared" si="2"/>
        <v>0</v>
      </c>
    </row>
    <row r="37" spans="1:8" ht="15.75">
      <c r="A37" s="5" t="s">
        <v>27</v>
      </c>
      <c r="B37" s="48"/>
      <c r="C37" s="48"/>
      <c r="D37" s="48"/>
      <c r="E37" s="48"/>
      <c r="F37" s="20">
        <f t="shared" si="0"/>
        <v>0</v>
      </c>
      <c r="G37" s="20">
        <f t="shared" si="1"/>
        <v>0</v>
      </c>
      <c r="H37" s="20">
        <f t="shared" si="2"/>
        <v>0</v>
      </c>
    </row>
    <row r="38" spans="1:8" ht="15.75">
      <c r="A38" s="5" t="s">
        <v>28</v>
      </c>
      <c r="B38" s="48"/>
      <c r="C38" s="48"/>
      <c r="D38" s="48"/>
      <c r="E38" s="48"/>
      <c r="F38" s="20">
        <f t="shared" si="0"/>
        <v>0</v>
      </c>
      <c r="G38" s="20">
        <f t="shared" si="1"/>
        <v>0</v>
      </c>
      <c r="H38" s="20">
        <f t="shared" si="2"/>
        <v>0</v>
      </c>
    </row>
    <row r="39" spans="1:8" ht="15.75">
      <c r="A39" s="5" t="s">
        <v>29</v>
      </c>
      <c r="B39" s="48"/>
      <c r="C39" s="48"/>
      <c r="D39" s="48"/>
      <c r="E39" s="48">
        <v>6807012</v>
      </c>
      <c r="F39" s="20">
        <f t="shared" si="0"/>
        <v>1</v>
      </c>
      <c r="G39" s="20">
        <f t="shared" si="1"/>
        <v>1</v>
      </c>
      <c r="H39" s="20">
        <f t="shared" si="2"/>
        <v>-2</v>
      </c>
    </row>
    <row r="40" spans="1:8" ht="15.75">
      <c r="A40" s="5" t="s">
        <v>30</v>
      </c>
      <c r="B40" s="48"/>
      <c r="C40" s="48"/>
      <c r="D40" s="48"/>
      <c r="E40" s="48"/>
      <c r="F40" s="20">
        <f t="shared" si="0"/>
        <v>0</v>
      </c>
      <c r="G40" s="20">
        <f t="shared" si="1"/>
        <v>0</v>
      </c>
      <c r="H40" s="20">
        <f t="shared" si="2"/>
        <v>0</v>
      </c>
    </row>
    <row r="41" spans="1:8" ht="15.75">
      <c r="A41" s="5" t="s">
        <v>31</v>
      </c>
      <c r="B41" s="48"/>
      <c r="C41" s="48"/>
      <c r="D41" s="48"/>
      <c r="E41" s="48"/>
      <c r="F41" s="20">
        <f t="shared" si="0"/>
        <v>0</v>
      </c>
      <c r="G41" s="20">
        <f t="shared" si="1"/>
        <v>0</v>
      </c>
      <c r="H41" s="20">
        <f t="shared" si="2"/>
        <v>0</v>
      </c>
    </row>
    <row r="42" spans="1:8" ht="15.75">
      <c r="A42" s="5" t="s">
        <v>32</v>
      </c>
      <c r="B42" s="48"/>
      <c r="C42" s="48"/>
      <c r="D42" s="48"/>
      <c r="E42" s="48"/>
      <c r="F42" s="20">
        <f t="shared" si="0"/>
        <v>0</v>
      </c>
      <c r="G42" s="20">
        <f t="shared" si="1"/>
        <v>0</v>
      </c>
      <c r="H42" s="20">
        <f t="shared" si="2"/>
        <v>0</v>
      </c>
    </row>
    <row r="43" spans="1:8" ht="15.75">
      <c r="A43" s="5" t="s">
        <v>33</v>
      </c>
      <c r="B43" s="48"/>
      <c r="C43" s="48"/>
      <c r="D43" s="48"/>
      <c r="E43" s="48"/>
      <c r="F43" s="20">
        <f t="shared" si="0"/>
        <v>0</v>
      </c>
      <c r="G43" s="20">
        <f t="shared" si="1"/>
        <v>0</v>
      </c>
      <c r="H43" s="20">
        <f t="shared" si="2"/>
        <v>0</v>
      </c>
    </row>
    <row r="44" spans="1:8" ht="15.75">
      <c r="A44" s="5" t="s">
        <v>34</v>
      </c>
      <c r="B44" s="48"/>
      <c r="C44" s="48"/>
      <c r="D44" s="48"/>
      <c r="E44" s="48"/>
      <c r="F44" s="20">
        <f t="shared" si="0"/>
        <v>0</v>
      </c>
      <c r="G44" s="20">
        <f t="shared" si="1"/>
        <v>0</v>
      </c>
      <c r="H44" s="20">
        <f t="shared" si="2"/>
        <v>0</v>
      </c>
    </row>
    <row r="45" spans="1:8" ht="15.75">
      <c r="A45" s="5" t="s">
        <v>35</v>
      </c>
      <c r="B45" s="48"/>
      <c r="C45" s="48"/>
      <c r="D45" s="48"/>
      <c r="E45" s="48"/>
      <c r="F45" s="20">
        <f t="shared" si="0"/>
        <v>0</v>
      </c>
      <c r="G45" s="20">
        <f t="shared" si="1"/>
        <v>0</v>
      </c>
      <c r="H45" s="20">
        <f t="shared" si="2"/>
        <v>0</v>
      </c>
    </row>
    <row r="46" spans="1:8" ht="15.75">
      <c r="A46" s="5" t="s">
        <v>36</v>
      </c>
      <c r="B46" s="48">
        <v>5369475.83</v>
      </c>
      <c r="C46" s="48">
        <v>5369475.83</v>
      </c>
      <c r="D46" s="48">
        <v>5369475.83</v>
      </c>
      <c r="E46" s="48">
        <v>5516158.7</v>
      </c>
      <c r="F46" s="20">
        <f t="shared" si="0"/>
        <v>1</v>
      </c>
      <c r="G46" s="20">
        <f t="shared" si="1"/>
        <v>1</v>
      </c>
      <c r="H46" s="20">
        <f t="shared" si="2"/>
        <v>-2</v>
      </c>
    </row>
    <row r="47" spans="1:8" ht="15.75">
      <c r="A47" s="6" t="s">
        <v>39</v>
      </c>
      <c r="F47" s="1"/>
      <c r="G47" s="1"/>
      <c r="H47" s="1"/>
    </row>
    <row r="48" spans="1:5" ht="15.75">
      <c r="A48" s="6"/>
      <c r="B48" s="6"/>
      <c r="C48" s="6"/>
      <c r="D48" s="6"/>
      <c r="E48" s="6"/>
    </row>
  </sheetData>
  <sheetProtection/>
  <mergeCells count="6">
    <mergeCell ref="A1:H1"/>
    <mergeCell ref="A7:A8"/>
    <mergeCell ref="B7:E7"/>
    <mergeCell ref="F7:F8"/>
    <mergeCell ref="G7:G8"/>
    <mergeCell ref="H7:H8"/>
  </mergeCells>
  <printOptions/>
  <pageMargins left="0.18" right="0.2" top="0.52" bottom="0.31496062992125984" header="0.31496062992125984" footer="0.31496062992125984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I50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J49" sqref="J49"/>
    </sheetView>
  </sheetViews>
  <sheetFormatPr defaultColWidth="9.140625" defaultRowHeight="15"/>
  <cols>
    <col min="1" max="1" width="24.421875" style="1" customWidth="1"/>
    <col min="2" max="2" width="20.7109375" style="1" customWidth="1"/>
    <col min="3" max="4" width="17.00390625" style="1" customWidth="1"/>
    <col min="5" max="5" width="15.140625" style="1" customWidth="1"/>
    <col min="6" max="6" width="17.57421875" style="1" customWidth="1"/>
    <col min="7" max="7" width="8.140625" style="1" customWidth="1"/>
    <col min="8" max="8" width="9.57421875" style="1" bestFit="1" customWidth="1"/>
    <col min="9" max="9" width="17.8515625" style="1" customWidth="1"/>
    <col min="10" max="16384" width="9.140625" style="1" customWidth="1"/>
  </cols>
  <sheetData>
    <row r="1" spans="1:9" ht="32.25" customHeight="1">
      <c r="A1" s="66" t="s">
        <v>272</v>
      </c>
      <c r="B1" s="66"/>
      <c r="C1" s="66"/>
      <c r="D1" s="66"/>
      <c r="E1" s="66"/>
      <c r="F1" s="66"/>
      <c r="G1" s="66"/>
      <c r="H1" s="66"/>
      <c r="I1" s="66"/>
    </row>
    <row r="3" spans="1:5" ht="15.75">
      <c r="A3" s="11" t="s">
        <v>176</v>
      </c>
      <c r="B3" s="33">
        <f>MAX($G$10:$G$46)</f>
        <v>9.935464292733878</v>
      </c>
      <c r="C3" s="41"/>
      <c r="D3" s="41"/>
      <c r="E3" s="41"/>
    </row>
    <row r="4" spans="1:5" ht="15.75">
      <c r="A4" s="12" t="s">
        <v>177</v>
      </c>
      <c r="B4" s="44">
        <f>MIN($G$10:$G$46)</f>
        <v>0</v>
      </c>
      <c r="C4" s="42"/>
      <c r="D4" s="42"/>
      <c r="E4" s="42"/>
    </row>
    <row r="5" spans="1:5" ht="15.75">
      <c r="A5" s="13" t="s">
        <v>178</v>
      </c>
      <c r="B5" s="14" t="s">
        <v>42</v>
      </c>
      <c r="C5" s="28"/>
      <c r="D5" s="28"/>
      <c r="E5" s="28"/>
    </row>
    <row r="7" spans="1:9" s="8" customFormat="1" ht="21.75" customHeight="1">
      <c r="A7" s="63" t="s">
        <v>38</v>
      </c>
      <c r="B7" s="63" t="s">
        <v>307</v>
      </c>
      <c r="C7" s="63" t="s">
        <v>180</v>
      </c>
      <c r="D7" s="63"/>
      <c r="E7" s="63"/>
      <c r="F7" s="63"/>
      <c r="G7" s="64" t="s">
        <v>181</v>
      </c>
      <c r="H7" s="64" t="s">
        <v>182</v>
      </c>
      <c r="I7" s="64" t="s">
        <v>183</v>
      </c>
    </row>
    <row r="8" spans="1:9" s="8" customFormat="1" ht="80.25" customHeight="1">
      <c r="A8" s="63"/>
      <c r="B8" s="63"/>
      <c r="C8" s="3" t="s">
        <v>285</v>
      </c>
      <c r="D8" s="3" t="s">
        <v>301</v>
      </c>
      <c r="E8" s="3" t="s">
        <v>302</v>
      </c>
      <c r="F8" s="3" t="s">
        <v>179</v>
      </c>
      <c r="G8" s="64"/>
      <c r="H8" s="64"/>
      <c r="I8" s="64"/>
    </row>
    <row r="9" spans="1:9" s="7" customFormat="1" ht="15.75">
      <c r="A9" s="9">
        <v>1</v>
      </c>
      <c r="B9" s="9">
        <v>2</v>
      </c>
      <c r="C9" s="9">
        <v>3</v>
      </c>
      <c r="D9" s="9">
        <v>4</v>
      </c>
      <c r="E9" s="9" t="s">
        <v>184</v>
      </c>
      <c r="F9" s="9" t="s">
        <v>185</v>
      </c>
      <c r="G9" s="9">
        <v>7</v>
      </c>
      <c r="H9" s="9">
        <v>8</v>
      </c>
      <c r="I9" s="9">
        <v>9</v>
      </c>
    </row>
    <row r="10" spans="1:9" ht="15.75">
      <c r="A10" s="5" t="s">
        <v>0</v>
      </c>
      <c r="B10" s="46">
        <v>60571138.91</v>
      </c>
      <c r="C10" s="46">
        <v>586585699.28</v>
      </c>
      <c r="D10" s="46">
        <v>855822856</v>
      </c>
      <c r="E10" s="46">
        <f>D10-C10</f>
        <v>269237156.72</v>
      </c>
      <c r="F10" s="39">
        <f>E10/3</f>
        <v>89745718.90666668</v>
      </c>
      <c r="G10" s="46">
        <f>B10/F10</f>
        <v>0.6749195354153046</v>
      </c>
      <c r="H10" s="46">
        <f>(G10-$B$4)/($B$3-$B$4)</f>
        <v>0.06793034683934145</v>
      </c>
      <c r="I10" s="46">
        <f>H10*$B$5</f>
        <v>-0.06793034683934145</v>
      </c>
    </row>
    <row r="11" spans="1:9" ht="15.75">
      <c r="A11" s="5" t="s">
        <v>1</v>
      </c>
      <c r="B11" s="46">
        <v>21083235.18</v>
      </c>
      <c r="C11" s="46">
        <v>578195619.0899999</v>
      </c>
      <c r="D11" s="46">
        <v>781991942.6500001</v>
      </c>
      <c r="E11" s="46">
        <f aca="true" t="shared" si="0" ref="E11:E46">D11-C11</f>
        <v>203796323.56000018</v>
      </c>
      <c r="F11" s="39">
        <f aca="true" t="shared" si="1" ref="F11:F46">E11/3</f>
        <v>67932107.8533334</v>
      </c>
      <c r="G11" s="46">
        <f aca="true" t="shared" si="2" ref="G11:G46">B11/F11</f>
        <v>0.3103574413665931</v>
      </c>
      <c r="H11" s="46">
        <f aca="true" t="shared" si="3" ref="H11:H46">(G11-$B$4)/($B$3-$B$4)</f>
        <v>0.031237336497054034</v>
      </c>
      <c r="I11" s="46">
        <f aca="true" t="shared" si="4" ref="I11:I46">H11*$B$5</f>
        <v>-0.031237336497054034</v>
      </c>
    </row>
    <row r="12" spans="1:9" ht="15.75">
      <c r="A12" s="5" t="s">
        <v>2</v>
      </c>
      <c r="B12" s="46">
        <v>5674995.59</v>
      </c>
      <c r="C12" s="46">
        <v>125439788.64</v>
      </c>
      <c r="D12" s="46">
        <v>177841015.95</v>
      </c>
      <c r="E12" s="46">
        <f t="shared" si="0"/>
        <v>52401227.30999999</v>
      </c>
      <c r="F12" s="39">
        <f t="shared" si="1"/>
        <v>17467075.769999996</v>
      </c>
      <c r="G12" s="46">
        <f t="shared" si="2"/>
        <v>0.3248967179581887</v>
      </c>
      <c r="H12" s="46">
        <f t="shared" si="3"/>
        <v>0.03270070812853668</v>
      </c>
      <c r="I12" s="46">
        <f t="shared" si="4"/>
        <v>-0.03270070812853668</v>
      </c>
    </row>
    <row r="13" spans="1:9" ht="15.75">
      <c r="A13" s="5" t="s">
        <v>3</v>
      </c>
      <c r="B13" s="46">
        <v>4120881.98</v>
      </c>
      <c r="C13" s="46">
        <v>96566751.61</v>
      </c>
      <c r="D13" s="46">
        <v>139974034.23000002</v>
      </c>
      <c r="E13" s="46">
        <f t="shared" si="0"/>
        <v>43407282.62000002</v>
      </c>
      <c r="F13" s="39">
        <f t="shared" si="1"/>
        <v>14469094.206666673</v>
      </c>
      <c r="G13" s="46">
        <f t="shared" si="2"/>
        <v>0.28480580201774436</v>
      </c>
      <c r="H13" s="46">
        <f t="shared" si="3"/>
        <v>0.028665575520817072</v>
      </c>
      <c r="I13" s="46">
        <f t="shared" si="4"/>
        <v>-0.028665575520817072</v>
      </c>
    </row>
    <row r="14" spans="1:9" ht="15.75">
      <c r="A14" s="5" t="s">
        <v>4</v>
      </c>
      <c r="B14" s="46"/>
      <c r="C14" s="46">
        <v>36678775.8</v>
      </c>
      <c r="D14" s="46">
        <v>55592391.94</v>
      </c>
      <c r="E14" s="46">
        <f t="shared" si="0"/>
        <v>18913616.14</v>
      </c>
      <c r="F14" s="39">
        <f t="shared" si="1"/>
        <v>6304538.713333334</v>
      </c>
      <c r="G14" s="23">
        <f t="shared" si="2"/>
        <v>0</v>
      </c>
      <c r="H14" s="23">
        <f t="shared" si="3"/>
        <v>0</v>
      </c>
      <c r="I14" s="23">
        <f t="shared" si="4"/>
        <v>0</v>
      </c>
    </row>
    <row r="15" spans="1:9" ht="15.75">
      <c r="A15" s="5" t="s">
        <v>5</v>
      </c>
      <c r="B15" s="46"/>
      <c r="C15" s="46">
        <v>34263419.949999996</v>
      </c>
      <c r="D15" s="46">
        <v>47876628.42</v>
      </c>
      <c r="E15" s="46">
        <f t="shared" si="0"/>
        <v>13613208.470000006</v>
      </c>
      <c r="F15" s="39">
        <f t="shared" si="1"/>
        <v>4537736.156666669</v>
      </c>
      <c r="G15" s="23">
        <f t="shared" si="2"/>
        <v>0</v>
      </c>
      <c r="H15" s="23">
        <f t="shared" si="3"/>
        <v>0</v>
      </c>
      <c r="I15" s="23">
        <f t="shared" si="4"/>
        <v>0</v>
      </c>
    </row>
    <row r="16" spans="1:9" ht="15.75">
      <c r="A16" s="5" t="s">
        <v>6</v>
      </c>
      <c r="B16" s="46">
        <v>21539.38</v>
      </c>
      <c r="C16" s="46">
        <v>42639008.080000006</v>
      </c>
      <c r="D16" s="46">
        <v>68275918.42</v>
      </c>
      <c r="E16" s="46">
        <f t="shared" si="0"/>
        <v>25636910.339999996</v>
      </c>
      <c r="F16" s="39">
        <f t="shared" si="1"/>
        <v>8545636.78</v>
      </c>
      <c r="G16" s="38">
        <f t="shared" si="2"/>
        <v>0.0025205119939581615</v>
      </c>
      <c r="H16" s="57">
        <f t="shared" si="3"/>
        <v>0.00025368839539803816</v>
      </c>
      <c r="I16" s="57">
        <f t="shared" si="4"/>
        <v>-0.00025368839539803816</v>
      </c>
    </row>
    <row r="17" spans="1:9" ht="15.75">
      <c r="A17" s="5" t="s">
        <v>7</v>
      </c>
      <c r="B17" s="46">
        <v>486325.48</v>
      </c>
      <c r="C17" s="46">
        <v>20568613.72</v>
      </c>
      <c r="D17" s="46">
        <v>26617577.019999996</v>
      </c>
      <c r="E17" s="46">
        <f t="shared" si="0"/>
        <v>6048963.299999997</v>
      </c>
      <c r="F17" s="39">
        <f t="shared" si="1"/>
        <v>2016321.099999999</v>
      </c>
      <c r="G17" s="46">
        <f t="shared" si="2"/>
        <v>0.24119446054499963</v>
      </c>
      <c r="H17" s="46">
        <f t="shared" si="3"/>
        <v>0.02427611367104332</v>
      </c>
      <c r="I17" s="46">
        <f t="shared" si="4"/>
        <v>-0.02427611367104332</v>
      </c>
    </row>
    <row r="18" spans="1:9" ht="15.75">
      <c r="A18" s="5" t="s">
        <v>8</v>
      </c>
      <c r="B18" s="46">
        <v>1199586.85</v>
      </c>
      <c r="C18" s="46">
        <v>38156458.12</v>
      </c>
      <c r="D18" s="46">
        <v>55376481.42</v>
      </c>
      <c r="E18" s="46">
        <f t="shared" si="0"/>
        <v>17220023.300000004</v>
      </c>
      <c r="F18" s="39">
        <f t="shared" si="1"/>
        <v>5740007.7666666685</v>
      </c>
      <c r="G18" s="46">
        <f t="shared" si="2"/>
        <v>0.2089869733219234</v>
      </c>
      <c r="H18" s="46">
        <f t="shared" si="3"/>
        <v>0.02103444460816615</v>
      </c>
      <c r="I18" s="46">
        <f t="shared" si="4"/>
        <v>-0.02103444460816615</v>
      </c>
    </row>
    <row r="19" spans="1:9" ht="15.75">
      <c r="A19" s="5" t="s">
        <v>9</v>
      </c>
      <c r="B19" s="46"/>
      <c r="C19" s="46">
        <v>18195570.75</v>
      </c>
      <c r="D19" s="46">
        <v>28374183.339999996</v>
      </c>
      <c r="E19" s="46">
        <f t="shared" si="0"/>
        <v>10178612.589999996</v>
      </c>
      <c r="F19" s="39">
        <f t="shared" si="1"/>
        <v>3392870.863333332</v>
      </c>
      <c r="G19" s="23">
        <f t="shared" si="2"/>
        <v>0</v>
      </c>
      <c r="H19" s="23">
        <f t="shared" si="3"/>
        <v>0</v>
      </c>
      <c r="I19" s="23">
        <f t="shared" si="4"/>
        <v>0</v>
      </c>
    </row>
    <row r="20" spans="1:9" ht="15.75">
      <c r="A20" s="5" t="s">
        <v>10</v>
      </c>
      <c r="B20" s="46">
        <v>59.29</v>
      </c>
      <c r="C20" s="46">
        <v>12569642.280000001</v>
      </c>
      <c r="D20" s="46">
        <v>20436286.06</v>
      </c>
      <c r="E20" s="46">
        <f t="shared" si="0"/>
        <v>7866643.7799999975</v>
      </c>
      <c r="F20" s="39">
        <f t="shared" si="1"/>
        <v>2622214.5933333323</v>
      </c>
      <c r="G20" s="86">
        <f t="shared" si="2"/>
        <v>2.2610659002027426E-05</v>
      </c>
      <c r="H20" s="87">
        <f t="shared" si="3"/>
        <v>2.2757526307616366E-06</v>
      </c>
      <c r="I20" s="87">
        <f t="shared" si="4"/>
        <v>-2.2757526307616366E-06</v>
      </c>
    </row>
    <row r="21" spans="1:9" ht="15.75">
      <c r="A21" s="5" t="s">
        <v>11</v>
      </c>
      <c r="B21" s="46">
        <v>338609.41</v>
      </c>
      <c r="C21" s="46">
        <v>39339831.8</v>
      </c>
      <c r="D21" s="46">
        <v>52515005.21</v>
      </c>
      <c r="E21" s="46">
        <f t="shared" si="0"/>
        <v>13175173.410000004</v>
      </c>
      <c r="F21" s="39">
        <f t="shared" si="1"/>
        <v>4391724.470000002</v>
      </c>
      <c r="G21" s="46">
        <f t="shared" si="2"/>
        <v>0.07710169713811756</v>
      </c>
      <c r="H21" s="46">
        <f t="shared" si="3"/>
        <v>0.007760251042772555</v>
      </c>
      <c r="I21" s="46">
        <f t="shared" si="4"/>
        <v>-0.007760251042772555</v>
      </c>
    </row>
    <row r="22" spans="1:9" ht="15.75">
      <c r="A22" s="5" t="s">
        <v>12</v>
      </c>
      <c r="B22" s="46"/>
      <c r="C22" s="46">
        <v>10804775.86</v>
      </c>
      <c r="D22" s="46">
        <v>15943238.489999998</v>
      </c>
      <c r="E22" s="46">
        <f t="shared" si="0"/>
        <v>5138462.629999999</v>
      </c>
      <c r="F22" s="39">
        <f t="shared" si="1"/>
        <v>1712820.8766666662</v>
      </c>
      <c r="G22" s="23">
        <f t="shared" si="2"/>
        <v>0</v>
      </c>
      <c r="H22" s="23">
        <f t="shared" si="3"/>
        <v>0</v>
      </c>
      <c r="I22" s="23">
        <f t="shared" si="4"/>
        <v>0</v>
      </c>
    </row>
    <row r="23" spans="1:9" ht="15.75">
      <c r="A23" s="5" t="s">
        <v>13</v>
      </c>
      <c r="B23" s="46">
        <v>247655.01</v>
      </c>
      <c r="C23" s="46">
        <v>16979130.17</v>
      </c>
      <c r="D23" s="46">
        <v>27114436.88</v>
      </c>
      <c r="E23" s="46">
        <f t="shared" si="0"/>
        <v>10135306.709999997</v>
      </c>
      <c r="F23" s="39">
        <f t="shared" si="1"/>
        <v>3378435.569999999</v>
      </c>
      <c r="G23" s="46">
        <f t="shared" si="2"/>
        <v>0.0733046420062408</v>
      </c>
      <c r="H23" s="46">
        <f t="shared" si="3"/>
        <v>0.007378079156285714</v>
      </c>
      <c r="I23" s="46">
        <f t="shared" si="4"/>
        <v>-0.007378079156285714</v>
      </c>
    </row>
    <row r="24" spans="1:9" ht="15.75">
      <c r="A24" s="5" t="s">
        <v>14</v>
      </c>
      <c r="B24" s="46">
        <v>1357195.63</v>
      </c>
      <c r="C24" s="46">
        <v>23224774.919999998</v>
      </c>
      <c r="D24" s="46">
        <v>30041624.82</v>
      </c>
      <c r="E24" s="46">
        <f t="shared" si="0"/>
        <v>6816849.900000002</v>
      </c>
      <c r="F24" s="39">
        <f t="shared" si="1"/>
        <v>2272283.3000000007</v>
      </c>
      <c r="G24" s="46">
        <f t="shared" si="2"/>
        <v>0.597282755191661</v>
      </c>
      <c r="H24" s="46">
        <f t="shared" si="3"/>
        <v>0.060116239925342284</v>
      </c>
      <c r="I24" s="46">
        <f t="shared" si="4"/>
        <v>-0.060116239925342284</v>
      </c>
    </row>
    <row r="25" spans="1:9" ht="15.75">
      <c r="A25" s="5" t="s">
        <v>15</v>
      </c>
      <c r="B25" s="46"/>
      <c r="C25" s="46">
        <v>18955075.580000002</v>
      </c>
      <c r="D25" s="46">
        <v>26975917.029999997</v>
      </c>
      <c r="E25" s="46">
        <f t="shared" si="0"/>
        <v>8020841.4499999955</v>
      </c>
      <c r="F25" s="39">
        <f t="shared" si="1"/>
        <v>2673613.816666665</v>
      </c>
      <c r="G25" s="23">
        <f t="shared" si="2"/>
        <v>0</v>
      </c>
      <c r="H25" s="23">
        <f t="shared" si="3"/>
        <v>0</v>
      </c>
      <c r="I25" s="23">
        <f t="shared" si="4"/>
        <v>0</v>
      </c>
    </row>
    <row r="26" spans="1:9" ht="15.75">
      <c r="A26" s="5" t="s">
        <v>16</v>
      </c>
      <c r="B26" s="46">
        <v>9362394.3</v>
      </c>
      <c r="C26" s="46">
        <v>39695143.32</v>
      </c>
      <c r="D26" s="46">
        <v>53864110.19</v>
      </c>
      <c r="E26" s="46">
        <f t="shared" si="0"/>
        <v>14168966.869999997</v>
      </c>
      <c r="F26" s="39">
        <f t="shared" si="1"/>
        <v>4722988.956666666</v>
      </c>
      <c r="G26" s="46">
        <f t="shared" si="2"/>
        <v>1.9823028141500627</v>
      </c>
      <c r="H26" s="46">
        <f t="shared" si="3"/>
        <v>0.19951788419186248</v>
      </c>
      <c r="I26" s="46">
        <f t="shared" si="4"/>
        <v>-0.19951788419186248</v>
      </c>
    </row>
    <row r="27" spans="1:9" ht="15.75">
      <c r="A27" s="5" t="s">
        <v>17</v>
      </c>
      <c r="B27" s="46">
        <v>256967.78</v>
      </c>
      <c r="C27" s="46">
        <v>9382413.45</v>
      </c>
      <c r="D27" s="46">
        <v>13577604.879999999</v>
      </c>
      <c r="E27" s="46">
        <f t="shared" si="0"/>
        <v>4195191.43</v>
      </c>
      <c r="F27" s="39">
        <f t="shared" si="1"/>
        <v>1398397.1433333333</v>
      </c>
      <c r="G27" s="46">
        <f t="shared" si="2"/>
        <v>0.18375879929750905</v>
      </c>
      <c r="H27" s="46">
        <f t="shared" si="3"/>
        <v>0.018495240270945137</v>
      </c>
      <c r="I27" s="46">
        <f t="shared" si="4"/>
        <v>-0.018495240270945137</v>
      </c>
    </row>
    <row r="28" spans="1:9" ht="15.75">
      <c r="A28" s="5" t="s">
        <v>18</v>
      </c>
      <c r="B28" s="46">
        <v>597334.59</v>
      </c>
      <c r="C28" s="46">
        <v>13945241.68</v>
      </c>
      <c r="D28" s="46">
        <v>20116083.290000003</v>
      </c>
      <c r="E28" s="46">
        <f t="shared" si="0"/>
        <v>6170841.610000003</v>
      </c>
      <c r="F28" s="39">
        <f t="shared" si="1"/>
        <v>2056947.2033333343</v>
      </c>
      <c r="G28" s="46">
        <f>B28/F28</f>
        <v>0.29039860091304454</v>
      </c>
      <c r="H28" s="46">
        <f t="shared" si="3"/>
        <v>0.02922848820718145</v>
      </c>
      <c r="I28" s="46">
        <f t="shared" si="4"/>
        <v>-0.02922848820718145</v>
      </c>
    </row>
    <row r="29" spans="1:9" ht="15.75">
      <c r="A29" s="5" t="s">
        <v>19</v>
      </c>
      <c r="B29" s="46">
        <v>27593.82</v>
      </c>
      <c r="C29" s="46">
        <v>18626083.950000003</v>
      </c>
      <c r="D29" s="46">
        <v>26013577.98</v>
      </c>
      <c r="E29" s="46">
        <f t="shared" si="0"/>
        <v>7387494.0299999975</v>
      </c>
      <c r="F29" s="39">
        <f t="shared" si="1"/>
        <v>2462498.0099999993</v>
      </c>
      <c r="G29" s="46">
        <f t="shared" si="2"/>
        <v>0.011205621238248233</v>
      </c>
      <c r="H29" s="38">
        <f t="shared" si="3"/>
        <v>0.0011278407237035979</v>
      </c>
      <c r="I29" s="38">
        <f t="shared" si="4"/>
        <v>-0.0011278407237035979</v>
      </c>
    </row>
    <row r="30" spans="1:9" ht="15.75">
      <c r="A30" s="5" t="s">
        <v>20</v>
      </c>
      <c r="B30" s="46">
        <v>831649.76</v>
      </c>
      <c r="C30" s="46">
        <v>40095292.35</v>
      </c>
      <c r="D30" s="46">
        <v>61584950.83</v>
      </c>
      <c r="E30" s="46">
        <f t="shared" si="0"/>
        <v>21489658.479999997</v>
      </c>
      <c r="F30" s="39">
        <f t="shared" si="1"/>
        <v>7163219.493333332</v>
      </c>
      <c r="G30" s="46">
        <f t="shared" si="2"/>
        <v>0.11609999676458331</v>
      </c>
      <c r="H30" s="46">
        <f t="shared" si="3"/>
        <v>0.011685412311278794</v>
      </c>
      <c r="I30" s="46">
        <f t="shared" si="4"/>
        <v>-0.011685412311278794</v>
      </c>
    </row>
    <row r="31" spans="1:9" ht="15.75">
      <c r="A31" s="5" t="s">
        <v>21</v>
      </c>
      <c r="B31" s="46">
        <v>2688186.87</v>
      </c>
      <c r="C31" s="46">
        <v>20017688.05</v>
      </c>
      <c r="D31" s="46">
        <v>23828580.429999996</v>
      </c>
      <c r="E31" s="46">
        <f t="shared" si="0"/>
        <v>3810892.379999995</v>
      </c>
      <c r="F31" s="39">
        <f t="shared" si="1"/>
        <v>1270297.4599999983</v>
      </c>
      <c r="G31" s="46">
        <f t="shared" si="2"/>
        <v>2.1161869205028587</v>
      </c>
      <c r="H31" s="46">
        <f t="shared" si="3"/>
        <v>0.21299325911225847</v>
      </c>
      <c r="I31" s="46">
        <f t="shared" si="4"/>
        <v>-0.21299325911225847</v>
      </c>
    </row>
    <row r="32" spans="1:9" ht="15.75">
      <c r="A32" s="5" t="s">
        <v>22</v>
      </c>
      <c r="B32" s="46">
        <v>394910.76</v>
      </c>
      <c r="C32" s="46">
        <v>21265191.48</v>
      </c>
      <c r="D32" s="46">
        <v>29325883.159999996</v>
      </c>
      <c r="E32" s="46">
        <f t="shared" si="0"/>
        <v>8060691.679999996</v>
      </c>
      <c r="F32" s="39">
        <f t="shared" si="1"/>
        <v>2686897.226666665</v>
      </c>
      <c r="G32" s="46">
        <f t="shared" si="2"/>
        <v>0.1469765036342391</v>
      </c>
      <c r="H32" s="46">
        <f t="shared" si="3"/>
        <v>0.014793118801879012</v>
      </c>
      <c r="I32" s="46">
        <f t="shared" si="4"/>
        <v>-0.014793118801879012</v>
      </c>
    </row>
    <row r="33" spans="1:9" ht="15.75">
      <c r="A33" s="5" t="s">
        <v>23</v>
      </c>
      <c r="B33" s="46">
        <v>7633.34</v>
      </c>
      <c r="C33" s="46">
        <v>20240076.38</v>
      </c>
      <c r="D33" s="46">
        <v>28690407.69</v>
      </c>
      <c r="E33" s="46">
        <f t="shared" si="0"/>
        <v>8450331.310000002</v>
      </c>
      <c r="F33" s="39">
        <f t="shared" si="1"/>
        <v>2816777.103333334</v>
      </c>
      <c r="G33" s="38">
        <f t="shared" si="2"/>
        <v>0.0027099552857650024</v>
      </c>
      <c r="H33" s="57">
        <f t="shared" si="3"/>
        <v>0.0002727557772762446</v>
      </c>
      <c r="I33" s="57">
        <f t="shared" si="4"/>
        <v>-0.0002727557772762446</v>
      </c>
    </row>
    <row r="34" spans="1:9" ht="15.75">
      <c r="A34" s="5" t="s">
        <v>24</v>
      </c>
      <c r="B34" s="46">
        <v>358748.22</v>
      </c>
      <c r="C34" s="46">
        <v>42659188.17</v>
      </c>
      <c r="D34" s="46">
        <v>64706364.72</v>
      </c>
      <c r="E34" s="46">
        <f t="shared" si="0"/>
        <v>22047176.549999997</v>
      </c>
      <c r="F34" s="39">
        <f t="shared" si="1"/>
        <v>7349058.849999999</v>
      </c>
      <c r="G34" s="46">
        <f t="shared" si="2"/>
        <v>0.04881553234534243</v>
      </c>
      <c r="H34" s="38">
        <f t="shared" si="3"/>
        <v>0.004913261313921966</v>
      </c>
      <c r="I34" s="38">
        <f t="shared" si="4"/>
        <v>-0.004913261313921966</v>
      </c>
    </row>
    <row r="35" spans="1:9" ht="15.75">
      <c r="A35" s="5" t="s">
        <v>25</v>
      </c>
      <c r="B35" s="46">
        <v>166237.08</v>
      </c>
      <c r="C35" s="46">
        <v>8007623.3</v>
      </c>
      <c r="D35" s="46">
        <v>11044119.83</v>
      </c>
      <c r="E35" s="46">
        <f t="shared" si="0"/>
        <v>3036496.5300000003</v>
      </c>
      <c r="F35" s="39">
        <f t="shared" si="1"/>
        <v>1012165.5100000001</v>
      </c>
      <c r="G35" s="46">
        <f t="shared" si="2"/>
        <v>0.16423902845691707</v>
      </c>
      <c r="H35" s="46">
        <f t="shared" si="3"/>
        <v>0.016530584139588758</v>
      </c>
      <c r="I35" s="46">
        <f t="shared" si="4"/>
        <v>-0.016530584139588758</v>
      </c>
    </row>
    <row r="36" spans="1:9" ht="15.75">
      <c r="A36" s="5" t="s">
        <v>26</v>
      </c>
      <c r="B36" s="46">
        <v>90624.71</v>
      </c>
      <c r="C36" s="46">
        <v>24674686.55</v>
      </c>
      <c r="D36" s="46">
        <v>36859272.309999995</v>
      </c>
      <c r="E36" s="46">
        <f t="shared" si="0"/>
        <v>12184585.759999994</v>
      </c>
      <c r="F36" s="39">
        <f t="shared" si="1"/>
        <v>4061528.5866666646</v>
      </c>
      <c r="G36" s="46">
        <f t="shared" si="2"/>
        <v>0.022312956333117077</v>
      </c>
      <c r="H36" s="38">
        <f t="shared" si="3"/>
        <v>0.002245788991404786</v>
      </c>
      <c r="I36" s="38">
        <f t="shared" si="4"/>
        <v>-0.002245788991404786</v>
      </c>
    </row>
    <row r="37" spans="1:9" ht="15.75">
      <c r="A37" s="5" t="s">
        <v>27</v>
      </c>
      <c r="B37" s="46"/>
      <c r="C37" s="46">
        <v>13417148.5</v>
      </c>
      <c r="D37" s="46">
        <v>19286697.12</v>
      </c>
      <c r="E37" s="46">
        <f t="shared" si="0"/>
        <v>5869548.620000001</v>
      </c>
      <c r="F37" s="39">
        <f t="shared" si="1"/>
        <v>1956516.206666667</v>
      </c>
      <c r="G37" s="23">
        <f t="shared" si="2"/>
        <v>0</v>
      </c>
      <c r="H37" s="23">
        <f t="shared" si="3"/>
        <v>0</v>
      </c>
      <c r="I37" s="23">
        <f t="shared" si="4"/>
        <v>0</v>
      </c>
    </row>
    <row r="38" spans="1:9" ht="15.75">
      <c r="A38" s="5" t="s">
        <v>28</v>
      </c>
      <c r="B38" s="46">
        <v>2356306.77</v>
      </c>
      <c r="C38" s="46">
        <v>28965839.139999997</v>
      </c>
      <c r="D38" s="46">
        <v>41280808.23</v>
      </c>
      <c r="E38" s="46">
        <f t="shared" si="0"/>
        <v>12314969.09</v>
      </c>
      <c r="F38" s="39">
        <f t="shared" si="1"/>
        <v>4104989.696666667</v>
      </c>
      <c r="G38" s="38">
        <f t="shared" si="2"/>
        <v>0.5740103981048644</v>
      </c>
      <c r="H38" s="57">
        <f t="shared" si="3"/>
        <v>0.05777388768078574</v>
      </c>
      <c r="I38" s="57">
        <f t="shared" si="4"/>
        <v>-0.05777388768078574</v>
      </c>
    </row>
    <row r="39" spans="1:9" ht="15.75">
      <c r="A39" s="5" t="s">
        <v>29</v>
      </c>
      <c r="B39" s="46">
        <v>1365032.55</v>
      </c>
      <c r="C39" s="46">
        <v>14305085.83</v>
      </c>
      <c r="D39" s="46">
        <v>27752303.400000002</v>
      </c>
      <c r="E39" s="46">
        <f t="shared" si="0"/>
        <v>13447217.570000002</v>
      </c>
      <c r="F39" s="39">
        <f t="shared" si="1"/>
        <v>4482405.856666667</v>
      </c>
      <c r="G39" s="46">
        <f t="shared" si="2"/>
        <v>0.30453122578576675</v>
      </c>
      <c r="H39" s="46">
        <f t="shared" si="3"/>
        <v>0.03065093052656635</v>
      </c>
      <c r="I39" s="46">
        <f t="shared" si="4"/>
        <v>-0.03065093052656635</v>
      </c>
    </row>
    <row r="40" spans="1:9" ht="15.75">
      <c r="A40" s="5" t="s">
        <v>30</v>
      </c>
      <c r="B40" s="46">
        <v>19602.37</v>
      </c>
      <c r="C40" s="46">
        <v>27720639.91</v>
      </c>
      <c r="D40" s="46">
        <v>44612273.300000004</v>
      </c>
      <c r="E40" s="46">
        <f t="shared" si="0"/>
        <v>16891633.390000004</v>
      </c>
      <c r="F40" s="39">
        <f t="shared" si="1"/>
        <v>5630544.463333335</v>
      </c>
      <c r="G40" s="38">
        <f t="shared" si="2"/>
        <v>0.003481434189473608</v>
      </c>
      <c r="H40" s="57">
        <f t="shared" si="3"/>
        <v>0.0003504047809843866</v>
      </c>
      <c r="I40" s="57">
        <f t="shared" si="4"/>
        <v>-0.0003504047809843866</v>
      </c>
    </row>
    <row r="41" spans="1:9" ht="15.75">
      <c r="A41" s="5" t="s">
        <v>31</v>
      </c>
      <c r="B41" s="46"/>
      <c r="C41" s="46">
        <v>57421389.150000006</v>
      </c>
      <c r="D41" s="46">
        <v>82298148.69</v>
      </c>
      <c r="E41" s="46">
        <f t="shared" si="0"/>
        <v>24876759.53999999</v>
      </c>
      <c r="F41" s="39">
        <f t="shared" si="1"/>
        <v>8292253.179999997</v>
      </c>
      <c r="G41" s="23">
        <f t="shared" si="2"/>
        <v>0</v>
      </c>
      <c r="H41" s="23">
        <f t="shared" si="3"/>
        <v>0</v>
      </c>
      <c r="I41" s="23">
        <f t="shared" si="4"/>
        <v>0</v>
      </c>
    </row>
    <row r="42" spans="1:9" ht="15.75">
      <c r="A42" s="5" t="s">
        <v>32</v>
      </c>
      <c r="B42" s="46">
        <v>2360491.22</v>
      </c>
      <c r="C42" s="46">
        <v>21452300.279999997</v>
      </c>
      <c r="D42" s="46">
        <v>31850839.849999998</v>
      </c>
      <c r="E42" s="46">
        <f t="shared" si="0"/>
        <v>10398539.57</v>
      </c>
      <c r="F42" s="39">
        <f t="shared" si="1"/>
        <v>3466179.856666667</v>
      </c>
      <c r="G42" s="46">
        <f t="shared" si="2"/>
        <v>0.6810065598471344</v>
      </c>
      <c r="H42" s="46">
        <f t="shared" si="3"/>
        <v>0.0685430031030534</v>
      </c>
      <c r="I42" s="46">
        <f t="shared" si="4"/>
        <v>-0.0685430031030534</v>
      </c>
    </row>
    <row r="43" spans="1:9" ht="15.75">
      <c r="A43" s="5" t="s">
        <v>33</v>
      </c>
      <c r="B43" s="46">
        <v>1159741.01</v>
      </c>
      <c r="C43" s="46">
        <v>12481727.11</v>
      </c>
      <c r="D43" s="46">
        <v>19721446.04</v>
      </c>
      <c r="E43" s="46">
        <f t="shared" si="0"/>
        <v>7239718.93</v>
      </c>
      <c r="F43" s="39">
        <f t="shared" si="1"/>
        <v>2413239.643333333</v>
      </c>
      <c r="G43" s="46">
        <f t="shared" si="2"/>
        <v>0.48057432389851085</v>
      </c>
      <c r="H43" s="46">
        <f t="shared" si="3"/>
        <v>0.04836958895317758</v>
      </c>
      <c r="I43" s="46">
        <f t="shared" si="4"/>
        <v>-0.04836958895317758</v>
      </c>
    </row>
    <row r="44" spans="1:9" ht="15.75">
      <c r="A44" s="5" t="s">
        <v>34</v>
      </c>
      <c r="B44" s="46">
        <v>6085606.8</v>
      </c>
      <c r="C44" s="46">
        <v>19542350.83</v>
      </c>
      <c r="D44" s="46">
        <v>24578210.059999995</v>
      </c>
      <c r="E44" s="46">
        <f t="shared" si="0"/>
        <v>5035859.229999997</v>
      </c>
      <c r="F44" s="39">
        <f t="shared" si="1"/>
        <v>1678619.7433333322</v>
      </c>
      <c r="G44" s="46">
        <f t="shared" si="2"/>
        <v>3.625363531061215</v>
      </c>
      <c r="H44" s="46">
        <f t="shared" si="3"/>
        <v>0.36489120430059413</v>
      </c>
      <c r="I44" s="46">
        <f t="shared" si="4"/>
        <v>-0.36489120430059413</v>
      </c>
    </row>
    <row r="45" spans="1:9" ht="15.75">
      <c r="A45" s="5" t="s">
        <v>35</v>
      </c>
      <c r="B45" s="46">
        <v>5049921.95</v>
      </c>
      <c r="C45" s="46">
        <v>19257833.85</v>
      </c>
      <c r="D45" s="46">
        <v>20782650.95</v>
      </c>
      <c r="E45" s="46">
        <f t="shared" si="0"/>
        <v>1524817.0999999978</v>
      </c>
      <c r="F45" s="39">
        <f t="shared" si="1"/>
        <v>508272.36666666594</v>
      </c>
      <c r="G45" s="46">
        <f t="shared" si="2"/>
        <v>9.935464292733878</v>
      </c>
      <c r="H45" s="23">
        <f t="shared" si="3"/>
        <v>1</v>
      </c>
      <c r="I45" s="23">
        <f t="shared" si="4"/>
        <v>-1</v>
      </c>
    </row>
    <row r="46" spans="1:9" ht="15.75">
      <c r="A46" s="5" t="s">
        <v>36</v>
      </c>
      <c r="B46" s="46">
        <v>3807602.49</v>
      </c>
      <c r="C46" s="46">
        <v>22471989.840000004</v>
      </c>
      <c r="D46" s="46">
        <v>32809850.23</v>
      </c>
      <c r="E46" s="46">
        <f t="shared" si="0"/>
        <v>10337860.389999997</v>
      </c>
      <c r="F46" s="39">
        <f t="shared" si="1"/>
        <v>3445953.4633333324</v>
      </c>
      <c r="G46" s="46">
        <f t="shared" si="2"/>
        <v>1.1049489003594488</v>
      </c>
      <c r="H46" s="46">
        <f t="shared" si="3"/>
        <v>0.11121260847039964</v>
      </c>
      <c r="I46" s="46">
        <f t="shared" si="4"/>
        <v>-0.11121260847039964</v>
      </c>
    </row>
    <row r="47" spans="1:9" s="18" customFormat="1" ht="15.75">
      <c r="A47" s="15" t="s">
        <v>74</v>
      </c>
      <c r="B47" s="16">
        <f>SUM(B10:B46)</f>
        <v>132087809.10000001</v>
      </c>
      <c r="C47" s="16">
        <f>SUM(C10:C46)</f>
        <v>2194807868.77</v>
      </c>
      <c r="D47" s="16">
        <f>SUM(D10:D46)</f>
        <v>3125353721.0600004</v>
      </c>
      <c r="E47" s="16">
        <f>SUM(E10:E46)</f>
        <v>930545852.2900002</v>
      </c>
      <c r="F47" s="16">
        <f>SUM(F10:F46)</f>
        <v>310181950.76333344</v>
      </c>
      <c r="G47" s="16">
        <f>B47/F47</f>
        <v>0.42583976525694767</v>
      </c>
      <c r="H47" s="17"/>
      <c r="I47" s="17"/>
    </row>
    <row r="48" ht="15.75">
      <c r="A48" s="6" t="s">
        <v>39</v>
      </c>
    </row>
    <row r="50" ht="15.75">
      <c r="F50" s="49">
        <f>E47/3-F47</f>
        <v>0</v>
      </c>
    </row>
  </sheetData>
  <sheetProtection/>
  <mergeCells count="7">
    <mergeCell ref="A1:I1"/>
    <mergeCell ref="A7:A8"/>
    <mergeCell ref="B7:B8"/>
    <mergeCell ref="C7:F7"/>
    <mergeCell ref="G7:G8"/>
    <mergeCell ref="H7:H8"/>
    <mergeCell ref="I7:I8"/>
  </mergeCells>
  <printOptions/>
  <pageMargins left="1.98" right="0.15748031496062992" top="0.15748031496062992" bottom="0.15748031496062992" header="0.15748031496062992" footer="0.15748031496062992"/>
  <pageSetup fitToHeight="1" fitToWidth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G51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H49" sqref="H49"/>
    </sheetView>
  </sheetViews>
  <sheetFormatPr defaultColWidth="9.140625" defaultRowHeight="15"/>
  <cols>
    <col min="1" max="1" width="24.421875" style="1" customWidth="1"/>
    <col min="2" max="2" width="17.28125" style="1" customWidth="1"/>
    <col min="3" max="3" width="16.8515625" style="1" customWidth="1"/>
    <col min="4" max="4" width="12.7109375" style="1" customWidth="1"/>
    <col min="5" max="5" width="7.7109375" style="1" customWidth="1"/>
    <col min="6" max="6" width="7.8515625" style="1" customWidth="1"/>
    <col min="7" max="7" width="17.28125" style="1" customWidth="1"/>
    <col min="8" max="16384" width="9.140625" style="1" customWidth="1"/>
  </cols>
  <sheetData>
    <row r="1" spans="1:7" ht="33" customHeight="1">
      <c r="A1" s="66" t="s">
        <v>193</v>
      </c>
      <c r="B1" s="66"/>
      <c r="C1" s="66"/>
      <c r="D1" s="66"/>
      <c r="E1" s="66"/>
      <c r="F1" s="66"/>
      <c r="G1" s="66"/>
    </row>
    <row r="3" spans="1:2" ht="15.75">
      <c r="A3" s="11" t="s">
        <v>186</v>
      </c>
      <c r="B3" s="33">
        <f>MAX($E$10:$E$46)</f>
        <v>43.0234632790725</v>
      </c>
    </row>
    <row r="4" spans="1:2" ht="15.75">
      <c r="A4" s="12" t="s">
        <v>187</v>
      </c>
      <c r="B4" s="44">
        <f>MIN($E$10:$E$46)</f>
        <v>0</v>
      </c>
    </row>
    <row r="5" spans="1:2" ht="15.75">
      <c r="A5" s="13" t="s">
        <v>188</v>
      </c>
      <c r="B5" s="14" t="s">
        <v>42</v>
      </c>
    </row>
    <row r="6" spans="1:2" ht="15.75">
      <c r="A6" s="32"/>
      <c r="B6" s="28"/>
    </row>
    <row r="7" spans="1:7" s="7" customFormat="1" ht="63.75" customHeight="1">
      <c r="A7" s="63" t="s">
        <v>38</v>
      </c>
      <c r="B7" s="63" t="s">
        <v>289</v>
      </c>
      <c r="C7" s="63"/>
      <c r="D7" s="63"/>
      <c r="E7" s="64" t="s">
        <v>190</v>
      </c>
      <c r="F7" s="64" t="s">
        <v>191</v>
      </c>
      <c r="G7" s="64" t="s">
        <v>192</v>
      </c>
    </row>
    <row r="8" spans="1:7" s="8" customFormat="1" ht="50.25" customHeight="1">
      <c r="A8" s="67"/>
      <c r="B8" s="3" t="s">
        <v>308</v>
      </c>
      <c r="C8" s="3" t="s">
        <v>309</v>
      </c>
      <c r="D8" s="3" t="s">
        <v>189</v>
      </c>
      <c r="E8" s="65"/>
      <c r="F8" s="65"/>
      <c r="G8" s="65"/>
    </row>
    <row r="9" spans="1:7" s="7" customFormat="1" ht="15.75">
      <c r="A9" s="9">
        <v>1</v>
      </c>
      <c r="B9" s="9">
        <v>2</v>
      </c>
      <c r="C9" s="9">
        <v>3</v>
      </c>
      <c r="D9" s="9" t="s">
        <v>100</v>
      </c>
      <c r="E9" s="9">
        <v>5</v>
      </c>
      <c r="F9" s="9">
        <v>6</v>
      </c>
      <c r="G9" s="9">
        <v>7</v>
      </c>
    </row>
    <row r="10" spans="1:7" ht="15.75">
      <c r="A10" s="5" t="s">
        <v>0</v>
      </c>
      <c r="B10" s="40">
        <v>688666243.9699999</v>
      </c>
      <c r="C10" s="40">
        <v>847251498.96</v>
      </c>
      <c r="D10" s="46">
        <f>C10/B10*100</f>
        <v>123.02788271947136</v>
      </c>
      <c r="E10" s="23">
        <f>IF(D10-$D$47&gt;5,D10-$D$47-5,0)</f>
        <v>0</v>
      </c>
      <c r="F10" s="23">
        <f>(E10-$B$4)/($B$3-$B$4)</f>
        <v>0</v>
      </c>
      <c r="G10" s="23">
        <f>F10*$B$5</f>
        <v>0</v>
      </c>
    </row>
    <row r="11" spans="1:7" ht="15.75">
      <c r="A11" s="5" t="s">
        <v>1</v>
      </c>
      <c r="B11" s="40">
        <v>629229581.02</v>
      </c>
      <c r="C11" s="40">
        <v>726360960.4100001</v>
      </c>
      <c r="D11" s="46">
        <f aca="true" t="shared" si="0" ref="D11:D46">C11/B11*100</f>
        <v>115.4365564366105</v>
      </c>
      <c r="E11" s="23">
        <f aca="true" t="shared" si="1" ref="E11:E46">IF(D11-$D$47&gt;5,D11-$D$47-5,0)</f>
        <v>0</v>
      </c>
      <c r="F11" s="23">
        <f aca="true" t="shared" si="2" ref="F11:F46">(E11-$B$4)/($B$3-$B$4)</f>
        <v>0</v>
      </c>
      <c r="G11" s="23">
        <f aca="true" t="shared" si="3" ref="G11:G46">F11*$B$5</f>
        <v>0</v>
      </c>
    </row>
    <row r="12" spans="1:7" ht="15.75">
      <c r="A12" s="5" t="s">
        <v>2</v>
      </c>
      <c r="B12" s="40">
        <v>138183093.78</v>
      </c>
      <c r="C12" s="40">
        <v>175032201.14</v>
      </c>
      <c r="D12" s="46">
        <f t="shared" si="0"/>
        <v>126.6668709984646</v>
      </c>
      <c r="E12" s="46">
        <f t="shared" si="1"/>
        <v>2.0773156412554528</v>
      </c>
      <c r="F12" s="46">
        <f t="shared" si="2"/>
        <v>0.04828331991269289</v>
      </c>
      <c r="G12" s="46">
        <f t="shared" si="3"/>
        <v>-0.04828331991269289</v>
      </c>
    </row>
    <row r="13" spans="1:7" ht="15.75">
      <c r="A13" s="5" t="s">
        <v>3</v>
      </c>
      <c r="B13" s="40">
        <v>115767153.94</v>
      </c>
      <c r="C13" s="40">
        <v>135956040.58</v>
      </c>
      <c r="D13" s="46">
        <f t="shared" si="0"/>
        <v>117.4392182522372</v>
      </c>
      <c r="E13" s="23">
        <f t="shared" si="1"/>
        <v>0</v>
      </c>
      <c r="F13" s="23">
        <f t="shared" si="2"/>
        <v>0</v>
      </c>
      <c r="G13" s="23">
        <f t="shared" si="3"/>
        <v>0</v>
      </c>
    </row>
    <row r="14" spans="1:7" ht="15.75">
      <c r="A14" s="5" t="s">
        <v>4</v>
      </c>
      <c r="B14" s="40">
        <v>46419535.370000005</v>
      </c>
      <c r="C14" s="40">
        <v>53906215.73</v>
      </c>
      <c r="D14" s="46">
        <f t="shared" si="0"/>
        <v>116.1282966327114</v>
      </c>
      <c r="E14" s="23">
        <f t="shared" si="1"/>
        <v>0</v>
      </c>
      <c r="F14" s="23">
        <f t="shared" si="2"/>
        <v>0</v>
      </c>
      <c r="G14" s="23">
        <f t="shared" si="3"/>
        <v>0</v>
      </c>
    </row>
    <row r="15" spans="1:7" ht="15.75">
      <c r="A15" s="5" t="s">
        <v>5</v>
      </c>
      <c r="B15" s="40">
        <v>38402160.23</v>
      </c>
      <c r="C15" s="40">
        <v>46916444.28</v>
      </c>
      <c r="D15" s="46">
        <f t="shared" si="0"/>
        <v>122.17136744132586</v>
      </c>
      <c r="E15" s="23">
        <f t="shared" si="1"/>
        <v>0</v>
      </c>
      <c r="F15" s="23">
        <f t="shared" si="2"/>
        <v>0</v>
      </c>
      <c r="G15" s="23">
        <f t="shared" si="3"/>
        <v>0</v>
      </c>
    </row>
    <row r="16" spans="1:7" ht="15.75">
      <c r="A16" s="5" t="s">
        <v>6</v>
      </c>
      <c r="B16" s="40">
        <v>55949228.26</v>
      </c>
      <c r="C16" s="40">
        <v>67871599.45</v>
      </c>
      <c r="D16" s="46">
        <f t="shared" si="0"/>
        <v>121.30926835057653</v>
      </c>
      <c r="E16" s="23">
        <f t="shared" si="1"/>
        <v>0</v>
      </c>
      <c r="F16" s="23">
        <f t="shared" si="2"/>
        <v>0</v>
      </c>
      <c r="G16" s="23">
        <f t="shared" si="3"/>
        <v>0</v>
      </c>
    </row>
    <row r="17" spans="1:7" ht="15.75">
      <c r="A17" s="5" t="s">
        <v>7</v>
      </c>
      <c r="B17" s="40">
        <v>22895941.830000002</v>
      </c>
      <c r="C17" s="40">
        <v>25749066.369999997</v>
      </c>
      <c r="D17" s="46">
        <f t="shared" si="0"/>
        <v>112.46126742103098</v>
      </c>
      <c r="E17" s="23">
        <f t="shared" si="1"/>
        <v>0</v>
      </c>
      <c r="F17" s="23">
        <f t="shared" si="2"/>
        <v>0</v>
      </c>
      <c r="G17" s="23">
        <f t="shared" si="3"/>
        <v>0</v>
      </c>
    </row>
    <row r="18" spans="1:7" ht="15.75">
      <c r="A18" s="5" t="s">
        <v>8</v>
      </c>
      <c r="B18" s="40">
        <v>43869227.21</v>
      </c>
      <c r="C18" s="40">
        <v>54742413.95</v>
      </c>
      <c r="D18" s="46">
        <f t="shared" si="0"/>
        <v>124.78545311033302</v>
      </c>
      <c r="E18" s="46">
        <f t="shared" si="1"/>
        <v>0.19589775312387303</v>
      </c>
      <c r="F18" s="38">
        <f t="shared" si="2"/>
        <v>0.004553277170021823</v>
      </c>
      <c r="G18" s="38">
        <f t="shared" si="3"/>
        <v>-0.004553277170021823</v>
      </c>
    </row>
    <row r="19" spans="1:7" ht="15.75">
      <c r="A19" s="5" t="s">
        <v>9</v>
      </c>
      <c r="B19" s="40">
        <v>26348391.09</v>
      </c>
      <c r="C19" s="40">
        <v>28132506.299999997</v>
      </c>
      <c r="D19" s="46">
        <f t="shared" si="0"/>
        <v>106.77124915865213</v>
      </c>
      <c r="E19" s="23">
        <f t="shared" si="1"/>
        <v>0</v>
      </c>
      <c r="F19" s="23">
        <f t="shared" si="2"/>
        <v>0</v>
      </c>
      <c r="G19" s="23">
        <f t="shared" si="3"/>
        <v>0</v>
      </c>
    </row>
    <row r="20" spans="1:7" ht="15.75">
      <c r="A20" s="5" t="s">
        <v>10</v>
      </c>
      <c r="B20" s="40">
        <v>13204312.77</v>
      </c>
      <c r="C20" s="40">
        <v>20173383.41</v>
      </c>
      <c r="D20" s="46">
        <f t="shared" si="0"/>
        <v>152.7787455613262</v>
      </c>
      <c r="E20" s="46">
        <f t="shared" si="1"/>
        <v>28.18919020411704</v>
      </c>
      <c r="F20" s="46">
        <f t="shared" si="2"/>
        <v>0.6552050452393228</v>
      </c>
      <c r="G20" s="46">
        <f t="shared" si="3"/>
        <v>-0.6552050452393228</v>
      </c>
    </row>
    <row r="21" spans="1:7" ht="15.75">
      <c r="A21" s="5" t="s">
        <v>11</v>
      </c>
      <c r="B21" s="40">
        <v>49042065.690000005</v>
      </c>
      <c r="C21" s="40">
        <v>52122191.63</v>
      </c>
      <c r="D21" s="46">
        <f t="shared" si="0"/>
        <v>106.2805795324157</v>
      </c>
      <c r="E21" s="23">
        <f t="shared" si="1"/>
        <v>0</v>
      </c>
      <c r="F21" s="23">
        <f t="shared" si="2"/>
        <v>0</v>
      </c>
      <c r="G21" s="23">
        <f t="shared" si="3"/>
        <v>0</v>
      </c>
    </row>
    <row r="22" spans="1:7" ht="15.75">
      <c r="A22" s="5" t="s">
        <v>12</v>
      </c>
      <c r="B22" s="40">
        <v>12239329.4</v>
      </c>
      <c r="C22" s="40">
        <v>15301300.639999999</v>
      </c>
      <c r="D22" s="46">
        <f t="shared" si="0"/>
        <v>125.01747554894631</v>
      </c>
      <c r="E22" s="46">
        <f t="shared" si="1"/>
        <v>0.427920191737158</v>
      </c>
      <c r="F22" s="46">
        <f>(E22-$B$4)/($B$3-$B$4)</f>
        <v>0.00994620514302732</v>
      </c>
      <c r="G22" s="46">
        <f t="shared" si="3"/>
        <v>-0.00994620514302732</v>
      </c>
    </row>
    <row r="23" spans="1:7" ht="15.75">
      <c r="A23" s="5" t="s">
        <v>13</v>
      </c>
      <c r="B23" s="40">
        <v>22166447.799999993</v>
      </c>
      <c r="C23" s="40">
        <v>26933939.81</v>
      </c>
      <c r="D23" s="46">
        <f t="shared" si="0"/>
        <v>121.50769511206936</v>
      </c>
      <c r="E23" s="23">
        <f t="shared" si="1"/>
        <v>0</v>
      </c>
      <c r="F23" s="23">
        <f t="shared" si="2"/>
        <v>0</v>
      </c>
      <c r="G23" s="23">
        <f t="shared" si="3"/>
        <v>0</v>
      </c>
    </row>
    <row r="24" spans="1:7" ht="15.75">
      <c r="A24" s="5" t="s">
        <v>14</v>
      </c>
      <c r="B24" s="40">
        <v>23748105.810000002</v>
      </c>
      <c r="C24" s="40">
        <v>29809440.14</v>
      </c>
      <c r="D24" s="46">
        <f t="shared" si="0"/>
        <v>125.52344333688986</v>
      </c>
      <c r="E24" s="46">
        <f t="shared" si="1"/>
        <v>0.9338879796807049</v>
      </c>
      <c r="F24" s="46">
        <f t="shared" si="2"/>
        <v>0.021706480801487852</v>
      </c>
      <c r="G24" s="46">
        <f t="shared" si="3"/>
        <v>-0.021706480801487852</v>
      </c>
    </row>
    <row r="25" spans="1:7" ht="15.75">
      <c r="A25" s="5" t="s">
        <v>15</v>
      </c>
      <c r="B25" s="40">
        <v>23373563.669999998</v>
      </c>
      <c r="C25" s="40">
        <v>26189665.669999998</v>
      </c>
      <c r="D25" s="46">
        <f t="shared" si="0"/>
        <v>112.04823551837954</v>
      </c>
      <c r="E25" s="23">
        <f t="shared" si="1"/>
        <v>0</v>
      </c>
      <c r="F25" s="23">
        <f t="shared" si="2"/>
        <v>0</v>
      </c>
      <c r="G25" s="23">
        <f t="shared" si="3"/>
        <v>0</v>
      </c>
    </row>
    <row r="26" spans="1:7" ht="15.75">
      <c r="A26" s="5" t="s">
        <v>16</v>
      </c>
      <c r="B26" s="40">
        <v>42492597.07</v>
      </c>
      <c r="C26" s="40">
        <v>53760181.76</v>
      </c>
      <c r="D26" s="46">
        <f t="shared" si="0"/>
        <v>126.51658280956184</v>
      </c>
      <c r="E26" s="46">
        <f t="shared" si="1"/>
        <v>1.9270274523526894</v>
      </c>
      <c r="F26" s="46">
        <f t="shared" si="2"/>
        <v>0.04479015182606267</v>
      </c>
      <c r="G26" s="46">
        <f>F26*$B$5</f>
        <v>-0.04479015182606267</v>
      </c>
    </row>
    <row r="27" spans="1:7" ht="15.75">
      <c r="A27" s="5" t="s">
        <v>17</v>
      </c>
      <c r="B27" s="40">
        <v>9460330.73</v>
      </c>
      <c r="C27" s="40">
        <v>13488005.29</v>
      </c>
      <c r="D27" s="46">
        <f t="shared" si="0"/>
        <v>142.57435257762916</v>
      </c>
      <c r="E27" s="46">
        <f t="shared" si="1"/>
        <v>17.984797220420006</v>
      </c>
      <c r="F27" s="46">
        <f t="shared" si="2"/>
        <v>0.4180230006999037</v>
      </c>
      <c r="G27" s="46">
        <f t="shared" si="3"/>
        <v>-0.4180230006999037</v>
      </c>
    </row>
    <row r="28" spans="1:7" ht="15.75">
      <c r="A28" s="5" t="s">
        <v>18</v>
      </c>
      <c r="B28" s="40">
        <v>14573580.99</v>
      </c>
      <c r="C28" s="40">
        <v>19414522.330000002</v>
      </c>
      <c r="D28" s="46">
        <f t="shared" si="0"/>
        <v>133.2172397664083</v>
      </c>
      <c r="E28" s="46">
        <f t="shared" si="1"/>
        <v>8.627684409199162</v>
      </c>
      <c r="F28" s="46">
        <f t="shared" si="2"/>
        <v>0.20053440033954323</v>
      </c>
      <c r="G28" s="46">
        <f t="shared" si="3"/>
        <v>-0.20053440033954323</v>
      </c>
    </row>
    <row r="29" spans="1:7" ht="15.75">
      <c r="A29" s="5" t="s">
        <v>19</v>
      </c>
      <c r="B29" s="40">
        <v>22262938.990000002</v>
      </c>
      <c r="C29" s="40">
        <v>25790664.92</v>
      </c>
      <c r="D29" s="46">
        <f t="shared" si="0"/>
        <v>115.84573326812139</v>
      </c>
      <c r="E29" s="23">
        <f t="shared" si="1"/>
        <v>0</v>
      </c>
      <c r="F29" s="23">
        <f t="shared" si="2"/>
        <v>0</v>
      </c>
      <c r="G29" s="23">
        <f t="shared" si="3"/>
        <v>0</v>
      </c>
    </row>
    <row r="30" spans="1:7" ht="15.75">
      <c r="A30" s="5" t="s">
        <v>20</v>
      </c>
      <c r="B30" s="40">
        <v>51224828.43</v>
      </c>
      <c r="C30" s="40">
        <v>61067848.91</v>
      </c>
      <c r="D30" s="46">
        <f t="shared" si="0"/>
        <v>119.2153312791486</v>
      </c>
      <c r="E30" s="23">
        <f t="shared" si="1"/>
        <v>0</v>
      </c>
      <c r="F30" s="23">
        <f t="shared" si="2"/>
        <v>0</v>
      </c>
      <c r="G30" s="23">
        <f t="shared" si="3"/>
        <v>0</v>
      </c>
    </row>
    <row r="31" spans="1:7" ht="15.75">
      <c r="A31" s="5" t="s">
        <v>21</v>
      </c>
      <c r="B31" s="40">
        <v>18052447.28</v>
      </c>
      <c r="C31" s="40">
        <v>23357853.679999996</v>
      </c>
      <c r="D31" s="46">
        <f t="shared" si="0"/>
        <v>129.38884860158416</v>
      </c>
      <c r="E31" s="46">
        <f t="shared" si="1"/>
        <v>4.799293244375008</v>
      </c>
      <c r="F31" s="46">
        <f t="shared" si="2"/>
        <v>0.1115506023595614</v>
      </c>
      <c r="G31" s="46">
        <f t="shared" si="3"/>
        <v>-0.1115506023595614</v>
      </c>
    </row>
    <row r="32" spans="1:7" ht="15.75">
      <c r="A32" s="5" t="s">
        <v>22</v>
      </c>
      <c r="B32" s="40">
        <v>25558853.570000004</v>
      </c>
      <c r="C32" s="40">
        <v>28828354.559999995</v>
      </c>
      <c r="D32" s="46">
        <f t="shared" si="0"/>
        <v>112.79204867716604</v>
      </c>
      <c r="E32" s="23">
        <f t="shared" si="1"/>
        <v>0</v>
      </c>
      <c r="F32" s="23">
        <f t="shared" si="2"/>
        <v>0</v>
      </c>
      <c r="G32" s="23">
        <f t="shared" si="3"/>
        <v>0</v>
      </c>
    </row>
    <row r="33" spans="1:7" ht="15.75">
      <c r="A33" s="5" t="s">
        <v>23</v>
      </c>
      <c r="B33" s="40">
        <v>22420192.209999997</v>
      </c>
      <c r="C33" s="40">
        <v>28334201.040000003</v>
      </c>
      <c r="D33" s="46">
        <f t="shared" si="0"/>
        <v>126.37804696144488</v>
      </c>
      <c r="E33" s="46">
        <f t="shared" si="1"/>
        <v>1.7884916042357304</v>
      </c>
      <c r="F33" s="46">
        <f t="shared" si="2"/>
        <v>0.04157014493776677</v>
      </c>
      <c r="G33" s="46">
        <f t="shared" si="3"/>
        <v>-0.04157014493776677</v>
      </c>
    </row>
    <row r="34" spans="1:7" ht="15.75">
      <c r="A34" s="5" t="s">
        <v>24</v>
      </c>
      <c r="B34" s="40">
        <v>54324270.89</v>
      </c>
      <c r="C34" s="40">
        <v>63858901.39</v>
      </c>
      <c r="D34" s="46">
        <f t="shared" si="0"/>
        <v>117.55132713940415</v>
      </c>
      <c r="E34" s="23">
        <f t="shared" si="1"/>
        <v>0</v>
      </c>
      <c r="F34" s="23">
        <f t="shared" si="2"/>
        <v>0</v>
      </c>
      <c r="G34" s="23">
        <f t="shared" si="3"/>
        <v>0</v>
      </c>
    </row>
    <row r="35" spans="1:7" ht="15.75">
      <c r="A35" s="5" t="s">
        <v>25</v>
      </c>
      <c r="B35" s="40">
        <v>10041219.74</v>
      </c>
      <c r="C35" s="40">
        <v>10808047.52</v>
      </c>
      <c r="D35" s="46">
        <f t="shared" si="0"/>
        <v>107.63679911261457</v>
      </c>
      <c r="E35" s="23">
        <f t="shared" si="1"/>
        <v>0</v>
      </c>
      <c r="F35" s="23">
        <f t="shared" si="2"/>
        <v>0</v>
      </c>
      <c r="G35" s="23">
        <f t="shared" si="3"/>
        <v>0</v>
      </c>
    </row>
    <row r="36" spans="1:7" ht="15.75">
      <c r="A36" s="5" t="s">
        <v>26</v>
      </c>
      <c r="B36" s="40">
        <v>32139279.17</v>
      </c>
      <c r="C36" s="40">
        <v>35337924.26</v>
      </c>
      <c r="D36" s="46">
        <f t="shared" si="0"/>
        <v>109.95244813388886</v>
      </c>
      <c r="E36" s="23">
        <f t="shared" si="1"/>
        <v>0</v>
      </c>
      <c r="F36" s="23">
        <f t="shared" si="2"/>
        <v>0</v>
      </c>
      <c r="G36" s="23">
        <f t="shared" si="3"/>
        <v>0</v>
      </c>
    </row>
    <row r="37" spans="1:7" ht="15.75">
      <c r="A37" s="5" t="s">
        <v>27</v>
      </c>
      <c r="B37" s="40">
        <v>15377475.38</v>
      </c>
      <c r="C37" s="40">
        <v>19038539.7</v>
      </c>
      <c r="D37" s="46">
        <f t="shared" si="0"/>
        <v>123.80796736479638</v>
      </c>
      <c r="E37" s="23">
        <f t="shared" si="1"/>
        <v>0</v>
      </c>
      <c r="F37" s="23">
        <f t="shared" si="2"/>
        <v>0</v>
      </c>
      <c r="G37" s="23">
        <f t="shared" si="3"/>
        <v>0</v>
      </c>
    </row>
    <row r="38" spans="1:7" ht="15.75">
      <c r="A38" s="5" t="s">
        <v>28</v>
      </c>
      <c r="B38" s="40">
        <v>33580812.45</v>
      </c>
      <c r="C38" s="40">
        <v>40805845.58</v>
      </c>
      <c r="D38" s="46">
        <f t="shared" si="0"/>
        <v>121.51536131163496</v>
      </c>
      <c r="E38" s="23">
        <f t="shared" si="1"/>
        <v>0</v>
      </c>
      <c r="F38" s="23">
        <f t="shared" si="2"/>
        <v>0</v>
      </c>
      <c r="G38" s="23">
        <f t="shared" si="3"/>
        <v>0</v>
      </c>
    </row>
    <row r="39" spans="1:7" ht="15.75">
      <c r="A39" s="5" t="s">
        <v>29</v>
      </c>
      <c r="B39" s="40">
        <v>28048156.98</v>
      </c>
      <c r="C39" s="40">
        <v>27486861.98</v>
      </c>
      <c r="D39" s="46">
        <f t="shared" si="0"/>
        <v>97.99881681922903</v>
      </c>
      <c r="E39" s="23">
        <f t="shared" si="1"/>
        <v>0</v>
      </c>
      <c r="F39" s="23">
        <f t="shared" si="2"/>
        <v>0</v>
      </c>
      <c r="G39" s="23">
        <f t="shared" si="3"/>
        <v>0</v>
      </c>
    </row>
    <row r="40" spans="1:7" ht="15.75">
      <c r="A40" s="5" t="s">
        <v>30</v>
      </c>
      <c r="B40" s="40">
        <v>29660519.860000003</v>
      </c>
      <c r="C40" s="40">
        <v>43233941.54000001</v>
      </c>
      <c r="D40" s="46">
        <f t="shared" si="0"/>
        <v>145.76258859948385</v>
      </c>
      <c r="E40" s="46">
        <f t="shared" si="1"/>
        <v>21.1730332422747</v>
      </c>
      <c r="F40" s="46">
        <f t="shared" si="2"/>
        <v>0.49212758872839735</v>
      </c>
      <c r="G40" s="46">
        <f t="shared" si="3"/>
        <v>-0.49212758872839735</v>
      </c>
    </row>
    <row r="41" spans="1:7" ht="15.75">
      <c r="A41" s="5" t="s">
        <v>31</v>
      </c>
      <c r="B41" s="40">
        <v>68134412.52000001</v>
      </c>
      <c r="C41" s="40">
        <v>80926887.38</v>
      </c>
      <c r="D41" s="46">
        <f t="shared" si="0"/>
        <v>118.77535064420628</v>
      </c>
      <c r="E41" s="23">
        <f t="shared" si="1"/>
        <v>0</v>
      </c>
      <c r="F41" s="23">
        <f t="shared" si="2"/>
        <v>0</v>
      </c>
      <c r="G41" s="23">
        <f t="shared" si="3"/>
        <v>0</v>
      </c>
    </row>
    <row r="42" spans="1:7" ht="15.75">
      <c r="A42" s="5" t="s">
        <v>32</v>
      </c>
      <c r="B42" s="40">
        <v>25657054.330000002</v>
      </c>
      <c r="C42" s="40">
        <v>31217577.58</v>
      </c>
      <c r="D42" s="46">
        <f t="shared" si="0"/>
        <v>121.67249279079653</v>
      </c>
      <c r="E42" s="23">
        <f t="shared" si="1"/>
        <v>0</v>
      </c>
      <c r="F42" s="23">
        <f t="shared" si="2"/>
        <v>0</v>
      </c>
      <c r="G42" s="23">
        <f t="shared" si="3"/>
        <v>0</v>
      </c>
    </row>
    <row r="43" spans="1:7" ht="15.75">
      <c r="A43" s="5" t="s">
        <v>33</v>
      </c>
      <c r="B43" s="40">
        <v>11668891.020000001</v>
      </c>
      <c r="C43" s="40">
        <v>19558580.48</v>
      </c>
      <c r="D43" s="46">
        <f t="shared" si="0"/>
        <v>167.61301863628165</v>
      </c>
      <c r="E43" s="46">
        <f t="shared" si="1"/>
        <v>43.0234632790725</v>
      </c>
      <c r="F43" s="23">
        <f t="shared" si="2"/>
        <v>1</v>
      </c>
      <c r="G43" s="23">
        <f t="shared" si="3"/>
        <v>-1</v>
      </c>
    </row>
    <row r="44" spans="1:7" ht="15.75">
      <c r="A44" s="5" t="s">
        <v>34</v>
      </c>
      <c r="B44" s="40">
        <v>22430972.2</v>
      </c>
      <c r="C44" s="40">
        <v>24387133.559999995</v>
      </c>
      <c r="D44" s="46">
        <f t="shared" si="0"/>
        <v>108.72080506613082</v>
      </c>
      <c r="E44" s="23">
        <f t="shared" si="1"/>
        <v>0</v>
      </c>
      <c r="F44" s="23">
        <f t="shared" si="2"/>
        <v>0</v>
      </c>
      <c r="G44" s="23">
        <f t="shared" si="3"/>
        <v>0</v>
      </c>
    </row>
    <row r="45" spans="1:7" ht="15.75">
      <c r="A45" s="5" t="s">
        <v>35</v>
      </c>
      <c r="B45" s="40">
        <v>18947205.77</v>
      </c>
      <c r="C45" s="40">
        <v>20538448.49</v>
      </c>
      <c r="D45" s="46">
        <f t="shared" si="0"/>
        <v>108.39829756068565</v>
      </c>
      <c r="E45" s="23">
        <f t="shared" si="1"/>
        <v>0</v>
      </c>
      <c r="F45" s="23">
        <f t="shared" si="2"/>
        <v>0</v>
      </c>
      <c r="G45" s="23">
        <f t="shared" si="3"/>
        <v>0</v>
      </c>
    </row>
    <row r="46" spans="1:7" ht="15.75">
      <c r="A46" s="5" t="s">
        <v>36</v>
      </c>
      <c r="B46" s="40">
        <v>33271255.16</v>
      </c>
      <c r="C46" s="40">
        <v>32488322.87</v>
      </c>
      <c r="D46" s="46">
        <f t="shared" si="0"/>
        <v>97.64682069782185</v>
      </c>
      <c r="E46" s="23">
        <f t="shared" si="1"/>
        <v>0</v>
      </c>
      <c r="F46" s="23">
        <f t="shared" si="2"/>
        <v>0</v>
      </c>
      <c r="G46" s="23">
        <f t="shared" si="3"/>
        <v>0</v>
      </c>
    </row>
    <row r="47" spans="1:7" ht="15.75">
      <c r="A47" s="15" t="s">
        <v>117</v>
      </c>
      <c r="B47" s="16">
        <f>AVERAGE(B10:B46)</f>
        <v>68617072.33999997</v>
      </c>
      <c r="C47" s="16">
        <f>AVERAGE(C10:C46)</f>
        <v>82058851.71054052</v>
      </c>
      <c r="D47" s="16">
        <f>C47/B47*100</f>
        <v>119.58955535720915</v>
      </c>
      <c r="E47" s="24"/>
      <c r="F47" s="24"/>
      <c r="G47" s="24"/>
    </row>
    <row r="48" ht="15.75">
      <c r="A48" s="6" t="s">
        <v>39</v>
      </c>
    </row>
    <row r="51" spans="3:4" ht="15.75">
      <c r="C51" s="21"/>
      <c r="D51" s="50">
        <f>SUM(C10:C46)/SUM(B10:B46)*100</f>
        <v>119.58955535720915</v>
      </c>
    </row>
  </sheetData>
  <sheetProtection/>
  <mergeCells count="6">
    <mergeCell ref="A1:G1"/>
    <mergeCell ref="A7:A8"/>
    <mergeCell ref="B7:D7"/>
    <mergeCell ref="E7:E8"/>
    <mergeCell ref="F7:F8"/>
    <mergeCell ref="G7:G8"/>
  </mergeCells>
  <printOptions/>
  <pageMargins left="0.27" right="0.15748031496062992" top="0.35433070866141736" bottom="0.31496062992125984" header="0.31496062992125984" footer="0.31496062992125984"/>
  <pageSetup fitToHeight="1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G51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H49" sqref="H49"/>
    </sheetView>
  </sheetViews>
  <sheetFormatPr defaultColWidth="9.140625" defaultRowHeight="15"/>
  <cols>
    <col min="1" max="1" width="24.28125" style="1" customWidth="1"/>
    <col min="2" max="2" width="17.28125" style="1" customWidth="1"/>
    <col min="3" max="3" width="17.421875" style="1" customWidth="1"/>
    <col min="4" max="4" width="12.57421875" style="1" customWidth="1"/>
    <col min="5" max="5" width="8.00390625" style="1" customWidth="1"/>
    <col min="6" max="6" width="7.7109375" style="1" customWidth="1"/>
    <col min="7" max="7" width="17.140625" style="1" customWidth="1"/>
    <col min="8" max="16384" width="9.140625" style="1" customWidth="1"/>
  </cols>
  <sheetData>
    <row r="1" spans="1:7" ht="33" customHeight="1">
      <c r="A1" s="66" t="s">
        <v>274</v>
      </c>
      <c r="B1" s="66"/>
      <c r="C1" s="66"/>
      <c r="D1" s="66"/>
      <c r="E1" s="66"/>
      <c r="F1" s="66"/>
      <c r="G1" s="66"/>
    </row>
    <row r="3" spans="1:2" ht="15.75">
      <c r="A3" s="11" t="s">
        <v>275</v>
      </c>
      <c r="B3" s="33">
        <f>MAX($E$10:$E$46)</f>
        <v>9.267756411581189</v>
      </c>
    </row>
    <row r="4" spans="1:2" ht="15.75">
      <c r="A4" s="12" t="s">
        <v>276</v>
      </c>
      <c r="B4" s="44">
        <f>MIN($E$10:$E$46)</f>
        <v>0</v>
      </c>
    </row>
    <row r="5" spans="1:2" ht="15.75">
      <c r="A5" s="13" t="s">
        <v>277</v>
      </c>
      <c r="B5" s="14" t="s">
        <v>42</v>
      </c>
    </row>
    <row r="6" spans="1:2" ht="15.75">
      <c r="A6" s="32"/>
      <c r="B6" s="28"/>
    </row>
    <row r="7" spans="1:7" s="7" customFormat="1" ht="49.5" customHeight="1">
      <c r="A7" s="63" t="s">
        <v>38</v>
      </c>
      <c r="B7" s="63" t="s">
        <v>273</v>
      </c>
      <c r="C7" s="63"/>
      <c r="D7" s="63"/>
      <c r="E7" s="64" t="s">
        <v>278</v>
      </c>
      <c r="F7" s="64" t="s">
        <v>279</v>
      </c>
      <c r="G7" s="64" t="s">
        <v>280</v>
      </c>
    </row>
    <row r="8" spans="1:7" s="8" customFormat="1" ht="50.25" customHeight="1">
      <c r="A8" s="67"/>
      <c r="B8" s="3" t="s">
        <v>308</v>
      </c>
      <c r="C8" s="3" t="s">
        <v>309</v>
      </c>
      <c r="D8" s="3" t="s">
        <v>189</v>
      </c>
      <c r="E8" s="65"/>
      <c r="F8" s="65"/>
      <c r="G8" s="65"/>
    </row>
    <row r="9" spans="1:7" s="7" customFormat="1" ht="15.75">
      <c r="A9" s="9">
        <v>1</v>
      </c>
      <c r="B9" s="9">
        <v>2</v>
      </c>
      <c r="C9" s="9">
        <v>3</v>
      </c>
      <c r="D9" s="9" t="s">
        <v>100</v>
      </c>
      <c r="E9" s="9">
        <v>5</v>
      </c>
      <c r="F9" s="9">
        <v>6</v>
      </c>
      <c r="G9" s="9">
        <v>7</v>
      </c>
    </row>
    <row r="10" spans="1:7" ht="15.75">
      <c r="A10" s="5" t="s">
        <v>0</v>
      </c>
      <c r="B10" s="40">
        <v>3902830898.859999</v>
      </c>
      <c r="C10" s="40">
        <v>3755520020.6600003</v>
      </c>
      <c r="D10" s="46">
        <f>C10/B10*100</f>
        <v>96.2255377694425</v>
      </c>
      <c r="E10" s="23">
        <f>IF(D10-$D$47&gt;5,D10-$D$47-5,0)</f>
        <v>0</v>
      </c>
      <c r="F10" s="23">
        <f>(E10-$B$4)/($B$3-$B$4)</f>
        <v>0</v>
      </c>
      <c r="G10" s="23">
        <f>F10*$B$5</f>
        <v>0</v>
      </c>
    </row>
    <row r="11" spans="1:7" ht="15.75">
      <c r="A11" s="5" t="s">
        <v>1</v>
      </c>
      <c r="B11" s="40">
        <v>2314596652.7400002</v>
      </c>
      <c r="C11" s="40">
        <v>2265379913.26</v>
      </c>
      <c r="D11" s="46">
        <f aca="true" t="shared" si="0" ref="D11:D46">C11/B11*100</f>
        <v>97.87363645317046</v>
      </c>
      <c r="E11" s="23">
        <f aca="true" t="shared" si="1" ref="E11:E46">IF(D11-$D$47&gt;5,D11-$D$47-5,0)</f>
        <v>0</v>
      </c>
      <c r="F11" s="23">
        <f aca="true" t="shared" si="2" ref="F11:F46">(E11-$B$4)/($B$3-$B$4)</f>
        <v>0</v>
      </c>
      <c r="G11" s="23">
        <f aca="true" t="shared" si="3" ref="G11:G46">F11*$B$5</f>
        <v>0</v>
      </c>
    </row>
    <row r="12" spans="1:7" ht="15.75">
      <c r="A12" s="5" t="s">
        <v>2</v>
      </c>
      <c r="B12" s="40">
        <v>384707039.1399999</v>
      </c>
      <c r="C12" s="40">
        <v>394083187.84</v>
      </c>
      <c r="D12" s="46">
        <f t="shared" si="0"/>
        <v>102.43721786868265</v>
      </c>
      <c r="E12" s="23">
        <f t="shared" si="1"/>
        <v>0</v>
      </c>
      <c r="F12" s="23">
        <f t="shared" si="2"/>
        <v>0</v>
      </c>
      <c r="G12" s="23">
        <f t="shared" si="3"/>
        <v>0</v>
      </c>
    </row>
    <row r="13" spans="1:7" ht="15.75">
      <c r="A13" s="5" t="s">
        <v>3</v>
      </c>
      <c r="B13" s="40">
        <v>288243031.39</v>
      </c>
      <c r="C13" s="40">
        <v>286847956.64</v>
      </c>
      <c r="D13" s="46">
        <f t="shared" si="0"/>
        <v>99.51600746659078</v>
      </c>
      <c r="E13" s="23">
        <f t="shared" si="1"/>
        <v>0</v>
      </c>
      <c r="F13" s="23">
        <f t="shared" si="2"/>
        <v>0</v>
      </c>
      <c r="G13" s="23">
        <f t="shared" si="3"/>
        <v>0</v>
      </c>
    </row>
    <row r="14" spans="1:7" ht="15.75">
      <c r="A14" s="5" t="s">
        <v>4</v>
      </c>
      <c r="B14" s="40">
        <v>130208001.86000001</v>
      </c>
      <c r="C14" s="40">
        <v>130937808.73999998</v>
      </c>
      <c r="D14" s="46">
        <f t="shared" si="0"/>
        <v>100.56049311069582</v>
      </c>
      <c r="E14" s="23">
        <f t="shared" si="1"/>
        <v>0</v>
      </c>
      <c r="F14" s="23">
        <f t="shared" si="2"/>
        <v>0</v>
      </c>
      <c r="G14" s="23">
        <f t="shared" si="3"/>
        <v>0</v>
      </c>
    </row>
    <row r="15" spans="1:7" ht="15.75">
      <c r="A15" s="5" t="s">
        <v>5</v>
      </c>
      <c r="B15" s="40">
        <v>128077816.22</v>
      </c>
      <c r="C15" s="40">
        <v>119290638.21000001</v>
      </c>
      <c r="D15" s="46">
        <f t="shared" si="0"/>
        <v>93.13918813629192</v>
      </c>
      <c r="E15" s="23">
        <f t="shared" si="1"/>
        <v>0</v>
      </c>
      <c r="F15" s="23">
        <f t="shared" si="2"/>
        <v>0</v>
      </c>
      <c r="G15" s="23">
        <f t="shared" si="3"/>
        <v>0</v>
      </c>
    </row>
    <row r="16" spans="1:7" ht="15.75">
      <c r="A16" s="5" t="s">
        <v>6</v>
      </c>
      <c r="B16" s="40">
        <v>127761318.25</v>
      </c>
      <c r="C16" s="40">
        <v>130649976.74000001</v>
      </c>
      <c r="D16" s="46">
        <f t="shared" si="0"/>
        <v>102.26098049829726</v>
      </c>
      <c r="E16" s="23">
        <f t="shared" si="1"/>
        <v>0</v>
      </c>
      <c r="F16" s="23">
        <f t="shared" si="2"/>
        <v>0</v>
      </c>
      <c r="G16" s="23">
        <f t="shared" si="3"/>
        <v>0</v>
      </c>
    </row>
    <row r="17" spans="1:7" ht="15.75">
      <c r="A17" s="5" t="s">
        <v>7</v>
      </c>
      <c r="B17" s="40">
        <v>64451141.09</v>
      </c>
      <c r="C17" s="40">
        <v>64870203.66</v>
      </c>
      <c r="D17" s="46">
        <f t="shared" si="0"/>
        <v>100.65020194043548</v>
      </c>
      <c r="E17" s="23">
        <f t="shared" si="1"/>
        <v>0</v>
      </c>
      <c r="F17" s="23">
        <f t="shared" si="2"/>
        <v>0</v>
      </c>
      <c r="G17" s="23">
        <f t="shared" si="3"/>
        <v>0</v>
      </c>
    </row>
    <row r="18" spans="1:7" ht="15.75">
      <c r="A18" s="5" t="s">
        <v>8</v>
      </c>
      <c r="B18" s="40">
        <v>107980821.35000001</v>
      </c>
      <c r="C18" s="40">
        <v>111886667.86</v>
      </c>
      <c r="D18" s="46">
        <f t="shared" si="0"/>
        <v>103.61716688312632</v>
      </c>
      <c r="E18" s="46">
        <f t="shared" si="1"/>
        <v>0.423201116719369</v>
      </c>
      <c r="F18" s="46">
        <f t="shared" si="2"/>
        <v>0.045663815267147904</v>
      </c>
      <c r="G18" s="46">
        <f t="shared" si="3"/>
        <v>-0.045663815267147904</v>
      </c>
    </row>
    <row r="19" spans="1:7" ht="15.75">
      <c r="A19" s="5" t="s">
        <v>9</v>
      </c>
      <c r="B19" s="40">
        <v>64580249.720000006</v>
      </c>
      <c r="C19" s="40">
        <v>66010693.39000001</v>
      </c>
      <c r="D19" s="46">
        <f t="shared" si="0"/>
        <v>102.21498627862537</v>
      </c>
      <c r="E19" s="23">
        <f t="shared" si="1"/>
        <v>0</v>
      </c>
      <c r="F19" s="23">
        <f t="shared" si="2"/>
        <v>0</v>
      </c>
      <c r="G19" s="23">
        <f t="shared" si="3"/>
        <v>0</v>
      </c>
    </row>
    <row r="20" spans="1:7" ht="15.75">
      <c r="A20" s="5" t="s">
        <v>10</v>
      </c>
      <c r="B20" s="40">
        <v>36126957.98</v>
      </c>
      <c r="C20" s="40">
        <v>35097076.85</v>
      </c>
      <c r="D20" s="46">
        <f t="shared" si="0"/>
        <v>97.14927248906442</v>
      </c>
      <c r="E20" s="23">
        <f t="shared" si="1"/>
        <v>0</v>
      </c>
      <c r="F20" s="23">
        <f t="shared" si="2"/>
        <v>0</v>
      </c>
      <c r="G20" s="23">
        <f t="shared" si="3"/>
        <v>0</v>
      </c>
    </row>
    <row r="21" spans="1:7" ht="15.75">
      <c r="A21" s="5" t="s">
        <v>11</v>
      </c>
      <c r="B21" s="40">
        <v>84982955.45</v>
      </c>
      <c r="C21" s="40">
        <v>83967106.69999999</v>
      </c>
      <c r="D21" s="46">
        <f t="shared" si="0"/>
        <v>98.80464412584745</v>
      </c>
      <c r="E21" s="23">
        <f t="shared" si="1"/>
        <v>0</v>
      </c>
      <c r="F21" s="23">
        <f t="shared" si="2"/>
        <v>0</v>
      </c>
      <c r="G21" s="23">
        <f t="shared" si="3"/>
        <v>0</v>
      </c>
    </row>
    <row r="22" spans="1:7" ht="15.75">
      <c r="A22" s="5" t="s">
        <v>12</v>
      </c>
      <c r="B22" s="40">
        <v>40065035.46</v>
      </c>
      <c r="C22" s="40">
        <v>42939719.02</v>
      </c>
      <c r="D22" s="46">
        <f t="shared" si="0"/>
        <v>107.17504309429606</v>
      </c>
      <c r="E22" s="46">
        <f t="shared" si="1"/>
        <v>3.9810773278891105</v>
      </c>
      <c r="F22" s="46">
        <f t="shared" si="2"/>
        <v>0.4295621454739866</v>
      </c>
      <c r="G22" s="46">
        <f t="shared" si="3"/>
        <v>-0.4295621454739866</v>
      </c>
    </row>
    <row r="23" spans="1:7" ht="15.75">
      <c r="A23" s="5" t="s">
        <v>13</v>
      </c>
      <c r="B23" s="40">
        <v>50872130.09</v>
      </c>
      <c r="C23" s="40">
        <v>50999361.760000005</v>
      </c>
      <c r="D23" s="46">
        <f t="shared" si="0"/>
        <v>100.25010092908417</v>
      </c>
      <c r="E23" s="23">
        <f t="shared" si="1"/>
        <v>0</v>
      </c>
      <c r="F23" s="23">
        <f t="shared" si="2"/>
        <v>0</v>
      </c>
      <c r="G23" s="23">
        <f t="shared" si="3"/>
        <v>0</v>
      </c>
    </row>
    <row r="24" spans="1:7" ht="15.75">
      <c r="A24" s="5" t="s">
        <v>14</v>
      </c>
      <c r="B24" s="40">
        <v>52527943.39</v>
      </c>
      <c r="C24" s="40">
        <v>49379567.42999999</v>
      </c>
      <c r="D24" s="46">
        <f t="shared" si="0"/>
        <v>94.00628359533417</v>
      </c>
      <c r="E24" s="23">
        <f t="shared" si="1"/>
        <v>0</v>
      </c>
      <c r="F24" s="23">
        <f t="shared" si="2"/>
        <v>0</v>
      </c>
      <c r="G24" s="23">
        <f t="shared" si="3"/>
        <v>0</v>
      </c>
    </row>
    <row r="25" spans="1:7" ht="15.75">
      <c r="A25" s="5" t="s">
        <v>15</v>
      </c>
      <c r="B25" s="40">
        <v>49855071.69</v>
      </c>
      <c r="C25" s="40">
        <v>49489678.36</v>
      </c>
      <c r="D25" s="46">
        <f t="shared" si="0"/>
        <v>99.26708894879938</v>
      </c>
      <c r="E25" s="23">
        <f t="shared" si="1"/>
        <v>0</v>
      </c>
      <c r="F25" s="23">
        <f t="shared" si="2"/>
        <v>0</v>
      </c>
      <c r="G25" s="23">
        <f t="shared" si="3"/>
        <v>0</v>
      </c>
    </row>
    <row r="26" spans="1:7" ht="15.75">
      <c r="A26" s="5" t="s">
        <v>16</v>
      </c>
      <c r="B26" s="40">
        <v>233168075.05</v>
      </c>
      <c r="C26" s="40">
        <v>229805098.88</v>
      </c>
      <c r="D26" s="46">
        <f t="shared" si="0"/>
        <v>98.55770299202459</v>
      </c>
      <c r="E26" s="23">
        <f t="shared" si="1"/>
        <v>0</v>
      </c>
      <c r="F26" s="23">
        <f t="shared" si="2"/>
        <v>0</v>
      </c>
      <c r="G26" s="23">
        <f t="shared" si="3"/>
        <v>0</v>
      </c>
    </row>
    <row r="27" spans="1:7" ht="15.75">
      <c r="A27" s="5" t="s">
        <v>17</v>
      </c>
      <c r="B27" s="40">
        <v>30394293.940000005</v>
      </c>
      <c r="C27" s="40">
        <v>31937850.65</v>
      </c>
      <c r="D27" s="46">
        <f t="shared" si="0"/>
        <v>105.07844239792857</v>
      </c>
      <c r="E27" s="46">
        <f t="shared" si="1"/>
        <v>1.884476631521622</v>
      </c>
      <c r="F27" s="46">
        <f t="shared" si="2"/>
        <v>0.20333687548873633</v>
      </c>
      <c r="G27" s="46">
        <f t="shared" si="3"/>
        <v>-0.20333687548873633</v>
      </c>
    </row>
    <row r="28" spans="1:7" ht="15.75">
      <c r="A28" s="5" t="s">
        <v>18</v>
      </c>
      <c r="B28" s="40">
        <v>50708531.79</v>
      </c>
      <c r="C28" s="40">
        <v>53118092.34999999</v>
      </c>
      <c r="D28" s="46">
        <f t="shared" si="0"/>
        <v>104.75178530109832</v>
      </c>
      <c r="E28" s="46">
        <f t="shared" si="1"/>
        <v>1.557819534691376</v>
      </c>
      <c r="F28" s="46">
        <f t="shared" si="2"/>
        <v>0.16809025458898455</v>
      </c>
      <c r="G28" s="46">
        <f t="shared" si="3"/>
        <v>-0.16809025458898455</v>
      </c>
    </row>
    <row r="29" spans="1:7" ht="15.75">
      <c r="A29" s="5" t="s">
        <v>19</v>
      </c>
      <c r="B29" s="40">
        <v>121083748.83999999</v>
      </c>
      <c r="C29" s="40">
        <v>123340202.31000002</v>
      </c>
      <c r="D29" s="46">
        <f t="shared" si="0"/>
        <v>101.86354774411693</v>
      </c>
      <c r="E29" s="23">
        <f t="shared" si="1"/>
        <v>0</v>
      </c>
      <c r="F29" s="23">
        <f t="shared" si="2"/>
        <v>0</v>
      </c>
      <c r="G29" s="23">
        <f t="shared" si="3"/>
        <v>0</v>
      </c>
    </row>
    <row r="30" spans="1:7" ht="15.75">
      <c r="A30" s="5" t="s">
        <v>20</v>
      </c>
      <c r="B30" s="40">
        <v>98135123.39999998</v>
      </c>
      <c r="C30" s="40">
        <v>103217038.07</v>
      </c>
      <c r="D30" s="46">
        <f t="shared" si="0"/>
        <v>105.1784870634809</v>
      </c>
      <c r="E30" s="46">
        <f t="shared" si="1"/>
        <v>1.9845212970739539</v>
      </c>
      <c r="F30" s="46">
        <f t="shared" si="2"/>
        <v>0.21413179295412352</v>
      </c>
      <c r="G30" s="46">
        <f t="shared" si="3"/>
        <v>-0.21413179295412352</v>
      </c>
    </row>
    <row r="31" spans="1:7" ht="15.75">
      <c r="A31" s="5" t="s">
        <v>21</v>
      </c>
      <c r="B31" s="40">
        <v>43102023.94</v>
      </c>
      <c r="C31" s="40">
        <v>42638486.879999995</v>
      </c>
      <c r="D31" s="46">
        <f t="shared" si="0"/>
        <v>98.92455848327386</v>
      </c>
      <c r="E31" s="23">
        <f t="shared" si="1"/>
        <v>0</v>
      </c>
      <c r="F31" s="23">
        <f t="shared" si="2"/>
        <v>0</v>
      </c>
      <c r="G31" s="23">
        <f t="shared" si="3"/>
        <v>0</v>
      </c>
    </row>
    <row r="32" spans="1:7" ht="15.75">
      <c r="A32" s="5" t="s">
        <v>22</v>
      </c>
      <c r="B32" s="40">
        <v>57737936.88000001</v>
      </c>
      <c r="C32" s="40">
        <v>57616146.56</v>
      </c>
      <c r="D32" s="46">
        <f t="shared" si="0"/>
        <v>99.78906360950663</v>
      </c>
      <c r="E32" s="23">
        <f t="shared" si="1"/>
        <v>0</v>
      </c>
      <c r="F32" s="23">
        <f t="shared" si="2"/>
        <v>0</v>
      </c>
      <c r="G32" s="23">
        <f t="shared" si="3"/>
        <v>0</v>
      </c>
    </row>
    <row r="33" spans="1:7" ht="15.75">
      <c r="A33" s="5" t="s">
        <v>23</v>
      </c>
      <c r="B33" s="40">
        <v>53061358.39</v>
      </c>
      <c r="C33" s="40">
        <v>47781233.36</v>
      </c>
      <c r="D33" s="46">
        <f t="shared" si="0"/>
        <v>90.0490202471049</v>
      </c>
      <c r="E33" s="23">
        <f t="shared" si="1"/>
        <v>0</v>
      </c>
      <c r="F33" s="23">
        <f t="shared" si="2"/>
        <v>0</v>
      </c>
      <c r="G33" s="23">
        <f t="shared" si="3"/>
        <v>0</v>
      </c>
    </row>
    <row r="34" spans="1:7" ht="15.75">
      <c r="A34" s="5" t="s">
        <v>24</v>
      </c>
      <c r="B34" s="40">
        <v>114247010.00000001</v>
      </c>
      <c r="C34" s="40">
        <v>115019575.27000001</v>
      </c>
      <c r="D34" s="46">
        <f t="shared" si="0"/>
        <v>100.67622362283267</v>
      </c>
      <c r="E34" s="23">
        <f t="shared" si="1"/>
        <v>0</v>
      </c>
      <c r="F34" s="23">
        <f t="shared" si="2"/>
        <v>0</v>
      </c>
      <c r="G34" s="23">
        <f t="shared" si="3"/>
        <v>0</v>
      </c>
    </row>
    <row r="35" spans="1:7" ht="15.75">
      <c r="A35" s="5" t="s">
        <v>25</v>
      </c>
      <c r="B35" s="40">
        <v>28580350.300000004</v>
      </c>
      <c r="C35" s="40">
        <v>27974294.059999995</v>
      </c>
      <c r="D35" s="46">
        <f t="shared" si="0"/>
        <v>97.87946531921965</v>
      </c>
      <c r="E35" s="23">
        <f t="shared" si="1"/>
        <v>0</v>
      </c>
      <c r="F35" s="23">
        <f t="shared" si="2"/>
        <v>0</v>
      </c>
      <c r="G35" s="23">
        <f t="shared" si="3"/>
        <v>0</v>
      </c>
    </row>
    <row r="36" spans="1:7" ht="15.75">
      <c r="A36" s="5" t="s">
        <v>26</v>
      </c>
      <c r="B36" s="40">
        <v>86206459.16</v>
      </c>
      <c r="C36" s="40">
        <v>96949268.6</v>
      </c>
      <c r="D36" s="46">
        <f t="shared" si="0"/>
        <v>112.46172217798814</v>
      </c>
      <c r="E36" s="46">
        <f t="shared" si="1"/>
        <v>9.267756411581189</v>
      </c>
      <c r="F36" s="23">
        <f t="shared" si="2"/>
        <v>1</v>
      </c>
      <c r="G36" s="23">
        <f t="shared" si="3"/>
        <v>-1</v>
      </c>
    </row>
    <row r="37" spans="1:7" ht="15.75">
      <c r="A37" s="5" t="s">
        <v>27</v>
      </c>
      <c r="B37" s="40">
        <v>49710538.08</v>
      </c>
      <c r="C37" s="40">
        <v>49397123.39999999</v>
      </c>
      <c r="D37" s="46">
        <f t="shared" si="0"/>
        <v>99.36952064470591</v>
      </c>
      <c r="E37" s="23">
        <f t="shared" si="1"/>
        <v>0</v>
      </c>
      <c r="F37" s="23">
        <f t="shared" si="2"/>
        <v>0</v>
      </c>
      <c r="G37" s="23">
        <f t="shared" si="3"/>
        <v>0</v>
      </c>
    </row>
    <row r="38" spans="1:7" ht="15.75">
      <c r="A38" s="5" t="s">
        <v>28</v>
      </c>
      <c r="B38" s="40">
        <v>65111667.92</v>
      </c>
      <c r="C38" s="40">
        <v>59607266.879999995</v>
      </c>
      <c r="D38" s="46">
        <f t="shared" si="0"/>
        <v>91.54621404144794</v>
      </c>
      <c r="E38" s="23">
        <f t="shared" si="1"/>
        <v>0</v>
      </c>
      <c r="F38" s="23">
        <f t="shared" si="2"/>
        <v>0</v>
      </c>
      <c r="G38" s="23">
        <f t="shared" si="3"/>
        <v>0</v>
      </c>
    </row>
    <row r="39" spans="1:7" ht="15.75">
      <c r="A39" s="5" t="s">
        <v>29</v>
      </c>
      <c r="B39" s="40">
        <v>56694006.099999994</v>
      </c>
      <c r="C39" s="40">
        <v>55759706.37</v>
      </c>
      <c r="D39" s="46">
        <f t="shared" si="0"/>
        <v>98.35203085075338</v>
      </c>
      <c r="E39" s="23">
        <f t="shared" si="1"/>
        <v>0</v>
      </c>
      <c r="F39" s="23">
        <f t="shared" si="2"/>
        <v>0</v>
      </c>
      <c r="G39" s="23">
        <f t="shared" si="3"/>
        <v>0</v>
      </c>
    </row>
    <row r="40" spans="1:7" ht="15.75">
      <c r="A40" s="5" t="s">
        <v>30</v>
      </c>
      <c r="B40" s="40">
        <v>107365854.78</v>
      </c>
      <c r="C40" s="40">
        <v>114828005.15</v>
      </c>
      <c r="D40" s="46">
        <f t="shared" si="0"/>
        <v>106.95020813208302</v>
      </c>
      <c r="E40" s="46">
        <f t="shared" si="1"/>
        <v>3.756242365676073</v>
      </c>
      <c r="F40" s="46">
        <f t="shared" si="2"/>
        <v>0.4053022326937932</v>
      </c>
      <c r="G40" s="46">
        <f t="shared" si="3"/>
        <v>-0.4053022326937932</v>
      </c>
    </row>
    <row r="41" spans="1:7" ht="15.75">
      <c r="A41" s="5" t="s">
        <v>31</v>
      </c>
      <c r="B41" s="40">
        <v>103989905.34</v>
      </c>
      <c r="C41" s="40">
        <v>110347357.37</v>
      </c>
      <c r="D41" s="46">
        <f t="shared" si="0"/>
        <v>106.11352804795236</v>
      </c>
      <c r="E41" s="46">
        <f t="shared" si="1"/>
        <v>2.91956228154541</v>
      </c>
      <c r="F41" s="46">
        <f t="shared" si="2"/>
        <v>0.3150236315983728</v>
      </c>
      <c r="G41" s="46">
        <f t="shared" si="3"/>
        <v>-0.3150236315983728</v>
      </c>
    </row>
    <row r="42" spans="1:7" ht="15.75">
      <c r="A42" s="5" t="s">
        <v>32</v>
      </c>
      <c r="B42" s="40">
        <v>75733216.97</v>
      </c>
      <c r="C42" s="40">
        <v>75774521.80000001</v>
      </c>
      <c r="D42" s="46">
        <f t="shared" si="0"/>
        <v>100.05453991214499</v>
      </c>
      <c r="E42" s="23">
        <f t="shared" si="1"/>
        <v>0</v>
      </c>
      <c r="F42" s="23">
        <f t="shared" si="2"/>
        <v>0</v>
      </c>
      <c r="G42" s="23">
        <f t="shared" si="3"/>
        <v>0</v>
      </c>
    </row>
    <row r="43" spans="1:7" ht="15.75">
      <c r="A43" s="5" t="s">
        <v>33</v>
      </c>
      <c r="B43" s="40">
        <v>40133642.62000001</v>
      </c>
      <c r="C43" s="40">
        <v>44435398.52999999</v>
      </c>
      <c r="D43" s="46">
        <f t="shared" si="0"/>
        <v>110.71857830282332</v>
      </c>
      <c r="E43" s="46">
        <f t="shared" si="1"/>
        <v>7.52461253641637</v>
      </c>
      <c r="F43" s="46">
        <f t="shared" si="2"/>
        <v>0.8119130674402978</v>
      </c>
      <c r="G43" s="46">
        <f t="shared" si="3"/>
        <v>-0.8119130674402978</v>
      </c>
    </row>
    <row r="44" spans="1:7" ht="15.75">
      <c r="A44" s="5" t="s">
        <v>34</v>
      </c>
      <c r="B44" s="40">
        <v>37541081.739999995</v>
      </c>
      <c r="C44" s="40">
        <v>37882322.37</v>
      </c>
      <c r="D44" s="46">
        <f t="shared" si="0"/>
        <v>100.90897921472629</v>
      </c>
      <c r="E44" s="23">
        <f t="shared" si="1"/>
        <v>0</v>
      </c>
      <c r="F44" s="23">
        <f t="shared" si="2"/>
        <v>0</v>
      </c>
      <c r="G44" s="23">
        <f t="shared" si="3"/>
        <v>0</v>
      </c>
    </row>
    <row r="45" spans="1:7" ht="15.75">
      <c r="A45" s="5" t="s">
        <v>35</v>
      </c>
      <c r="B45" s="40">
        <v>48357308.86</v>
      </c>
      <c r="C45" s="40">
        <v>45624307.03999999</v>
      </c>
      <c r="D45" s="46">
        <f t="shared" si="0"/>
        <v>94.34831696711584</v>
      </c>
      <c r="E45" s="23">
        <f t="shared" si="1"/>
        <v>0</v>
      </c>
      <c r="F45" s="23">
        <f t="shared" si="2"/>
        <v>0</v>
      </c>
      <c r="G45" s="23">
        <f t="shared" si="3"/>
        <v>0</v>
      </c>
    </row>
    <row r="46" spans="1:7" ht="15.75">
      <c r="A46" s="5" t="s">
        <v>36</v>
      </c>
      <c r="B46" s="40">
        <v>58676686.890000015</v>
      </c>
      <c r="C46" s="40">
        <v>57659636.639999986</v>
      </c>
      <c r="D46" s="46">
        <f t="shared" si="0"/>
        <v>98.2666876677842</v>
      </c>
      <c r="E46" s="23">
        <f t="shared" si="1"/>
        <v>0</v>
      </c>
      <c r="F46" s="23">
        <f t="shared" si="2"/>
        <v>0</v>
      </c>
      <c r="G46" s="23">
        <f t="shared" si="3"/>
        <v>0</v>
      </c>
    </row>
    <row r="47" spans="1:7" ht="15.75">
      <c r="A47" s="15" t="s">
        <v>117</v>
      </c>
      <c r="B47" s="16">
        <f>AVERAGE(B10:B46)</f>
        <v>253719077.9910811</v>
      </c>
      <c r="C47" s="16">
        <f>AVERAGE(C10:C46)</f>
        <v>249136824.5854055</v>
      </c>
      <c r="D47" s="16">
        <f>C47/B47*100</f>
        <v>98.19396576640695</v>
      </c>
      <c r="E47" s="24"/>
      <c r="F47" s="24"/>
      <c r="G47" s="24"/>
    </row>
    <row r="48" ht="15.75">
      <c r="A48" s="6" t="s">
        <v>39</v>
      </c>
    </row>
    <row r="51" spans="3:4" ht="15.75">
      <c r="C51" s="21"/>
      <c r="D51" s="50">
        <f>SUM(C10:C46)/SUM(B10:B46)*100</f>
        <v>98.19396576640695</v>
      </c>
    </row>
  </sheetData>
  <sheetProtection/>
  <mergeCells count="6">
    <mergeCell ref="A1:G1"/>
    <mergeCell ref="A7:A8"/>
    <mergeCell ref="B7:D7"/>
    <mergeCell ref="E7:E8"/>
    <mergeCell ref="F7:F8"/>
    <mergeCell ref="G7:G8"/>
  </mergeCells>
  <printOptions/>
  <pageMargins left="0.17" right="0.15748031496062992" top="0.35433070866141736" bottom="0.31496062992125984" header="0.31496062992125984" footer="0.31496062992125984"/>
  <pageSetup fitToHeight="1" fitToWidth="1"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49"/>
  <sheetViews>
    <sheetView view="pageBreakPreview" zoomScaleSheetLayoutView="100" zoomScalePageLayoutView="0" workbookViewId="0" topLeftCell="A1">
      <pane xSplit="1" ySplit="9" topLeftCell="E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N48" sqref="N48"/>
    </sheetView>
  </sheetViews>
  <sheetFormatPr defaultColWidth="9.140625" defaultRowHeight="15"/>
  <cols>
    <col min="1" max="1" width="24.57421875" style="1" customWidth="1"/>
    <col min="2" max="2" width="17.57421875" style="1" customWidth="1"/>
    <col min="3" max="3" width="17.28125" style="1" customWidth="1"/>
    <col min="4" max="4" width="15.7109375" style="1" customWidth="1"/>
    <col min="5" max="5" width="15.28125" style="1" customWidth="1"/>
    <col min="6" max="6" width="18.00390625" style="1" customWidth="1"/>
    <col min="7" max="7" width="18.8515625" style="1" customWidth="1"/>
    <col min="8" max="8" width="17.8515625" style="1" customWidth="1"/>
    <col min="9" max="9" width="18.57421875" style="1" customWidth="1"/>
    <col min="10" max="10" width="16.140625" style="1" customWidth="1"/>
    <col min="11" max="11" width="8.421875" style="1" customWidth="1"/>
    <col min="12" max="12" width="8.57421875" style="1" customWidth="1"/>
    <col min="13" max="13" width="19.00390625" style="1" customWidth="1"/>
    <col min="14" max="16384" width="9.140625" style="1" customWidth="1"/>
  </cols>
  <sheetData>
    <row r="1" spans="1:13" ht="21.75" customHeight="1">
      <c r="A1" s="66" t="s">
        <v>228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3" spans="1:8" ht="15.75">
      <c r="A3" s="11" t="s">
        <v>63</v>
      </c>
      <c r="B3" s="43">
        <v>1</v>
      </c>
      <c r="C3" s="41"/>
      <c r="D3" s="41"/>
      <c r="E3" s="41"/>
      <c r="F3" s="41"/>
      <c r="G3" s="41"/>
      <c r="H3" s="41"/>
    </row>
    <row r="4" spans="1:8" ht="15.75">
      <c r="A4" s="12" t="s">
        <v>64</v>
      </c>
      <c r="B4" s="44">
        <v>0</v>
      </c>
      <c r="C4" s="42"/>
      <c r="D4" s="42"/>
      <c r="E4" s="42"/>
      <c r="F4" s="42"/>
      <c r="G4" s="42"/>
      <c r="H4" s="42"/>
    </row>
    <row r="5" spans="1:8" ht="15.75">
      <c r="A5" s="13" t="s">
        <v>65</v>
      </c>
      <c r="B5" s="14" t="s">
        <v>45</v>
      </c>
      <c r="C5" s="28"/>
      <c r="D5" s="28"/>
      <c r="E5" s="28"/>
      <c r="F5" s="28"/>
      <c r="G5" s="28"/>
      <c r="H5" s="28"/>
    </row>
    <row r="7" spans="1:13" s="8" customFormat="1" ht="24.75" customHeight="1">
      <c r="A7" s="63" t="s">
        <v>38</v>
      </c>
      <c r="B7" s="63" t="s">
        <v>127</v>
      </c>
      <c r="C7" s="63"/>
      <c r="D7" s="63"/>
      <c r="E7" s="63"/>
      <c r="F7" s="63"/>
      <c r="G7" s="63" t="s">
        <v>132</v>
      </c>
      <c r="H7" s="63"/>
      <c r="I7" s="63"/>
      <c r="J7" s="70" t="s">
        <v>139</v>
      </c>
      <c r="K7" s="64" t="s">
        <v>93</v>
      </c>
      <c r="L7" s="64" t="s">
        <v>94</v>
      </c>
      <c r="M7" s="64" t="s">
        <v>95</v>
      </c>
    </row>
    <row r="8" spans="1:13" s="8" customFormat="1" ht="193.5" customHeight="1">
      <c r="A8" s="63"/>
      <c r="B8" s="10" t="s">
        <v>130</v>
      </c>
      <c r="C8" s="10" t="s">
        <v>128</v>
      </c>
      <c r="D8" s="10" t="s">
        <v>137</v>
      </c>
      <c r="E8" s="10" t="s">
        <v>133</v>
      </c>
      <c r="F8" s="10" t="s">
        <v>290</v>
      </c>
      <c r="G8" s="10" t="s">
        <v>129</v>
      </c>
      <c r="H8" s="10" t="s">
        <v>138</v>
      </c>
      <c r="I8" s="10" t="s">
        <v>131</v>
      </c>
      <c r="J8" s="70"/>
      <c r="K8" s="64"/>
      <c r="L8" s="64"/>
      <c r="M8" s="64"/>
    </row>
    <row r="9" spans="1:13" s="7" customFormat="1" ht="15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 t="s">
        <v>134</v>
      </c>
      <c r="G9" s="9">
        <v>7</v>
      </c>
      <c r="H9" s="9">
        <v>8</v>
      </c>
      <c r="I9" s="9" t="s">
        <v>135</v>
      </c>
      <c r="J9" s="9" t="s">
        <v>136</v>
      </c>
      <c r="K9" s="9">
        <v>11</v>
      </c>
      <c r="L9" s="9">
        <v>12</v>
      </c>
      <c r="M9" s="9">
        <v>13</v>
      </c>
    </row>
    <row r="10" spans="1:13" ht="15.75">
      <c r="A10" s="5" t="s">
        <v>0</v>
      </c>
      <c r="B10" s="46">
        <v>-1868388141.08</v>
      </c>
      <c r="C10" s="46">
        <v>699025769.18</v>
      </c>
      <c r="D10" s="46"/>
      <c r="E10" s="46"/>
      <c r="F10" s="46">
        <f>B10+C10+D10+E10</f>
        <v>-1169362371.9</v>
      </c>
      <c r="G10" s="39">
        <v>13721564459.61</v>
      </c>
      <c r="H10" s="39">
        <v>2020527383.52</v>
      </c>
      <c r="I10" s="39">
        <f>G10-H10</f>
        <v>11701037076.09</v>
      </c>
      <c r="J10" s="39">
        <f>-F10/I10*100</f>
        <v>9.993664358943748</v>
      </c>
      <c r="K10" s="23">
        <f>IF(J10&gt;10,1,0)</f>
        <v>0</v>
      </c>
      <c r="L10" s="23">
        <f>(K10-$B$4)/($B$3-$B$4)</f>
        <v>0</v>
      </c>
      <c r="M10" s="23">
        <f>L10*$B$5</f>
        <v>0</v>
      </c>
    </row>
    <row r="11" spans="1:13" ht="15.75">
      <c r="A11" s="5" t="s">
        <v>1</v>
      </c>
      <c r="B11" s="46">
        <v>-948562918.33</v>
      </c>
      <c r="C11" s="46">
        <v>392654918.33</v>
      </c>
      <c r="D11" s="46">
        <v>9774000</v>
      </c>
      <c r="E11" s="46"/>
      <c r="F11" s="46">
        <f>B11+C11+D11+E11</f>
        <v>-546134000</v>
      </c>
      <c r="G11" s="39">
        <v>9833208838.88</v>
      </c>
      <c r="H11" s="39">
        <v>4267469838.88</v>
      </c>
      <c r="I11" s="39">
        <f aca="true" t="shared" si="0" ref="I11:I46">G11-H11</f>
        <v>5565738999.999999</v>
      </c>
      <c r="J11" s="39">
        <f>-F11/I11*100</f>
        <v>9.812425627576141</v>
      </c>
      <c r="K11" s="23">
        <f aca="true" t="shared" si="1" ref="K11:K44">IF(J11&gt;10,1,0)</f>
        <v>0</v>
      </c>
      <c r="L11" s="23">
        <f aca="true" t="shared" si="2" ref="L11:L46">(K11-$B$4)/($B$3-$B$4)</f>
        <v>0</v>
      </c>
      <c r="M11" s="23">
        <f aca="true" t="shared" si="3" ref="M11:M46">L11*$B$5</f>
        <v>0</v>
      </c>
    </row>
    <row r="12" spans="1:13" ht="15.75">
      <c r="A12" s="5" t="s">
        <v>2</v>
      </c>
      <c r="B12" s="46">
        <v>-69932114.85</v>
      </c>
      <c r="C12" s="46">
        <v>59809114.85</v>
      </c>
      <c r="D12" s="46"/>
      <c r="E12" s="46"/>
      <c r="F12" s="46">
        <f>B12+C12+D12+E12</f>
        <v>-10122999.999999993</v>
      </c>
      <c r="G12" s="39">
        <v>1787593046</v>
      </c>
      <c r="H12" s="39">
        <v>760651014</v>
      </c>
      <c r="I12" s="39">
        <f t="shared" si="0"/>
        <v>1026942032</v>
      </c>
      <c r="J12" s="39">
        <f>-F12/I12*100</f>
        <v>0.9857421046721743</v>
      </c>
      <c r="K12" s="23">
        <f t="shared" si="1"/>
        <v>0</v>
      </c>
      <c r="L12" s="23">
        <f t="shared" si="2"/>
        <v>0</v>
      </c>
      <c r="M12" s="23">
        <f t="shared" si="3"/>
        <v>0</v>
      </c>
    </row>
    <row r="13" spans="1:13" ht="15.75">
      <c r="A13" s="5" t="s">
        <v>3</v>
      </c>
      <c r="B13" s="46">
        <v>-197697000</v>
      </c>
      <c r="C13" s="46">
        <v>106697000</v>
      </c>
      <c r="D13" s="46"/>
      <c r="E13" s="46">
        <v>25000000</v>
      </c>
      <c r="F13" s="46">
        <f>B13+C13+D13+E13</f>
        <v>-66000000</v>
      </c>
      <c r="G13" s="39">
        <v>1458078000</v>
      </c>
      <c r="H13" s="39">
        <v>494544000</v>
      </c>
      <c r="I13" s="39">
        <f t="shared" si="0"/>
        <v>963534000</v>
      </c>
      <c r="J13" s="39">
        <f>-F13/I13*100</f>
        <v>6.849784231796699</v>
      </c>
      <c r="K13" s="23">
        <f t="shared" si="1"/>
        <v>0</v>
      </c>
      <c r="L13" s="23">
        <f t="shared" si="2"/>
        <v>0</v>
      </c>
      <c r="M13" s="23">
        <f t="shared" si="3"/>
        <v>0</v>
      </c>
    </row>
    <row r="14" spans="1:13" ht="15.75">
      <c r="A14" s="5" t="s">
        <v>4</v>
      </c>
      <c r="B14" s="46">
        <v>-61721921.83</v>
      </c>
      <c r="C14" s="46">
        <v>55854921.83</v>
      </c>
      <c r="D14" s="46"/>
      <c r="E14" s="46">
        <v>6867000</v>
      </c>
      <c r="F14" s="46"/>
      <c r="G14" s="39">
        <v>762102000</v>
      </c>
      <c r="H14" s="39">
        <v>559667700</v>
      </c>
      <c r="I14" s="39">
        <f t="shared" si="0"/>
        <v>202434300</v>
      </c>
      <c r="J14" s="39"/>
      <c r="K14" s="23">
        <f t="shared" si="1"/>
        <v>0</v>
      </c>
      <c r="L14" s="23">
        <f t="shared" si="2"/>
        <v>0</v>
      </c>
      <c r="M14" s="23">
        <f t="shared" si="3"/>
        <v>0</v>
      </c>
    </row>
    <row r="15" spans="1:13" ht="15.75">
      <c r="A15" s="5" t="s">
        <v>5</v>
      </c>
      <c r="B15" s="46">
        <v>-24804770.69</v>
      </c>
      <c r="C15" s="46"/>
      <c r="D15" s="46"/>
      <c r="E15" s="46">
        <v>29200000</v>
      </c>
      <c r="F15" s="46"/>
      <c r="G15" s="39">
        <v>644856385.91</v>
      </c>
      <c r="H15" s="39">
        <v>327216885.91</v>
      </c>
      <c r="I15" s="39">
        <f t="shared" si="0"/>
        <v>317639499.99999994</v>
      </c>
      <c r="J15" s="39"/>
      <c r="K15" s="23">
        <f t="shared" si="1"/>
        <v>0</v>
      </c>
      <c r="L15" s="23">
        <f t="shared" si="2"/>
        <v>0</v>
      </c>
      <c r="M15" s="23">
        <f t="shared" si="3"/>
        <v>0</v>
      </c>
    </row>
    <row r="16" spans="1:13" ht="15.75">
      <c r="A16" s="5" t="s">
        <v>6</v>
      </c>
      <c r="B16" s="46">
        <v>-97916441.48</v>
      </c>
      <c r="C16" s="46">
        <v>11836141.48</v>
      </c>
      <c r="D16" s="46"/>
      <c r="E16" s="46">
        <v>86080300</v>
      </c>
      <c r="F16" s="46"/>
      <c r="G16" s="39">
        <v>889898799</v>
      </c>
      <c r="H16" s="39">
        <v>611262124</v>
      </c>
      <c r="I16" s="39">
        <f t="shared" si="0"/>
        <v>278636675</v>
      </c>
      <c r="J16" s="39"/>
      <c r="K16" s="23">
        <f t="shared" si="1"/>
        <v>0</v>
      </c>
      <c r="L16" s="23">
        <f t="shared" si="2"/>
        <v>0</v>
      </c>
      <c r="M16" s="23">
        <f t="shared" si="3"/>
        <v>0</v>
      </c>
    </row>
    <row r="17" spans="1:13" ht="15.75">
      <c r="A17" s="45" t="s">
        <v>7</v>
      </c>
      <c r="B17" s="46">
        <v>-5256059.61</v>
      </c>
      <c r="C17" s="46">
        <v>5463059.61</v>
      </c>
      <c r="D17" s="46"/>
      <c r="E17" s="46">
        <v>9793000</v>
      </c>
      <c r="F17" s="46"/>
      <c r="G17" s="39">
        <v>369049600.11</v>
      </c>
      <c r="H17" s="39">
        <v>270833089.15</v>
      </c>
      <c r="I17" s="39">
        <f t="shared" si="0"/>
        <v>98216510.96000004</v>
      </c>
      <c r="J17" s="39"/>
      <c r="K17" s="23">
        <f>IF(J17&gt;5,1,0)</f>
        <v>0</v>
      </c>
      <c r="L17" s="23">
        <f t="shared" si="2"/>
        <v>0</v>
      </c>
      <c r="M17" s="23">
        <f t="shared" si="3"/>
        <v>0</v>
      </c>
    </row>
    <row r="18" spans="1:13" ht="15.75">
      <c r="A18" s="5" t="s">
        <v>8</v>
      </c>
      <c r="B18" s="46">
        <v>-20868220.5</v>
      </c>
      <c r="C18" s="46">
        <v>16348220.5</v>
      </c>
      <c r="D18" s="46"/>
      <c r="E18" s="46"/>
      <c r="F18" s="46">
        <f>B18+C18+D18+E18</f>
        <v>-4520000</v>
      </c>
      <c r="G18" s="39">
        <v>682107622</v>
      </c>
      <c r="H18" s="39">
        <v>403366622</v>
      </c>
      <c r="I18" s="39">
        <f t="shared" si="0"/>
        <v>278741000</v>
      </c>
      <c r="J18" s="39">
        <f>-F18/I18*100</f>
        <v>1.621577019527088</v>
      </c>
      <c r="K18" s="23">
        <f t="shared" si="1"/>
        <v>0</v>
      </c>
      <c r="L18" s="23">
        <f t="shared" si="2"/>
        <v>0</v>
      </c>
      <c r="M18" s="23">
        <f t="shared" si="3"/>
        <v>0</v>
      </c>
    </row>
    <row r="19" spans="1:13" ht="15.75">
      <c r="A19" s="5" t="s">
        <v>9</v>
      </c>
      <c r="B19" s="46">
        <v>-31738452.98</v>
      </c>
      <c r="C19" s="46">
        <v>10059682.98</v>
      </c>
      <c r="D19" s="46">
        <v>9000000</v>
      </c>
      <c r="E19" s="46">
        <v>5678770</v>
      </c>
      <c r="F19" s="46">
        <f>B19+C19+D19+E19</f>
        <v>-7000000</v>
      </c>
      <c r="G19" s="39">
        <v>412486000</v>
      </c>
      <c r="H19" s="39">
        <v>255751000</v>
      </c>
      <c r="I19" s="39">
        <f t="shared" si="0"/>
        <v>156735000</v>
      </c>
      <c r="J19" s="39">
        <f>-F19/I19*100</f>
        <v>4.4661371104092895</v>
      </c>
      <c r="K19" s="23">
        <f t="shared" si="1"/>
        <v>0</v>
      </c>
      <c r="L19" s="23">
        <f t="shared" si="2"/>
        <v>0</v>
      </c>
      <c r="M19" s="23">
        <f t="shared" si="3"/>
        <v>0</v>
      </c>
    </row>
    <row r="20" spans="1:13" ht="15.75">
      <c r="A20" s="45" t="s">
        <v>10</v>
      </c>
      <c r="B20" s="46">
        <v>-2931408.48</v>
      </c>
      <c r="C20" s="46"/>
      <c r="D20" s="46"/>
      <c r="E20" s="46">
        <v>5019000</v>
      </c>
      <c r="F20" s="46"/>
      <c r="G20" s="39">
        <v>157892253.5</v>
      </c>
      <c r="H20" s="39">
        <v>133772253.5</v>
      </c>
      <c r="I20" s="39">
        <f t="shared" si="0"/>
        <v>24120000</v>
      </c>
      <c r="J20" s="39"/>
      <c r="K20" s="23">
        <f>IF(J20&gt;5,1,0)</f>
        <v>0</v>
      </c>
      <c r="L20" s="23">
        <f t="shared" si="2"/>
        <v>0</v>
      </c>
      <c r="M20" s="23">
        <f t="shared" si="3"/>
        <v>0</v>
      </c>
    </row>
    <row r="21" spans="1:13" ht="15.75">
      <c r="A21" s="45" t="s">
        <v>11</v>
      </c>
      <c r="B21" s="46"/>
      <c r="C21" s="46"/>
      <c r="D21" s="46"/>
      <c r="E21" s="46"/>
      <c r="F21" s="46"/>
      <c r="G21" s="39">
        <v>693789232.26</v>
      </c>
      <c r="H21" s="39">
        <v>575616858.06</v>
      </c>
      <c r="I21" s="39">
        <f t="shared" si="0"/>
        <v>118172374.20000005</v>
      </c>
      <c r="J21" s="39"/>
      <c r="K21" s="23">
        <f>IF(J21&gt;5,1,0)</f>
        <v>0</v>
      </c>
      <c r="L21" s="23">
        <f t="shared" si="2"/>
        <v>0</v>
      </c>
      <c r="M21" s="23">
        <f t="shared" si="3"/>
        <v>0</v>
      </c>
    </row>
    <row r="22" spans="1:13" ht="15.75">
      <c r="A22" s="45" t="s">
        <v>12</v>
      </c>
      <c r="B22" s="46">
        <v>-10991641.27</v>
      </c>
      <c r="C22" s="46">
        <v>10991641.27</v>
      </c>
      <c r="D22" s="46"/>
      <c r="E22" s="46"/>
      <c r="F22" s="46"/>
      <c r="G22" s="39">
        <v>212693708.24</v>
      </c>
      <c r="H22" s="39">
        <v>178108458.24</v>
      </c>
      <c r="I22" s="39">
        <f t="shared" si="0"/>
        <v>34585250</v>
      </c>
      <c r="J22" s="39"/>
      <c r="K22" s="23">
        <f>IF(J22&gt;5,1,0)</f>
        <v>0</v>
      </c>
      <c r="L22" s="23">
        <f t="shared" si="2"/>
        <v>0</v>
      </c>
      <c r="M22" s="23">
        <f t="shared" si="3"/>
        <v>0</v>
      </c>
    </row>
    <row r="23" spans="1:13" ht="15.75">
      <c r="A23" s="5" t="s">
        <v>13</v>
      </c>
      <c r="B23" s="46">
        <v>-4245406.9</v>
      </c>
      <c r="C23" s="46">
        <v>4245406.9</v>
      </c>
      <c r="D23" s="46"/>
      <c r="E23" s="46"/>
      <c r="F23" s="46"/>
      <c r="G23" s="39">
        <v>272389964</v>
      </c>
      <c r="H23" s="39">
        <v>209278464</v>
      </c>
      <c r="I23" s="39">
        <f t="shared" si="0"/>
        <v>63111500</v>
      </c>
      <c r="J23" s="39"/>
      <c r="K23" s="23">
        <f t="shared" si="1"/>
        <v>0</v>
      </c>
      <c r="L23" s="23">
        <f t="shared" si="2"/>
        <v>0</v>
      </c>
      <c r="M23" s="23">
        <f t="shared" si="3"/>
        <v>0</v>
      </c>
    </row>
    <row r="24" spans="1:13" ht="15.75">
      <c r="A24" s="5" t="s">
        <v>14</v>
      </c>
      <c r="B24" s="46">
        <v>-7235000</v>
      </c>
      <c r="C24" s="46"/>
      <c r="D24" s="46"/>
      <c r="E24" s="46">
        <v>31677180</v>
      </c>
      <c r="F24" s="46"/>
      <c r="G24" s="39">
        <v>383221876</v>
      </c>
      <c r="H24" s="39">
        <v>307843320</v>
      </c>
      <c r="I24" s="39">
        <f t="shared" si="0"/>
        <v>75378556</v>
      </c>
      <c r="J24" s="39"/>
      <c r="K24" s="23">
        <f t="shared" si="1"/>
        <v>0</v>
      </c>
      <c r="L24" s="23">
        <f t="shared" si="2"/>
        <v>0</v>
      </c>
      <c r="M24" s="23">
        <f t="shared" si="3"/>
        <v>0</v>
      </c>
    </row>
    <row r="25" spans="1:13" ht="15.75">
      <c r="A25" s="5" t="s">
        <v>15</v>
      </c>
      <c r="B25" s="46"/>
      <c r="C25" s="46"/>
      <c r="D25" s="46"/>
      <c r="E25" s="46"/>
      <c r="F25" s="46"/>
      <c r="G25" s="39">
        <v>272580406.52</v>
      </c>
      <c r="H25" s="39">
        <v>236780292</v>
      </c>
      <c r="I25" s="39">
        <f t="shared" si="0"/>
        <v>35800114.51999998</v>
      </c>
      <c r="J25" s="39"/>
      <c r="K25" s="23">
        <f t="shared" si="1"/>
        <v>0</v>
      </c>
      <c r="L25" s="23">
        <f t="shared" si="2"/>
        <v>0</v>
      </c>
      <c r="M25" s="23">
        <f t="shared" si="3"/>
        <v>0</v>
      </c>
    </row>
    <row r="26" spans="1:13" ht="15.75">
      <c r="A26" s="5" t="s">
        <v>16</v>
      </c>
      <c r="B26" s="46">
        <v>-1890000</v>
      </c>
      <c r="C26" s="46"/>
      <c r="D26" s="46"/>
      <c r="E26" s="46"/>
      <c r="F26" s="46">
        <f>B26+C26+D26+E26</f>
        <v>-1890000</v>
      </c>
      <c r="G26" s="39">
        <v>738912282</v>
      </c>
      <c r="H26" s="39">
        <v>410525962.34</v>
      </c>
      <c r="I26" s="39">
        <f t="shared" si="0"/>
        <v>328386319.66</v>
      </c>
      <c r="J26" s="39">
        <f>-F26/I26*100</f>
        <v>0.5755416370440892</v>
      </c>
      <c r="K26" s="23">
        <f t="shared" si="1"/>
        <v>0</v>
      </c>
      <c r="L26" s="23">
        <f t="shared" si="2"/>
        <v>0</v>
      </c>
      <c r="M26" s="23">
        <f t="shared" si="3"/>
        <v>0</v>
      </c>
    </row>
    <row r="27" spans="1:13" ht="15.75">
      <c r="A27" s="45" t="s">
        <v>17</v>
      </c>
      <c r="B27" s="46">
        <v>-568237.92</v>
      </c>
      <c r="C27" s="46">
        <v>102107.15</v>
      </c>
      <c r="D27" s="46"/>
      <c r="E27" s="46">
        <v>466130.77</v>
      </c>
      <c r="F27" s="46"/>
      <c r="G27" s="39">
        <v>126735174.1</v>
      </c>
      <c r="H27" s="39">
        <v>102850338.1</v>
      </c>
      <c r="I27" s="39">
        <f t="shared" si="0"/>
        <v>23884836</v>
      </c>
      <c r="J27" s="39"/>
      <c r="K27" s="23">
        <f>IF(J27&gt;5,1,0)</f>
        <v>0</v>
      </c>
      <c r="L27" s="23">
        <f t="shared" si="2"/>
        <v>0</v>
      </c>
      <c r="M27" s="23">
        <f t="shared" si="3"/>
        <v>0</v>
      </c>
    </row>
    <row r="28" spans="1:13" ht="15.75">
      <c r="A28" s="5" t="s">
        <v>18</v>
      </c>
      <c r="B28" s="46">
        <v>-4949500</v>
      </c>
      <c r="C28" s="46"/>
      <c r="D28" s="46"/>
      <c r="E28" s="46">
        <v>5045000</v>
      </c>
      <c r="F28" s="46"/>
      <c r="G28" s="39">
        <v>230120128</v>
      </c>
      <c r="H28" s="39">
        <v>180368704</v>
      </c>
      <c r="I28" s="39">
        <f t="shared" si="0"/>
        <v>49751424</v>
      </c>
      <c r="J28" s="39"/>
      <c r="K28" s="23">
        <f t="shared" si="1"/>
        <v>0</v>
      </c>
      <c r="L28" s="23">
        <f t="shared" si="2"/>
        <v>0</v>
      </c>
      <c r="M28" s="23">
        <f t="shared" si="3"/>
        <v>0</v>
      </c>
    </row>
    <row r="29" spans="1:13" ht="15.75">
      <c r="A29" s="5" t="s">
        <v>19</v>
      </c>
      <c r="B29" s="46"/>
      <c r="C29" s="46"/>
      <c r="D29" s="46"/>
      <c r="E29" s="46"/>
      <c r="F29" s="46"/>
      <c r="G29" s="39">
        <v>364799241.07</v>
      </c>
      <c r="H29" s="39">
        <v>225737739.76</v>
      </c>
      <c r="I29" s="39">
        <f t="shared" si="0"/>
        <v>139061501.31</v>
      </c>
      <c r="J29" s="39"/>
      <c r="K29" s="23">
        <f t="shared" si="1"/>
        <v>0</v>
      </c>
      <c r="L29" s="23">
        <f t="shared" si="2"/>
        <v>0</v>
      </c>
      <c r="M29" s="23">
        <f t="shared" si="3"/>
        <v>0</v>
      </c>
    </row>
    <row r="30" spans="1:13" ht="15.75">
      <c r="A30" s="45" t="s">
        <v>20</v>
      </c>
      <c r="B30" s="46">
        <v>-5780501.68</v>
      </c>
      <c r="C30" s="46">
        <v>4010301.68</v>
      </c>
      <c r="D30" s="46"/>
      <c r="E30" s="46"/>
      <c r="F30" s="46">
        <f>B30+C30+D30+E30</f>
        <v>-1770199.9999999995</v>
      </c>
      <c r="G30" s="39">
        <v>556495559.43</v>
      </c>
      <c r="H30" s="39">
        <v>440782767.05</v>
      </c>
      <c r="I30" s="39">
        <f t="shared" si="0"/>
        <v>115712792.37999994</v>
      </c>
      <c r="J30" s="39">
        <f>-F30/I30*100</f>
        <v>1.5298222120391634</v>
      </c>
      <c r="K30" s="23">
        <f>IF(J30&gt;5,1,0)</f>
        <v>0</v>
      </c>
      <c r="L30" s="23">
        <f t="shared" si="2"/>
        <v>0</v>
      </c>
      <c r="M30" s="23">
        <f t="shared" si="3"/>
        <v>0</v>
      </c>
    </row>
    <row r="31" spans="1:13" ht="15.75">
      <c r="A31" s="5" t="s">
        <v>21</v>
      </c>
      <c r="B31" s="46"/>
      <c r="C31" s="46"/>
      <c r="D31" s="46"/>
      <c r="E31" s="46"/>
      <c r="F31" s="46"/>
      <c r="G31" s="39">
        <v>253264359.79</v>
      </c>
      <c r="H31" s="39">
        <v>207362214.86</v>
      </c>
      <c r="I31" s="39">
        <f t="shared" si="0"/>
        <v>45902144.92999998</v>
      </c>
      <c r="J31" s="39"/>
      <c r="K31" s="23">
        <f t="shared" si="1"/>
        <v>0</v>
      </c>
      <c r="L31" s="23">
        <f t="shared" si="2"/>
        <v>0</v>
      </c>
      <c r="M31" s="23">
        <f t="shared" si="3"/>
        <v>0</v>
      </c>
    </row>
    <row r="32" spans="1:13" ht="15.75">
      <c r="A32" s="5" t="s">
        <v>22</v>
      </c>
      <c r="B32" s="46"/>
      <c r="C32" s="46"/>
      <c r="D32" s="46"/>
      <c r="E32" s="46"/>
      <c r="F32" s="46"/>
      <c r="G32" s="39">
        <v>334330093.76</v>
      </c>
      <c r="H32" s="39">
        <v>279641850.9</v>
      </c>
      <c r="I32" s="39">
        <f t="shared" si="0"/>
        <v>54688242.860000014</v>
      </c>
      <c r="J32" s="39"/>
      <c r="K32" s="23">
        <f t="shared" si="1"/>
        <v>0</v>
      </c>
      <c r="L32" s="23">
        <f t="shared" si="2"/>
        <v>0</v>
      </c>
      <c r="M32" s="23">
        <f t="shared" si="3"/>
        <v>0</v>
      </c>
    </row>
    <row r="33" spans="1:13" ht="15.75">
      <c r="A33" s="45" t="s">
        <v>23</v>
      </c>
      <c r="B33" s="46">
        <v>-267400</v>
      </c>
      <c r="C33" s="46">
        <v>1128400</v>
      </c>
      <c r="D33" s="46"/>
      <c r="E33" s="46"/>
      <c r="F33" s="46"/>
      <c r="G33" s="39">
        <v>339439590.45</v>
      </c>
      <c r="H33" s="39">
        <v>290263718.35</v>
      </c>
      <c r="I33" s="39">
        <f t="shared" si="0"/>
        <v>49175872.099999964</v>
      </c>
      <c r="J33" s="39"/>
      <c r="K33" s="23">
        <f>IF(J33&gt;5,1,0)</f>
        <v>0</v>
      </c>
      <c r="L33" s="23">
        <f t="shared" si="2"/>
        <v>0</v>
      </c>
      <c r="M33" s="23">
        <f t="shared" si="3"/>
        <v>0</v>
      </c>
    </row>
    <row r="34" spans="1:13" ht="15.75">
      <c r="A34" s="5" t="s">
        <v>24</v>
      </c>
      <c r="B34" s="46">
        <v>-4074602.19</v>
      </c>
      <c r="C34" s="46">
        <v>4074602.19</v>
      </c>
      <c r="D34" s="46"/>
      <c r="E34" s="46"/>
      <c r="F34" s="46"/>
      <c r="G34" s="39">
        <v>547903320.23</v>
      </c>
      <c r="H34" s="39">
        <v>362603053.41</v>
      </c>
      <c r="I34" s="39">
        <f t="shared" si="0"/>
        <v>185300266.82</v>
      </c>
      <c r="J34" s="39"/>
      <c r="K34" s="23">
        <f t="shared" si="1"/>
        <v>0</v>
      </c>
      <c r="L34" s="23">
        <f t="shared" si="2"/>
        <v>0</v>
      </c>
      <c r="M34" s="23">
        <f t="shared" si="3"/>
        <v>0</v>
      </c>
    </row>
    <row r="35" spans="1:13" ht="15.75">
      <c r="A35" s="45" t="s">
        <v>25</v>
      </c>
      <c r="B35" s="46">
        <v>-1912746.23</v>
      </c>
      <c r="C35" s="46">
        <v>2500746.23</v>
      </c>
      <c r="D35" s="46"/>
      <c r="E35" s="46"/>
      <c r="F35" s="46"/>
      <c r="G35" s="39">
        <v>188196896.03</v>
      </c>
      <c r="H35" s="39">
        <v>162453943.03</v>
      </c>
      <c r="I35" s="39">
        <f t="shared" si="0"/>
        <v>25742953</v>
      </c>
      <c r="J35" s="39"/>
      <c r="K35" s="23">
        <f>IF(J35&gt;5,1,0)</f>
        <v>0</v>
      </c>
      <c r="L35" s="23">
        <f t="shared" si="2"/>
        <v>0</v>
      </c>
      <c r="M35" s="23">
        <f t="shared" si="3"/>
        <v>0</v>
      </c>
    </row>
    <row r="36" spans="1:13" ht="15.75">
      <c r="A36" s="5" t="s">
        <v>26</v>
      </c>
      <c r="B36" s="46">
        <v>-3074013.76</v>
      </c>
      <c r="C36" s="46">
        <v>2068013.76</v>
      </c>
      <c r="D36" s="46"/>
      <c r="E36" s="46">
        <v>1006000</v>
      </c>
      <c r="F36" s="46"/>
      <c r="G36" s="39">
        <v>355495959.65</v>
      </c>
      <c r="H36" s="39">
        <v>211398530.2</v>
      </c>
      <c r="I36" s="39">
        <f t="shared" si="0"/>
        <v>144097429.45</v>
      </c>
      <c r="J36" s="39"/>
      <c r="K36" s="23">
        <f t="shared" si="1"/>
        <v>0</v>
      </c>
      <c r="L36" s="23">
        <f t="shared" si="2"/>
        <v>0</v>
      </c>
      <c r="M36" s="23">
        <f t="shared" si="3"/>
        <v>0</v>
      </c>
    </row>
    <row r="37" spans="1:13" ht="15.75">
      <c r="A37" s="5" t="s">
        <v>27</v>
      </c>
      <c r="B37" s="46">
        <v>-11908605.6</v>
      </c>
      <c r="C37" s="46">
        <v>11908605.6</v>
      </c>
      <c r="D37" s="46"/>
      <c r="E37" s="46"/>
      <c r="F37" s="46"/>
      <c r="G37" s="39">
        <v>298622183.26</v>
      </c>
      <c r="H37" s="39">
        <v>242586193.26</v>
      </c>
      <c r="I37" s="39">
        <f t="shared" si="0"/>
        <v>56035990</v>
      </c>
      <c r="J37" s="39"/>
      <c r="K37" s="23">
        <f t="shared" si="1"/>
        <v>0</v>
      </c>
      <c r="L37" s="23">
        <f t="shared" si="2"/>
        <v>0</v>
      </c>
      <c r="M37" s="23">
        <f t="shared" si="3"/>
        <v>0</v>
      </c>
    </row>
    <row r="38" spans="1:13" ht="15.75">
      <c r="A38" s="45" t="s">
        <v>28</v>
      </c>
      <c r="B38" s="46">
        <v>-1338692.22</v>
      </c>
      <c r="C38" s="46">
        <v>11943292.22</v>
      </c>
      <c r="D38" s="46"/>
      <c r="E38" s="46"/>
      <c r="F38" s="46"/>
      <c r="G38" s="39">
        <v>358050637</v>
      </c>
      <c r="H38" s="39">
        <v>330659637</v>
      </c>
      <c r="I38" s="39">
        <f t="shared" si="0"/>
        <v>27391000</v>
      </c>
      <c r="J38" s="39"/>
      <c r="K38" s="23">
        <f>IF(J38&gt;5,1,0)</f>
        <v>0</v>
      </c>
      <c r="L38" s="23">
        <f t="shared" si="2"/>
        <v>0</v>
      </c>
      <c r="M38" s="23">
        <f t="shared" si="3"/>
        <v>0</v>
      </c>
    </row>
    <row r="39" spans="1:13" ht="15.75">
      <c r="A39" s="45" t="s">
        <v>29</v>
      </c>
      <c r="B39" s="46">
        <v>-3800180.91</v>
      </c>
      <c r="C39" s="46">
        <v>2800180.91</v>
      </c>
      <c r="D39" s="46"/>
      <c r="E39" s="46">
        <v>1000000</v>
      </c>
      <c r="F39" s="46"/>
      <c r="G39" s="39">
        <v>457722532.92</v>
      </c>
      <c r="H39" s="39">
        <v>382156356.75</v>
      </c>
      <c r="I39" s="39">
        <f t="shared" si="0"/>
        <v>75566176.17000002</v>
      </c>
      <c r="J39" s="39"/>
      <c r="K39" s="23">
        <f>IF(J39&gt;5,1,0)</f>
        <v>0</v>
      </c>
      <c r="L39" s="23">
        <f t="shared" si="2"/>
        <v>0</v>
      </c>
      <c r="M39" s="23">
        <f t="shared" si="3"/>
        <v>0</v>
      </c>
    </row>
    <row r="40" spans="1:13" ht="15.75">
      <c r="A40" s="45" t="s">
        <v>30</v>
      </c>
      <c r="B40" s="46">
        <v>-6631377.44</v>
      </c>
      <c r="C40" s="46">
        <v>3923927.44</v>
      </c>
      <c r="D40" s="46"/>
      <c r="E40" s="46">
        <v>2645450</v>
      </c>
      <c r="F40" s="46">
        <f>B40+C40+D40+E40</f>
        <v>-62000.000000000466</v>
      </c>
      <c r="G40" s="39">
        <v>752750311.35</v>
      </c>
      <c r="H40" s="39">
        <v>548629083.95</v>
      </c>
      <c r="I40" s="39">
        <f t="shared" si="0"/>
        <v>204121227.39999998</v>
      </c>
      <c r="J40" s="39">
        <f>-F40/I40*100</f>
        <v>0.030374106990109388</v>
      </c>
      <c r="K40" s="23">
        <f>IF(J40&gt;5,1,0)</f>
        <v>0</v>
      </c>
      <c r="L40" s="23">
        <f t="shared" si="2"/>
        <v>0</v>
      </c>
      <c r="M40" s="23">
        <f t="shared" si="3"/>
        <v>0</v>
      </c>
    </row>
    <row r="41" spans="1:13" ht="15.75">
      <c r="A41" s="5" t="s">
        <v>31</v>
      </c>
      <c r="B41" s="46">
        <v>-64133799.65</v>
      </c>
      <c r="C41" s="46">
        <v>64133799.65</v>
      </c>
      <c r="D41" s="46"/>
      <c r="E41" s="46"/>
      <c r="F41" s="46"/>
      <c r="G41" s="39">
        <v>617529798.18</v>
      </c>
      <c r="H41" s="39">
        <v>396647286.63</v>
      </c>
      <c r="I41" s="39">
        <f t="shared" si="0"/>
        <v>220882511.54999995</v>
      </c>
      <c r="J41" s="39"/>
      <c r="K41" s="23">
        <f t="shared" si="1"/>
        <v>0</v>
      </c>
      <c r="L41" s="23">
        <f t="shared" si="2"/>
        <v>0</v>
      </c>
      <c r="M41" s="23">
        <f t="shared" si="3"/>
        <v>0</v>
      </c>
    </row>
    <row r="42" spans="1:13" ht="15.75">
      <c r="A42" s="5" t="s">
        <v>32</v>
      </c>
      <c r="B42" s="46"/>
      <c r="C42" s="46"/>
      <c r="D42" s="46"/>
      <c r="F42" s="46"/>
      <c r="G42" s="39">
        <v>326742378.94</v>
      </c>
      <c r="H42" s="39">
        <v>253155079.36</v>
      </c>
      <c r="I42" s="39">
        <f t="shared" si="0"/>
        <v>73587299.57999998</v>
      </c>
      <c r="J42" s="39"/>
      <c r="K42" s="23">
        <f t="shared" si="1"/>
        <v>0</v>
      </c>
      <c r="L42" s="23">
        <f t="shared" si="2"/>
        <v>0</v>
      </c>
      <c r="M42" s="23">
        <f t="shared" si="3"/>
        <v>0</v>
      </c>
    </row>
    <row r="43" spans="1:13" ht="15.75">
      <c r="A43" s="45" t="s">
        <v>33</v>
      </c>
      <c r="B43" s="46">
        <v>-1056615.23</v>
      </c>
      <c r="C43" s="46">
        <v>1056615.23</v>
      </c>
      <c r="D43" s="46"/>
      <c r="E43" s="46">
        <v>2000000</v>
      </c>
      <c r="F43" s="46"/>
      <c r="G43" s="39">
        <v>315450126.66</v>
      </c>
      <c r="H43" s="39">
        <v>264605528.6</v>
      </c>
      <c r="I43" s="39">
        <f t="shared" si="0"/>
        <v>50844598.06000003</v>
      </c>
      <c r="J43" s="39"/>
      <c r="K43" s="23">
        <f>IF(J43&gt;5,1,0)</f>
        <v>0</v>
      </c>
      <c r="L43" s="23">
        <f t="shared" si="2"/>
        <v>0</v>
      </c>
      <c r="M43" s="23">
        <f t="shared" si="3"/>
        <v>0</v>
      </c>
    </row>
    <row r="44" spans="1:13" ht="15.75">
      <c r="A44" s="5" t="s">
        <v>34</v>
      </c>
      <c r="B44" s="46">
        <v>-4984019.66</v>
      </c>
      <c r="C44" s="46"/>
      <c r="D44" s="46"/>
      <c r="E44" s="46">
        <v>8779000</v>
      </c>
      <c r="F44" s="46"/>
      <c r="G44" s="39">
        <v>295087958.75</v>
      </c>
      <c r="H44" s="39">
        <v>263454774.4</v>
      </c>
      <c r="I44" s="39">
        <f t="shared" si="0"/>
        <v>31633184.349999994</v>
      </c>
      <c r="J44" s="39"/>
      <c r="K44" s="23">
        <f t="shared" si="1"/>
        <v>0</v>
      </c>
      <c r="L44" s="23">
        <f t="shared" si="2"/>
        <v>0</v>
      </c>
      <c r="M44" s="23">
        <f t="shared" si="3"/>
        <v>0</v>
      </c>
    </row>
    <row r="45" spans="1:13" ht="15.75">
      <c r="A45" s="45" t="s">
        <v>35</v>
      </c>
      <c r="B45" s="46">
        <v>-3808727.09</v>
      </c>
      <c r="C45" s="46">
        <v>1809727.09</v>
      </c>
      <c r="D45" s="46"/>
      <c r="E45" s="46"/>
      <c r="F45" s="46">
        <f>B45+C45+D45+E45</f>
        <v>-1998999.9999999998</v>
      </c>
      <c r="G45" s="39">
        <v>218718531.9</v>
      </c>
      <c r="H45" s="39">
        <v>173921697.9</v>
      </c>
      <c r="I45" s="39">
        <f t="shared" si="0"/>
        <v>44796834</v>
      </c>
      <c r="J45" s="39">
        <f>-F45/I45*100</f>
        <v>4.462368925446829</v>
      </c>
      <c r="K45" s="23">
        <f>IF(J45&gt;5,1,0)</f>
        <v>0</v>
      </c>
      <c r="L45" s="23">
        <f t="shared" si="2"/>
        <v>0</v>
      </c>
      <c r="M45" s="23">
        <f t="shared" si="3"/>
        <v>0</v>
      </c>
    </row>
    <row r="46" spans="1:13" ht="15.75">
      <c r="A46" s="45" t="s">
        <v>36</v>
      </c>
      <c r="B46" s="46">
        <v>-13375759.94</v>
      </c>
      <c r="C46" s="46">
        <v>10461759.94</v>
      </c>
      <c r="D46" s="46"/>
      <c r="E46" s="46">
        <v>2914000</v>
      </c>
      <c r="F46" s="46"/>
      <c r="G46" s="39">
        <v>274106718.49</v>
      </c>
      <c r="H46" s="39">
        <v>230950687.49</v>
      </c>
      <c r="I46" s="39">
        <f t="shared" si="0"/>
        <v>43156031</v>
      </c>
      <c r="J46" s="39"/>
      <c r="K46" s="23">
        <f>IF(J46&gt;5,1,0)</f>
        <v>0</v>
      </c>
      <c r="L46" s="23">
        <f t="shared" si="2"/>
        <v>0</v>
      </c>
      <c r="M46" s="23">
        <f t="shared" si="3"/>
        <v>0</v>
      </c>
    </row>
    <row r="47" spans="1:13" s="18" customFormat="1" ht="15.75">
      <c r="A47" s="15" t="s">
        <v>74</v>
      </c>
      <c r="B47" s="16">
        <f aca="true" t="shared" si="4" ref="B47:I47">SUM(B10:B46)</f>
        <v>-3485844277.52</v>
      </c>
      <c r="C47" s="16">
        <f t="shared" si="4"/>
        <v>1494907956.0200002</v>
      </c>
      <c r="D47" s="16">
        <f t="shared" si="4"/>
        <v>18774000</v>
      </c>
      <c r="E47" s="16">
        <f>SUM(E10:E46)</f>
        <v>223170830.77</v>
      </c>
      <c r="F47" s="16">
        <f t="shared" si="4"/>
        <v>-1808860571.9</v>
      </c>
      <c r="G47" s="16">
        <f>SUM(G10:G46)</f>
        <v>40503985973.990005</v>
      </c>
      <c r="H47" s="16">
        <f t="shared" si="4"/>
        <v>17573444450.600002</v>
      </c>
      <c r="I47" s="16">
        <f t="shared" si="4"/>
        <v>22930541523.390003</v>
      </c>
      <c r="J47" s="16"/>
      <c r="K47" s="16"/>
      <c r="L47" s="17"/>
      <c r="M47" s="17"/>
    </row>
    <row r="49" spans="6:9" ht="15.75">
      <c r="F49" s="21"/>
      <c r="I49" s="21">
        <f>G47-H47-I47</f>
        <v>0</v>
      </c>
    </row>
  </sheetData>
  <sheetProtection/>
  <mergeCells count="8">
    <mergeCell ref="A1:M1"/>
    <mergeCell ref="A7:A8"/>
    <mergeCell ref="K7:K8"/>
    <mergeCell ref="L7:L8"/>
    <mergeCell ref="M7:M8"/>
    <mergeCell ref="B7:F7"/>
    <mergeCell ref="G7:I7"/>
    <mergeCell ref="J7:J8"/>
  </mergeCells>
  <printOptions/>
  <pageMargins left="0.45" right="0.16" top="0.17" bottom="0.16" header="0.17" footer="0.16"/>
  <pageSetup fitToHeight="1" fitToWidth="1" horizontalDpi="600" verticalDpi="600" orientation="landscape" paperSize="9" scale="63" r:id="rId1"/>
  <colBreaks count="1" manualBreakCount="1">
    <brk id="4" max="4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49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L48" sqref="L48"/>
    </sheetView>
  </sheetViews>
  <sheetFormatPr defaultColWidth="9.140625" defaultRowHeight="15"/>
  <cols>
    <col min="1" max="1" width="24.421875" style="1" customWidth="1"/>
    <col min="2" max="2" width="17.28125" style="1" customWidth="1"/>
    <col min="3" max="3" width="15.8515625" style="1" customWidth="1"/>
    <col min="4" max="4" width="16.8515625" style="1" customWidth="1"/>
    <col min="5" max="5" width="18.421875" style="1" customWidth="1"/>
    <col min="6" max="6" width="17.8515625" style="1" customWidth="1"/>
    <col min="7" max="7" width="18.421875" style="1" customWidth="1"/>
    <col min="8" max="8" width="13.421875" style="1" customWidth="1"/>
    <col min="9" max="9" width="8.421875" style="1" customWidth="1"/>
    <col min="10" max="10" width="8.57421875" style="1" customWidth="1"/>
    <col min="11" max="11" width="18.7109375" style="1" customWidth="1"/>
    <col min="12" max="16384" width="9.140625" style="1" customWidth="1"/>
  </cols>
  <sheetData>
    <row r="1" spans="1:11" ht="21.75" customHeight="1">
      <c r="A1" s="66" t="s">
        <v>229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3" spans="1:6" ht="15.75">
      <c r="A3" s="11" t="s">
        <v>101</v>
      </c>
      <c r="B3" s="43">
        <v>1</v>
      </c>
      <c r="C3" s="41"/>
      <c r="D3" s="41"/>
      <c r="E3" s="41"/>
      <c r="F3" s="41"/>
    </row>
    <row r="4" spans="1:6" ht="15.75">
      <c r="A4" s="12" t="s">
        <v>102</v>
      </c>
      <c r="B4" s="44">
        <v>0</v>
      </c>
      <c r="C4" s="42"/>
      <c r="D4" s="42"/>
      <c r="E4" s="42"/>
      <c r="F4" s="42"/>
    </row>
    <row r="5" spans="1:6" ht="15.75">
      <c r="A5" s="13" t="s">
        <v>103</v>
      </c>
      <c r="B5" s="14" t="s">
        <v>45</v>
      </c>
      <c r="C5" s="28"/>
      <c r="D5" s="28"/>
      <c r="E5" s="28"/>
      <c r="F5" s="28"/>
    </row>
    <row r="7" spans="1:11" s="8" customFormat="1" ht="24.75" customHeight="1">
      <c r="A7" s="63" t="s">
        <v>38</v>
      </c>
      <c r="B7" s="63" t="s">
        <v>310</v>
      </c>
      <c r="C7" s="63"/>
      <c r="D7" s="63"/>
      <c r="E7" s="63" t="s">
        <v>132</v>
      </c>
      <c r="F7" s="63"/>
      <c r="G7" s="63"/>
      <c r="H7" s="70" t="s">
        <v>218</v>
      </c>
      <c r="I7" s="64" t="s">
        <v>104</v>
      </c>
      <c r="J7" s="64" t="s">
        <v>105</v>
      </c>
      <c r="K7" s="64" t="s">
        <v>106</v>
      </c>
    </row>
    <row r="8" spans="1:11" s="8" customFormat="1" ht="193.5" customHeight="1">
      <c r="A8" s="63"/>
      <c r="B8" s="10" t="s">
        <v>214</v>
      </c>
      <c r="C8" s="10" t="s">
        <v>215</v>
      </c>
      <c r="D8" s="10" t="s">
        <v>216</v>
      </c>
      <c r="E8" s="10" t="s">
        <v>129</v>
      </c>
      <c r="F8" s="10" t="s">
        <v>138</v>
      </c>
      <c r="G8" s="10" t="s">
        <v>131</v>
      </c>
      <c r="H8" s="70"/>
      <c r="I8" s="64"/>
      <c r="J8" s="64"/>
      <c r="K8" s="64"/>
    </row>
    <row r="9" spans="1:11" s="7" customFormat="1" ht="15.75">
      <c r="A9" s="9">
        <v>1</v>
      </c>
      <c r="B9" s="9">
        <v>2</v>
      </c>
      <c r="C9" s="9">
        <v>3</v>
      </c>
      <c r="D9" s="9" t="s">
        <v>155</v>
      </c>
      <c r="E9" s="9">
        <v>5</v>
      </c>
      <c r="F9" s="9">
        <v>6</v>
      </c>
      <c r="G9" s="9" t="s">
        <v>217</v>
      </c>
      <c r="H9" s="9" t="s">
        <v>219</v>
      </c>
      <c r="I9" s="9">
        <v>9</v>
      </c>
      <c r="J9" s="9">
        <v>10</v>
      </c>
      <c r="K9" s="9">
        <v>11</v>
      </c>
    </row>
    <row r="10" spans="1:11" ht="15.75">
      <c r="A10" s="5" t="s">
        <v>0</v>
      </c>
      <c r="B10" s="46">
        <v>1953066500</v>
      </c>
      <c r="C10" s="46"/>
      <c r="D10" s="46">
        <f>B10-C10</f>
        <v>1953066500</v>
      </c>
      <c r="E10" s="39">
        <v>13721564459.61</v>
      </c>
      <c r="F10" s="39">
        <v>2020527383.52</v>
      </c>
      <c r="G10" s="39">
        <f>E10-F10</f>
        <v>11701037076.09</v>
      </c>
      <c r="H10" s="39">
        <f>D10/G10*100</f>
        <v>16.691396559975978</v>
      </c>
      <c r="I10" s="23">
        <f>IF(H10&gt;100,1,0)</f>
        <v>0</v>
      </c>
      <c r="J10" s="23">
        <f>(I10-$B$4)/($B$3-$B$4)</f>
        <v>0</v>
      </c>
      <c r="K10" s="23">
        <f>J10*$B$5</f>
        <v>0</v>
      </c>
    </row>
    <row r="11" spans="1:11" ht="15.75">
      <c r="A11" s="5" t="s">
        <v>1</v>
      </c>
      <c r="B11" s="46">
        <v>972940175.43</v>
      </c>
      <c r="C11" s="46"/>
      <c r="D11" s="46">
        <f aca="true" t="shared" si="0" ref="D11:D46">B11-C11</f>
        <v>972940175.43</v>
      </c>
      <c r="E11" s="39">
        <v>9833208838.88</v>
      </c>
      <c r="F11" s="39">
        <v>4267469838.88</v>
      </c>
      <c r="G11" s="39">
        <f aca="true" t="shared" si="1" ref="G11:G46">E11-F11</f>
        <v>5565738999.999999</v>
      </c>
      <c r="H11" s="39">
        <f aca="true" t="shared" si="2" ref="H11:H47">D11/G11*100</f>
        <v>17.48088035443272</v>
      </c>
      <c r="I11" s="23">
        <f aca="true" t="shared" si="3" ref="I11:I44">IF(H11&gt;100,1,0)</f>
        <v>0</v>
      </c>
      <c r="J11" s="23">
        <f aca="true" t="shared" si="4" ref="J11:J46">(I11-$B$4)/($B$3-$B$4)</f>
        <v>0</v>
      </c>
      <c r="K11" s="23">
        <f aca="true" t="shared" si="5" ref="K11:K46">J11*$B$5</f>
        <v>0</v>
      </c>
    </row>
    <row r="12" spans="1:11" ht="15.75">
      <c r="A12" s="5" t="s">
        <v>2</v>
      </c>
      <c r="B12" s="46">
        <v>79177835.53</v>
      </c>
      <c r="C12" s="46">
        <v>25272835.53</v>
      </c>
      <c r="D12" s="46">
        <f t="shared" si="0"/>
        <v>53905000</v>
      </c>
      <c r="E12" s="39">
        <v>1787593046</v>
      </c>
      <c r="F12" s="39">
        <v>760651014</v>
      </c>
      <c r="G12" s="39">
        <f t="shared" si="1"/>
        <v>1026942032</v>
      </c>
      <c r="H12" s="39">
        <f t="shared" si="2"/>
        <v>5.249079141791325</v>
      </c>
      <c r="I12" s="23">
        <f t="shared" si="3"/>
        <v>0</v>
      </c>
      <c r="J12" s="23">
        <f t="shared" si="4"/>
        <v>0</v>
      </c>
      <c r="K12" s="23">
        <f t="shared" si="5"/>
        <v>0</v>
      </c>
    </row>
    <row r="13" spans="1:11" ht="15.75">
      <c r="A13" s="5" t="s">
        <v>3</v>
      </c>
      <c r="B13" s="46">
        <v>5500000</v>
      </c>
      <c r="C13" s="46"/>
      <c r="D13" s="46">
        <f t="shared" si="0"/>
        <v>5500000</v>
      </c>
      <c r="E13" s="39">
        <v>1458078000</v>
      </c>
      <c r="F13" s="39">
        <v>494544000</v>
      </c>
      <c r="G13" s="39">
        <f t="shared" si="1"/>
        <v>963534000</v>
      </c>
      <c r="H13" s="39">
        <f t="shared" si="2"/>
        <v>0.5708153526497248</v>
      </c>
      <c r="I13" s="23">
        <f t="shared" si="3"/>
        <v>0</v>
      </c>
      <c r="J13" s="23">
        <f t="shared" si="4"/>
        <v>0</v>
      </c>
      <c r="K13" s="23">
        <f t="shared" si="5"/>
        <v>0</v>
      </c>
    </row>
    <row r="14" spans="1:11" ht="15.75">
      <c r="A14" s="5" t="s">
        <v>4</v>
      </c>
      <c r="B14" s="46">
        <v>86000000</v>
      </c>
      <c r="C14" s="46">
        <v>21000000</v>
      </c>
      <c r="D14" s="46">
        <f t="shared" si="0"/>
        <v>65000000</v>
      </c>
      <c r="E14" s="39">
        <v>762102000</v>
      </c>
      <c r="F14" s="39">
        <v>559667700</v>
      </c>
      <c r="G14" s="39">
        <f t="shared" si="1"/>
        <v>202434300</v>
      </c>
      <c r="H14" s="39">
        <f t="shared" si="2"/>
        <v>32.10918307816413</v>
      </c>
      <c r="I14" s="23">
        <f t="shared" si="3"/>
        <v>0</v>
      </c>
      <c r="J14" s="23">
        <f t="shared" si="4"/>
        <v>0</v>
      </c>
      <c r="K14" s="23">
        <f t="shared" si="5"/>
        <v>0</v>
      </c>
    </row>
    <row r="15" spans="1:11" ht="15.75">
      <c r="A15" s="5" t="s">
        <v>5</v>
      </c>
      <c r="B15" s="46">
        <v>49200000</v>
      </c>
      <c r="C15" s="46">
        <v>49200000</v>
      </c>
      <c r="D15" s="46"/>
      <c r="E15" s="39">
        <v>644856385.91</v>
      </c>
      <c r="F15" s="39">
        <v>327216885.91</v>
      </c>
      <c r="G15" s="39">
        <f t="shared" si="1"/>
        <v>317639499.99999994</v>
      </c>
      <c r="H15" s="39"/>
      <c r="I15" s="23">
        <f t="shared" si="3"/>
        <v>0</v>
      </c>
      <c r="J15" s="23">
        <f t="shared" si="4"/>
        <v>0</v>
      </c>
      <c r="K15" s="23">
        <f t="shared" si="5"/>
        <v>0</v>
      </c>
    </row>
    <row r="16" spans="1:11" ht="15.75">
      <c r="A16" s="5" t="s">
        <v>6</v>
      </c>
      <c r="B16" s="46">
        <v>141363300</v>
      </c>
      <c r="C16" s="46">
        <v>141363300</v>
      </c>
      <c r="D16" s="46"/>
      <c r="E16" s="39">
        <v>889898799</v>
      </c>
      <c r="F16" s="39">
        <v>611262124</v>
      </c>
      <c r="G16" s="39">
        <f t="shared" si="1"/>
        <v>278636675</v>
      </c>
      <c r="H16" s="39"/>
      <c r="I16" s="23">
        <f t="shared" si="3"/>
        <v>0</v>
      </c>
      <c r="J16" s="23">
        <f t="shared" si="4"/>
        <v>0</v>
      </c>
      <c r="K16" s="23">
        <f t="shared" si="5"/>
        <v>0</v>
      </c>
    </row>
    <row r="17" spans="1:11" ht="15.75">
      <c r="A17" s="45" t="s">
        <v>7</v>
      </c>
      <c r="B17" s="46">
        <v>18768000</v>
      </c>
      <c r="C17" s="46">
        <v>18768000</v>
      </c>
      <c r="D17" s="46"/>
      <c r="E17" s="39">
        <v>369049600.11</v>
      </c>
      <c r="F17" s="39">
        <v>270833089.15</v>
      </c>
      <c r="G17" s="39">
        <f t="shared" si="1"/>
        <v>98216510.96000004</v>
      </c>
      <c r="H17" s="39"/>
      <c r="I17" s="23">
        <f>IF(H17&gt;50,1,0)</f>
        <v>0</v>
      </c>
      <c r="J17" s="23">
        <f t="shared" si="4"/>
        <v>0</v>
      </c>
      <c r="K17" s="23">
        <f t="shared" si="5"/>
        <v>0</v>
      </c>
    </row>
    <row r="18" spans="1:11" ht="15.75">
      <c r="A18" s="5" t="s">
        <v>8</v>
      </c>
      <c r="B18" s="46">
        <v>17055000</v>
      </c>
      <c r="C18" s="46"/>
      <c r="D18" s="46">
        <f t="shared" si="0"/>
        <v>17055000</v>
      </c>
      <c r="E18" s="39">
        <v>682107622</v>
      </c>
      <c r="F18" s="39">
        <v>403366622</v>
      </c>
      <c r="G18" s="39">
        <f t="shared" si="1"/>
        <v>278741000</v>
      </c>
      <c r="H18" s="39">
        <f t="shared" si="2"/>
        <v>6.1185832008925845</v>
      </c>
      <c r="I18" s="23">
        <f t="shared" si="3"/>
        <v>0</v>
      </c>
      <c r="J18" s="23">
        <f t="shared" si="4"/>
        <v>0</v>
      </c>
      <c r="K18" s="23">
        <f t="shared" si="5"/>
        <v>0</v>
      </c>
    </row>
    <row r="19" spans="1:11" ht="15.75">
      <c r="A19" s="5" t="s">
        <v>9</v>
      </c>
      <c r="B19" s="46">
        <v>12678770</v>
      </c>
      <c r="C19" s="46">
        <v>5678770</v>
      </c>
      <c r="D19" s="46">
        <f t="shared" si="0"/>
        <v>7000000</v>
      </c>
      <c r="E19" s="39">
        <v>412486000</v>
      </c>
      <c r="F19" s="39">
        <v>255751000</v>
      </c>
      <c r="G19" s="39">
        <f t="shared" si="1"/>
        <v>156735000</v>
      </c>
      <c r="H19" s="39">
        <f t="shared" si="2"/>
        <v>4.4661371104092895</v>
      </c>
      <c r="I19" s="23">
        <f t="shared" si="3"/>
        <v>0</v>
      </c>
      <c r="J19" s="23">
        <f t="shared" si="4"/>
        <v>0</v>
      </c>
      <c r="K19" s="23">
        <f t="shared" si="5"/>
        <v>0</v>
      </c>
    </row>
    <row r="20" spans="1:11" ht="15.75">
      <c r="A20" s="45" t="s">
        <v>10</v>
      </c>
      <c r="B20" s="46">
        <v>17709000</v>
      </c>
      <c r="C20" s="46">
        <v>17709000</v>
      </c>
      <c r="D20" s="46"/>
      <c r="E20" s="39">
        <v>157892253.5</v>
      </c>
      <c r="F20" s="39">
        <v>133772253.5</v>
      </c>
      <c r="G20" s="39">
        <f t="shared" si="1"/>
        <v>24120000</v>
      </c>
      <c r="H20" s="39"/>
      <c r="I20" s="23">
        <f>IF(H20&gt;50,1,0)</f>
        <v>0</v>
      </c>
      <c r="J20" s="23">
        <f t="shared" si="4"/>
        <v>0</v>
      </c>
      <c r="K20" s="23">
        <f t="shared" si="5"/>
        <v>0</v>
      </c>
    </row>
    <row r="21" spans="1:11" ht="15.75">
      <c r="A21" s="45" t="s">
        <v>11</v>
      </c>
      <c r="B21" s="46">
        <v>42780000</v>
      </c>
      <c r="C21" s="46">
        <v>27780000</v>
      </c>
      <c r="D21" s="46">
        <f t="shared" si="0"/>
        <v>15000000</v>
      </c>
      <c r="E21" s="39">
        <v>693789232.26</v>
      </c>
      <c r="F21" s="39">
        <v>575616858.06</v>
      </c>
      <c r="G21" s="39">
        <f t="shared" si="1"/>
        <v>118172374.20000005</v>
      </c>
      <c r="H21" s="39">
        <f t="shared" si="2"/>
        <v>12.69332202348186</v>
      </c>
      <c r="I21" s="23">
        <f>IF(H21&gt;50,1,0)</f>
        <v>0</v>
      </c>
      <c r="J21" s="23">
        <f t="shared" si="4"/>
        <v>0</v>
      </c>
      <c r="K21" s="23">
        <f t="shared" si="5"/>
        <v>0</v>
      </c>
    </row>
    <row r="22" spans="1:11" ht="15.75">
      <c r="A22" s="45" t="s">
        <v>12</v>
      </c>
      <c r="B22" s="46">
        <v>2750000</v>
      </c>
      <c r="C22" s="46">
        <v>2750000</v>
      </c>
      <c r="D22" s="46"/>
      <c r="E22" s="39">
        <v>212693708.24</v>
      </c>
      <c r="F22" s="39">
        <v>178108458.24</v>
      </c>
      <c r="G22" s="39">
        <f t="shared" si="1"/>
        <v>34585250</v>
      </c>
      <c r="H22" s="39"/>
      <c r="I22" s="23">
        <f>IF(H22&gt;50,1,0)</f>
        <v>0</v>
      </c>
      <c r="J22" s="23">
        <f t="shared" si="4"/>
        <v>0</v>
      </c>
      <c r="K22" s="23">
        <f t="shared" si="5"/>
        <v>0</v>
      </c>
    </row>
    <row r="23" spans="1:11" ht="15.75">
      <c r="A23" s="5" t="s">
        <v>13</v>
      </c>
      <c r="B23" s="46">
        <v>730460</v>
      </c>
      <c r="C23" s="46"/>
      <c r="D23" s="46">
        <f t="shared" si="0"/>
        <v>730460</v>
      </c>
      <c r="E23" s="39">
        <v>272389964</v>
      </c>
      <c r="F23" s="39">
        <v>209278464</v>
      </c>
      <c r="G23" s="39">
        <f t="shared" si="1"/>
        <v>63111500</v>
      </c>
      <c r="H23" s="39">
        <f t="shared" si="2"/>
        <v>1.1574118821450925</v>
      </c>
      <c r="I23" s="23">
        <f t="shared" si="3"/>
        <v>0</v>
      </c>
      <c r="J23" s="23">
        <f t="shared" si="4"/>
        <v>0</v>
      </c>
      <c r="K23" s="23">
        <f t="shared" si="5"/>
        <v>0</v>
      </c>
    </row>
    <row r="24" spans="1:11" ht="15.75">
      <c r="A24" s="5" t="s">
        <v>14</v>
      </c>
      <c r="B24" s="46">
        <v>58017180</v>
      </c>
      <c r="C24" s="46">
        <v>58017180</v>
      </c>
      <c r="D24" s="46"/>
      <c r="E24" s="39">
        <v>383221876</v>
      </c>
      <c r="F24" s="39">
        <v>307843320</v>
      </c>
      <c r="G24" s="39">
        <f t="shared" si="1"/>
        <v>75378556</v>
      </c>
      <c r="H24" s="39"/>
      <c r="I24" s="23">
        <f t="shared" si="3"/>
        <v>0</v>
      </c>
      <c r="J24" s="23">
        <f t="shared" si="4"/>
        <v>0</v>
      </c>
      <c r="K24" s="23">
        <f t="shared" si="5"/>
        <v>0</v>
      </c>
    </row>
    <row r="25" spans="1:11" ht="15.75">
      <c r="A25" s="5" t="s">
        <v>15</v>
      </c>
      <c r="B25" s="46">
        <v>5316000</v>
      </c>
      <c r="C25" s="46">
        <v>5316000</v>
      </c>
      <c r="D25" s="46"/>
      <c r="E25" s="39">
        <v>272580406.52</v>
      </c>
      <c r="F25" s="39">
        <v>236780292</v>
      </c>
      <c r="G25" s="39">
        <f t="shared" si="1"/>
        <v>35800114.51999998</v>
      </c>
      <c r="H25" s="39"/>
      <c r="I25" s="23">
        <f t="shared" si="3"/>
        <v>0</v>
      </c>
      <c r="J25" s="23">
        <f t="shared" si="4"/>
        <v>0</v>
      </c>
      <c r="K25" s="23">
        <f t="shared" si="5"/>
        <v>0</v>
      </c>
    </row>
    <row r="26" spans="1:11" ht="15.75">
      <c r="A26" s="5" t="s">
        <v>16</v>
      </c>
      <c r="B26" s="46">
        <v>172000000</v>
      </c>
      <c r="C26" s="46"/>
      <c r="D26" s="46">
        <f t="shared" si="0"/>
        <v>172000000</v>
      </c>
      <c r="E26" s="39">
        <v>738912282</v>
      </c>
      <c r="F26" s="39">
        <v>410525962.34</v>
      </c>
      <c r="G26" s="39">
        <f t="shared" si="1"/>
        <v>328386319.66</v>
      </c>
      <c r="H26" s="39">
        <f t="shared" si="2"/>
        <v>52.377334164858915</v>
      </c>
      <c r="I26" s="23">
        <f t="shared" si="3"/>
        <v>0</v>
      </c>
      <c r="J26" s="23">
        <f t="shared" si="4"/>
        <v>0</v>
      </c>
      <c r="K26" s="23">
        <f t="shared" si="5"/>
        <v>0</v>
      </c>
    </row>
    <row r="27" spans="1:11" ht="15.75">
      <c r="A27" s="45" t="s">
        <v>17</v>
      </c>
      <c r="B27" s="46">
        <v>551755</v>
      </c>
      <c r="C27" s="46"/>
      <c r="D27" s="46">
        <f t="shared" si="0"/>
        <v>551755</v>
      </c>
      <c r="E27" s="39">
        <v>126735174.1</v>
      </c>
      <c r="F27" s="39">
        <v>102850338.1</v>
      </c>
      <c r="G27" s="39">
        <f t="shared" si="1"/>
        <v>23884836</v>
      </c>
      <c r="H27" s="39">
        <f t="shared" si="2"/>
        <v>2.310064008812956</v>
      </c>
      <c r="I27" s="23">
        <f>IF(H27&gt;50,1,0)</f>
        <v>0</v>
      </c>
      <c r="J27" s="23">
        <f t="shared" si="4"/>
        <v>0</v>
      </c>
      <c r="K27" s="23">
        <f t="shared" si="5"/>
        <v>0</v>
      </c>
    </row>
    <row r="28" spans="1:11" ht="15.75">
      <c r="A28" s="5" t="s">
        <v>18</v>
      </c>
      <c r="B28" s="46">
        <v>15218000</v>
      </c>
      <c r="C28" s="46">
        <v>15218000</v>
      </c>
      <c r="D28" s="46"/>
      <c r="E28" s="39">
        <v>230120128</v>
      </c>
      <c r="F28" s="39">
        <v>180368704</v>
      </c>
      <c r="G28" s="39">
        <f t="shared" si="1"/>
        <v>49751424</v>
      </c>
      <c r="H28" s="39"/>
      <c r="I28" s="23">
        <f t="shared" si="3"/>
        <v>0</v>
      </c>
      <c r="J28" s="23">
        <f t="shared" si="4"/>
        <v>0</v>
      </c>
      <c r="K28" s="23">
        <f t="shared" si="5"/>
        <v>0</v>
      </c>
    </row>
    <row r="29" spans="1:11" ht="15.75">
      <c r="A29" s="5" t="s">
        <v>19</v>
      </c>
      <c r="B29" s="46"/>
      <c r="C29" s="46"/>
      <c r="D29" s="46"/>
      <c r="E29" s="39">
        <v>364799241.07</v>
      </c>
      <c r="F29" s="39">
        <v>225737739.76</v>
      </c>
      <c r="G29" s="39">
        <f t="shared" si="1"/>
        <v>139061501.31</v>
      </c>
      <c r="H29" s="39"/>
      <c r="I29" s="23">
        <f t="shared" si="3"/>
        <v>0</v>
      </c>
      <c r="J29" s="23">
        <f t="shared" si="4"/>
        <v>0</v>
      </c>
      <c r="K29" s="23">
        <f t="shared" si="5"/>
        <v>0</v>
      </c>
    </row>
    <row r="30" spans="1:11" ht="15.75">
      <c r="A30" s="45" t="s">
        <v>20</v>
      </c>
      <c r="B30" s="46"/>
      <c r="C30" s="46"/>
      <c r="D30" s="46"/>
      <c r="E30" s="39">
        <v>556495559.43</v>
      </c>
      <c r="F30" s="39">
        <v>440782767.05</v>
      </c>
      <c r="G30" s="39">
        <f t="shared" si="1"/>
        <v>115712792.37999994</v>
      </c>
      <c r="H30" s="39"/>
      <c r="I30" s="23">
        <f>IF(H30&gt;50,1,0)</f>
        <v>0</v>
      </c>
      <c r="J30" s="23">
        <f t="shared" si="4"/>
        <v>0</v>
      </c>
      <c r="K30" s="23">
        <f t="shared" si="5"/>
        <v>0</v>
      </c>
    </row>
    <row r="31" spans="1:11" ht="15.75">
      <c r="A31" s="5" t="s">
        <v>21</v>
      </c>
      <c r="B31" s="46"/>
      <c r="C31" s="46"/>
      <c r="D31" s="46"/>
      <c r="E31" s="39">
        <v>253264359.79</v>
      </c>
      <c r="F31" s="39">
        <v>207362214.86</v>
      </c>
      <c r="G31" s="39">
        <f t="shared" si="1"/>
        <v>45902144.92999998</v>
      </c>
      <c r="H31" s="39"/>
      <c r="I31" s="23">
        <f t="shared" si="3"/>
        <v>0</v>
      </c>
      <c r="J31" s="23">
        <f t="shared" si="4"/>
        <v>0</v>
      </c>
      <c r="K31" s="23">
        <f t="shared" si="5"/>
        <v>0</v>
      </c>
    </row>
    <row r="32" spans="1:11" ht="15.75">
      <c r="A32" s="5" t="s">
        <v>22</v>
      </c>
      <c r="B32" s="46"/>
      <c r="C32" s="46"/>
      <c r="D32" s="46"/>
      <c r="E32" s="39">
        <v>334330093.76</v>
      </c>
      <c r="F32" s="39">
        <v>279641850.9</v>
      </c>
      <c r="G32" s="39">
        <f t="shared" si="1"/>
        <v>54688242.860000014</v>
      </c>
      <c r="H32" s="39"/>
      <c r="I32" s="23">
        <f t="shared" si="3"/>
        <v>0</v>
      </c>
      <c r="J32" s="23">
        <f t="shared" si="4"/>
        <v>0</v>
      </c>
      <c r="K32" s="23">
        <f t="shared" si="5"/>
        <v>0</v>
      </c>
    </row>
    <row r="33" spans="1:11" ht="15.75">
      <c r="A33" s="45" t="s">
        <v>23</v>
      </c>
      <c r="B33" s="46">
        <v>25419400</v>
      </c>
      <c r="C33" s="46">
        <v>24858000</v>
      </c>
      <c r="D33" s="46">
        <f t="shared" si="0"/>
        <v>561400</v>
      </c>
      <c r="E33" s="39">
        <v>339439590.45</v>
      </c>
      <c r="F33" s="39">
        <v>290263718.35</v>
      </c>
      <c r="G33" s="39">
        <f t="shared" si="1"/>
        <v>49175872.099999964</v>
      </c>
      <c r="H33" s="39">
        <f t="shared" si="2"/>
        <v>1.141616764535225</v>
      </c>
      <c r="I33" s="23">
        <f>IF(H33&gt;50,1,0)</f>
        <v>0</v>
      </c>
      <c r="J33" s="23">
        <f t="shared" si="4"/>
        <v>0</v>
      </c>
      <c r="K33" s="23">
        <f t="shared" si="5"/>
        <v>0</v>
      </c>
    </row>
    <row r="34" spans="1:11" ht="15.75">
      <c r="A34" s="5" t="s">
        <v>24</v>
      </c>
      <c r="B34" s="46"/>
      <c r="C34" s="46"/>
      <c r="D34" s="46"/>
      <c r="E34" s="39">
        <v>547903320.23</v>
      </c>
      <c r="F34" s="39">
        <v>362603053.41</v>
      </c>
      <c r="G34" s="39">
        <f t="shared" si="1"/>
        <v>185300266.82</v>
      </c>
      <c r="H34" s="39"/>
      <c r="I34" s="23">
        <f t="shared" si="3"/>
        <v>0</v>
      </c>
      <c r="J34" s="23">
        <f t="shared" si="4"/>
        <v>0</v>
      </c>
      <c r="K34" s="23">
        <f t="shared" si="5"/>
        <v>0</v>
      </c>
    </row>
    <row r="35" spans="1:11" ht="15.75">
      <c r="A35" s="45" t="s">
        <v>25</v>
      </c>
      <c r="B35" s="46">
        <v>11992983</v>
      </c>
      <c r="C35" s="46">
        <v>11148000</v>
      </c>
      <c r="D35" s="46">
        <f t="shared" si="0"/>
        <v>844983</v>
      </c>
      <c r="E35" s="39">
        <v>188196896.03</v>
      </c>
      <c r="F35" s="39">
        <v>162453943.03</v>
      </c>
      <c r="G35" s="39">
        <f t="shared" si="1"/>
        <v>25742953</v>
      </c>
      <c r="H35" s="39">
        <f t="shared" si="2"/>
        <v>3.2823856688080815</v>
      </c>
      <c r="I35" s="23">
        <f>IF(H35&gt;50,1,0)</f>
        <v>0</v>
      </c>
      <c r="J35" s="23">
        <f t="shared" si="4"/>
        <v>0</v>
      </c>
      <c r="K35" s="23">
        <f t="shared" si="5"/>
        <v>0</v>
      </c>
    </row>
    <row r="36" spans="1:11" ht="15.75">
      <c r="A36" s="5" t="s">
        <v>26</v>
      </c>
      <c r="B36" s="46">
        <v>12400260</v>
      </c>
      <c r="C36" s="46"/>
      <c r="D36" s="46">
        <f t="shared" si="0"/>
        <v>12400260</v>
      </c>
      <c r="E36" s="39">
        <v>355495959.65</v>
      </c>
      <c r="F36" s="39">
        <v>211398530.2</v>
      </c>
      <c r="G36" s="39">
        <f t="shared" si="1"/>
        <v>144097429.45</v>
      </c>
      <c r="H36" s="39">
        <f t="shared" si="2"/>
        <v>8.605469262935559</v>
      </c>
      <c r="I36" s="23">
        <f t="shared" si="3"/>
        <v>0</v>
      </c>
      <c r="J36" s="23">
        <f t="shared" si="4"/>
        <v>0</v>
      </c>
      <c r="K36" s="23">
        <f t="shared" si="5"/>
        <v>0</v>
      </c>
    </row>
    <row r="37" spans="1:11" ht="15.75">
      <c r="A37" s="5" t="s">
        <v>27</v>
      </c>
      <c r="B37" s="46">
        <v>955460</v>
      </c>
      <c r="C37" s="46"/>
      <c r="D37" s="46">
        <f t="shared" si="0"/>
        <v>955460</v>
      </c>
      <c r="E37" s="39">
        <v>298622183.26</v>
      </c>
      <c r="F37" s="39">
        <v>242586193.26</v>
      </c>
      <c r="G37" s="39">
        <f t="shared" si="1"/>
        <v>56035990</v>
      </c>
      <c r="H37" s="39">
        <f t="shared" si="2"/>
        <v>1.70508275128181</v>
      </c>
      <c r="I37" s="23">
        <f t="shared" si="3"/>
        <v>0</v>
      </c>
      <c r="J37" s="23">
        <f t="shared" si="4"/>
        <v>0</v>
      </c>
      <c r="K37" s="23">
        <f t="shared" si="5"/>
        <v>0</v>
      </c>
    </row>
    <row r="38" spans="1:11" ht="15.75">
      <c r="A38" s="45" t="s">
        <v>28</v>
      </c>
      <c r="B38" s="46">
        <v>15883926.04</v>
      </c>
      <c r="C38" s="46">
        <v>10571400</v>
      </c>
      <c r="D38" s="46">
        <f t="shared" si="0"/>
        <v>5312526.039999999</v>
      </c>
      <c r="E38" s="39">
        <v>358050637</v>
      </c>
      <c r="F38" s="39">
        <v>330659637</v>
      </c>
      <c r="G38" s="39">
        <f t="shared" si="1"/>
        <v>27391000</v>
      </c>
      <c r="H38" s="39">
        <f t="shared" si="2"/>
        <v>19.395151838195023</v>
      </c>
      <c r="I38" s="23">
        <f>IF(H38&gt;50,1,0)</f>
        <v>0</v>
      </c>
      <c r="J38" s="23">
        <f t="shared" si="4"/>
        <v>0</v>
      </c>
      <c r="K38" s="23">
        <f t="shared" si="5"/>
        <v>0</v>
      </c>
    </row>
    <row r="39" spans="1:11" ht="15.75">
      <c r="A39" s="45" t="s">
        <v>29</v>
      </c>
      <c r="B39" s="46">
        <v>48329000</v>
      </c>
      <c r="C39" s="46">
        <v>47559000</v>
      </c>
      <c r="D39" s="46">
        <f t="shared" si="0"/>
        <v>770000</v>
      </c>
      <c r="E39" s="39">
        <v>457722532.92</v>
      </c>
      <c r="F39" s="39">
        <v>382156356.75</v>
      </c>
      <c r="G39" s="39">
        <f t="shared" si="1"/>
        <v>75566176.17000002</v>
      </c>
      <c r="H39" s="39">
        <f t="shared" si="2"/>
        <v>1.0189744129274763</v>
      </c>
      <c r="I39" s="23">
        <f>IF(H39&gt;50,1,0)</f>
        <v>0</v>
      </c>
      <c r="J39" s="23">
        <f t="shared" si="4"/>
        <v>0</v>
      </c>
      <c r="K39" s="23">
        <f t="shared" si="5"/>
        <v>0</v>
      </c>
    </row>
    <row r="40" spans="1:11" ht="15.75">
      <c r="A40" s="45" t="s">
        <v>30</v>
      </c>
      <c r="B40" s="46">
        <v>19548450</v>
      </c>
      <c r="C40" s="46">
        <v>19548450</v>
      </c>
      <c r="D40" s="46"/>
      <c r="E40" s="39">
        <v>752750311.35</v>
      </c>
      <c r="F40" s="39">
        <v>548629083.95</v>
      </c>
      <c r="G40" s="39">
        <f t="shared" si="1"/>
        <v>204121227.39999998</v>
      </c>
      <c r="H40" s="39"/>
      <c r="I40" s="23">
        <f>IF(H40&gt;50,1,0)</f>
        <v>0</v>
      </c>
      <c r="J40" s="23">
        <f t="shared" si="4"/>
        <v>0</v>
      </c>
      <c r="K40" s="23">
        <f t="shared" si="5"/>
        <v>0</v>
      </c>
    </row>
    <row r="41" spans="1:11" ht="15.75">
      <c r="A41" s="5" t="s">
        <v>31</v>
      </c>
      <c r="B41" s="46">
        <v>13442493.59</v>
      </c>
      <c r="C41" s="46"/>
      <c r="D41" s="46">
        <f t="shared" si="0"/>
        <v>13442493.59</v>
      </c>
      <c r="E41" s="39">
        <v>617529798.18</v>
      </c>
      <c r="F41" s="39">
        <v>396647286.63</v>
      </c>
      <c r="G41" s="39">
        <f t="shared" si="1"/>
        <v>220882511.54999995</v>
      </c>
      <c r="H41" s="39">
        <f t="shared" si="2"/>
        <v>6.085811636091025</v>
      </c>
      <c r="I41" s="23">
        <f t="shared" si="3"/>
        <v>0</v>
      </c>
      <c r="J41" s="23">
        <f t="shared" si="4"/>
        <v>0</v>
      </c>
      <c r="K41" s="23">
        <f t="shared" si="5"/>
        <v>0</v>
      </c>
    </row>
    <row r="42" spans="1:11" ht="15.75">
      <c r="A42" s="5" t="s">
        <v>32</v>
      </c>
      <c r="B42" s="46"/>
      <c r="C42" s="46"/>
      <c r="D42" s="46"/>
      <c r="E42" s="39">
        <v>326742378.94</v>
      </c>
      <c r="F42" s="39">
        <v>253155079.36</v>
      </c>
      <c r="G42" s="39">
        <f t="shared" si="1"/>
        <v>73587299.57999998</v>
      </c>
      <c r="H42" s="39"/>
      <c r="I42" s="23">
        <f t="shared" si="3"/>
        <v>0</v>
      </c>
      <c r="J42" s="23">
        <f t="shared" si="4"/>
        <v>0</v>
      </c>
      <c r="K42" s="23">
        <f t="shared" si="5"/>
        <v>0</v>
      </c>
    </row>
    <row r="43" spans="1:11" ht="15.75">
      <c r="A43" s="45" t="s">
        <v>33</v>
      </c>
      <c r="B43" s="46">
        <v>15500000</v>
      </c>
      <c r="C43" s="46">
        <v>11000000</v>
      </c>
      <c r="D43" s="46">
        <f t="shared" si="0"/>
        <v>4500000</v>
      </c>
      <c r="E43" s="39">
        <v>315450126.66</v>
      </c>
      <c r="F43" s="39">
        <v>264605528.6</v>
      </c>
      <c r="G43" s="39">
        <f t="shared" si="1"/>
        <v>50844598.06000003</v>
      </c>
      <c r="H43" s="39">
        <f t="shared" si="2"/>
        <v>8.850497735648728</v>
      </c>
      <c r="I43" s="23">
        <f>IF(H43&gt;50,1,0)</f>
        <v>0</v>
      </c>
      <c r="J43" s="23">
        <f t="shared" si="4"/>
        <v>0</v>
      </c>
      <c r="K43" s="23">
        <f t="shared" si="5"/>
        <v>0</v>
      </c>
    </row>
    <row r="44" spans="1:11" ht="15.75">
      <c r="A44" s="5" t="s">
        <v>34</v>
      </c>
      <c r="B44" s="46">
        <v>13007000</v>
      </c>
      <c r="C44" s="46">
        <v>13007000</v>
      </c>
      <c r="D44" s="46"/>
      <c r="E44" s="39">
        <v>295087958.75</v>
      </c>
      <c r="F44" s="39">
        <v>263454774.4</v>
      </c>
      <c r="G44" s="39">
        <f t="shared" si="1"/>
        <v>31633184.349999994</v>
      </c>
      <c r="H44" s="39"/>
      <c r="I44" s="23">
        <f t="shared" si="3"/>
        <v>0</v>
      </c>
      <c r="J44" s="23">
        <f t="shared" si="4"/>
        <v>0</v>
      </c>
      <c r="K44" s="23">
        <f t="shared" si="5"/>
        <v>0</v>
      </c>
    </row>
    <row r="45" spans="1:11" ht="15.75">
      <c r="A45" s="45" t="s">
        <v>35</v>
      </c>
      <c r="B45" s="46">
        <v>3757000</v>
      </c>
      <c r="C45" s="46">
        <v>3757000</v>
      </c>
      <c r="D45" s="46"/>
      <c r="E45" s="39">
        <v>218718531.9</v>
      </c>
      <c r="F45" s="39">
        <v>173921697.9</v>
      </c>
      <c r="G45" s="39">
        <f t="shared" si="1"/>
        <v>44796834</v>
      </c>
      <c r="H45" s="39"/>
      <c r="I45" s="23">
        <f>IF(H45&gt;50,1,0)</f>
        <v>0</v>
      </c>
      <c r="J45" s="23">
        <f t="shared" si="4"/>
        <v>0</v>
      </c>
      <c r="K45" s="23">
        <f t="shared" si="5"/>
        <v>0</v>
      </c>
    </row>
    <row r="46" spans="1:11" ht="15.75">
      <c r="A46" s="45" t="s">
        <v>36</v>
      </c>
      <c r="B46" s="46">
        <v>10900000</v>
      </c>
      <c r="C46" s="46">
        <v>10900000</v>
      </c>
      <c r="D46" s="46"/>
      <c r="E46" s="39">
        <v>274106718.49</v>
      </c>
      <c r="F46" s="39">
        <v>230950687.49</v>
      </c>
      <c r="G46" s="39">
        <f t="shared" si="1"/>
        <v>43156031</v>
      </c>
      <c r="H46" s="39"/>
      <c r="I46" s="23">
        <f>IF(H46&gt;50,1,0)</f>
        <v>0</v>
      </c>
      <c r="J46" s="23">
        <f t="shared" si="4"/>
        <v>0</v>
      </c>
      <c r="K46" s="23">
        <f t="shared" si="5"/>
        <v>0</v>
      </c>
    </row>
    <row r="47" spans="1:11" s="18" customFormat="1" ht="15.75">
      <c r="A47" s="15" t="s">
        <v>74</v>
      </c>
      <c r="B47" s="16">
        <f aca="true" t="shared" si="6" ref="B47:G47">SUM(B10:B46)</f>
        <v>3841957948.59</v>
      </c>
      <c r="C47" s="16">
        <f t="shared" si="6"/>
        <v>540421935.53</v>
      </c>
      <c r="D47" s="16">
        <f t="shared" si="6"/>
        <v>3301536013.06</v>
      </c>
      <c r="E47" s="16">
        <f t="shared" si="6"/>
        <v>40503985973.990005</v>
      </c>
      <c r="F47" s="16">
        <f t="shared" si="6"/>
        <v>17573444450.600002</v>
      </c>
      <c r="G47" s="16">
        <f t="shared" si="6"/>
        <v>22930541523.390003</v>
      </c>
      <c r="H47" s="16">
        <f t="shared" si="2"/>
        <v>14.397985366775185</v>
      </c>
      <c r="I47" s="16"/>
      <c r="J47" s="17"/>
      <c r="K47" s="17"/>
    </row>
    <row r="49" spans="4:7" ht="15.75">
      <c r="D49" s="21">
        <f>B47-C47-D47</f>
        <v>0</v>
      </c>
      <c r="G49" s="21">
        <f>E47-F47-G47</f>
        <v>0</v>
      </c>
    </row>
  </sheetData>
  <sheetProtection/>
  <mergeCells count="8">
    <mergeCell ref="A1:K1"/>
    <mergeCell ref="A7:A8"/>
    <mergeCell ref="B7:D7"/>
    <mergeCell ref="E7:G7"/>
    <mergeCell ref="H7:H8"/>
    <mergeCell ref="I7:I8"/>
    <mergeCell ref="J7:J8"/>
    <mergeCell ref="K7:K8"/>
  </mergeCells>
  <printOptions/>
  <pageMargins left="1.48" right="0.16" top="0.17" bottom="0.16" header="0.17" footer="0.16"/>
  <pageSetup fitToHeight="1" fitToWidth="1" horizontalDpi="600" verticalDpi="600" orientation="landscape" paperSize="9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48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47" sqref="J47"/>
    </sheetView>
  </sheetViews>
  <sheetFormatPr defaultColWidth="9.140625" defaultRowHeight="15"/>
  <cols>
    <col min="1" max="1" width="24.57421875" style="1" customWidth="1"/>
    <col min="2" max="2" width="19.421875" style="1" customWidth="1"/>
    <col min="3" max="3" width="19.7109375" style="1" customWidth="1"/>
    <col min="4" max="4" width="32.8515625" style="1" customWidth="1"/>
    <col min="5" max="5" width="28.140625" style="1" customWidth="1"/>
    <col min="6" max="6" width="24.8515625" style="1" customWidth="1"/>
    <col min="7" max="8" width="8.57421875" style="1" customWidth="1"/>
    <col min="9" max="9" width="18.8515625" style="1" customWidth="1"/>
    <col min="10" max="16384" width="9.140625" style="1" customWidth="1"/>
  </cols>
  <sheetData>
    <row r="1" spans="1:9" ht="16.5" customHeight="1">
      <c r="A1" s="66" t="s">
        <v>223</v>
      </c>
      <c r="B1" s="66"/>
      <c r="C1" s="66"/>
      <c r="D1" s="66"/>
      <c r="E1" s="66"/>
      <c r="F1" s="66"/>
      <c r="G1" s="66"/>
      <c r="H1" s="66"/>
      <c r="I1" s="66"/>
    </row>
    <row r="3" spans="1:2" ht="15.75">
      <c r="A3" s="11" t="s">
        <v>107</v>
      </c>
      <c r="B3" s="43">
        <v>1</v>
      </c>
    </row>
    <row r="4" spans="1:2" ht="15.75">
      <c r="A4" s="12" t="s">
        <v>108</v>
      </c>
      <c r="B4" s="44">
        <v>0</v>
      </c>
    </row>
    <row r="5" spans="1:2" ht="15.75">
      <c r="A5" s="13" t="s">
        <v>109</v>
      </c>
      <c r="B5" s="14" t="s">
        <v>45</v>
      </c>
    </row>
    <row r="7" spans="1:9" s="8" customFormat="1" ht="121.5" customHeight="1">
      <c r="A7" s="3" t="s">
        <v>38</v>
      </c>
      <c r="B7" s="3" t="s">
        <v>269</v>
      </c>
      <c r="C7" s="3" t="s">
        <v>224</v>
      </c>
      <c r="D7" s="3" t="s">
        <v>220</v>
      </c>
      <c r="E7" s="3" t="s">
        <v>221</v>
      </c>
      <c r="F7" s="3" t="s">
        <v>226</v>
      </c>
      <c r="G7" s="9" t="s">
        <v>110</v>
      </c>
      <c r="H7" s="9" t="s">
        <v>111</v>
      </c>
      <c r="I7" s="9" t="s">
        <v>112</v>
      </c>
    </row>
    <row r="8" spans="1:9" s="7" customFormat="1" ht="15.75">
      <c r="A8" s="9">
        <v>1</v>
      </c>
      <c r="B8" s="9">
        <v>2</v>
      </c>
      <c r="C8" s="9">
        <v>3</v>
      </c>
      <c r="D8" s="9">
        <v>4</v>
      </c>
      <c r="E8" s="9" t="s">
        <v>222</v>
      </c>
      <c r="F8" s="9" t="s">
        <v>225</v>
      </c>
      <c r="G8" s="9">
        <v>7</v>
      </c>
      <c r="H8" s="9">
        <v>8</v>
      </c>
      <c r="I8" s="9">
        <v>9</v>
      </c>
    </row>
    <row r="9" spans="1:9" ht="15.75">
      <c r="A9" s="5" t="s">
        <v>0</v>
      </c>
      <c r="B9" s="46">
        <v>90257322.21</v>
      </c>
      <c r="C9" s="46">
        <v>15589952600.69</v>
      </c>
      <c r="D9" s="46">
        <v>1333691998.81</v>
      </c>
      <c r="E9" s="46">
        <f>C9-D9</f>
        <v>14256260601.880001</v>
      </c>
      <c r="F9" s="46">
        <f>B9/E9*100</f>
        <v>0.6331065679179404</v>
      </c>
      <c r="G9" s="23">
        <f>IF(F9&gt;15,1,0)</f>
        <v>0</v>
      </c>
      <c r="H9" s="23">
        <f>(G9-$B$4)/($B$3-$B$4)</f>
        <v>0</v>
      </c>
      <c r="I9" s="23">
        <f>H9*$B$5</f>
        <v>0</v>
      </c>
    </row>
    <row r="10" spans="1:9" ht="15.75">
      <c r="A10" s="5" t="s">
        <v>1</v>
      </c>
      <c r="B10" s="46">
        <v>42406000</v>
      </c>
      <c r="C10" s="46">
        <v>10781771757.21</v>
      </c>
      <c r="D10" s="46">
        <v>788203011.11</v>
      </c>
      <c r="E10" s="46">
        <f aca="true" t="shared" si="0" ref="E10:E45">C10-D10</f>
        <v>9993568746.099998</v>
      </c>
      <c r="F10" s="46">
        <f aca="true" t="shared" si="1" ref="F10:F45">B10/E10*100</f>
        <v>0.4243328992613273</v>
      </c>
      <c r="G10" s="23">
        <f aca="true" t="shared" si="2" ref="G10:G45">IF(F10&gt;15,1,0)</f>
        <v>0</v>
      </c>
      <c r="H10" s="23">
        <f aca="true" t="shared" si="3" ref="H10:H45">(G10-$B$4)/($B$3-$B$4)</f>
        <v>0</v>
      </c>
      <c r="I10" s="23">
        <f aca="true" t="shared" si="4" ref="I10:I45">H10*$B$5</f>
        <v>0</v>
      </c>
    </row>
    <row r="11" spans="1:9" ht="15.75">
      <c r="A11" s="5" t="s">
        <v>2</v>
      </c>
      <c r="B11" s="46">
        <v>3410000</v>
      </c>
      <c r="C11" s="46">
        <v>1857525160.85</v>
      </c>
      <c r="D11" s="46">
        <v>287021304</v>
      </c>
      <c r="E11" s="46">
        <f t="shared" si="0"/>
        <v>1570503856.85</v>
      </c>
      <c r="F11" s="46">
        <f t="shared" si="1"/>
        <v>0.21712776986358537</v>
      </c>
      <c r="G11" s="23">
        <f t="shared" si="2"/>
        <v>0</v>
      </c>
      <c r="H11" s="23">
        <f t="shared" si="3"/>
        <v>0</v>
      </c>
      <c r="I11" s="23">
        <f t="shared" si="4"/>
        <v>0</v>
      </c>
    </row>
    <row r="12" spans="1:9" ht="15.75">
      <c r="A12" s="5" t="s">
        <v>3</v>
      </c>
      <c r="B12" s="46"/>
      <c r="C12" s="46">
        <v>1655775000</v>
      </c>
      <c r="D12" s="46">
        <v>174055000</v>
      </c>
      <c r="E12" s="46">
        <f t="shared" si="0"/>
        <v>1481720000</v>
      </c>
      <c r="F12" s="46"/>
      <c r="G12" s="23">
        <f t="shared" si="2"/>
        <v>0</v>
      </c>
      <c r="H12" s="23">
        <f t="shared" si="3"/>
        <v>0</v>
      </c>
      <c r="I12" s="23">
        <f t="shared" si="4"/>
        <v>0</v>
      </c>
    </row>
    <row r="13" spans="1:9" ht="15.75">
      <c r="A13" s="5" t="s">
        <v>4</v>
      </c>
      <c r="B13" s="46">
        <v>97793.85</v>
      </c>
      <c r="C13" s="46">
        <v>823823921.83</v>
      </c>
      <c r="D13" s="46">
        <v>156832200</v>
      </c>
      <c r="E13" s="46">
        <f t="shared" si="0"/>
        <v>666991721.83</v>
      </c>
      <c r="F13" s="46">
        <f t="shared" si="1"/>
        <v>0.014661928596607872</v>
      </c>
      <c r="G13" s="23">
        <f t="shared" si="2"/>
        <v>0</v>
      </c>
      <c r="H13" s="23">
        <f t="shared" si="3"/>
        <v>0</v>
      </c>
      <c r="I13" s="23">
        <f t="shared" si="4"/>
        <v>0</v>
      </c>
    </row>
    <row r="14" spans="1:9" ht="15.75">
      <c r="A14" s="5" t="s">
        <v>5</v>
      </c>
      <c r="B14" s="46">
        <v>604000</v>
      </c>
      <c r="C14" s="46">
        <v>669661156.6</v>
      </c>
      <c r="D14" s="46">
        <v>59215736</v>
      </c>
      <c r="E14" s="46">
        <f t="shared" si="0"/>
        <v>610445420.6</v>
      </c>
      <c r="F14" s="46">
        <f t="shared" si="1"/>
        <v>0.09894414465528058</v>
      </c>
      <c r="G14" s="23">
        <f t="shared" si="2"/>
        <v>0</v>
      </c>
      <c r="H14" s="23">
        <f t="shared" si="3"/>
        <v>0</v>
      </c>
      <c r="I14" s="23">
        <f t="shared" si="4"/>
        <v>0</v>
      </c>
    </row>
    <row r="15" spans="1:9" ht="15.75">
      <c r="A15" s="5" t="s">
        <v>6</v>
      </c>
      <c r="B15" s="46">
        <v>1785000</v>
      </c>
      <c r="C15" s="46">
        <v>987815240.48</v>
      </c>
      <c r="D15" s="46">
        <v>102383340</v>
      </c>
      <c r="E15" s="46">
        <f t="shared" si="0"/>
        <v>885431900.48</v>
      </c>
      <c r="F15" s="46">
        <f t="shared" si="1"/>
        <v>0.2015965314816799</v>
      </c>
      <c r="G15" s="23">
        <f t="shared" si="2"/>
        <v>0</v>
      </c>
      <c r="H15" s="23">
        <f t="shared" si="3"/>
        <v>0</v>
      </c>
      <c r="I15" s="23">
        <f t="shared" si="4"/>
        <v>0</v>
      </c>
    </row>
    <row r="16" spans="1:9" ht="15.75">
      <c r="A16" s="5" t="s">
        <v>7</v>
      </c>
      <c r="B16" s="46">
        <v>718600</v>
      </c>
      <c r="C16" s="46">
        <v>374305659.72</v>
      </c>
      <c r="D16" s="46">
        <v>82554982.75</v>
      </c>
      <c r="E16" s="46">
        <f t="shared" si="0"/>
        <v>291750676.97</v>
      </c>
      <c r="F16" s="46">
        <f t="shared" si="1"/>
        <v>0.24630619797118475</v>
      </c>
      <c r="G16" s="23">
        <f t="shared" si="2"/>
        <v>0</v>
      </c>
      <c r="H16" s="23">
        <f t="shared" si="3"/>
        <v>0</v>
      </c>
      <c r="I16" s="23">
        <f t="shared" si="4"/>
        <v>0</v>
      </c>
    </row>
    <row r="17" spans="1:9" ht="15.75">
      <c r="A17" s="5" t="s">
        <v>8</v>
      </c>
      <c r="B17" s="46">
        <v>860070</v>
      </c>
      <c r="C17" s="46">
        <v>702975842.5</v>
      </c>
      <c r="D17" s="46">
        <v>77345904</v>
      </c>
      <c r="E17" s="46">
        <f t="shared" si="0"/>
        <v>625629938.5</v>
      </c>
      <c r="F17" s="46">
        <f t="shared" si="1"/>
        <v>0.13747264110507396</v>
      </c>
      <c r="G17" s="23">
        <f t="shared" si="2"/>
        <v>0</v>
      </c>
      <c r="H17" s="23">
        <f t="shared" si="3"/>
        <v>0</v>
      </c>
      <c r="I17" s="23">
        <f t="shared" si="4"/>
        <v>0</v>
      </c>
    </row>
    <row r="18" spans="1:9" ht="15.75">
      <c r="A18" s="5" t="s">
        <v>9</v>
      </c>
      <c r="B18" s="46">
        <v>47000</v>
      </c>
      <c r="C18" s="46">
        <v>444224452.98</v>
      </c>
      <c r="D18" s="46">
        <v>57080000</v>
      </c>
      <c r="E18" s="46">
        <f t="shared" si="0"/>
        <v>387144452.98</v>
      </c>
      <c r="F18" s="46">
        <f t="shared" si="1"/>
        <v>0.012140171359352534</v>
      </c>
      <c r="G18" s="23">
        <f t="shared" si="2"/>
        <v>0</v>
      </c>
      <c r="H18" s="23">
        <f t="shared" si="3"/>
        <v>0</v>
      </c>
      <c r="I18" s="23">
        <f t="shared" si="4"/>
        <v>0</v>
      </c>
    </row>
    <row r="19" spans="1:9" ht="15.75">
      <c r="A19" s="5" t="s">
        <v>10</v>
      </c>
      <c r="B19" s="46">
        <v>99874.6</v>
      </c>
      <c r="C19" s="46">
        <v>160823661.98</v>
      </c>
      <c r="D19" s="46">
        <v>43816176.5</v>
      </c>
      <c r="E19" s="46">
        <f t="shared" si="0"/>
        <v>117007485.47999999</v>
      </c>
      <c r="F19" s="46">
        <f t="shared" si="1"/>
        <v>0.08535744494489757</v>
      </c>
      <c r="G19" s="23">
        <f t="shared" si="2"/>
        <v>0</v>
      </c>
      <c r="H19" s="23">
        <f t="shared" si="3"/>
        <v>0</v>
      </c>
      <c r="I19" s="23">
        <f t="shared" si="4"/>
        <v>0</v>
      </c>
    </row>
    <row r="20" spans="1:9" ht="15.75">
      <c r="A20" s="5" t="s">
        <v>11</v>
      </c>
      <c r="B20" s="46">
        <v>1282894.93</v>
      </c>
      <c r="C20" s="46">
        <v>693177859.06</v>
      </c>
      <c r="D20" s="46">
        <v>122130484.25</v>
      </c>
      <c r="E20" s="46">
        <f t="shared" si="0"/>
        <v>571047374.81</v>
      </c>
      <c r="F20" s="46">
        <f t="shared" si="1"/>
        <v>0.22465647975824202</v>
      </c>
      <c r="G20" s="23">
        <f t="shared" si="2"/>
        <v>0</v>
      </c>
      <c r="H20" s="23">
        <f t="shared" si="3"/>
        <v>0</v>
      </c>
      <c r="I20" s="23">
        <f t="shared" si="4"/>
        <v>0</v>
      </c>
    </row>
    <row r="21" spans="1:9" ht="15.75">
      <c r="A21" s="5" t="s">
        <v>12</v>
      </c>
      <c r="B21" s="46">
        <v>20000</v>
      </c>
      <c r="C21" s="46">
        <v>223685349.51</v>
      </c>
      <c r="D21" s="46">
        <v>62758841.8</v>
      </c>
      <c r="E21" s="46">
        <f t="shared" si="0"/>
        <v>160926507.70999998</v>
      </c>
      <c r="F21" s="46">
        <f t="shared" si="1"/>
        <v>0.012428033320676601</v>
      </c>
      <c r="G21" s="23">
        <f t="shared" si="2"/>
        <v>0</v>
      </c>
      <c r="H21" s="23">
        <f t="shared" si="3"/>
        <v>0</v>
      </c>
      <c r="I21" s="23">
        <f t="shared" si="4"/>
        <v>0</v>
      </c>
    </row>
    <row r="22" spans="1:9" ht="15.75">
      <c r="A22" s="5" t="s">
        <v>13</v>
      </c>
      <c r="B22" s="46"/>
      <c r="C22" s="46">
        <v>276635370.9</v>
      </c>
      <c r="D22" s="46">
        <v>73205921</v>
      </c>
      <c r="E22" s="46">
        <f t="shared" si="0"/>
        <v>203429449.89999998</v>
      </c>
      <c r="F22" s="46"/>
      <c r="G22" s="23">
        <f t="shared" si="2"/>
        <v>0</v>
      </c>
      <c r="H22" s="23">
        <f t="shared" si="3"/>
        <v>0</v>
      </c>
      <c r="I22" s="23">
        <f t="shared" si="4"/>
        <v>0</v>
      </c>
    </row>
    <row r="23" spans="1:9" ht="15.75">
      <c r="A23" s="5" t="s">
        <v>14</v>
      </c>
      <c r="B23" s="46">
        <v>851000</v>
      </c>
      <c r="C23" s="46">
        <v>390456876</v>
      </c>
      <c r="D23" s="46">
        <v>121126298</v>
      </c>
      <c r="E23" s="46">
        <f t="shared" si="0"/>
        <v>269330578</v>
      </c>
      <c r="F23" s="46">
        <f t="shared" si="1"/>
        <v>0.31596857895578423</v>
      </c>
      <c r="G23" s="23">
        <f t="shared" si="2"/>
        <v>0</v>
      </c>
      <c r="H23" s="23">
        <f t="shared" si="3"/>
        <v>0</v>
      </c>
      <c r="I23" s="23">
        <f t="shared" si="4"/>
        <v>0</v>
      </c>
    </row>
    <row r="24" spans="1:9" ht="15.75">
      <c r="A24" s="5" t="s">
        <v>15</v>
      </c>
      <c r="B24" s="46">
        <v>42000</v>
      </c>
      <c r="C24" s="46">
        <v>269855700</v>
      </c>
      <c r="D24" s="46">
        <v>67442626</v>
      </c>
      <c r="E24" s="46">
        <f t="shared" si="0"/>
        <v>202413074</v>
      </c>
      <c r="F24" s="46">
        <f t="shared" si="1"/>
        <v>0.020749647821661953</v>
      </c>
      <c r="G24" s="23">
        <f t="shared" si="2"/>
        <v>0</v>
      </c>
      <c r="H24" s="23">
        <f t="shared" si="3"/>
        <v>0</v>
      </c>
      <c r="I24" s="23">
        <f t="shared" si="4"/>
        <v>0</v>
      </c>
    </row>
    <row r="25" spans="1:9" ht="15.75">
      <c r="A25" s="5" t="s">
        <v>16</v>
      </c>
      <c r="B25" s="46">
        <v>24533519.99</v>
      </c>
      <c r="C25" s="46">
        <v>740802282</v>
      </c>
      <c r="D25" s="46">
        <v>153396274.34</v>
      </c>
      <c r="E25" s="46">
        <f t="shared" si="0"/>
        <v>587406007.66</v>
      </c>
      <c r="F25" s="46">
        <f t="shared" si="1"/>
        <v>4.176586495553923</v>
      </c>
      <c r="G25" s="23">
        <f t="shared" si="2"/>
        <v>0</v>
      </c>
      <c r="H25" s="23">
        <f t="shared" si="3"/>
        <v>0</v>
      </c>
      <c r="I25" s="23">
        <f t="shared" si="4"/>
        <v>0</v>
      </c>
    </row>
    <row r="26" spans="1:9" ht="15.75">
      <c r="A26" s="5" t="s">
        <v>17</v>
      </c>
      <c r="B26" s="46"/>
      <c r="C26" s="46">
        <v>127303412.02</v>
      </c>
      <c r="D26" s="46">
        <v>42185032.1</v>
      </c>
      <c r="E26" s="46">
        <f t="shared" si="0"/>
        <v>85118379.91999999</v>
      </c>
      <c r="F26" s="46"/>
      <c r="G26" s="23">
        <f t="shared" si="2"/>
        <v>0</v>
      </c>
      <c r="H26" s="23">
        <f t="shared" si="3"/>
        <v>0</v>
      </c>
      <c r="I26" s="23">
        <f t="shared" si="4"/>
        <v>0</v>
      </c>
    </row>
    <row r="27" spans="1:9" ht="15.75">
      <c r="A27" s="5" t="s">
        <v>18</v>
      </c>
      <c r="B27" s="46">
        <v>93890</v>
      </c>
      <c r="C27" s="46">
        <v>235069628</v>
      </c>
      <c r="D27" s="46">
        <v>94072724</v>
      </c>
      <c r="E27" s="46">
        <f t="shared" si="0"/>
        <v>140996904</v>
      </c>
      <c r="F27" s="46">
        <f t="shared" si="1"/>
        <v>0.06659011463116948</v>
      </c>
      <c r="G27" s="23">
        <f t="shared" si="2"/>
        <v>0</v>
      </c>
      <c r="H27" s="23">
        <f t="shared" si="3"/>
        <v>0</v>
      </c>
      <c r="I27" s="23">
        <f t="shared" si="4"/>
        <v>0</v>
      </c>
    </row>
    <row r="28" spans="1:9" ht="15.75">
      <c r="A28" s="5" t="s">
        <v>19</v>
      </c>
      <c r="B28" s="46">
        <v>14112</v>
      </c>
      <c r="C28" s="46">
        <v>362448685.18</v>
      </c>
      <c r="D28" s="46">
        <v>84566988.28</v>
      </c>
      <c r="E28" s="46">
        <f t="shared" si="0"/>
        <v>277881696.9</v>
      </c>
      <c r="F28" s="46">
        <f t="shared" si="1"/>
        <v>0.00507842011814057</v>
      </c>
      <c r="G28" s="23">
        <f t="shared" si="2"/>
        <v>0</v>
      </c>
      <c r="H28" s="23">
        <f t="shared" si="3"/>
        <v>0</v>
      </c>
      <c r="I28" s="23">
        <f t="shared" si="4"/>
        <v>0</v>
      </c>
    </row>
    <row r="29" spans="1:9" ht="15.75">
      <c r="A29" s="5" t="s">
        <v>20</v>
      </c>
      <c r="B29" s="46"/>
      <c r="C29" s="46">
        <v>562276061.11</v>
      </c>
      <c r="D29" s="46">
        <v>144718387.25</v>
      </c>
      <c r="E29" s="46">
        <f t="shared" si="0"/>
        <v>417557673.86</v>
      </c>
      <c r="F29" s="46"/>
      <c r="G29" s="23">
        <f t="shared" si="2"/>
        <v>0</v>
      </c>
      <c r="H29" s="23">
        <f t="shared" si="3"/>
        <v>0</v>
      </c>
      <c r="I29" s="23">
        <f t="shared" si="4"/>
        <v>0</v>
      </c>
    </row>
    <row r="30" spans="1:9" ht="15.75">
      <c r="A30" s="5" t="s">
        <v>21</v>
      </c>
      <c r="B30" s="46">
        <v>146538.35</v>
      </c>
      <c r="C30" s="46">
        <v>241561911.57</v>
      </c>
      <c r="D30" s="46">
        <v>89464834</v>
      </c>
      <c r="E30" s="46">
        <f t="shared" si="0"/>
        <v>152097077.57</v>
      </c>
      <c r="F30" s="46">
        <f t="shared" si="1"/>
        <v>0.09634527654389567</v>
      </c>
      <c r="G30" s="23">
        <f t="shared" si="2"/>
        <v>0</v>
      </c>
      <c r="H30" s="23">
        <f t="shared" si="3"/>
        <v>0</v>
      </c>
      <c r="I30" s="23">
        <f t="shared" si="4"/>
        <v>0</v>
      </c>
    </row>
    <row r="31" spans="1:9" ht="15.75">
      <c r="A31" s="5" t="s">
        <v>22</v>
      </c>
      <c r="B31" s="46"/>
      <c r="C31" s="46">
        <v>323698433.19</v>
      </c>
      <c r="D31" s="46">
        <v>136090515.25</v>
      </c>
      <c r="E31" s="46">
        <f t="shared" si="0"/>
        <v>187607917.94</v>
      </c>
      <c r="F31" s="46"/>
      <c r="G31" s="23">
        <f t="shared" si="2"/>
        <v>0</v>
      </c>
      <c r="H31" s="23">
        <f t="shared" si="3"/>
        <v>0</v>
      </c>
      <c r="I31" s="23">
        <f t="shared" si="4"/>
        <v>0</v>
      </c>
    </row>
    <row r="32" spans="1:9" ht="15.75">
      <c r="A32" s="5" t="s">
        <v>23</v>
      </c>
      <c r="B32" s="46">
        <v>468000</v>
      </c>
      <c r="C32" s="46">
        <v>339706990.45</v>
      </c>
      <c r="D32" s="46">
        <v>50198217.35</v>
      </c>
      <c r="E32" s="46">
        <f t="shared" si="0"/>
        <v>289508773.09999996</v>
      </c>
      <c r="F32" s="46">
        <f t="shared" si="1"/>
        <v>0.16165313230019007</v>
      </c>
      <c r="G32" s="23">
        <f t="shared" si="2"/>
        <v>0</v>
      </c>
      <c r="H32" s="23">
        <f t="shared" si="3"/>
        <v>0</v>
      </c>
      <c r="I32" s="23">
        <f t="shared" si="4"/>
        <v>0</v>
      </c>
    </row>
    <row r="33" spans="1:9" ht="15.75">
      <c r="A33" s="5" t="s">
        <v>24</v>
      </c>
      <c r="B33" s="46"/>
      <c r="C33" s="46">
        <v>551977922.42</v>
      </c>
      <c r="D33" s="46">
        <v>138104213.5</v>
      </c>
      <c r="E33" s="46">
        <f t="shared" si="0"/>
        <v>413873708.91999996</v>
      </c>
      <c r="F33" s="46"/>
      <c r="G33" s="23">
        <f t="shared" si="2"/>
        <v>0</v>
      </c>
      <c r="H33" s="23">
        <f t="shared" si="3"/>
        <v>0</v>
      </c>
      <c r="I33" s="23">
        <f t="shared" si="4"/>
        <v>0</v>
      </c>
    </row>
    <row r="34" spans="1:9" ht="15.75">
      <c r="A34" s="5" t="s">
        <v>25</v>
      </c>
      <c r="B34" s="46">
        <v>95000</v>
      </c>
      <c r="C34" s="46">
        <v>190109642.26</v>
      </c>
      <c r="D34" s="46">
        <v>46231471.84</v>
      </c>
      <c r="E34" s="46">
        <f t="shared" si="0"/>
        <v>143878170.42</v>
      </c>
      <c r="F34" s="46">
        <f t="shared" si="1"/>
        <v>0.06602808454033163</v>
      </c>
      <c r="G34" s="23">
        <f t="shared" si="2"/>
        <v>0</v>
      </c>
      <c r="H34" s="23">
        <f t="shared" si="3"/>
        <v>0</v>
      </c>
      <c r="I34" s="23">
        <f t="shared" si="4"/>
        <v>0</v>
      </c>
    </row>
    <row r="35" spans="1:9" ht="15.75">
      <c r="A35" s="5" t="s">
        <v>26</v>
      </c>
      <c r="B35" s="46">
        <v>330000</v>
      </c>
      <c r="C35" s="46">
        <v>358569973.41</v>
      </c>
      <c r="D35" s="46">
        <v>91401895.6</v>
      </c>
      <c r="E35" s="46">
        <f t="shared" si="0"/>
        <v>267168077.81000003</v>
      </c>
      <c r="F35" s="46">
        <f t="shared" si="1"/>
        <v>0.12351775058795898</v>
      </c>
      <c r="G35" s="23">
        <f t="shared" si="2"/>
        <v>0</v>
      </c>
      <c r="H35" s="23">
        <f t="shared" si="3"/>
        <v>0</v>
      </c>
      <c r="I35" s="23">
        <f t="shared" si="4"/>
        <v>0</v>
      </c>
    </row>
    <row r="36" spans="1:9" ht="15.75">
      <c r="A36" s="5" t="s">
        <v>27</v>
      </c>
      <c r="B36" s="46"/>
      <c r="C36" s="46">
        <v>310530788.86</v>
      </c>
      <c r="D36" s="46">
        <v>89507967.05</v>
      </c>
      <c r="E36" s="46">
        <f t="shared" si="0"/>
        <v>221022821.81</v>
      </c>
      <c r="F36" s="46"/>
      <c r="G36" s="23">
        <f t="shared" si="2"/>
        <v>0</v>
      </c>
      <c r="H36" s="23">
        <f t="shared" si="3"/>
        <v>0</v>
      </c>
      <c r="I36" s="23">
        <f t="shared" si="4"/>
        <v>0</v>
      </c>
    </row>
    <row r="37" spans="1:9" ht="15.75">
      <c r="A37" s="5" t="s">
        <v>28</v>
      </c>
      <c r="B37" s="46">
        <v>185404.33</v>
      </c>
      <c r="C37" s="46">
        <v>359389329.22</v>
      </c>
      <c r="D37" s="46">
        <v>167974500</v>
      </c>
      <c r="E37" s="46">
        <f t="shared" si="0"/>
        <v>191414829.22000003</v>
      </c>
      <c r="F37" s="46">
        <f t="shared" si="1"/>
        <v>0.09685996155862514</v>
      </c>
      <c r="G37" s="23">
        <f t="shared" si="2"/>
        <v>0</v>
      </c>
      <c r="H37" s="23">
        <f t="shared" si="3"/>
        <v>0</v>
      </c>
      <c r="I37" s="23">
        <f t="shared" si="4"/>
        <v>0</v>
      </c>
    </row>
    <row r="38" spans="1:9" ht="15.75">
      <c r="A38" s="5" t="s">
        <v>29</v>
      </c>
      <c r="B38" s="46">
        <v>482000</v>
      </c>
      <c r="C38" s="46">
        <v>461522713.83</v>
      </c>
      <c r="D38" s="46">
        <v>105572245.75</v>
      </c>
      <c r="E38" s="46">
        <f t="shared" si="0"/>
        <v>355950468.08</v>
      </c>
      <c r="F38" s="46">
        <f t="shared" si="1"/>
        <v>0.13541209893609982</v>
      </c>
      <c r="G38" s="23">
        <f t="shared" si="2"/>
        <v>0</v>
      </c>
      <c r="H38" s="23">
        <f t="shared" si="3"/>
        <v>0</v>
      </c>
      <c r="I38" s="23">
        <f t="shared" si="4"/>
        <v>0</v>
      </c>
    </row>
    <row r="39" spans="1:9" ht="15.75">
      <c r="A39" s="5" t="s">
        <v>30</v>
      </c>
      <c r="B39" s="46">
        <v>200000</v>
      </c>
      <c r="C39" s="46">
        <v>759381688.79</v>
      </c>
      <c r="D39" s="46">
        <v>211840049.85</v>
      </c>
      <c r="E39" s="46">
        <f t="shared" si="0"/>
        <v>547541638.9399999</v>
      </c>
      <c r="F39" s="46">
        <f t="shared" si="1"/>
        <v>0.036526902389959814</v>
      </c>
      <c r="G39" s="23">
        <f t="shared" si="2"/>
        <v>0</v>
      </c>
      <c r="H39" s="23">
        <f t="shared" si="3"/>
        <v>0</v>
      </c>
      <c r="I39" s="23">
        <f t="shared" si="4"/>
        <v>0</v>
      </c>
    </row>
    <row r="40" spans="1:9" ht="15.75">
      <c r="A40" s="5" t="s">
        <v>31</v>
      </c>
      <c r="B40" s="46"/>
      <c r="C40" s="46">
        <v>681663597.83</v>
      </c>
      <c r="D40" s="46">
        <v>178881200</v>
      </c>
      <c r="E40" s="46">
        <f t="shared" si="0"/>
        <v>502782397.83000004</v>
      </c>
      <c r="F40" s="46"/>
      <c r="G40" s="23">
        <f t="shared" si="2"/>
        <v>0</v>
      </c>
      <c r="H40" s="23">
        <f t="shared" si="3"/>
        <v>0</v>
      </c>
      <c r="I40" s="23">
        <f t="shared" si="4"/>
        <v>0</v>
      </c>
    </row>
    <row r="41" spans="1:9" ht="15.75">
      <c r="A41" s="5" t="s">
        <v>32</v>
      </c>
      <c r="B41" s="46">
        <v>23468</v>
      </c>
      <c r="C41" s="46">
        <v>313683457</v>
      </c>
      <c r="D41" s="46">
        <v>87763514.94</v>
      </c>
      <c r="E41" s="46">
        <f t="shared" si="0"/>
        <v>225919942.06</v>
      </c>
      <c r="F41" s="46">
        <f t="shared" si="1"/>
        <v>0.010387750539422213</v>
      </c>
      <c r="G41" s="23">
        <f t="shared" si="2"/>
        <v>0</v>
      </c>
      <c r="H41" s="23">
        <f t="shared" si="3"/>
        <v>0</v>
      </c>
      <c r="I41" s="23">
        <f t="shared" si="4"/>
        <v>0</v>
      </c>
    </row>
    <row r="42" spans="1:9" ht="15.75">
      <c r="A42" s="5" t="s">
        <v>33</v>
      </c>
      <c r="B42" s="46">
        <v>1098064.91</v>
      </c>
      <c r="C42" s="46">
        <v>316506741.89</v>
      </c>
      <c r="D42" s="46">
        <v>99573825.75</v>
      </c>
      <c r="E42" s="46">
        <f t="shared" si="0"/>
        <v>216932916.14</v>
      </c>
      <c r="F42" s="46">
        <f t="shared" si="1"/>
        <v>0.5061771765845584</v>
      </c>
      <c r="G42" s="23">
        <f t="shared" si="2"/>
        <v>0</v>
      </c>
      <c r="H42" s="23">
        <f t="shared" si="3"/>
        <v>0</v>
      </c>
      <c r="I42" s="23">
        <f t="shared" si="4"/>
        <v>0</v>
      </c>
    </row>
    <row r="43" spans="1:9" ht="15.75">
      <c r="A43" s="5" t="s">
        <v>34</v>
      </c>
      <c r="B43" s="46">
        <v>156307.7</v>
      </c>
      <c r="C43" s="46">
        <v>300071978.41</v>
      </c>
      <c r="D43" s="46">
        <v>110312126</v>
      </c>
      <c r="E43" s="46">
        <f t="shared" si="0"/>
        <v>189759852.41000003</v>
      </c>
      <c r="F43" s="46">
        <f t="shared" si="1"/>
        <v>0.08237132249780506</v>
      </c>
      <c r="G43" s="23">
        <f t="shared" si="2"/>
        <v>0</v>
      </c>
      <c r="H43" s="23">
        <f t="shared" si="3"/>
        <v>0</v>
      </c>
      <c r="I43" s="23">
        <f t="shared" si="4"/>
        <v>0</v>
      </c>
    </row>
    <row r="44" spans="1:9" ht="15.75">
      <c r="A44" s="5" t="s">
        <v>35</v>
      </c>
      <c r="B44" s="46">
        <v>54800</v>
      </c>
      <c r="C44" s="46">
        <v>222527258.99</v>
      </c>
      <c r="D44" s="46">
        <v>92101376.9</v>
      </c>
      <c r="E44" s="46">
        <f t="shared" si="0"/>
        <v>130425882.09</v>
      </c>
      <c r="F44" s="46">
        <f t="shared" si="1"/>
        <v>0.042016200405825446</v>
      </c>
      <c r="G44" s="23">
        <f t="shared" si="2"/>
        <v>0</v>
      </c>
      <c r="H44" s="23">
        <f t="shared" si="3"/>
        <v>0</v>
      </c>
      <c r="I44" s="23">
        <f t="shared" si="4"/>
        <v>0</v>
      </c>
    </row>
    <row r="45" spans="1:9" ht="15.75">
      <c r="A45" s="5" t="s">
        <v>36</v>
      </c>
      <c r="B45" s="46">
        <v>110000</v>
      </c>
      <c r="C45" s="46">
        <v>287482478.43</v>
      </c>
      <c r="D45" s="46">
        <v>67101467.32</v>
      </c>
      <c r="E45" s="46">
        <f t="shared" si="0"/>
        <v>220381011.11</v>
      </c>
      <c r="F45" s="46">
        <f t="shared" si="1"/>
        <v>0.049913556275089</v>
      </c>
      <c r="G45" s="23">
        <f t="shared" si="2"/>
        <v>0</v>
      </c>
      <c r="H45" s="23">
        <f t="shared" si="3"/>
        <v>0</v>
      </c>
      <c r="I45" s="23">
        <f t="shared" si="4"/>
        <v>0</v>
      </c>
    </row>
    <row r="46" spans="1:9" s="18" customFormat="1" ht="15.75">
      <c r="A46" s="15" t="s">
        <v>74</v>
      </c>
      <c r="B46" s="16">
        <f>SUM(B9:B45)</f>
        <v>170472660.86999997</v>
      </c>
      <c r="C46" s="16">
        <f>SUM(C9:C45)</f>
        <v>43948750585.17001</v>
      </c>
      <c r="D46" s="16">
        <f>SUM(D9:D45)</f>
        <v>5889922651.290001</v>
      </c>
      <c r="E46" s="16">
        <f>SUM(E9:E45)</f>
        <v>38058827933.88</v>
      </c>
      <c r="F46" s="16">
        <f>B46/E46*100</f>
        <v>0.4479188407119734</v>
      </c>
      <c r="G46" s="16"/>
      <c r="H46" s="17"/>
      <c r="I46" s="17"/>
    </row>
    <row r="48" spans="5:6" ht="15.75">
      <c r="E48" s="21">
        <f>C46-D46-E46</f>
        <v>0</v>
      </c>
      <c r="F48" s="21"/>
    </row>
  </sheetData>
  <sheetProtection/>
  <mergeCells count="1">
    <mergeCell ref="A1:I1"/>
  </mergeCells>
  <printOptions/>
  <pageMargins left="0.8" right="0.16" top="0.17" bottom="0.16" header="0.17" footer="0.16"/>
  <pageSetup fitToHeight="1" fitToWidth="1"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47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I47" sqref="I47"/>
    </sheetView>
  </sheetViews>
  <sheetFormatPr defaultColWidth="9.140625" defaultRowHeight="15"/>
  <cols>
    <col min="1" max="1" width="24.28125" style="1" customWidth="1"/>
    <col min="2" max="2" width="11.8515625" style="1" customWidth="1"/>
    <col min="3" max="3" width="11.57421875" style="1" customWidth="1"/>
    <col min="4" max="4" width="11.7109375" style="1" customWidth="1"/>
    <col min="5" max="5" width="12.00390625" style="1" customWidth="1"/>
    <col min="6" max="6" width="8.7109375" style="2" customWidth="1"/>
    <col min="7" max="7" width="8.8515625" style="2" customWidth="1"/>
    <col min="8" max="8" width="18.57421875" style="2" customWidth="1"/>
    <col min="9" max="16384" width="9.140625" style="1" customWidth="1"/>
  </cols>
  <sheetData>
    <row r="1" spans="1:8" ht="16.5" customHeight="1">
      <c r="A1" s="66" t="s">
        <v>230</v>
      </c>
      <c r="B1" s="66"/>
      <c r="C1" s="66"/>
      <c r="D1" s="66"/>
      <c r="E1" s="66"/>
      <c r="F1" s="68"/>
      <c r="G1" s="68"/>
      <c r="H1" s="68"/>
    </row>
    <row r="3" spans="1:8" ht="15.75">
      <c r="A3" s="11" t="s">
        <v>75</v>
      </c>
      <c r="B3" s="11">
        <v>1</v>
      </c>
      <c r="C3" s="2"/>
      <c r="D3" s="2"/>
      <c r="E3" s="2"/>
      <c r="F3" s="1"/>
      <c r="G3" s="1"/>
      <c r="H3" s="1"/>
    </row>
    <row r="4" spans="1:8" ht="15.75">
      <c r="A4" s="12" t="s">
        <v>76</v>
      </c>
      <c r="B4" s="12">
        <v>0</v>
      </c>
      <c r="C4" s="2"/>
      <c r="D4" s="2"/>
      <c r="E4" s="2"/>
      <c r="F4" s="1"/>
      <c r="G4" s="1"/>
      <c r="H4" s="1"/>
    </row>
    <row r="5" spans="1:8" ht="15.75">
      <c r="A5" s="13" t="s">
        <v>77</v>
      </c>
      <c r="B5" s="14" t="s">
        <v>42</v>
      </c>
      <c r="C5" s="2"/>
      <c r="D5" s="2"/>
      <c r="E5" s="2"/>
      <c r="F5" s="1"/>
      <c r="G5" s="1"/>
      <c r="H5" s="1"/>
    </row>
    <row r="7" spans="1:8" s="8" customFormat="1" ht="40.5" customHeight="1">
      <c r="A7" s="63" t="s">
        <v>38</v>
      </c>
      <c r="B7" s="69" t="s">
        <v>227</v>
      </c>
      <c r="C7" s="69"/>
      <c r="D7" s="69"/>
      <c r="E7" s="69"/>
      <c r="F7" s="64" t="s">
        <v>78</v>
      </c>
      <c r="G7" s="64" t="s">
        <v>79</v>
      </c>
      <c r="H7" s="64" t="s">
        <v>80</v>
      </c>
    </row>
    <row r="8" spans="1:8" s="8" customFormat="1" ht="24" customHeight="1">
      <c r="A8" s="63"/>
      <c r="B8" s="4">
        <v>40452</v>
      </c>
      <c r="C8" s="4">
        <v>40483</v>
      </c>
      <c r="D8" s="4">
        <v>40513</v>
      </c>
      <c r="E8" s="4">
        <v>40544</v>
      </c>
      <c r="F8" s="64"/>
      <c r="G8" s="64"/>
      <c r="H8" s="64"/>
    </row>
    <row r="9" spans="1:8" s="7" customFormat="1" ht="15.75">
      <c r="A9" s="9">
        <v>1</v>
      </c>
      <c r="B9" s="3">
        <v>2</v>
      </c>
      <c r="C9" s="3">
        <v>3</v>
      </c>
      <c r="D9" s="3">
        <v>4</v>
      </c>
      <c r="E9" s="3">
        <v>5</v>
      </c>
      <c r="F9" s="9">
        <v>6</v>
      </c>
      <c r="G9" s="3">
        <v>7</v>
      </c>
      <c r="H9" s="3">
        <v>8</v>
      </c>
    </row>
    <row r="10" spans="1:8" ht="15.75">
      <c r="A10" s="5" t="s">
        <v>0</v>
      </c>
      <c r="B10" s="48"/>
      <c r="C10" s="48"/>
      <c r="D10" s="48"/>
      <c r="E10" s="48"/>
      <c r="F10" s="20">
        <f>IF(OR(B10&gt;0,C10&gt;0,D10&gt;0,E10&gt;0),1,0)</f>
        <v>0</v>
      </c>
      <c r="G10" s="20">
        <f>(F10-$B$4)/($B$3-$B$4)</f>
        <v>0</v>
      </c>
      <c r="H10" s="20">
        <f>G10*$B$5</f>
        <v>0</v>
      </c>
    </row>
    <row r="11" spans="1:8" ht="15.75">
      <c r="A11" s="5" t="s">
        <v>1</v>
      </c>
      <c r="B11" s="48"/>
      <c r="C11" s="48"/>
      <c r="D11" s="48"/>
      <c r="E11" s="48"/>
      <c r="F11" s="20">
        <f aca="true" t="shared" si="0" ref="F11:F46">IF(OR(B11&gt;0,C11&gt;0,D11&gt;0,E11&gt;0),1,0)</f>
        <v>0</v>
      </c>
      <c r="G11" s="20">
        <f aca="true" t="shared" si="1" ref="G11:G46">(F11-$B$4)/($B$3-$B$4)</f>
        <v>0</v>
      </c>
      <c r="H11" s="20">
        <f aca="true" t="shared" si="2" ref="H11:H46">G11*$B$5</f>
        <v>0</v>
      </c>
    </row>
    <row r="12" spans="1:8" ht="15.75">
      <c r="A12" s="5" t="s">
        <v>2</v>
      </c>
      <c r="B12" s="48"/>
      <c r="C12" s="48"/>
      <c r="D12" s="48"/>
      <c r="E12" s="48"/>
      <c r="F12" s="20">
        <f>IF(OR(B12&gt;0,C12&gt;0,D12&gt;0,E12&gt;0),1,0)</f>
        <v>0</v>
      </c>
      <c r="G12" s="20">
        <f t="shared" si="1"/>
        <v>0</v>
      </c>
      <c r="H12" s="20">
        <f t="shared" si="2"/>
        <v>0</v>
      </c>
    </row>
    <row r="13" spans="1:8" ht="15.75">
      <c r="A13" s="5" t="s">
        <v>3</v>
      </c>
      <c r="B13" s="48"/>
      <c r="C13" s="48"/>
      <c r="D13" s="48"/>
      <c r="E13" s="48"/>
      <c r="F13" s="20">
        <f t="shared" si="0"/>
        <v>0</v>
      </c>
      <c r="G13" s="20">
        <f t="shared" si="1"/>
        <v>0</v>
      </c>
      <c r="H13" s="20">
        <f t="shared" si="2"/>
        <v>0</v>
      </c>
    </row>
    <row r="14" spans="1:8" ht="15.75">
      <c r="A14" s="5" t="s">
        <v>4</v>
      </c>
      <c r="B14" s="48"/>
      <c r="C14" s="48"/>
      <c r="D14" s="48"/>
      <c r="E14" s="48"/>
      <c r="F14" s="20">
        <f t="shared" si="0"/>
        <v>0</v>
      </c>
      <c r="G14" s="20">
        <f t="shared" si="1"/>
        <v>0</v>
      </c>
      <c r="H14" s="20">
        <f t="shared" si="2"/>
        <v>0</v>
      </c>
    </row>
    <row r="15" spans="1:8" ht="15.75">
      <c r="A15" s="5" t="s">
        <v>5</v>
      </c>
      <c r="B15" s="48"/>
      <c r="C15" s="48"/>
      <c r="D15" s="48"/>
      <c r="E15" s="48"/>
      <c r="F15" s="20">
        <f t="shared" si="0"/>
        <v>0</v>
      </c>
      <c r="G15" s="20">
        <f t="shared" si="1"/>
        <v>0</v>
      </c>
      <c r="H15" s="20">
        <f t="shared" si="2"/>
        <v>0</v>
      </c>
    </row>
    <row r="16" spans="1:8" ht="15.75">
      <c r="A16" s="5" t="s">
        <v>6</v>
      </c>
      <c r="B16" s="48"/>
      <c r="C16" s="48"/>
      <c r="D16" s="48"/>
      <c r="E16" s="48"/>
      <c r="F16" s="20">
        <f t="shared" si="0"/>
        <v>0</v>
      </c>
      <c r="G16" s="20">
        <f t="shared" si="1"/>
        <v>0</v>
      </c>
      <c r="H16" s="20">
        <f t="shared" si="2"/>
        <v>0</v>
      </c>
    </row>
    <row r="17" spans="1:8" ht="15.75">
      <c r="A17" s="5" t="s">
        <v>7</v>
      </c>
      <c r="B17" s="48"/>
      <c r="C17" s="48"/>
      <c r="D17" s="48"/>
      <c r="E17" s="48"/>
      <c r="F17" s="20">
        <f t="shared" si="0"/>
        <v>0</v>
      </c>
      <c r="G17" s="20">
        <f t="shared" si="1"/>
        <v>0</v>
      </c>
      <c r="H17" s="20">
        <f t="shared" si="2"/>
        <v>0</v>
      </c>
    </row>
    <row r="18" spans="1:8" ht="15.75">
      <c r="A18" s="5" t="s">
        <v>8</v>
      </c>
      <c r="B18" s="48"/>
      <c r="C18" s="48"/>
      <c r="D18" s="48"/>
      <c r="E18" s="48"/>
      <c r="F18" s="20">
        <f t="shared" si="0"/>
        <v>0</v>
      </c>
      <c r="G18" s="20">
        <f t="shared" si="1"/>
        <v>0</v>
      </c>
      <c r="H18" s="20">
        <f t="shared" si="2"/>
        <v>0</v>
      </c>
    </row>
    <row r="19" spans="1:8" ht="15.75">
      <c r="A19" s="5" t="s">
        <v>9</v>
      </c>
      <c r="B19" s="48"/>
      <c r="C19" s="48"/>
      <c r="D19" s="48"/>
      <c r="E19" s="48"/>
      <c r="F19" s="20">
        <f t="shared" si="0"/>
        <v>0</v>
      </c>
      <c r="G19" s="20">
        <f t="shared" si="1"/>
        <v>0</v>
      </c>
      <c r="H19" s="20">
        <f t="shared" si="2"/>
        <v>0</v>
      </c>
    </row>
    <row r="20" spans="1:8" ht="15.75">
      <c r="A20" s="5" t="s">
        <v>10</v>
      </c>
      <c r="B20" s="48"/>
      <c r="C20" s="48"/>
      <c r="D20" s="48"/>
      <c r="E20" s="48"/>
      <c r="F20" s="20">
        <f t="shared" si="0"/>
        <v>0</v>
      </c>
      <c r="G20" s="20">
        <f t="shared" si="1"/>
        <v>0</v>
      </c>
      <c r="H20" s="20">
        <f t="shared" si="2"/>
        <v>0</v>
      </c>
    </row>
    <row r="21" spans="1:8" ht="15.75">
      <c r="A21" s="5" t="s">
        <v>11</v>
      </c>
      <c r="B21" s="48"/>
      <c r="C21" s="48"/>
      <c r="D21" s="48"/>
      <c r="E21" s="48"/>
      <c r="F21" s="20">
        <f t="shared" si="0"/>
        <v>0</v>
      </c>
      <c r="G21" s="20">
        <f t="shared" si="1"/>
        <v>0</v>
      </c>
      <c r="H21" s="20">
        <f t="shared" si="2"/>
        <v>0</v>
      </c>
    </row>
    <row r="22" spans="1:8" ht="15.75">
      <c r="A22" s="5" t="s">
        <v>12</v>
      </c>
      <c r="B22" s="48"/>
      <c r="C22" s="48"/>
      <c r="D22" s="48"/>
      <c r="E22" s="48"/>
      <c r="F22" s="20">
        <f t="shared" si="0"/>
        <v>0</v>
      </c>
      <c r="G22" s="20">
        <f t="shared" si="1"/>
        <v>0</v>
      </c>
      <c r="H22" s="20">
        <f t="shared" si="2"/>
        <v>0</v>
      </c>
    </row>
    <row r="23" spans="1:8" ht="15.75">
      <c r="A23" s="5" t="s">
        <v>13</v>
      </c>
      <c r="B23" s="48"/>
      <c r="C23" s="48"/>
      <c r="D23" s="48"/>
      <c r="E23" s="48"/>
      <c r="F23" s="20">
        <f t="shared" si="0"/>
        <v>0</v>
      </c>
      <c r="G23" s="20">
        <f t="shared" si="1"/>
        <v>0</v>
      </c>
      <c r="H23" s="20">
        <f t="shared" si="2"/>
        <v>0</v>
      </c>
    </row>
    <row r="24" spans="1:8" ht="15.75">
      <c r="A24" s="5" t="s">
        <v>14</v>
      </c>
      <c r="B24" s="48"/>
      <c r="C24" s="48"/>
      <c r="D24" s="48"/>
      <c r="E24" s="48"/>
      <c r="F24" s="20">
        <f t="shared" si="0"/>
        <v>0</v>
      </c>
      <c r="G24" s="20">
        <f t="shared" si="1"/>
        <v>0</v>
      </c>
      <c r="H24" s="20">
        <f t="shared" si="2"/>
        <v>0</v>
      </c>
    </row>
    <row r="25" spans="1:8" ht="15.75">
      <c r="A25" s="5" t="s">
        <v>15</v>
      </c>
      <c r="B25" s="48"/>
      <c r="C25" s="48"/>
      <c r="D25" s="48"/>
      <c r="E25" s="48"/>
      <c r="F25" s="20">
        <f t="shared" si="0"/>
        <v>0</v>
      </c>
      <c r="G25" s="20">
        <f t="shared" si="1"/>
        <v>0</v>
      </c>
      <c r="H25" s="20">
        <f t="shared" si="2"/>
        <v>0</v>
      </c>
    </row>
    <row r="26" spans="1:8" ht="15.75">
      <c r="A26" s="5" t="s">
        <v>16</v>
      </c>
      <c r="B26" s="48"/>
      <c r="C26" s="48"/>
      <c r="D26" s="48"/>
      <c r="E26" s="48"/>
      <c r="F26" s="20">
        <f t="shared" si="0"/>
        <v>0</v>
      </c>
      <c r="G26" s="20">
        <f t="shared" si="1"/>
        <v>0</v>
      </c>
      <c r="H26" s="20">
        <f t="shared" si="2"/>
        <v>0</v>
      </c>
    </row>
    <row r="27" spans="1:8" ht="15.75">
      <c r="A27" s="5" t="s">
        <v>17</v>
      </c>
      <c r="B27" s="48"/>
      <c r="C27" s="48"/>
      <c r="D27" s="48"/>
      <c r="E27" s="48"/>
      <c r="F27" s="20">
        <f t="shared" si="0"/>
        <v>0</v>
      </c>
      <c r="G27" s="20">
        <f t="shared" si="1"/>
        <v>0</v>
      </c>
      <c r="H27" s="20">
        <f t="shared" si="2"/>
        <v>0</v>
      </c>
    </row>
    <row r="28" spans="1:8" ht="15.75">
      <c r="A28" s="5" t="s">
        <v>18</v>
      </c>
      <c r="B28" s="48"/>
      <c r="C28" s="48"/>
      <c r="D28" s="48"/>
      <c r="E28" s="48"/>
      <c r="F28" s="20">
        <f t="shared" si="0"/>
        <v>0</v>
      </c>
      <c r="G28" s="20">
        <f t="shared" si="1"/>
        <v>0</v>
      </c>
      <c r="H28" s="20">
        <f t="shared" si="2"/>
        <v>0</v>
      </c>
    </row>
    <row r="29" spans="1:8" ht="15.75">
      <c r="A29" s="5" t="s">
        <v>19</v>
      </c>
      <c r="B29" s="48"/>
      <c r="C29" s="48"/>
      <c r="D29" s="48"/>
      <c r="E29" s="48"/>
      <c r="F29" s="20">
        <f t="shared" si="0"/>
        <v>0</v>
      </c>
      <c r="G29" s="20">
        <f t="shared" si="1"/>
        <v>0</v>
      </c>
      <c r="H29" s="20">
        <f t="shared" si="2"/>
        <v>0</v>
      </c>
    </row>
    <row r="30" spans="1:8" ht="15.75">
      <c r="A30" s="5" t="s">
        <v>20</v>
      </c>
      <c r="B30" s="48"/>
      <c r="C30" s="48"/>
      <c r="D30" s="48"/>
      <c r="E30" s="48"/>
      <c r="F30" s="20">
        <f t="shared" si="0"/>
        <v>0</v>
      </c>
      <c r="G30" s="20">
        <f t="shared" si="1"/>
        <v>0</v>
      </c>
      <c r="H30" s="20">
        <f t="shared" si="2"/>
        <v>0</v>
      </c>
    </row>
    <row r="31" spans="1:8" ht="15.75">
      <c r="A31" s="5" t="s">
        <v>21</v>
      </c>
      <c r="B31" s="48"/>
      <c r="C31" s="48"/>
      <c r="D31" s="48"/>
      <c r="E31" s="48"/>
      <c r="F31" s="20">
        <f t="shared" si="0"/>
        <v>0</v>
      </c>
      <c r="G31" s="20">
        <f t="shared" si="1"/>
        <v>0</v>
      </c>
      <c r="H31" s="20">
        <f t="shared" si="2"/>
        <v>0</v>
      </c>
    </row>
    <row r="32" spans="1:8" ht="15.75">
      <c r="A32" s="5" t="s">
        <v>22</v>
      </c>
      <c r="B32" s="48"/>
      <c r="C32" s="48"/>
      <c r="D32" s="48"/>
      <c r="E32" s="48"/>
      <c r="F32" s="20">
        <f t="shared" si="0"/>
        <v>0</v>
      </c>
      <c r="G32" s="20">
        <f t="shared" si="1"/>
        <v>0</v>
      </c>
      <c r="H32" s="20">
        <f t="shared" si="2"/>
        <v>0</v>
      </c>
    </row>
    <row r="33" spans="1:8" ht="15.75">
      <c r="A33" s="5" t="s">
        <v>23</v>
      </c>
      <c r="B33" s="48"/>
      <c r="C33" s="48"/>
      <c r="D33" s="48"/>
      <c r="E33" s="48"/>
      <c r="F33" s="20">
        <f t="shared" si="0"/>
        <v>0</v>
      </c>
      <c r="G33" s="20">
        <f t="shared" si="1"/>
        <v>0</v>
      </c>
      <c r="H33" s="20">
        <f t="shared" si="2"/>
        <v>0</v>
      </c>
    </row>
    <row r="34" spans="1:8" ht="15.75">
      <c r="A34" s="5" t="s">
        <v>24</v>
      </c>
      <c r="B34" s="48"/>
      <c r="C34" s="48"/>
      <c r="D34" s="48"/>
      <c r="E34" s="48"/>
      <c r="F34" s="20">
        <f t="shared" si="0"/>
        <v>0</v>
      </c>
      <c r="G34" s="20">
        <f t="shared" si="1"/>
        <v>0</v>
      </c>
      <c r="H34" s="20">
        <f t="shared" si="2"/>
        <v>0</v>
      </c>
    </row>
    <row r="35" spans="1:8" ht="15.75">
      <c r="A35" s="5" t="s">
        <v>25</v>
      </c>
      <c r="B35" s="48"/>
      <c r="C35" s="48"/>
      <c r="D35" s="48"/>
      <c r="E35" s="48"/>
      <c r="F35" s="20">
        <f t="shared" si="0"/>
        <v>0</v>
      </c>
      <c r="G35" s="20">
        <f t="shared" si="1"/>
        <v>0</v>
      </c>
      <c r="H35" s="20">
        <f t="shared" si="2"/>
        <v>0</v>
      </c>
    </row>
    <row r="36" spans="1:8" ht="15.75">
      <c r="A36" s="5" t="s">
        <v>26</v>
      </c>
      <c r="B36" s="48"/>
      <c r="C36" s="48"/>
      <c r="D36" s="48"/>
      <c r="E36" s="48"/>
      <c r="F36" s="20">
        <f t="shared" si="0"/>
        <v>0</v>
      </c>
      <c r="G36" s="20">
        <f t="shared" si="1"/>
        <v>0</v>
      </c>
      <c r="H36" s="20">
        <f t="shared" si="2"/>
        <v>0</v>
      </c>
    </row>
    <row r="37" spans="1:8" ht="15.75">
      <c r="A37" s="5" t="s">
        <v>27</v>
      </c>
      <c r="B37" s="48"/>
      <c r="C37" s="48"/>
      <c r="D37" s="48"/>
      <c r="E37" s="48"/>
      <c r="F37" s="20">
        <f t="shared" si="0"/>
        <v>0</v>
      </c>
      <c r="G37" s="20">
        <f t="shared" si="1"/>
        <v>0</v>
      </c>
      <c r="H37" s="20">
        <f t="shared" si="2"/>
        <v>0</v>
      </c>
    </row>
    <row r="38" spans="1:8" ht="15.75">
      <c r="A38" s="5" t="s">
        <v>28</v>
      </c>
      <c r="B38" s="48"/>
      <c r="C38" s="48"/>
      <c r="D38" s="48"/>
      <c r="E38" s="48"/>
      <c r="F38" s="20">
        <f t="shared" si="0"/>
        <v>0</v>
      </c>
      <c r="G38" s="20">
        <f t="shared" si="1"/>
        <v>0</v>
      </c>
      <c r="H38" s="20">
        <f t="shared" si="2"/>
        <v>0</v>
      </c>
    </row>
    <row r="39" spans="1:8" ht="15.75">
      <c r="A39" s="5" t="s">
        <v>29</v>
      </c>
      <c r="B39" s="48">
        <v>770000</v>
      </c>
      <c r="C39" s="48">
        <v>770000</v>
      </c>
      <c r="D39" s="48">
        <v>770000</v>
      </c>
      <c r="E39" s="48">
        <v>770000</v>
      </c>
      <c r="F39" s="20">
        <f t="shared" si="0"/>
        <v>1</v>
      </c>
      <c r="G39" s="20">
        <f t="shared" si="1"/>
        <v>1</v>
      </c>
      <c r="H39" s="20">
        <f t="shared" si="2"/>
        <v>-1</v>
      </c>
    </row>
    <row r="40" spans="1:8" ht="15.75">
      <c r="A40" s="5" t="s">
        <v>30</v>
      </c>
      <c r="B40" s="48"/>
      <c r="C40" s="48"/>
      <c r="D40" s="48"/>
      <c r="E40" s="48"/>
      <c r="F40" s="20">
        <f t="shared" si="0"/>
        <v>0</v>
      </c>
      <c r="G40" s="20">
        <f t="shared" si="1"/>
        <v>0</v>
      </c>
      <c r="H40" s="20">
        <f t="shared" si="2"/>
        <v>0</v>
      </c>
    </row>
    <row r="41" spans="1:8" ht="15.75">
      <c r="A41" s="5" t="s">
        <v>31</v>
      </c>
      <c r="B41" s="48"/>
      <c r="C41" s="48"/>
      <c r="D41" s="48"/>
      <c r="E41" s="48"/>
      <c r="F41" s="20">
        <f t="shared" si="0"/>
        <v>0</v>
      </c>
      <c r="G41" s="20">
        <f t="shared" si="1"/>
        <v>0</v>
      </c>
      <c r="H41" s="20">
        <f t="shared" si="2"/>
        <v>0</v>
      </c>
    </row>
    <row r="42" spans="1:8" ht="15.75">
      <c r="A42" s="5" t="s">
        <v>32</v>
      </c>
      <c r="B42" s="48"/>
      <c r="C42" s="48"/>
      <c r="D42" s="48"/>
      <c r="E42" s="48"/>
      <c r="F42" s="20">
        <f t="shared" si="0"/>
        <v>0</v>
      </c>
      <c r="G42" s="20">
        <f t="shared" si="1"/>
        <v>0</v>
      </c>
      <c r="H42" s="20">
        <f t="shared" si="2"/>
        <v>0</v>
      </c>
    </row>
    <row r="43" spans="1:8" ht="15.75">
      <c r="A43" s="5" t="s">
        <v>33</v>
      </c>
      <c r="B43" s="48"/>
      <c r="C43" s="48"/>
      <c r="D43" s="48"/>
      <c r="E43" s="48"/>
      <c r="F43" s="20">
        <f t="shared" si="0"/>
        <v>0</v>
      </c>
      <c r="G43" s="20">
        <f t="shared" si="1"/>
        <v>0</v>
      </c>
      <c r="H43" s="20">
        <f t="shared" si="2"/>
        <v>0</v>
      </c>
    </row>
    <row r="44" spans="1:8" ht="15.75">
      <c r="A44" s="5" t="s">
        <v>34</v>
      </c>
      <c r="B44" s="48"/>
      <c r="C44" s="48"/>
      <c r="D44" s="48"/>
      <c r="E44" s="48"/>
      <c r="F44" s="20">
        <f t="shared" si="0"/>
        <v>0</v>
      </c>
      <c r="G44" s="20">
        <f t="shared" si="1"/>
        <v>0</v>
      </c>
      <c r="H44" s="20">
        <f t="shared" si="2"/>
        <v>0</v>
      </c>
    </row>
    <row r="45" spans="1:8" ht="15.75">
      <c r="A45" s="5" t="s">
        <v>35</v>
      </c>
      <c r="B45" s="48"/>
      <c r="C45" s="48"/>
      <c r="D45" s="48"/>
      <c r="E45" s="48"/>
      <c r="F45" s="20">
        <f t="shared" si="0"/>
        <v>0</v>
      </c>
      <c r="G45" s="20">
        <f t="shared" si="1"/>
        <v>0</v>
      </c>
      <c r="H45" s="20">
        <f t="shared" si="2"/>
        <v>0</v>
      </c>
    </row>
    <row r="46" spans="1:8" ht="15.75">
      <c r="A46" s="5" t="s">
        <v>36</v>
      </c>
      <c r="B46" s="48"/>
      <c r="C46" s="48"/>
      <c r="D46" s="48"/>
      <c r="E46" s="48"/>
      <c r="F46" s="20">
        <f t="shared" si="0"/>
        <v>0</v>
      </c>
      <c r="G46" s="20">
        <f t="shared" si="1"/>
        <v>0</v>
      </c>
      <c r="H46" s="20">
        <f t="shared" si="2"/>
        <v>0</v>
      </c>
    </row>
    <row r="47" spans="1:5" ht="15.75">
      <c r="A47" s="6"/>
      <c r="B47" s="6"/>
      <c r="C47" s="6"/>
      <c r="D47" s="6"/>
      <c r="E47" s="6"/>
    </row>
  </sheetData>
  <sheetProtection/>
  <mergeCells count="6">
    <mergeCell ref="A1:H1"/>
    <mergeCell ref="A7:A8"/>
    <mergeCell ref="B7:E7"/>
    <mergeCell ref="F7:F8"/>
    <mergeCell ref="G7:G8"/>
    <mergeCell ref="H7:H8"/>
  </mergeCells>
  <printOptions/>
  <pageMargins left="0.17" right="0.17" top="0.4330708661417323" bottom="0.31496062992125984" header="0.31496062992125984" footer="0.31496062992125984"/>
  <pageSetup fitToHeight="1" fitToWidth="1" horizontalDpi="600" verticalDpi="600" orientation="portrait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49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I48" sqref="I48"/>
    </sheetView>
  </sheetViews>
  <sheetFormatPr defaultColWidth="9.140625" defaultRowHeight="15"/>
  <cols>
    <col min="1" max="1" width="24.7109375" style="1" customWidth="1"/>
    <col min="2" max="2" width="16.8515625" style="1" customWidth="1"/>
    <col min="3" max="3" width="17.8515625" style="1" customWidth="1"/>
    <col min="4" max="4" width="16.7109375" style="1" customWidth="1"/>
    <col min="5" max="5" width="18.00390625" style="1" customWidth="1"/>
    <col min="6" max="6" width="8.421875" style="1" customWidth="1"/>
    <col min="7" max="7" width="8.7109375" style="1" customWidth="1"/>
    <col min="8" max="8" width="19.00390625" style="1" customWidth="1"/>
    <col min="9" max="16384" width="9.140625" style="1" customWidth="1"/>
  </cols>
  <sheetData>
    <row r="1" spans="1:8" ht="15.75">
      <c r="A1" s="66" t="s">
        <v>283</v>
      </c>
      <c r="B1" s="66"/>
      <c r="C1" s="66"/>
      <c r="D1" s="66"/>
      <c r="E1" s="66"/>
      <c r="F1" s="66"/>
      <c r="G1" s="66"/>
      <c r="H1" s="66"/>
    </row>
    <row r="3" spans="1:4" ht="15.75">
      <c r="A3" s="11" t="s">
        <v>194</v>
      </c>
      <c r="B3" s="33">
        <f>MAX($F$9:$F$45)</f>
        <v>0.5219861688217479</v>
      </c>
      <c r="C3" s="25"/>
      <c r="D3" s="25"/>
    </row>
    <row r="4" spans="1:4" ht="15.75">
      <c r="A4" s="12" t="s">
        <v>195</v>
      </c>
      <c r="B4" s="44">
        <f>MIN($F$9:$F$45)</f>
        <v>0</v>
      </c>
      <c r="C4" s="27"/>
      <c r="D4" s="27"/>
    </row>
    <row r="5" spans="1:4" ht="15.75">
      <c r="A5" s="13" t="s">
        <v>196</v>
      </c>
      <c r="B5" s="14" t="s">
        <v>42</v>
      </c>
      <c r="C5" s="28"/>
      <c r="D5" s="28"/>
    </row>
    <row r="7" spans="1:8" s="8" customFormat="1" ht="213.75" customHeight="1">
      <c r="A7" s="3" t="s">
        <v>38</v>
      </c>
      <c r="B7" s="10" t="s">
        <v>121</v>
      </c>
      <c r="C7" s="10" t="s">
        <v>265</v>
      </c>
      <c r="D7" s="10" t="s">
        <v>122</v>
      </c>
      <c r="E7" s="10" t="s">
        <v>123</v>
      </c>
      <c r="F7" s="9" t="s">
        <v>197</v>
      </c>
      <c r="G7" s="9" t="s">
        <v>198</v>
      </c>
      <c r="H7" s="9" t="s">
        <v>199</v>
      </c>
    </row>
    <row r="8" spans="1:8" s="7" customFormat="1" ht="15.75">
      <c r="A8" s="9">
        <v>1</v>
      </c>
      <c r="B8" s="9">
        <v>2</v>
      </c>
      <c r="C8" s="9">
        <v>3</v>
      </c>
      <c r="D8" s="9">
        <v>4</v>
      </c>
      <c r="E8" s="9" t="s">
        <v>311</v>
      </c>
      <c r="F8" s="9" t="s">
        <v>312</v>
      </c>
      <c r="G8" s="9">
        <v>7</v>
      </c>
      <c r="H8" s="9">
        <v>8</v>
      </c>
    </row>
    <row r="9" spans="1:8" ht="15.75">
      <c r="A9" s="5" t="s">
        <v>0</v>
      </c>
      <c r="B9" s="46">
        <v>6124537200</v>
      </c>
      <c r="C9" s="46">
        <f>ННДконс!$E6</f>
        <v>11699372772.34</v>
      </c>
      <c r="D9" s="46">
        <v>33768000</v>
      </c>
      <c r="E9" s="46">
        <f>C9+D9</f>
        <v>11733140772.34</v>
      </c>
      <c r="F9" s="46">
        <f>B9/E9</f>
        <v>0.5219861688217479</v>
      </c>
      <c r="G9" s="23">
        <f>(F9-$B$4)/($B$3-$B$4)</f>
        <v>1</v>
      </c>
      <c r="H9" s="23">
        <f>G9*$B$5</f>
        <v>-1</v>
      </c>
    </row>
    <row r="10" spans="1:8" ht="15.75">
      <c r="A10" s="5" t="s">
        <v>1</v>
      </c>
      <c r="B10" s="46">
        <v>3000000000</v>
      </c>
      <c r="C10" s="46">
        <f>ННДконс!$E7</f>
        <v>5584358000</v>
      </c>
      <c r="D10" s="46">
        <v>1064136000</v>
      </c>
      <c r="E10" s="46">
        <f aca="true" t="shared" si="0" ref="E10:E46">C10+D10</f>
        <v>6648494000</v>
      </c>
      <c r="F10" s="46">
        <f>B10/E10</f>
        <v>0.45123000787847595</v>
      </c>
      <c r="G10" s="46">
        <f aca="true" t="shared" si="1" ref="G10:G45">(F10-$B$4)/($B$3-$B$4)</f>
        <v>0.8644482073098103</v>
      </c>
      <c r="H10" s="46">
        <f aca="true" t="shared" si="2" ref="H10:H45">G10*$B$5</f>
        <v>-0.8644482073098103</v>
      </c>
    </row>
    <row r="11" spans="1:8" ht="15.75">
      <c r="A11" s="5" t="s">
        <v>2</v>
      </c>
      <c r="B11" s="46">
        <v>63905000</v>
      </c>
      <c r="C11" s="46">
        <f>ННДконс!$E8</f>
        <v>1029121000</v>
      </c>
      <c r="D11" s="46">
        <v>153835455</v>
      </c>
      <c r="E11" s="46">
        <f t="shared" si="0"/>
        <v>1182956455</v>
      </c>
      <c r="F11" s="46">
        <f>B11/E11</f>
        <v>0.05402143056905675</v>
      </c>
      <c r="G11" s="46">
        <f t="shared" si="1"/>
        <v>0.1034920727708102</v>
      </c>
      <c r="H11" s="46">
        <f t="shared" si="2"/>
        <v>-0.1034920727708102</v>
      </c>
    </row>
    <row r="12" spans="1:8" ht="15.75">
      <c r="A12" s="5" t="s">
        <v>3</v>
      </c>
      <c r="B12" s="46">
        <v>76000000</v>
      </c>
      <c r="C12" s="46">
        <f>ННДконс!$E9</f>
        <v>963534000</v>
      </c>
      <c r="D12" s="46">
        <v>5092000</v>
      </c>
      <c r="E12" s="46">
        <f t="shared" si="0"/>
        <v>968626000</v>
      </c>
      <c r="F12" s="46">
        <f>B12/E12</f>
        <v>0.0784616559951932</v>
      </c>
      <c r="G12" s="46">
        <f t="shared" si="1"/>
        <v>0.15031366860217887</v>
      </c>
      <c r="H12" s="46">
        <f t="shared" si="2"/>
        <v>-0.15031366860217887</v>
      </c>
    </row>
    <row r="13" spans="1:8" ht="15.75">
      <c r="A13" s="5" t="s">
        <v>4</v>
      </c>
      <c r="B13" s="46"/>
      <c r="C13" s="46">
        <f>ННДконс!$E10</f>
        <v>202589000</v>
      </c>
      <c r="D13" s="46">
        <v>177860000</v>
      </c>
      <c r="E13" s="46">
        <f t="shared" si="0"/>
        <v>380449000</v>
      </c>
      <c r="F13" s="23">
        <f>B13/E13</f>
        <v>0</v>
      </c>
      <c r="G13" s="23">
        <f t="shared" si="1"/>
        <v>0</v>
      </c>
      <c r="H13" s="23">
        <f t="shared" si="2"/>
        <v>0</v>
      </c>
    </row>
    <row r="14" spans="1:8" ht="15.75">
      <c r="A14" s="5" t="s">
        <v>5</v>
      </c>
      <c r="B14" s="46"/>
      <c r="C14" s="46">
        <f>ННДконс!$E11</f>
        <v>317639500</v>
      </c>
      <c r="D14" s="46">
        <v>15244268.31</v>
      </c>
      <c r="E14" s="46">
        <f t="shared" si="0"/>
        <v>332883768.31</v>
      </c>
      <c r="F14" s="23">
        <f>B14/E14</f>
        <v>0</v>
      </c>
      <c r="G14" s="23">
        <f t="shared" si="1"/>
        <v>0</v>
      </c>
      <c r="H14" s="23">
        <f t="shared" si="2"/>
        <v>0</v>
      </c>
    </row>
    <row r="15" spans="1:8" ht="15.75">
      <c r="A15" s="5" t="s">
        <v>6</v>
      </c>
      <c r="B15" s="46"/>
      <c r="C15" s="46">
        <f>ННДконс!$E12</f>
        <v>278636675</v>
      </c>
      <c r="D15" s="46">
        <v>138338606</v>
      </c>
      <c r="E15" s="46">
        <f t="shared" si="0"/>
        <v>416975281</v>
      </c>
      <c r="F15" s="23">
        <f>B15/E15</f>
        <v>0</v>
      </c>
      <c r="G15" s="23">
        <f t="shared" si="1"/>
        <v>0</v>
      </c>
      <c r="H15" s="23">
        <f t="shared" si="2"/>
        <v>0</v>
      </c>
    </row>
    <row r="16" spans="1:8" ht="15.75">
      <c r="A16" s="5" t="s">
        <v>7</v>
      </c>
      <c r="B16" s="46"/>
      <c r="C16" s="46">
        <f>ННДконс!$E13</f>
        <v>98372378.57</v>
      </c>
      <c r="D16" s="46">
        <v>85845000</v>
      </c>
      <c r="E16" s="46">
        <f t="shared" si="0"/>
        <v>184217378.57</v>
      </c>
      <c r="F16" s="23">
        <f>B16/E16</f>
        <v>0</v>
      </c>
      <c r="G16" s="23">
        <f t="shared" si="1"/>
        <v>0</v>
      </c>
      <c r="H16" s="23">
        <f t="shared" si="2"/>
        <v>0</v>
      </c>
    </row>
    <row r="17" spans="1:8" ht="15.75">
      <c r="A17" s="5" t="s">
        <v>8</v>
      </c>
      <c r="B17" s="46">
        <v>20000000</v>
      </c>
      <c r="C17" s="46">
        <f>ННДконс!$E14</f>
        <v>278741000</v>
      </c>
      <c r="D17" s="46">
        <v>46936000</v>
      </c>
      <c r="E17" s="46">
        <f t="shared" si="0"/>
        <v>325677000</v>
      </c>
      <c r="F17" s="46">
        <f>B17/E17</f>
        <v>0.06141053866253988</v>
      </c>
      <c r="G17" s="46">
        <f t="shared" si="1"/>
        <v>0.11764782733833481</v>
      </c>
      <c r="H17" s="46">
        <f t="shared" si="2"/>
        <v>-0.11764782733833481</v>
      </c>
    </row>
    <row r="18" spans="1:8" ht="15.75">
      <c r="A18" s="5" t="s">
        <v>9</v>
      </c>
      <c r="B18" s="46">
        <v>7000000</v>
      </c>
      <c r="C18" s="46">
        <f>ННДконс!$E15</f>
        <v>157592000</v>
      </c>
      <c r="D18" s="46">
        <v>44343000</v>
      </c>
      <c r="E18" s="46">
        <f t="shared" si="0"/>
        <v>201935000</v>
      </c>
      <c r="F18" s="46">
        <f>B18/E18</f>
        <v>0.03466461980340208</v>
      </c>
      <c r="G18" s="46">
        <f t="shared" si="1"/>
        <v>0.06640907723982173</v>
      </c>
      <c r="H18" s="46">
        <f t="shared" si="2"/>
        <v>-0.06640907723982173</v>
      </c>
    </row>
    <row r="19" spans="1:8" ht="15.75">
      <c r="A19" s="5" t="s">
        <v>10</v>
      </c>
      <c r="B19" s="46"/>
      <c r="C19" s="46">
        <f>ННДконс!$E16</f>
        <v>39790700</v>
      </c>
      <c r="D19" s="46">
        <v>41154300</v>
      </c>
      <c r="E19" s="46">
        <f t="shared" si="0"/>
        <v>80945000</v>
      </c>
      <c r="F19" s="23">
        <f>B19/E19</f>
        <v>0</v>
      </c>
      <c r="G19" s="23">
        <f t="shared" si="1"/>
        <v>0</v>
      </c>
      <c r="H19" s="23">
        <f t="shared" si="2"/>
        <v>0</v>
      </c>
    </row>
    <row r="20" spans="1:8" ht="15.75">
      <c r="A20" s="5" t="s">
        <v>11</v>
      </c>
      <c r="B20" s="46">
        <v>15000000</v>
      </c>
      <c r="C20" s="46">
        <f>ННДконс!$E17</f>
        <v>177917538.51999998</v>
      </c>
      <c r="D20" s="46">
        <v>162252431.32</v>
      </c>
      <c r="E20" s="46">
        <f t="shared" si="0"/>
        <v>340169969.84</v>
      </c>
      <c r="F20" s="46">
        <f>B20/E20</f>
        <v>0.04409560316877853</v>
      </c>
      <c r="G20" s="46">
        <f t="shared" si="1"/>
        <v>0.08447657390676315</v>
      </c>
      <c r="H20" s="46">
        <f t="shared" si="2"/>
        <v>-0.08447657390676315</v>
      </c>
    </row>
    <row r="21" spans="1:8" ht="15.75">
      <c r="A21" s="5" t="s">
        <v>12</v>
      </c>
      <c r="B21" s="46"/>
      <c r="C21" s="46">
        <f>ННДконс!$E18</f>
        <v>51426858.99</v>
      </c>
      <c r="D21" s="46">
        <v>42579000</v>
      </c>
      <c r="E21" s="46">
        <f t="shared" si="0"/>
        <v>94005858.99000001</v>
      </c>
      <c r="F21" s="23">
        <f>B21/E21</f>
        <v>0</v>
      </c>
      <c r="G21" s="23">
        <f t="shared" si="1"/>
        <v>0</v>
      </c>
      <c r="H21" s="23">
        <f t="shared" si="2"/>
        <v>0</v>
      </c>
    </row>
    <row r="22" spans="1:8" ht="15.75">
      <c r="A22" s="5" t="s">
        <v>13</v>
      </c>
      <c r="B22" s="46"/>
      <c r="C22" s="46">
        <f>ННДконс!$E19</f>
        <v>98963066</v>
      </c>
      <c r="D22" s="46">
        <v>61226825</v>
      </c>
      <c r="E22" s="46">
        <f t="shared" si="0"/>
        <v>160189891</v>
      </c>
      <c r="F22" s="23">
        <f>B22/E22</f>
        <v>0</v>
      </c>
      <c r="G22" s="23">
        <f t="shared" si="1"/>
        <v>0</v>
      </c>
      <c r="H22" s="23">
        <f t="shared" si="2"/>
        <v>0</v>
      </c>
    </row>
    <row r="23" spans="1:8" ht="15.75">
      <c r="A23" s="5" t="s">
        <v>14</v>
      </c>
      <c r="B23" s="46"/>
      <c r="C23" s="46">
        <f>ННДконс!$E20</f>
        <v>106928966</v>
      </c>
      <c r="D23" s="46">
        <v>52343000</v>
      </c>
      <c r="E23" s="46">
        <f t="shared" si="0"/>
        <v>159271966</v>
      </c>
      <c r="F23" s="23">
        <f>B23/E23</f>
        <v>0</v>
      </c>
      <c r="G23" s="23">
        <f t="shared" si="1"/>
        <v>0</v>
      </c>
      <c r="H23" s="23">
        <f t="shared" si="2"/>
        <v>0</v>
      </c>
    </row>
    <row r="24" spans="1:8" ht="15.75">
      <c r="A24" s="5" t="s">
        <v>15</v>
      </c>
      <c r="B24" s="46"/>
      <c r="C24" s="46">
        <f>ННДконс!$E21</f>
        <v>52383852</v>
      </c>
      <c r="D24" s="46">
        <v>79294545</v>
      </c>
      <c r="E24" s="46">
        <f t="shared" si="0"/>
        <v>131678397</v>
      </c>
      <c r="F24" s="23">
        <f>B24/E24</f>
        <v>0</v>
      </c>
      <c r="G24" s="23">
        <f t="shared" si="1"/>
        <v>0</v>
      </c>
      <c r="H24" s="23">
        <f t="shared" si="2"/>
        <v>0</v>
      </c>
    </row>
    <row r="25" spans="1:8" ht="15.75">
      <c r="A25" s="5" t="s">
        <v>16</v>
      </c>
      <c r="B25" s="46">
        <v>212000000</v>
      </c>
      <c r="C25" s="46">
        <f>ННДконс!$E22</f>
        <v>495539198.66</v>
      </c>
      <c r="D25" s="46">
        <v>160920000</v>
      </c>
      <c r="E25" s="46">
        <f t="shared" si="0"/>
        <v>656459198.6600001</v>
      </c>
      <c r="F25" s="46">
        <f>B25/E25</f>
        <v>0.3229446710972225</v>
      </c>
      <c r="G25" s="46">
        <f t="shared" si="1"/>
        <v>0.6186843452695091</v>
      </c>
      <c r="H25" s="46">
        <f t="shared" si="2"/>
        <v>-0.6186843452695091</v>
      </c>
    </row>
    <row r="26" spans="1:8" ht="15.75">
      <c r="A26" s="5" t="s">
        <v>17</v>
      </c>
      <c r="B26" s="46"/>
      <c r="C26" s="46">
        <f>ННДконс!$E23</f>
        <v>37643900</v>
      </c>
      <c r="D26" s="46">
        <v>31672800</v>
      </c>
      <c r="E26" s="46">
        <f t="shared" si="0"/>
        <v>69316700</v>
      </c>
      <c r="F26" s="23">
        <f>B26/E26</f>
        <v>0</v>
      </c>
      <c r="G26" s="23">
        <f t="shared" si="1"/>
        <v>0</v>
      </c>
      <c r="H26" s="23">
        <f t="shared" si="2"/>
        <v>0</v>
      </c>
    </row>
    <row r="27" spans="1:8" ht="15.75">
      <c r="A27" s="5" t="s">
        <v>18</v>
      </c>
      <c r="B27" s="46"/>
      <c r="C27" s="46">
        <f>ННДконс!$E24</f>
        <v>59517819</v>
      </c>
      <c r="D27" s="46">
        <v>46888000</v>
      </c>
      <c r="E27" s="46">
        <f t="shared" si="0"/>
        <v>106405819</v>
      </c>
      <c r="F27" s="23">
        <f>B27/E27</f>
        <v>0</v>
      </c>
      <c r="G27" s="23">
        <f t="shared" si="1"/>
        <v>0</v>
      </c>
      <c r="H27" s="23">
        <f t="shared" si="2"/>
        <v>0</v>
      </c>
    </row>
    <row r="28" spans="1:8" ht="15.75">
      <c r="A28" s="5" t="s">
        <v>19</v>
      </c>
      <c r="B28" s="46"/>
      <c r="C28" s="46">
        <f>ННДконс!$E25</f>
        <v>228706341.59</v>
      </c>
      <c r="D28" s="46">
        <v>74471000</v>
      </c>
      <c r="E28" s="46">
        <f t="shared" si="0"/>
        <v>303177341.59000003</v>
      </c>
      <c r="F28" s="23">
        <f>B28/E28</f>
        <v>0</v>
      </c>
      <c r="G28" s="23">
        <f t="shared" si="1"/>
        <v>0</v>
      </c>
      <c r="H28" s="23">
        <f t="shared" si="2"/>
        <v>0</v>
      </c>
    </row>
    <row r="29" spans="1:8" ht="15.75">
      <c r="A29" s="5" t="s">
        <v>20</v>
      </c>
      <c r="B29" s="46"/>
      <c r="C29" s="46">
        <f>ННДконс!$E26</f>
        <v>175937092.06</v>
      </c>
      <c r="D29" s="46">
        <v>117596456</v>
      </c>
      <c r="E29" s="46">
        <f t="shared" si="0"/>
        <v>293533548.06</v>
      </c>
      <c r="F29" s="23">
        <f>B29/E29</f>
        <v>0</v>
      </c>
      <c r="G29" s="23">
        <f t="shared" si="1"/>
        <v>0</v>
      </c>
      <c r="H29" s="23">
        <f t="shared" si="2"/>
        <v>0</v>
      </c>
    </row>
    <row r="30" spans="1:8" ht="15.75">
      <c r="A30" s="5" t="s">
        <v>21</v>
      </c>
      <c r="B30" s="46"/>
      <c r="C30" s="46">
        <f>ННДконс!$E27</f>
        <v>57199575.45</v>
      </c>
      <c r="D30" s="46">
        <v>69802683.8</v>
      </c>
      <c r="E30" s="46">
        <f t="shared" si="0"/>
        <v>127002259.25</v>
      </c>
      <c r="F30" s="23">
        <f>B30/E30</f>
        <v>0</v>
      </c>
      <c r="G30" s="23">
        <f t="shared" si="1"/>
        <v>0</v>
      </c>
      <c r="H30" s="23">
        <f t="shared" si="2"/>
        <v>0</v>
      </c>
    </row>
    <row r="31" spans="1:8" ht="15.75">
      <c r="A31" s="5" t="s">
        <v>22</v>
      </c>
      <c r="B31" s="46"/>
      <c r="C31" s="46">
        <f>ННДконс!$E28</f>
        <v>76350492.37</v>
      </c>
      <c r="D31" s="46">
        <v>79721000</v>
      </c>
      <c r="E31" s="46">
        <f t="shared" si="0"/>
        <v>156071492.37</v>
      </c>
      <c r="F31" s="23">
        <f>B31/E31</f>
        <v>0</v>
      </c>
      <c r="G31" s="23">
        <f t="shared" si="1"/>
        <v>0</v>
      </c>
      <c r="H31" s="23">
        <f t="shared" si="2"/>
        <v>0</v>
      </c>
    </row>
    <row r="32" spans="1:8" ht="15.75">
      <c r="A32" s="5" t="s">
        <v>23</v>
      </c>
      <c r="B32" s="46"/>
      <c r="C32" s="46">
        <f>ННДконс!$E29</f>
        <v>76366057.72000001</v>
      </c>
      <c r="D32" s="46">
        <v>56542000</v>
      </c>
      <c r="E32" s="46">
        <f t="shared" si="0"/>
        <v>132908057.72000001</v>
      </c>
      <c r="F32" s="23">
        <f>B32/E32</f>
        <v>0</v>
      </c>
      <c r="G32" s="23">
        <f t="shared" si="1"/>
        <v>0</v>
      </c>
      <c r="H32" s="23">
        <f t="shared" si="2"/>
        <v>0</v>
      </c>
    </row>
    <row r="33" spans="1:8" ht="15.75">
      <c r="A33" s="5" t="s">
        <v>24</v>
      </c>
      <c r="B33" s="46"/>
      <c r="C33" s="46">
        <f>ННДконс!$E30</f>
        <v>291211954.1</v>
      </c>
      <c r="D33" s="46">
        <v>118126405.89</v>
      </c>
      <c r="E33" s="46">
        <f t="shared" si="0"/>
        <v>409338359.99</v>
      </c>
      <c r="F33" s="23">
        <f>B33/E33</f>
        <v>0</v>
      </c>
      <c r="G33" s="23">
        <f t="shared" si="1"/>
        <v>0</v>
      </c>
      <c r="H33" s="23">
        <f t="shared" si="2"/>
        <v>0</v>
      </c>
    </row>
    <row r="34" spans="1:8" ht="15.75">
      <c r="A34" s="5" t="s">
        <v>25</v>
      </c>
      <c r="B34" s="46"/>
      <c r="C34" s="46">
        <f>ННДконс!$E31</f>
        <v>33045193.4</v>
      </c>
      <c r="D34" s="46">
        <v>38184047.19</v>
      </c>
      <c r="E34" s="46">
        <f t="shared" si="0"/>
        <v>71229240.59</v>
      </c>
      <c r="F34" s="23">
        <f>B34/E34</f>
        <v>0</v>
      </c>
      <c r="G34" s="23">
        <f t="shared" si="1"/>
        <v>0</v>
      </c>
      <c r="H34" s="23">
        <f t="shared" si="2"/>
        <v>0</v>
      </c>
    </row>
    <row r="35" spans="1:8" ht="15.75">
      <c r="A35" s="5" t="s">
        <v>26</v>
      </c>
      <c r="B35" s="46"/>
      <c r="C35" s="46">
        <f>ННДконс!$E32</f>
        <v>228592475.19</v>
      </c>
      <c r="D35" s="46">
        <v>55349000</v>
      </c>
      <c r="E35" s="46">
        <f t="shared" si="0"/>
        <v>283941475.19</v>
      </c>
      <c r="F35" s="23">
        <f>B35/E35</f>
        <v>0</v>
      </c>
      <c r="G35" s="23">
        <f t="shared" si="1"/>
        <v>0</v>
      </c>
      <c r="H35" s="23">
        <f t="shared" si="2"/>
        <v>0</v>
      </c>
    </row>
    <row r="36" spans="1:8" ht="15.75">
      <c r="A36" s="5" t="s">
        <v>27</v>
      </c>
      <c r="B36" s="46"/>
      <c r="C36" s="46">
        <f>ННДконс!$E33</f>
        <v>92079068</v>
      </c>
      <c r="D36" s="46">
        <v>49543276</v>
      </c>
      <c r="E36" s="46">
        <f t="shared" si="0"/>
        <v>141622344</v>
      </c>
      <c r="F36" s="23">
        <f>B36/E36</f>
        <v>0</v>
      </c>
      <c r="G36" s="23">
        <f t="shared" si="1"/>
        <v>0</v>
      </c>
      <c r="H36" s="23">
        <f t="shared" si="2"/>
        <v>0</v>
      </c>
    </row>
    <row r="37" spans="1:8" ht="15.75">
      <c r="A37" s="5" t="s">
        <v>28</v>
      </c>
      <c r="B37" s="46"/>
      <c r="C37" s="46">
        <f>ННДконс!$E34</f>
        <v>54218772.72</v>
      </c>
      <c r="D37" s="46">
        <v>116225000</v>
      </c>
      <c r="E37" s="46">
        <f t="shared" si="0"/>
        <v>170443772.72</v>
      </c>
      <c r="F37" s="23">
        <f>B37/E37</f>
        <v>0</v>
      </c>
      <c r="G37" s="23">
        <f t="shared" si="1"/>
        <v>0</v>
      </c>
      <c r="H37" s="23">
        <f t="shared" si="2"/>
        <v>0</v>
      </c>
    </row>
    <row r="38" spans="1:8" ht="15.75">
      <c r="A38" s="5" t="s">
        <v>29</v>
      </c>
      <c r="B38" s="46"/>
      <c r="C38" s="46">
        <f>ННДконс!$E35</f>
        <v>94538349</v>
      </c>
      <c r="D38" s="46">
        <v>102667500</v>
      </c>
      <c r="E38" s="46">
        <f t="shared" si="0"/>
        <v>197205849</v>
      </c>
      <c r="F38" s="23">
        <f>B38/E38</f>
        <v>0</v>
      </c>
      <c r="G38" s="23">
        <f t="shared" si="1"/>
        <v>0</v>
      </c>
      <c r="H38" s="23">
        <f t="shared" si="2"/>
        <v>0</v>
      </c>
    </row>
    <row r="39" spans="1:8" ht="15.75">
      <c r="A39" s="5" t="s">
        <v>30</v>
      </c>
      <c r="B39" s="46"/>
      <c r="C39" s="46">
        <f>ННДконс!$E36</f>
        <v>272962710.85</v>
      </c>
      <c r="D39" s="46">
        <v>95501681.08</v>
      </c>
      <c r="E39" s="46">
        <f t="shared" si="0"/>
        <v>368464391.93</v>
      </c>
      <c r="F39" s="23">
        <f>B39/E39</f>
        <v>0</v>
      </c>
      <c r="G39" s="23">
        <f t="shared" si="1"/>
        <v>0</v>
      </c>
      <c r="H39" s="23">
        <f t="shared" si="2"/>
        <v>0</v>
      </c>
    </row>
    <row r="40" spans="1:8" ht="15.75">
      <c r="A40" s="5" t="s">
        <v>31</v>
      </c>
      <c r="B40" s="46"/>
      <c r="C40" s="46">
        <f>ННДконс!$E37</f>
        <v>358834207</v>
      </c>
      <c r="D40" s="46">
        <v>81376185</v>
      </c>
      <c r="E40" s="46">
        <f t="shared" si="0"/>
        <v>440210392</v>
      </c>
      <c r="F40" s="23">
        <f>B40/E40</f>
        <v>0</v>
      </c>
      <c r="G40" s="23">
        <f t="shared" si="1"/>
        <v>0</v>
      </c>
      <c r="H40" s="23">
        <f t="shared" si="2"/>
        <v>0</v>
      </c>
    </row>
    <row r="41" spans="1:8" ht="15.75">
      <c r="A41" s="5" t="s">
        <v>32</v>
      </c>
      <c r="B41" s="46"/>
      <c r="C41" s="46">
        <f>ННДконс!$E38</f>
        <v>128527381</v>
      </c>
      <c r="D41" s="46">
        <v>74035100</v>
      </c>
      <c r="E41" s="46">
        <f t="shared" si="0"/>
        <v>202562481</v>
      </c>
      <c r="F41" s="23">
        <f>B41/E41</f>
        <v>0</v>
      </c>
      <c r="G41" s="23">
        <f t="shared" si="1"/>
        <v>0</v>
      </c>
      <c r="H41" s="23">
        <f t="shared" si="2"/>
        <v>0</v>
      </c>
    </row>
    <row r="42" spans="1:8" ht="15.75">
      <c r="A42" s="5" t="s">
        <v>33</v>
      </c>
      <c r="B42" s="46">
        <v>4500000</v>
      </c>
      <c r="C42" s="46">
        <f>ННДконс!$E39</f>
        <v>66164732.93</v>
      </c>
      <c r="D42" s="46">
        <v>55770000</v>
      </c>
      <c r="E42" s="46">
        <f t="shared" si="0"/>
        <v>121934732.93</v>
      </c>
      <c r="F42" s="46">
        <f>B42/E42</f>
        <v>0.03690498918452832</v>
      </c>
      <c r="G42" s="46">
        <f t="shared" si="1"/>
        <v>0.07070108632922598</v>
      </c>
      <c r="H42" s="46">
        <f t="shared" si="2"/>
        <v>-0.07070108632922598</v>
      </c>
    </row>
    <row r="43" spans="1:8" ht="15.75">
      <c r="A43" s="5" t="s">
        <v>34</v>
      </c>
      <c r="B43" s="46"/>
      <c r="C43" s="46">
        <f>ННДконс!$E40</f>
        <v>47576107.59</v>
      </c>
      <c r="D43" s="46">
        <v>56902000</v>
      </c>
      <c r="E43" s="46">
        <f t="shared" si="0"/>
        <v>104478107.59</v>
      </c>
      <c r="F43" s="23">
        <f>B43/E43</f>
        <v>0</v>
      </c>
      <c r="G43" s="23">
        <f t="shared" si="1"/>
        <v>0</v>
      </c>
      <c r="H43" s="23">
        <f t="shared" si="2"/>
        <v>0</v>
      </c>
    </row>
    <row r="44" spans="1:8" ht="15.75">
      <c r="A44" s="5" t="s">
        <v>35</v>
      </c>
      <c r="B44" s="46"/>
      <c r="C44" s="46">
        <f>ННДконс!$E41</f>
        <v>56849758.71</v>
      </c>
      <c r="D44" s="46">
        <v>46904000</v>
      </c>
      <c r="E44" s="46">
        <f t="shared" si="0"/>
        <v>103753758.71000001</v>
      </c>
      <c r="F44" s="23">
        <f>B44/E44</f>
        <v>0</v>
      </c>
      <c r="G44" s="23">
        <f t="shared" si="1"/>
        <v>0</v>
      </c>
      <c r="H44" s="23">
        <f t="shared" si="2"/>
        <v>0</v>
      </c>
    </row>
    <row r="45" spans="1:8" ht="15.75">
      <c r="A45" s="5" t="s">
        <v>36</v>
      </c>
      <c r="B45" s="46"/>
      <c r="C45" s="46">
        <f>ННДконс!$E42</f>
        <v>75876167</v>
      </c>
      <c r="D45" s="46">
        <v>61310000</v>
      </c>
      <c r="E45" s="46">
        <f t="shared" si="0"/>
        <v>137186167</v>
      </c>
      <c r="F45" s="23">
        <f>B45/E45</f>
        <v>0</v>
      </c>
      <c r="G45" s="23">
        <f t="shared" si="1"/>
        <v>0</v>
      </c>
      <c r="H45" s="23">
        <f t="shared" si="2"/>
        <v>0</v>
      </c>
    </row>
    <row r="46" spans="1:8" s="18" customFormat="1" ht="15.75">
      <c r="A46" s="15" t="s">
        <v>74</v>
      </c>
      <c r="B46" s="16">
        <f>SUM(B9:B45)</f>
        <v>9522942200</v>
      </c>
      <c r="C46" s="16">
        <f>SUM(C9:C45)</f>
        <v>24145104661.760002</v>
      </c>
      <c r="D46" s="16">
        <f>SUM(D9:D45)</f>
        <v>3793756565.59</v>
      </c>
      <c r="E46" s="16">
        <f>SUM(E9:E45)</f>
        <v>27938861227.350006</v>
      </c>
      <c r="F46" s="16">
        <f>B46/E46</f>
        <v>0.3408493324945459</v>
      </c>
      <c r="G46" s="16"/>
      <c r="H46" s="16"/>
    </row>
    <row r="47" spans="1:5" ht="15.75">
      <c r="A47" s="6" t="s">
        <v>39</v>
      </c>
      <c r="E47" s="21"/>
    </row>
    <row r="49" ht="15.75">
      <c r="E49" s="21">
        <f>C46+D46-E46</f>
        <v>0</v>
      </c>
    </row>
  </sheetData>
  <sheetProtection/>
  <mergeCells count="1">
    <mergeCell ref="A1:H1"/>
  </mergeCells>
  <printOptions/>
  <pageMargins left="1.76" right="0.15748031496062992" top="0.17" bottom="0.15748031496062992" header="0.15748031496062992" footer="0.15748031496062992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46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44" sqref="J44"/>
    </sheetView>
  </sheetViews>
  <sheetFormatPr defaultColWidth="9.140625" defaultRowHeight="15"/>
  <cols>
    <col min="1" max="1" width="24.421875" style="51" customWidth="1"/>
    <col min="2" max="2" width="18.00390625" style="51" customWidth="1"/>
    <col min="3" max="3" width="15.57421875" style="51" customWidth="1"/>
    <col min="4" max="4" width="15.00390625" style="51" customWidth="1"/>
    <col min="5" max="6" width="18.00390625" style="51" customWidth="1"/>
    <col min="7" max="7" width="15.57421875" style="51" customWidth="1"/>
    <col min="8" max="8" width="14.8515625" style="51" customWidth="1"/>
    <col min="9" max="9" width="18.28125" style="51" customWidth="1"/>
    <col min="10" max="16384" width="9.140625" style="51" customWidth="1"/>
  </cols>
  <sheetData>
    <row r="1" spans="1:9" ht="15.75">
      <c r="A1" s="62" t="s">
        <v>263</v>
      </c>
      <c r="B1" s="62"/>
      <c r="C1" s="62"/>
      <c r="D1" s="62"/>
      <c r="E1" s="62"/>
      <c r="F1" s="62"/>
      <c r="G1" s="62"/>
      <c r="H1" s="62"/>
      <c r="I1" s="62"/>
    </row>
    <row r="3" spans="1:9" s="7" customFormat="1" ht="15.75" customHeight="1">
      <c r="A3" s="63" t="s">
        <v>38</v>
      </c>
      <c r="B3" s="64" t="s">
        <v>284</v>
      </c>
      <c r="C3" s="64"/>
      <c r="D3" s="64"/>
      <c r="E3" s="64"/>
      <c r="F3" s="64" t="s">
        <v>298</v>
      </c>
      <c r="G3" s="64"/>
      <c r="H3" s="64"/>
      <c r="I3" s="64"/>
    </row>
    <row r="4" spans="1:9" s="8" customFormat="1" ht="212.25" customHeight="1">
      <c r="A4" s="63"/>
      <c r="B4" s="10" t="s">
        <v>261</v>
      </c>
      <c r="C4" s="10" t="s">
        <v>113</v>
      </c>
      <c r="D4" s="10" t="s">
        <v>40</v>
      </c>
      <c r="E4" s="10" t="s">
        <v>262</v>
      </c>
      <c r="F4" s="10" t="s">
        <v>261</v>
      </c>
      <c r="G4" s="10" t="s">
        <v>113</v>
      </c>
      <c r="H4" s="10" t="s">
        <v>40</v>
      </c>
      <c r="I4" s="10" t="s">
        <v>262</v>
      </c>
    </row>
    <row r="5" spans="1:9" s="7" customFormat="1" ht="15.75">
      <c r="A5" s="9">
        <v>1</v>
      </c>
      <c r="B5" s="9">
        <v>2</v>
      </c>
      <c r="C5" s="9">
        <v>3</v>
      </c>
      <c r="D5" s="9">
        <v>4</v>
      </c>
      <c r="E5" s="9" t="s">
        <v>114</v>
      </c>
      <c r="F5" s="9">
        <v>6</v>
      </c>
      <c r="G5" s="9">
        <v>7</v>
      </c>
      <c r="H5" s="9">
        <v>8</v>
      </c>
      <c r="I5" s="9" t="s">
        <v>115</v>
      </c>
    </row>
    <row r="6" spans="1:9" ht="15.75">
      <c r="A6" s="5" t="s">
        <v>0</v>
      </c>
      <c r="B6" s="52">
        <v>8206260980.12</v>
      </c>
      <c r="C6" s="52">
        <v>1798178.04</v>
      </c>
      <c r="D6" s="52">
        <v>-20432064.33</v>
      </c>
      <c r="E6" s="52">
        <f>B6-C6-D6</f>
        <v>8224894866.41</v>
      </c>
      <c r="F6" s="52">
        <v>11861125798.05</v>
      </c>
      <c r="G6" s="52">
        <v>1808294.94</v>
      </c>
      <c r="H6" s="52">
        <v>-20782869.33</v>
      </c>
      <c r="I6" s="52">
        <f>F6-G6-H6</f>
        <v>11880100372.439999</v>
      </c>
    </row>
    <row r="7" spans="1:9" ht="15.75">
      <c r="A7" s="5" t="s">
        <v>1</v>
      </c>
      <c r="B7" s="52">
        <v>4103406886.62</v>
      </c>
      <c r="C7" s="52"/>
      <c r="D7" s="52">
        <v>-18666745.24</v>
      </c>
      <c r="E7" s="52">
        <f aca="true" t="shared" si="0" ref="E7:E42">B7-C7-D7</f>
        <v>4122073631.8599997</v>
      </c>
      <c r="F7" s="52">
        <v>5891593952.21</v>
      </c>
      <c r="G7" s="52">
        <v>404014.21</v>
      </c>
      <c r="H7" s="52">
        <v>-18720567.98</v>
      </c>
      <c r="I7" s="52">
        <f aca="true" t="shared" si="1" ref="I7:I42">F7-G7-H7</f>
        <v>5909910505.98</v>
      </c>
    </row>
    <row r="8" spans="1:9" ht="15.75">
      <c r="A8" s="5" t="s">
        <v>2</v>
      </c>
      <c r="B8" s="52">
        <v>727238883.68</v>
      </c>
      <c r="C8" s="52">
        <v>411788.44</v>
      </c>
      <c r="D8" s="52">
        <v>-2532188.44</v>
      </c>
      <c r="E8" s="52">
        <f t="shared" si="0"/>
        <v>729359283.68</v>
      </c>
      <c r="F8" s="52">
        <v>1037457157.5</v>
      </c>
      <c r="G8" s="52">
        <v>411788.44</v>
      </c>
      <c r="H8" s="52">
        <v>-2590756.44</v>
      </c>
      <c r="I8" s="52">
        <f t="shared" si="1"/>
        <v>1039636125.5</v>
      </c>
    </row>
    <row r="9" spans="1:9" ht="15.75">
      <c r="A9" s="5" t="s">
        <v>3</v>
      </c>
      <c r="B9" s="52">
        <v>735297287.77</v>
      </c>
      <c r="C9" s="52"/>
      <c r="D9" s="52">
        <v>-4153818.33</v>
      </c>
      <c r="E9" s="52">
        <f t="shared" si="0"/>
        <v>739451106.1</v>
      </c>
      <c r="F9" s="52">
        <v>1040861849.82</v>
      </c>
      <c r="G9" s="52"/>
      <c r="H9" s="52">
        <v>-4339353.33</v>
      </c>
      <c r="I9" s="52">
        <f t="shared" si="1"/>
        <v>1045201203.1500001</v>
      </c>
    </row>
    <row r="10" spans="1:9" ht="15.75">
      <c r="A10" s="5" t="s">
        <v>4</v>
      </c>
      <c r="B10" s="52">
        <v>123103230.84</v>
      </c>
      <c r="C10" s="52"/>
      <c r="D10" s="52">
        <v>-154652.97</v>
      </c>
      <c r="E10" s="52">
        <f t="shared" si="0"/>
        <v>123257883.81</v>
      </c>
      <c r="F10" s="52">
        <v>189698063.54</v>
      </c>
      <c r="G10" s="52"/>
      <c r="H10" s="52">
        <v>-154652.97</v>
      </c>
      <c r="I10" s="52">
        <f t="shared" si="1"/>
        <v>189852716.51</v>
      </c>
    </row>
    <row r="11" spans="1:9" ht="15.75">
      <c r="A11" s="5" t="s">
        <v>5</v>
      </c>
      <c r="B11" s="52">
        <v>239467097.24</v>
      </c>
      <c r="C11" s="52"/>
      <c r="D11" s="52">
        <v>-16859.22</v>
      </c>
      <c r="E11" s="52">
        <f t="shared" si="0"/>
        <v>239483956.46</v>
      </c>
      <c r="F11" s="52">
        <v>325597130.51</v>
      </c>
      <c r="G11" s="52"/>
      <c r="H11" s="52">
        <v>-16859.22</v>
      </c>
      <c r="I11" s="52">
        <f t="shared" si="1"/>
        <v>325613989.73</v>
      </c>
    </row>
    <row r="12" spans="1:9" ht="15.75">
      <c r="A12" s="5" t="s">
        <v>6</v>
      </c>
      <c r="B12" s="52">
        <v>205271076.12</v>
      </c>
      <c r="C12" s="52"/>
      <c r="D12" s="52">
        <v>-21049.8</v>
      </c>
      <c r="E12" s="52">
        <f t="shared" si="0"/>
        <v>205292125.92000002</v>
      </c>
      <c r="F12" s="52">
        <v>295559636.76</v>
      </c>
      <c r="G12" s="52"/>
      <c r="H12" s="52">
        <v>-21049.8</v>
      </c>
      <c r="I12" s="52">
        <f t="shared" si="1"/>
        <v>295580686.56</v>
      </c>
    </row>
    <row r="13" spans="1:9" ht="15.75">
      <c r="A13" s="5" t="s">
        <v>7</v>
      </c>
      <c r="B13" s="52">
        <v>66615081.69</v>
      </c>
      <c r="C13" s="52"/>
      <c r="D13" s="52">
        <v>-10067.61</v>
      </c>
      <c r="E13" s="52">
        <f t="shared" si="0"/>
        <v>66625149.3</v>
      </c>
      <c r="F13" s="52">
        <v>94139290.73</v>
      </c>
      <c r="G13" s="52"/>
      <c r="H13" s="52">
        <v>-217692.61</v>
      </c>
      <c r="I13" s="52">
        <f t="shared" si="1"/>
        <v>94356983.34</v>
      </c>
    </row>
    <row r="14" spans="1:9" ht="15.75">
      <c r="A14" s="5" t="s">
        <v>8</v>
      </c>
      <c r="B14" s="52">
        <v>194536849</v>
      </c>
      <c r="C14" s="52">
        <v>220555.24</v>
      </c>
      <c r="D14" s="52">
        <v>-160623.89</v>
      </c>
      <c r="E14" s="52">
        <f t="shared" si="0"/>
        <v>194476917.64999998</v>
      </c>
      <c r="F14" s="52">
        <v>277231969.79</v>
      </c>
      <c r="G14" s="52">
        <v>451728.18</v>
      </c>
      <c r="H14" s="52">
        <v>-732920.57</v>
      </c>
      <c r="I14" s="52">
        <f t="shared" si="1"/>
        <v>277513162.18</v>
      </c>
    </row>
    <row r="15" spans="1:9" ht="15.75">
      <c r="A15" s="5" t="s">
        <v>9</v>
      </c>
      <c r="B15" s="52">
        <v>118929282.95</v>
      </c>
      <c r="C15" s="52"/>
      <c r="D15" s="52">
        <v>-856829.68</v>
      </c>
      <c r="E15" s="52">
        <f t="shared" si="0"/>
        <v>119786112.63000001</v>
      </c>
      <c r="F15" s="52">
        <v>158553337.65</v>
      </c>
      <c r="G15" s="52"/>
      <c r="H15" s="52">
        <v>-856829.68</v>
      </c>
      <c r="I15" s="52">
        <f t="shared" si="1"/>
        <v>159410167.33</v>
      </c>
    </row>
    <row r="16" spans="1:9" ht="15.75">
      <c r="A16" s="5" t="s">
        <v>10</v>
      </c>
      <c r="B16" s="52">
        <v>14284633.47</v>
      </c>
      <c r="C16" s="52">
        <v>140859</v>
      </c>
      <c r="D16" s="52">
        <v>-848002.7</v>
      </c>
      <c r="E16" s="52">
        <f t="shared" si="0"/>
        <v>14991777.17</v>
      </c>
      <c r="F16" s="52">
        <v>24224526.74</v>
      </c>
      <c r="G16" s="52">
        <v>215635</v>
      </c>
      <c r="H16" s="52">
        <v>-922972.52</v>
      </c>
      <c r="I16" s="52">
        <f t="shared" si="1"/>
        <v>24931864.259999998</v>
      </c>
    </row>
    <row r="17" spans="1:9" ht="15.75">
      <c r="A17" s="5" t="s">
        <v>11</v>
      </c>
      <c r="B17" s="52">
        <v>78470878.43</v>
      </c>
      <c r="C17" s="52"/>
      <c r="D17" s="52">
        <v>-678458.27</v>
      </c>
      <c r="E17" s="52">
        <f t="shared" si="0"/>
        <v>79149336.7</v>
      </c>
      <c r="F17" s="52">
        <v>108921524.75</v>
      </c>
      <c r="G17" s="52"/>
      <c r="H17" s="52">
        <v>-702568.32</v>
      </c>
      <c r="I17" s="52">
        <f t="shared" si="1"/>
        <v>109624093.07</v>
      </c>
    </row>
    <row r="18" spans="1:9" ht="15.75">
      <c r="A18" s="5" t="s">
        <v>12</v>
      </c>
      <c r="B18" s="52">
        <v>24346599.27</v>
      </c>
      <c r="C18" s="52"/>
      <c r="D18" s="52">
        <v>-630805.73</v>
      </c>
      <c r="E18" s="52">
        <f t="shared" si="0"/>
        <v>24977405</v>
      </c>
      <c r="F18" s="52">
        <v>35538002.86</v>
      </c>
      <c r="G18" s="52"/>
      <c r="H18" s="52">
        <v>-949870.23</v>
      </c>
      <c r="I18" s="52">
        <f t="shared" si="1"/>
        <v>36487873.089999996</v>
      </c>
    </row>
    <row r="19" spans="1:9" ht="15.75">
      <c r="A19" s="5" t="s">
        <v>13</v>
      </c>
      <c r="B19" s="52">
        <v>43039089.62</v>
      </c>
      <c r="C19" s="52"/>
      <c r="D19" s="52">
        <v>-144315.55</v>
      </c>
      <c r="E19" s="52">
        <f t="shared" si="0"/>
        <v>43183405.169999994</v>
      </c>
      <c r="F19" s="52">
        <v>63248485.15</v>
      </c>
      <c r="G19" s="52"/>
      <c r="H19" s="52">
        <v>-144315.55</v>
      </c>
      <c r="I19" s="52">
        <f t="shared" si="1"/>
        <v>63392800.699999996</v>
      </c>
    </row>
    <row r="20" spans="1:9" ht="15.75">
      <c r="A20" s="5" t="s">
        <v>14</v>
      </c>
      <c r="B20" s="52">
        <v>32474135.31</v>
      </c>
      <c r="C20" s="52"/>
      <c r="D20" s="52">
        <v>-6.53</v>
      </c>
      <c r="E20" s="52">
        <f t="shared" si="0"/>
        <v>32474141.84</v>
      </c>
      <c r="F20" s="52">
        <v>49512149.02</v>
      </c>
      <c r="G20" s="52"/>
      <c r="H20" s="52">
        <v>-845.84</v>
      </c>
      <c r="I20" s="52">
        <f t="shared" si="1"/>
        <v>49512994.86000001</v>
      </c>
    </row>
    <row r="21" spans="1:9" ht="15.75">
      <c r="A21" s="5" t="s">
        <v>15</v>
      </c>
      <c r="B21" s="52">
        <v>25430875.49</v>
      </c>
      <c r="C21" s="52">
        <v>39554</v>
      </c>
      <c r="D21" s="52">
        <v>-167194.48</v>
      </c>
      <c r="E21" s="52">
        <f t="shared" si="0"/>
        <v>25558515.97</v>
      </c>
      <c r="F21" s="52">
        <v>36533223.34</v>
      </c>
      <c r="G21" s="52">
        <v>271530</v>
      </c>
      <c r="H21" s="52">
        <v>-399170.48</v>
      </c>
      <c r="I21" s="52">
        <f t="shared" si="1"/>
        <v>36660863.82</v>
      </c>
    </row>
    <row r="22" spans="1:9" ht="15.75">
      <c r="A22" s="5" t="s">
        <v>16</v>
      </c>
      <c r="B22" s="52">
        <v>168588605.36</v>
      </c>
      <c r="C22" s="52">
        <v>29133</v>
      </c>
      <c r="D22" s="52">
        <v>-394073.78</v>
      </c>
      <c r="E22" s="52">
        <f t="shared" si="0"/>
        <v>168953546.14000002</v>
      </c>
      <c r="F22" s="52">
        <v>312450422.66</v>
      </c>
      <c r="G22" s="52">
        <v>29133</v>
      </c>
      <c r="H22" s="52">
        <v>-394073.78</v>
      </c>
      <c r="I22" s="52">
        <f t="shared" si="1"/>
        <v>312815363.44</v>
      </c>
    </row>
    <row r="23" spans="1:9" ht="15.75">
      <c r="A23" s="5" t="s">
        <v>17</v>
      </c>
      <c r="B23" s="52">
        <v>15006417.76</v>
      </c>
      <c r="C23" s="52">
        <v>223567</v>
      </c>
      <c r="D23" s="52">
        <v>-233966.21</v>
      </c>
      <c r="E23" s="52">
        <f t="shared" si="0"/>
        <v>15016816.97</v>
      </c>
      <c r="F23" s="52">
        <v>22006832.48</v>
      </c>
      <c r="G23" s="52">
        <v>691015</v>
      </c>
      <c r="H23" s="52">
        <v>-701056.23</v>
      </c>
      <c r="I23" s="52">
        <f t="shared" si="1"/>
        <v>22016873.71</v>
      </c>
    </row>
    <row r="24" spans="1:9" ht="15.75">
      <c r="A24" s="5" t="s">
        <v>18</v>
      </c>
      <c r="B24" s="52">
        <v>36808775.26</v>
      </c>
      <c r="C24" s="52"/>
      <c r="D24" s="52">
        <v>-285205.12</v>
      </c>
      <c r="E24" s="52">
        <f t="shared" si="0"/>
        <v>37093980.379999995</v>
      </c>
      <c r="F24" s="52">
        <v>47913327.38</v>
      </c>
      <c r="G24" s="52"/>
      <c r="H24" s="52">
        <v>-285205.12</v>
      </c>
      <c r="I24" s="52">
        <f t="shared" si="1"/>
        <v>48198532.5</v>
      </c>
    </row>
    <row r="25" spans="1:9" ht="15.75">
      <c r="A25" s="5" t="s">
        <v>19</v>
      </c>
      <c r="B25" s="52">
        <v>101457568.93</v>
      </c>
      <c r="C25" s="52">
        <v>216120.11</v>
      </c>
      <c r="D25" s="52">
        <v>-767522.73</v>
      </c>
      <c r="E25" s="52">
        <f t="shared" si="0"/>
        <v>102008971.55000001</v>
      </c>
      <c r="F25" s="52">
        <v>140098914.53</v>
      </c>
      <c r="G25" s="52">
        <v>460210.09</v>
      </c>
      <c r="H25" s="52">
        <v>-1197147.71</v>
      </c>
      <c r="I25" s="52">
        <f t="shared" si="1"/>
        <v>140835852.15</v>
      </c>
    </row>
    <row r="26" spans="1:9" ht="15.75">
      <c r="A26" s="5" t="s">
        <v>20</v>
      </c>
      <c r="B26" s="52">
        <v>82979945.89</v>
      </c>
      <c r="C26" s="52">
        <v>61689</v>
      </c>
      <c r="D26" s="52">
        <v>-186884.62</v>
      </c>
      <c r="E26" s="52">
        <f t="shared" si="0"/>
        <v>83105141.51</v>
      </c>
      <c r="F26" s="52">
        <v>116867194.05</v>
      </c>
      <c r="G26" s="52">
        <v>73689</v>
      </c>
      <c r="H26" s="52">
        <v>-198884.62</v>
      </c>
      <c r="I26" s="52">
        <f t="shared" si="1"/>
        <v>116992389.67</v>
      </c>
    </row>
    <row r="27" spans="1:9" ht="15.75">
      <c r="A27" s="5" t="s">
        <v>21</v>
      </c>
      <c r="B27" s="52">
        <v>29385847.08</v>
      </c>
      <c r="C27" s="52"/>
      <c r="D27" s="52">
        <v>-223513</v>
      </c>
      <c r="E27" s="52">
        <f t="shared" si="0"/>
        <v>29609360.08</v>
      </c>
      <c r="F27" s="52">
        <v>45093072.53</v>
      </c>
      <c r="G27" s="52"/>
      <c r="H27" s="52">
        <v>-1031436.85</v>
      </c>
      <c r="I27" s="52">
        <f t="shared" si="1"/>
        <v>46124509.38</v>
      </c>
    </row>
    <row r="28" spans="1:9" ht="15.75">
      <c r="A28" s="5" t="s">
        <v>22</v>
      </c>
      <c r="B28" s="52">
        <v>36852489.9</v>
      </c>
      <c r="C28" s="52"/>
      <c r="D28" s="52">
        <v>-458255.37</v>
      </c>
      <c r="E28" s="52">
        <f t="shared" si="0"/>
        <v>37310745.269999996</v>
      </c>
      <c r="F28" s="52">
        <v>53402383.66</v>
      </c>
      <c r="G28" s="52"/>
      <c r="H28" s="52">
        <v>-458577.9</v>
      </c>
      <c r="I28" s="52">
        <f t="shared" si="1"/>
        <v>53860961.559999995</v>
      </c>
    </row>
    <row r="29" spans="1:9" ht="15.75">
      <c r="A29" s="5" t="s">
        <v>23</v>
      </c>
      <c r="B29" s="52">
        <v>30766359.6</v>
      </c>
      <c r="C29" s="52">
        <v>-227595.39</v>
      </c>
      <c r="D29" s="52">
        <v>-40548.82</v>
      </c>
      <c r="E29" s="52">
        <f t="shared" si="0"/>
        <v>31034503.810000002</v>
      </c>
      <c r="F29" s="52">
        <v>47371406.45</v>
      </c>
      <c r="G29" s="52">
        <v>-227595.39</v>
      </c>
      <c r="H29" s="52">
        <v>-40548.82</v>
      </c>
      <c r="I29" s="52">
        <f t="shared" si="1"/>
        <v>47639550.660000004</v>
      </c>
    </row>
    <row r="30" spans="1:9" ht="15.75">
      <c r="A30" s="5" t="s">
        <v>24</v>
      </c>
      <c r="B30" s="52">
        <v>146180353.35</v>
      </c>
      <c r="C30" s="52">
        <v>674244.9</v>
      </c>
      <c r="D30" s="52">
        <v>-1920681.18</v>
      </c>
      <c r="E30" s="52">
        <f t="shared" si="0"/>
        <v>147426789.63</v>
      </c>
      <c r="F30" s="52">
        <v>204100616.55</v>
      </c>
      <c r="G30" s="52">
        <v>693123.9</v>
      </c>
      <c r="H30" s="52">
        <v>-2842903.18</v>
      </c>
      <c r="I30" s="52">
        <f t="shared" si="1"/>
        <v>206250395.83</v>
      </c>
    </row>
    <row r="31" spans="1:9" ht="15.75">
      <c r="A31" s="5" t="s">
        <v>25</v>
      </c>
      <c r="B31" s="52">
        <v>18513086.01</v>
      </c>
      <c r="C31" s="52">
        <v>1003498.72</v>
      </c>
      <c r="D31" s="52">
        <v>-1081301.72</v>
      </c>
      <c r="E31" s="52">
        <f t="shared" si="0"/>
        <v>18590889.01</v>
      </c>
      <c r="F31" s="52">
        <v>25281468.91</v>
      </c>
      <c r="G31" s="52">
        <v>1088897.72</v>
      </c>
      <c r="H31" s="52">
        <v>-1166995.63</v>
      </c>
      <c r="I31" s="52">
        <f t="shared" si="1"/>
        <v>25359566.82</v>
      </c>
    </row>
    <row r="32" spans="1:9" ht="15.75">
      <c r="A32" s="5" t="s">
        <v>26</v>
      </c>
      <c r="B32" s="52">
        <v>110117420.64</v>
      </c>
      <c r="C32" s="52">
        <v>670839</v>
      </c>
      <c r="D32" s="52">
        <v>-560952.23</v>
      </c>
      <c r="E32" s="52">
        <f t="shared" si="0"/>
        <v>110007533.87</v>
      </c>
      <c r="F32" s="52">
        <v>161225203.22</v>
      </c>
      <c r="G32" s="52">
        <v>670839</v>
      </c>
      <c r="H32" s="52">
        <v>-560952.23</v>
      </c>
      <c r="I32" s="52">
        <f t="shared" si="1"/>
        <v>161115316.45</v>
      </c>
    </row>
    <row r="33" spans="1:9" ht="15.75">
      <c r="A33" s="5" t="s">
        <v>27</v>
      </c>
      <c r="B33" s="52">
        <v>35727547.11</v>
      </c>
      <c r="C33" s="52"/>
      <c r="D33" s="52">
        <v>-213717.9</v>
      </c>
      <c r="E33" s="52">
        <f t="shared" si="0"/>
        <v>35941265.01</v>
      </c>
      <c r="F33" s="52">
        <v>55979489.59</v>
      </c>
      <c r="G33" s="52"/>
      <c r="H33" s="52">
        <v>-213717.9</v>
      </c>
      <c r="I33" s="52">
        <f t="shared" si="1"/>
        <v>56193207.49</v>
      </c>
    </row>
    <row r="34" spans="1:9" ht="15.75">
      <c r="A34" s="5" t="s">
        <v>28</v>
      </c>
      <c r="B34" s="52">
        <v>18186361.95</v>
      </c>
      <c r="C34" s="52">
        <v>46867</v>
      </c>
      <c r="D34" s="52">
        <v>-3950696.92</v>
      </c>
      <c r="E34" s="52">
        <f t="shared" si="0"/>
        <v>22090191.869999997</v>
      </c>
      <c r="F34" s="52">
        <v>27434700.19</v>
      </c>
      <c r="G34" s="52">
        <v>46867</v>
      </c>
      <c r="H34" s="52">
        <v>-4041730.68</v>
      </c>
      <c r="I34" s="52">
        <f t="shared" si="1"/>
        <v>31429563.87</v>
      </c>
    </row>
    <row r="35" spans="1:9" ht="15.75">
      <c r="A35" s="5" t="s">
        <v>29</v>
      </c>
      <c r="B35" s="52">
        <v>32092291.16</v>
      </c>
      <c r="C35" s="52"/>
      <c r="D35" s="52">
        <v>-53098.56</v>
      </c>
      <c r="E35" s="52">
        <f t="shared" si="0"/>
        <v>32145389.72</v>
      </c>
      <c r="F35" s="52">
        <v>46496996.91</v>
      </c>
      <c r="G35" s="52"/>
      <c r="H35" s="52">
        <v>-347823.83</v>
      </c>
      <c r="I35" s="52">
        <f t="shared" si="1"/>
        <v>46844820.739999995</v>
      </c>
    </row>
    <row r="36" spans="1:9" ht="15.75">
      <c r="A36" s="5" t="s">
        <v>30</v>
      </c>
      <c r="B36" s="52">
        <v>121219085.51</v>
      </c>
      <c r="C36" s="52"/>
      <c r="D36" s="52">
        <v>-306000</v>
      </c>
      <c r="E36" s="52">
        <f t="shared" si="0"/>
        <v>121525085.51</v>
      </c>
      <c r="F36" s="52">
        <v>208880712.76</v>
      </c>
      <c r="G36" s="52"/>
      <c r="H36" s="52">
        <v>-306000</v>
      </c>
      <c r="I36" s="52">
        <f t="shared" si="1"/>
        <v>209186712.76</v>
      </c>
    </row>
    <row r="37" spans="1:9" ht="15.75">
      <c r="A37" s="5" t="s">
        <v>31</v>
      </c>
      <c r="B37" s="52">
        <v>145441694.13</v>
      </c>
      <c r="C37" s="52"/>
      <c r="D37" s="52">
        <v>-514092.48</v>
      </c>
      <c r="E37" s="52">
        <f t="shared" si="0"/>
        <v>145955786.60999998</v>
      </c>
      <c r="F37" s="52">
        <v>221685711.23</v>
      </c>
      <c r="G37" s="52"/>
      <c r="H37" s="52">
        <v>-711988.45</v>
      </c>
      <c r="I37" s="52">
        <f t="shared" si="1"/>
        <v>222397699.67999998</v>
      </c>
    </row>
    <row r="38" spans="1:9" ht="15.75">
      <c r="A38" s="5" t="s">
        <v>32</v>
      </c>
      <c r="B38" s="52">
        <v>48460914.64</v>
      </c>
      <c r="C38" s="52"/>
      <c r="D38" s="52">
        <v>-162641.89</v>
      </c>
      <c r="E38" s="52">
        <f t="shared" si="0"/>
        <v>48623556.53</v>
      </c>
      <c r="F38" s="52">
        <v>69408104.6</v>
      </c>
      <c r="G38" s="52"/>
      <c r="H38" s="52">
        <v>-162951.45</v>
      </c>
      <c r="I38" s="52">
        <f t="shared" si="1"/>
        <v>69571056.05</v>
      </c>
    </row>
    <row r="39" spans="1:9" ht="15.75">
      <c r="A39" s="5" t="s">
        <v>33</v>
      </c>
      <c r="B39" s="52">
        <v>43669897.04</v>
      </c>
      <c r="C39" s="52"/>
      <c r="D39" s="52">
        <v>-426861.57</v>
      </c>
      <c r="E39" s="52">
        <f t="shared" si="0"/>
        <v>44096758.61</v>
      </c>
      <c r="F39" s="52">
        <v>50844598.06</v>
      </c>
      <c r="G39" s="52">
        <v>1420711</v>
      </c>
      <c r="H39" s="52">
        <v>-1847882.13</v>
      </c>
      <c r="I39" s="52">
        <f t="shared" si="1"/>
        <v>51271769.190000005</v>
      </c>
    </row>
    <row r="40" spans="1:9" ht="15.75">
      <c r="A40" s="5" t="s">
        <v>34</v>
      </c>
      <c r="B40" s="52">
        <v>22118173.35</v>
      </c>
      <c r="C40" s="52">
        <v>27900</v>
      </c>
      <c r="D40" s="52">
        <v>-188315.65</v>
      </c>
      <c r="E40" s="52">
        <f t="shared" si="0"/>
        <v>22278589</v>
      </c>
      <c r="F40" s="52">
        <v>31674207.76</v>
      </c>
      <c r="G40" s="52">
        <v>27900</v>
      </c>
      <c r="H40" s="52">
        <v>-188315.65</v>
      </c>
      <c r="I40" s="52">
        <f t="shared" si="1"/>
        <v>31834623.41</v>
      </c>
    </row>
    <row r="41" spans="1:9" ht="15.75">
      <c r="A41" s="5" t="s">
        <v>35</v>
      </c>
      <c r="B41" s="52">
        <v>26972744.89</v>
      </c>
      <c r="C41" s="52"/>
      <c r="D41" s="52"/>
      <c r="E41" s="52">
        <f t="shared" si="0"/>
        <v>26972744.89</v>
      </c>
      <c r="F41" s="52">
        <v>37151920.7</v>
      </c>
      <c r="G41" s="52"/>
      <c r="H41" s="52">
        <v>-149595.21</v>
      </c>
      <c r="I41" s="52">
        <f t="shared" si="1"/>
        <v>37301515.910000004</v>
      </c>
    </row>
    <row r="42" spans="1:9" ht="15.75">
      <c r="A42" s="5" t="s">
        <v>36</v>
      </c>
      <c r="B42" s="52">
        <v>33042781.99</v>
      </c>
      <c r="C42" s="52">
        <v>3965</v>
      </c>
      <c r="D42" s="52">
        <v>-181271.37</v>
      </c>
      <c r="E42" s="52">
        <f t="shared" si="0"/>
        <v>33220088.36</v>
      </c>
      <c r="F42" s="52">
        <v>44188726.8</v>
      </c>
      <c r="G42" s="52">
        <v>3965</v>
      </c>
      <c r="H42" s="52">
        <v>-181271.37</v>
      </c>
      <c r="I42" s="52">
        <f t="shared" si="1"/>
        <v>44366033.169999994</v>
      </c>
    </row>
    <row r="43" spans="1:9" s="18" customFormat="1" ht="15.75">
      <c r="A43" s="15" t="s">
        <v>74</v>
      </c>
      <c r="B43" s="16">
        <f>SUM(B6:B42)</f>
        <v>16241761229.170004</v>
      </c>
      <c r="C43" s="16">
        <f aca="true" t="shared" si="2" ref="C43:I43">SUM(C6:C42)</f>
        <v>5341163.06</v>
      </c>
      <c r="D43" s="16">
        <f t="shared" si="2"/>
        <v>-61623283.88999996</v>
      </c>
      <c r="E43" s="16">
        <f t="shared" si="2"/>
        <v>16298043349.999998</v>
      </c>
      <c r="F43" s="16">
        <f t="shared" si="2"/>
        <v>23459352109.439995</v>
      </c>
      <c r="G43" s="16">
        <f t="shared" si="2"/>
        <v>8541746.09</v>
      </c>
      <c r="H43" s="16">
        <f t="shared" si="2"/>
        <v>-68582353.60999998</v>
      </c>
      <c r="I43" s="16">
        <f t="shared" si="2"/>
        <v>23519392716.96</v>
      </c>
    </row>
    <row r="46" spans="5:9" ht="15.75">
      <c r="E46" s="53">
        <f>B43-C43-D43-E43</f>
        <v>0</v>
      </c>
      <c r="I46" s="53">
        <f>F43-G43-H43-I43</f>
        <v>0</v>
      </c>
    </row>
  </sheetData>
  <sheetProtection/>
  <mergeCells count="4">
    <mergeCell ref="A1:I1"/>
    <mergeCell ref="A3:A4"/>
    <mergeCell ref="B3:E3"/>
    <mergeCell ref="F3:I3"/>
  </mergeCells>
  <printOptions/>
  <pageMargins left="1.74" right="0.15748031496062992" top="0.17" bottom="0.15748031496062992" header="0.15748031496062992" footer="0.15748031496062992"/>
  <pageSetup fitToHeight="1" fitToWidth="1" horizontalDpi="180" verticalDpi="180" orientation="landscape" paperSize="9" scale="6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46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I47" sqref="I47"/>
    </sheetView>
  </sheetViews>
  <sheetFormatPr defaultColWidth="9.140625" defaultRowHeight="15"/>
  <cols>
    <col min="1" max="1" width="24.421875" style="1" customWidth="1"/>
    <col min="2" max="2" width="16.7109375" style="1" customWidth="1"/>
    <col min="3" max="3" width="17.00390625" style="1" customWidth="1"/>
    <col min="4" max="4" width="16.7109375" style="1" customWidth="1"/>
    <col min="5" max="5" width="12.8515625" style="1" customWidth="1"/>
    <col min="6" max="6" width="8.7109375" style="1" customWidth="1"/>
    <col min="7" max="7" width="9.00390625" style="1" customWidth="1"/>
    <col min="8" max="8" width="18.8515625" style="1" customWidth="1"/>
    <col min="9" max="16384" width="9.140625" style="1" customWidth="1"/>
  </cols>
  <sheetData>
    <row r="1" spans="1:8" ht="15.75">
      <c r="A1" s="66" t="s">
        <v>231</v>
      </c>
      <c r="B1" s="66"/>
      <c r="C1" s="66"/>
      <c r="D1" s="66"/>
      <c r="E1" s="66"/>
      <c r="F1" s="66"/>
      <c r="G1" s="66"/>
      <c r="H1" s="66"/>
    </row>
    <row r="3" spans="1:2" ht="15.75">
      <c r="A3" s="11" t="s">
        <v>200</v>
      </c>
      <c r="B3" s="11">
        <v>1</v>
      </c>
    </row>
    <row r="4" spans="1:2" ht="15.75">
      <c r="A4" s="12" t="s">
        <v>201</v>
      </c>
      <c r="B4" s="12">
        <v>0</v>
      </c>
    </row>
    <row r="5" spans="1:2" ht="15.75">
      <c r="A5" s="13" t="s">
        <v>202</v>
      </c>
      <c r="B5" s="14" t="s">
        <v>42</v>
      </c>
    </row>
    <row r="7" spans="1:8" s="8" customFormat="1" ht="56.25" customHeight="1">
      <c r="A7" s="63" t="s">
        <v>38</v>
      </c>
      <c r="B7" s="63" t="s">
        <v>175</v>
      </c>
      <c r="C7" s="63"/>
      <c r="D7" s="63"/>
      <c r="E7" s="63" t="s">
        <v>174</v>
      </c>
      <c r="F7" s="63" t="s">
        <v>203</v>
      </c>
      <c r="G7" s="63" t="s">
        <v>204</v>
      </c>
      <c r="H7" s="63" t="s">
        <v>205</v>
      </c>
    </row>
    <row r="8" spans="1:8" s="8" customFormat="1" ht="31.5">
      <c r="A8" s="63"/>
      <c r="B8" s="3" t="s">
        <v>285</v>
      </c>
      <c r="C8" s="3" t="s">
        <v>301</v>
      </c>
      <c r="D8" s="3" t="s">
        <v>302</v>
      </c>
      <c r="E8" s="63"/>
      <c r="F8" s="63"/>
      <c r="G8" s="63"/>
      <c r="H8" s="63"/>
    </row>
    <row r="9" spans="1:8" s="7" customFormat="1" ht="15.75">
      <c r="A9" s="9">
        <v>1</v>
      </c>
      <c r="B9" s="9">
        <v>2</v>
      </c>
      <c r="C9" s="9">
        <v>3</v>
      </c>
      <c r="D9" s="9" t="s">
        <v>118</v>
      </c>
      <c r="E9" s="9">
        <v>5</v>
      </c>
      <c r="F9" s="9">
        <v>6</v>
      </c>
      <c r="G9" s="9">
        <v>7</v>
      </c>
      <c r="H9" s="9">
        <v>8</v>
      </c>
    </row>
    <row r="10" spans="1:8" ht="15.75">
      <c r="A10" s="5" t="s">
        <v>0</v>
      </c>
      <c r="B10" s="46">
        <v>3745716500</v>
      </c>
      <c r="C10" s="46">
        <v>5145716500</v>
      </c>
      <c r="D10" s="46">
        <f>C10-B10</f>
        <v>1400000000</v>
      </c>
      <c r="E10" s="40">
        <v>6.18</v>
      </c>
      <c r="F10" s="20">
        <f>IF(E10&gt;18,1,0)</f>
        <v>0</v>
      </c>
      <c r="G10" s="20">
        <f>(F10-$B$4)/($B$3-$B$4)</f>
        <v>0</v>
      </c>
      <c r="H10" s="20">
        <f>G10*$B$5</f>
        <v>0</v>
      </c>
    </row>
    <row r="11" spans="1:8" ht="15.75">
      <c r="A11" s="5" t="s">
        <v>1</v>
      </c>
      <c r="B11" s="46">
        <v>1370000000</v>
      </c>
      <c r="C11" s="46">
        <v>2320000000</v>
      </c>
      <c r="D11" s="46">
        <f>C11-B11</f>
        <v>950000000</v>
      </c>
      <c r="E11" s="40">
        <v>6.47</v>
      </c>
      <c r="F11" s="20">
        <f aca="true" t="shared" si="0" ref="F11:F46">IF(E11&gt;18,1,0)</f>
        <v>0</v>
      </c>
      <c r="G11" s="20">
        <f aca="true" t="shared" si="1" ref="G11:G46">(F11-$B$4)/($B$3-$B$4)</f>
        <v>0</v>
      </c>
      <c r="H11" s="20">
        <f aca="true" t="shared" si="2" ref="H11:H46">G11*$B$5</f>
        <v>0</v>
      </c>
    </row>
    <row r="12" spans="1:8" ht="15.75">
      <c r="A12" s="5" t="s">
        <v>2</v>
      </c>
      <c r="B12" s="46"/>
      <c r="C12" s="46">
        <v>53905000</v>
      </c>
      <c r="D12" s="46">
        <f>C12-B12</f>
        <v>53905000</v>
      </c>
      <c r="E12" s="46">
        <v>8.96</v>
      </c>
      <c r="F12" s="20">
        <f t="shared" si="0"/>
        <v>0</v>
      </c>
      <c r="G12" s="20">
        <f t="shared" si="1"/>
        <v>0</v>
      </c>
      <c r="H12" s="20">
        <f t="shared" si="2"/>
        <v>0</v>
      </c>
    </row>
    <row r="13" spans="1:8" ht="15.75">
      <c r="A13" s="5" t="s">
        <v>3</v>
      </c>
      <c r="B13" s="46"/>
      <c r="C13" s="46"/>
      <c r="D13" s="46"/>
      <c r="E13" s="46"/>
      <c r="F13" s="20">
        <f t="shared" si="0"/>
        <v>0</v>
      </c>
      <c r="G13" s="20">
        <f t="shared" si="1"/>
        <v>0</v>
      </c>
      <c r="H13" s="20">
        <f t="shared" si="2"/>
        <v>0</v>
      </c>
    </row>
    <row r="14" spans="1:8" ht="15.75">
      <c r="A14" s="5" t="s">
        <v>4</v>
      </c>
      <c r="B14" s="46"/>
      <c r="C14" s="46"/>
      <c r="D14" s="46"/>
      <c r="E14" s="46"/>
      <c r="F14" s="20">
        <f t="shared" si="0"/>
        <v>0</v>
      </c>
      <c r="G14" s="20">
        <f t="shared" si="1"/>
        <v>0</v>
      </c>
      <c r="H14" s="20">
        <f t="shared" si="2"/>
        <v>0</v>
      </c>
    </row>
    <row r="15" spans="1:8" ht="15.75">
      <c r="A15" s="5" t="s">
        <v>5</v>
      </c>
      <c r="B15" s="46"/>
      <c r="C15" s="46"/>
      <c r="D15" s="46"/>
      <c r="E15" s="46"/>
      <c r="F15" s="20">
        <f t="shared" si="0"/>
        <v>0</v>
      </c>
      <c r="G15" s="20">
        <f t="shared" si="1"/>
        <v>0</v>
      </c>
      <c r="H15" s="20">
        <f t="shared" si="2"/>
        <v>0</v>
      </c>
    </row>
    <row r="16" spans="1:8" ht="15.75">
      <c r="A16" s="5" t="s">
        <v>6</v>
      </c>
      <c r="B16" s="46"/>
      <c r="C16" s="46"/>
      <c r="D16" s="46"/>
      <c r="E16" s="46"/>
      <c r="F16" s="20">
        <f t="shared" si="0"/>
        <v>0</v>
      </c>
      <c r="G16" s="20">
        <f t="shared" si="1"/>
        <v>0</v>
      </c>
      <c r="H16" s="20">
        <f t="shared" si="2"/>
        <v>0</v>
      </c>
    </row>
    <row r="17" spans="1:8" ht="15.75">
      <c r="A17" s="5" t="s">
        <v>7</v>
      </c>
      <c r="B17" s="46"/>
      <c r="C17" s="46"/>
      <c r="D17" s="46"/>
      <c r="E17" s="46"/>
      <c r="F17" s="20">
        <f t="shared" si="0"/>
        <v>0</v>
      </c>
      <c r="G17" s="20">
        <f t="shared" si="1"/>
        <v>0</v>
      </c>
      <c r="H17" s="20">
        <f t="shared" si="2"/>
        <v>0</v>
      </c>
    </row>
    <row r="18" spans="1:8" ht="15.75">
      <c r="A18" s="5" t="s">
        <v>8</v>
      </c>
      <c r="B18" s="46">
        <v>10000000</v>
      </c>
      <c r="C18" s="46">
        <v>20000000</v>
      </c>
      <c r="D18" s="46">
        <f>C18-B18</f>
        <v>10000000</v>
      </c>
      <c r="E18" s="40">
        <v>9.95</v>
      </c>
      <c r="F18" s="20">
        <f t="shared" si="0"/>
        <v>0</v>
      </c>
      <c r="G18" s="20">
        <f t="shared" si="1"/>
        <v>0</v>
      </c>
      <c r="H18" s="20">
        <f t="shared" si="2"/>
        <v>0</v>
      </c>
    </row>
    <row r="19" spans="1:8" ht="15.75">
      <c r="A19" s="5" t="s">
        <v>9</v>
      </c>
      <c r="B19" s="46"/>
      <c r="C19" s="46">
        <v>7000000</v>
      </c>
      <c r="D19" s="46">
        <f>C19-B19</f>
        <v>7000000</v>
      </c>
      <c r="E19" s="46">
        <v>7.75</v>
      </c>
      <c r="F19" s="20">
        <f t="shared" si="0"/>
        <v>0</v>
      </c>
      <c r="G19" s="20">
        <f t="shared" si="1"/>
        <v>0</v>
      </c>
      <c r="H19" s="20">
        <f t="shared" si="2"/>
        <v>0</v>
      </c>
    </row>
    <row r="20" spans="1:8" ht="15.75">
      <c r="A20" s="5" t="s">
        <v>10</v>
      </c>
      <c r="B20" s="46"/>
      <c r="C20" s="46"/>
      <c r="D20" s="46"/>
      <c r="E20" s="46"/>
      <c r="F20" s="20">
        <f t="shared" si="0"/>
        <v>0</v>
      </c>
      <c r="G20" s="20">
        <f t="shared" si="1"/>
        <v>0</v>
      </c>
      <c r="H20" s="20">
        <f t="shared" si="2"/>
        <v>0</v>
      </c>
    </row>
    <row r="21" spans="1:8" ht="15.75">
      <c r="A21" s="5" t="s">
        <v>11</v>
      </c>
      <c r="B21" s="46"/>
      <c r="C21" s="46">
        <v>15000000</v>
      </c>
      <c r="D21" s="46">
        <f>C21-B21</f>
        <v>15000000</v>
      </c>
      <c r="E21" s="46">
        <v>14</v>
      </c>
      <c r="F21" s="20">
        <f t="shared" si="0"/>
        <v>0</v>
      </c>
      <c r="G21" s="20">
        <f t="shared" si="1"/>
        <v>0</v>
      </c>
      <c r="H21" s="20">
        <f t="shared" si="2"/>
        <v>0</v>
      </c>
    </row>
    <row r="22" spans="1:8" ht="15.75">
      <c r="A22" s="5" t="s">
        <v>12</v>
      </c>
      <c r="B22" s="46"/>
      <c r="C22" s="46"/>
      <c r="D22" s="46"/>
      <c r="E22" s="46"/>
      <c r="F22" s="20">
        <f t="shared" si="0"/>
        <v>0</v>
      </c>
      <c r="G22" s="20">
        <f t="shared" si="1"/>
        <v>0</v>
      </c>
      <c r="H22" s="20">
        <f t="shared" si="2"/>
        <v>0</v>
      </c>
    </row>
    <row r="23" spans="1:8" ht="15.75">
      <c r="A23" s="5" t="s">
        <v>13</v>
      </c>
      <c r="B23" s="46"/>
      <c r="C23" s="46"/>
      <c r="D23" s="46"/>
      <c r="E23" s="46"/>
      <c r="F23" s="20">
        <f t="shared" si="0"/>
        <v>0</v>
      </c>
      <c r="G23" s="20">
        <f t="shared" si="1"/>
        <v>0</v>
      </c>
      <c r="H23" s="20">
        <f t="shared" si="2"/>
        <v>0</v>
      </c>
    </row>
    <row r="24" spans="1:8" ht="15.75">
      <c r="A24" s="5" t="s">
        <v>14</v>
      </c>
      <c r="B24" s="46"/>
      <c r="C24" s="46"/>
      <c r="D24" s="46"/>
      <c r="E24" s="46"/>
      <c r="F24" s="20">
        <f t="shared" si="0"/>
        <v>0</v>
      </c>
      <c r="G24" s="20">
        <f t="shared" si="1"/>
        <v>0</v>
      </c>
      <c r="H24" s="20">
        <f t="shared" si="2"/>
        <v>0</v>
      </c>
    </row>
    <row r="25" spans="1:8" ht="15.75">
      <c r="A25" s="5" t="s">
        <v>15</v>
      </c>
      <c r="B25" s="46"/>
      <c r="C25" s="46"/>
      <c r="D25" s="46"/>
      <c r="E25" s="46"/>
      <c r="F25" s="20">
        <f t="shared" si="0"/>
        <v>0</v>
      </c>
      <c r="G25" s="20">
        <f t="shared" si="1"/>
        <v>0</v>
      </c>
      <c r="H25" s="20">
        <f t="shared" si="2"/>
        <v>0</v>
      </c>
    </row>
    <row r="26" spans="1:8" ht="15.75">
      <c r="A26" s="5" t="s">
        <v>16</v>
      </c>
      <c r="B26" s="46">
        <v>162000000</v>
      </c>
      <c r="C26" s="46">
        <v>172000000</v>
      </c>
      <c r="D26" s="46">
        <f>C26-B26</f>
        <v>10000000</v>
      </c>
      <c r="E26" s="46">
        <v>12.3</v>
      </c>
      <c r="F26" s="20">
        <f t="shared" si="0"/>
        <v>0</v>
      </c>
      <c r="G26" s="20">
        <f t="shared" si="1"/>
        <v>0</v>
      </c>
      <c r="H26" s="20">
        <f t="shared" si="2"/>
        <v>0</v>
      </c>
    </row>
    <row r="27" spans="1:8" ht="15.75">
      <c r="A27" s="5" t="s">
        <v>17</v>
      </c>
      <c r="B27" s="46"/>
      <c r="C27" s="46"/>
      <c r="D27" s="46"/>
      <c r="E27" s="46"/>
      <c r="F27" s="20">
        <f t="shared" si="0"/>
        <v>0</v>
      </c>
      <c r="G27" s="20">
        <f t="shared" si="1"/>
        <v>0</v>
      </c>
      <c r="H27" s="20">
        <f t="shared" si="2"/>
        <v>0</v>
      </c>
    </row>
    <row r="28" spans="1:8" ht="15.75">
      <c r="A28" s="5" t="s">
        <v>18</v>
      </c>
      <c r="B28" s="46"/>
      <c r="C28" s="46"/>
      <c r="D28" s="46"/>
      <c r="E28" s="46"/>
      <c r="F28" s="20">
        <f t="shared" si="0"/>
        <v>0</v>
      </c>
      <c r="G28" s="20">
        <f t="shared" si="1"/>
        <v>0</v>
      </c>
      <c r="H28" s="20">
        <f t="shared" si="2"/>
        <v>0</v>
      </c>
    </row>
    <row r="29" spans="1:8" ht="15.75">
      <c r="A29" s="5" t="s">
        <v>19</v>
      </c>
      <c r="B29" s="46"/>
      <c r="C29" s="46"/>
      <c r="D29" s="46"/>
      <c r="E29" s="46"/>
      <c r="F29" s="20">
        <f t="shared" si="0"/>
        <v>0</v>
      </c>
      <c r="G29" s="20">
        <f t="shared" si="1"/>
        <v>0</v>
      </c>
      <c r="H29" s="20">
        <f t="shared" si="2"/>
        <v>0</v>
      </c>
    </row>
    <row r="30" spans="1:8" ht="15.75">
      <c r="A30" s="5" t="s">
        <v>20</v>
      </c>
      <c r="B30" s="46"/>
      <c r="C30" s="46"/>
      <c r="D30" s="46"/>
      <c r="E30" s="46"/>
      <c r="F30" s="20">
        <f t="shared" si="0"/>
        <v>0</v>
      </c>
      <c r="G30" s="20">
        <f t="shared" si="1"/>
        <v>0</v>
      </c>
      <c r="H30" s="20">
        <f t="shared" si="2"/>
        <v>0</v>
      </c>
    </row>
    <row r="31" spans="1:8" ht="15.75">
      <c r="A31" s="5" t="s">
        <v>21</v>
      </c>
      <c r="B31" s="46"/>
      <c r="C31" s="46"/>
      <c r="D31" s="46"/>
      <c r="E31" s="46"/>
      <c r="F31" s="20">
        <f t="shared" si="0"/>
        <v>0</v>
      </c>
      <c r="G31" s="20">
        <f t="shared" si="1"/>
        <v>0</v>
      </c>
      <c r="H31" s="20">
        <f t="shared" si="2"/>
        <v>0</v>
      </c>
    </row>
    <row r="32" spans="1:8" ht="15.75">
      <c r="A32" s="5" t="s">
        <v>22</v>
      </c>
      <c r="B32" s="46"/>
      <c r="C32" s="46"/>
      <c r="D32" s="46"/>
      <c r="E32" s="46"/>
      <c r="F32" s="20">
        <f t="shared" si="0"/>
        <v>0</v>
      </c>
      <c r="G32" s="20">
        <f t="shared" si="1"/>
        <v>0</v>
      </c>
      <c r="H32" s="20">
        <f t="shared" si="2"/>
        <v>0</v>
      </c>
    </row>
    <row r="33" spans="1:8" ht="15.75">
      <c r="A33" s="5" t="s">
        <v>23</v>
      </c>
      <c r="B33" s="46"/>
      <c r="C33" s="46"/>
      <c r="D33" s="46"/>
      <c r="E33" s="46"/>
      <c r="F33" s="20">
        <f t="shared" si="0"/>
        <v>0</v>
      </c>
      <c r="G33" s="20">
        <f t="shared" si="1"/>
        <v>0</v>
      </c>
      <c r="H33" s="20">
        <f t="shared" si="2"/>
        <v>0</v>
      </c>
    </row>
    <row r="34" spans="1:8" ht="15.75">
      <c r="A34" s="5" t="s">
        <v>24</v>
      </c>
      <c r="B34" s="46"/>
      <c r="C34" s="46"/>
      <c r="D34" s="46"/>
      <c r="E34" s="46"/>
      <c r="F34" s="20">
        <f t="shared" si="0"/>
        <v>0</v>
      </c>
      <c r="G34" s="20">
        <f t="shared" si="1"/>
        <v>0</v>
      </c>
      <c r="H34" s="20">
        <f t="shared" si="2"/>
        <v>0</v>
      </c>
    </row>
    <row r="35" spans="1:8" ht="15.75">
      <c r="A35" s="5" t="s">
        <v>25</v>
      </c>
      <c r="B35" s="46"/>
      <c r="C35" s="46"/>
      <c r="D35" s="46"/>
      <c r="E35" s="46"/>
      <c r="F35" s="20">
        <f t="shared" si="0"/>
        <v>0</v>
      </c>
      <c r="G35" s="20">
        <f t="shared" si="1"/>
        <v>0</v>
      </c>
      <c r="H35" s="20">
        <f t="shared" si="2"/>
        <v>0</v>
      </c>
    </row>
    <row r="36" spans="1:8" ht="15.75">
      <c r="A36" s="5" t="s">
        <v>26</v>
      </c>
      <c r="B36" s="46"/>
      <c r="C36" s="46"/>
      <c r="D36" s="46"/>
      <c r="E36" s="46"/>
      <c r="F36" s="20">
        <f t="shared" si="0"/>
        <v>0</v>
      </c>
      <c r="G36" s="20">
        <f t="shared" si="1"/>
        <v>0</v>
      </c>
      <c r="H36" s="20">
        <f t="shared" si="2"/>
        <v>0</v>
      </c>
    </row>
    <row r="37" spans="1:8" ht="15.75">
      <c r="A37" s="5" t="s">
        <v>27</v>
      </c>
      <c r="B37" s="46"/>
      <c r="C37" s="46"/>
      <c r="D37" s="46"/>
      <c r="E37" s="46"/>
      <c r="F37" s="20">
        <f t="shared" si="0"/>
        <v>0</v>
      </c>
      <c r="G37" s="20">
        <f t="shared" si="1"/>
        <v>0</v>
      </c>
      <c r="H37" s="20">
        <f t="shared" si="2"/>
        <v>0</v>
      </c>
    </row>
    <row r="38" spans="1:8" ht="15.75">
      <c r="A38" s="5" t="s">
        <v>28</v>
      </c>
      <c r="B38" s="46"/>
      <c r="C38" s="46"/>
      <c r="D38" s="46"/>
      <c r="E38" s="46"/>
      <c r="F38" s="20">
        <f t="shared" si="0"/>
        <v>0</v>
      </c>
      <c r="G38" s="20">
        <f t="shared" si="1"/>
        <v>0</v>
      </c>
      <c r="H38" s="20">
        <f t="shared" si="2"/>
        <v>0</v>
      </c>
    </row>
    <row r="39" spans="1:8" ht="15.75">
      <c r="A39" s="5" t="s">
        <v>29</v>
      </c>
      <c r="B39" s="46"/>
      <c r="C39" s="46"/>
      <c r="D39" s="46"/>
      <c r="E39" s="46"/>
      <c r="F39" s="20">
        <f t="shared" si="0"/>
        <v>0</v>
      </c>
      <c r="G39" s="20">
        <f t="shared" si="1"/>
        <v>0</v>
      </c>
      <c r="H39" s="20">
        <f t="shared" si="2"/>
        <v>0</v>
      </c>
    </row>
    <row r="40" spans="1:8" ht="15.75">
      <c r="A40" s="5" t="s">
        <v>30</v>
      </c>
      <c r="B40" s="46"/>
      <c r="C40" s="46"/>
      <c r="D40" s="46"/>
      <c r="E40" s="46"/>
      <c r="F40" s="20">
        <f t="shared" si="0"/>
        <v>0</v>
      </c>
      <c r="G40" s="20">
        <f t="shared" si="1"/>
        <v>0</v>
      </c>
      <c r="H40" s="20">
        <f t="shared" si="2"/>
        <v>0</v>
      </c>
    </row>
    <row r="41" spans="1:8" ht="15.75">
      <c r="A41" s="5" t="s">
        <v>31</v>
      </c>
      <c r="B41" s="46"/>
      <c r="C41" s="46"/>
      <c r="D41" s="46"/>
      <c r="E41" s="46"/>
      <c r="F41" s="20">
        <f t="shared" si="0"/>
        <v>0</v>
      </c>
      <c r="G41" s="20">
        <f t="shared" si="1"/>
        <v>0</v>
      </c>
      <c r="H41" s="20">
        <f t="shared" si="2"/>
        <v>0</v>
      </c>
    </row>
    <row r="42" spans="1:8" ht="15.75">
      <c r="A42" s="5" t="s">
        <v>32</v>
      </c>
      <c r="B42" s="46"/>
      <c r="C42" s="46"/>
      <c r="D42" s="46"/>
      <c r="E42" s="46"/>
      <c r="F42" s="20">
        <f t="shared" si="0"/>
        <v>0</v>
      </c>
      <c r="G42" s="20">
        <f t="shared" si="1"/>
        <v>0</v>
      </c>
      <c r="H42" s="20">
        <f t="shared" si="2"/>
        <v>0</v>
      </c>
    </row>
    <row r="43" spans="1:8" ht="15.75">
      <c r="A43" s="5" t="s">
        <v>33</v>
      </c>
      <c r="B43" s="46"/>
      <c r="C43" s="46">
        <v>4500000</v>
      </c>
      <c r="D43" s="46">
        <f>C43-B43</f>
        <v>4500000</v>
      </c>
      <c r="E43" s="46">
        <v>14</v>
      </c>
      <c r="F43" s="20">
        <f t="shared" si="0"/>
        <v>0</v>
      </c>
      <c r="G43" s="20">
        <f t="shared" si="1"/>
        <v>0</v>
      </c>
      <c r="H43" s="20">
        <f t="shared" si="2"/>
        <v>0</v>
      </c>
    </row>
    <row r="44" spans="1:8" ht="15.75">
      <c r="A44" s="5" t="s">
        <v>34</v>
      </c>
      <c r="B44" s="46"/>
      <c r="C44" s="46"/>
      <c r="D44" s="46"/>
      <c r="E44" s="46"/>
      <c r="F44" s="20">
        <f t="shared" si="0"/>
        <v>0</v>
      </c>
      <c r="G44" s="20">
        <f t="shared" si="1"/>
        <v>0</v>
      </c>
      <c r="H44" s="20">
        <f t="shared" si="2"/>
        <v>0</v>
      </c>
    </row>
    <row r="45" spans="1:8" ht="15.75">
      <c r="A45" s="5" t="s">
        <v>35</v>
      </c>
      <c r="B45" s="46"/>
      <c r="C45" s="46"/>
      <c r="D45" s="46"/>
      <c r="E45" s="46"/>
      <c r="F45" s="20">
        <f t="shared" si="0"/>
        <v>0</v>
      </c>
      <c r="G45" s="20">
        <f t="shared" si="1"/>
        <v>0</v>
      </c>
      <c r="H45" s="20">
        <f t="shared" si="2"/>
        <v>0</v>
      </c>
    </row>
    <row r="46" spans="1:8" ht="15.75">
      <c r="A46" s="5" t="s">
        <v>36</v>
      </c>
      <c r="B46" s="46"/>
      <c r="C46" s="46"/>
      <c r="D46" s="46"/>
      <c r="E46" s="46"/>
      <c r="F46" s="20">
        <f t="shared" si="0"/>
        <v>0</v>
      </c>
      <c r="G46" s="20">
        <f t="shared" si="1"/>
        <v>0</v>
      </c>
      <c r="H46" s="20">
        <f t="shared" si="2"/>
        <v>0</v>
      </c>
    </row>
  </sheetData>
  <sheetProtection/>
  <mergeCells count="7">
    <mergeCell ref="A1:H1"/>
    <mergeCell ref="A7:A8"/>
    <mergeCell ref="B7:D7"/>
    <mergeCell ref="E7:E8"/>
    <mergeCell ref="F7:F8"/>
    <mergeCell ref="G7:G8"/>
    <mergeCell ref="H7:H8"/>
  </mergeCells>
  <printOptions/>
  <pageMargins left="0.18" right="0.15748031496062992" top="0.58" bottom="0.2362204724409449" header="0.15748031496062992" footer="0.2362204724409449"/>
  <pageSetup fitToHeight="1" fitToWidth="1" horizontalDpi="600" verticalDpi="600" orientation="portrait" paperSize="9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F46" sqref="F46"/>
    </sheetView>
  </sheetViews>
  <sheetFormatPr defaultColWidth="9.140625" defaultRowHeight="15"/>
  <cols>
    <col min="1" max="1" width="24.7109375" style="1" customWidth="1"/>
    <col min="2" max="2" width="19.28125" style="1" customWidth="1"/>
    <col min="3" max="3" width="8.7109375" style="2" customWidth="1"/>
    <col min="4" max="4" width="8.8515625" style="2" customWidth="1"/>
    <col min="5" max="5" width="19.00390625" style="2" customWidth="1"/>
    <col min="6" max="16384" width="9.140625" style="1" customWidth="1"/>
  </cols>
  <sheetData>
    <row r="1" spans="1:5" ht="35.25" customHeight="1">
      <c r="A1" s="66" t="s">
        <v>270</v>
      </c>
      <c r="B1" s="66"/>
      <c r="C1" s="68"/>
      <c r="D1" s="68"/>
      <c r="E1" s="68"/>
    </row>
    <row r="3" spans="1:5" ht="15.75">
      <c r="A3" s="11" t="s">
        <v>232</v>
      </c>
      <c r="B3" s="11">
        <v>1</v>
      </c>
      <c r="D3" s="1"/>
      <c r="E3" s="1"/>
    </row>
    <row r="4" spans="1:5" ht="15.75">
      <c r="A4" s="12" t="s">
        <v>233</v>
      </c>
      <c r="B4" s="12">
        <v>0</v>
      </c>
      <c r="D4" s="1"/>
      <c r="E4" s="1"/>
    </row>
    <row r="5" spans="1:5" ht="15.75">
      <c r="A5" s="13" t="s">
        <v>234</v>
      </c>
      <c r="B5" s="14" t="s">
        <v>42</v>
      </c>
      <c r="D5" s="1"/>
      <c r="E5" s="1"/>
    </row>
    <row r="7" spans="1:5" s="8" customFormat="1" ht="143.25" customHeight="1">
      <c r="A7" s="3" t="s">
        <v>38</v>
      </c>
      <c r="B7" s="3" t="s">
        <v>313</v>
      </c>
      <c r="C7" s="9" t="s">
        <v>235</v>
      </c>
      <c r="D7" s="9" t="s">
        <v>236</v>
      </c>
      <c r="E7" s="9" t="s">
        <v>237</v>
      </c>
    </row>
    <row r="8" spans="1:5" s="7" customFormat="1" ht="15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.75">
      <c r="A9" s="5" t="s">
        <v>0</v>
      </c>
      <c r="B9" s="29"/>
      <c r="C9" s="20">
        <f>IF(B9="+",1,0)</f>
        <v>0</v>
      </c>
      <c r="D9" s="20">
        <f>(C9-$B$4)/($B$3-$B$4)</f>
        <v>0</v>
      </c>
      <c r="E9" s="20">
        <f>D9*$B$5</f>
        <v>0</v>
      </c>
    </row>
    <row r="10" spans="1:5" ht="15.75">
      <c r="A10" s="5" t="s">
        <v>1</v>
      </c>
      <c r="B10" s="29"/>
      <c r="C10" s="20">
        <f aca="true" t="shared" si="0" ref="C10:C45">IF(B10="+",1,0)</f>
        <v>0</v>
      </c>
      <c r="D10" s="20">
        <f aca="true" t="shared" si="1" ref="D10:D45">(C10-$B$4)/($B$3-$B$4)</f>
        <v>0</v>
      </c>
      <c r="E10" s="20">
        <f aca="true" t="shared" si="2" ref="E10:E45">D10*$B$5</f>
        <v>0</v>
      </c>
    </row>
    <row r="11" spans="1:5" ht="15.75">
      <c r="A11" s="5" t="s">
        <v>2</v>
      </c>
      <c r="B11" s="29"/>
      <c r="C11" s="20">
        <f t="shared" si="0"/>
        <v>0</v>
      </c>
      <c r="D11" s="20">
        <f t="shared" si="1"/>
        <v>0</v>
      </c>
      <c r="E11" s="20">
        <f t="shared" si="2"/>
        <v>0</v>
      </c>
    </row>
    <row r="12" spans="1:5" ht="15.75">
      <c r="A12" s="5" t="s">
        <v>3</v>
      </c>
      <c r="B12" s="29"/>
      <c r="C12" s="20">
        <f t="shared" si="0"/>
        <v>0</v>
      </c>
      <c r="D12" s="20">
        <f t="shared" si="1"/>
        <v>0</v>
      </c>
      <c r="E12" s="20">
        <f t="shared" si="2"/>
        <v>0</v>
      </c>
    </row>
    <row r="13" spans="1:5" ht="15.75">
      <c r="A13" s="5" t="s">
        <v>4</v>
      </c>
      <c r="B13" s="29"/>
      <c r="C13" s="20">
        <f t="shared" si="0"/>
        <v>0</v>
      </c>
      <c r="D13" s="20">
        <f t="shared" si="1"/>
        <v>0</v>
      </c>
      <c r="E13" s="20">
        <f t="shared" si="2"/>
        <v>0</v>
      </c>
    </row>
    <row r="14" spans="1:5" ht="15.75">
      <c r="A14" s="5" t="s">
        <v>5</v>
      </c>
      <c r="B14" s="29"/>
      <c r="C14" s="20">
        <f t="shared" si="0"/>
        <v>0</v>
      </c>
      <c r="D14" s="20">
        <f t="shared" si="1"/>
        <v>0</v>
      </c>
      <c r="E14" s="20">
        <f t="shared" si="2"/>
        <v>0</v>
      </c>
    </row>
    <row r="15" spans="1:5" ht="15.75">
      <c r="A15" s="5" t="s">
        <v>6</v>
      </c>
      <c r="B15" s="29"/>
      <c r="C15" s="20">
        <f t="shared" si="0"/>
        <v>0</v>
      </c>
      <c r="D15" s="20">
        <f t="shared" si="1"/>
        <v>0</v>
      </c>
      <c r="E15" s="20">
        <f t="shared" si="2"/>
        <v>0</v>
      </c>
    </row>
    <row r="16" spans="1:5" ht="15.75">
      <c r="A16" s="5" t="s">
        <v>7</v>
      </c>
      <c r="B16" s="29"/>
      <c r="C16" s="20">
        <f t="shared" si="0"/>
        <v>0</v>
      </c>
      <c r="D16" s="20">
        <f t="shared" si="1"/>
        <v>0</v>
      </c>
      <c r="E16" s="20">
        <f t="shared" si="2"/>
        <v>0</v>
      </c>
    </row>
    <row r="17" spans="1:5" ht="15.75">
      <c r="A17" s="5" t="s">
        <v>8</v>
      </c>
      <c r="B17" s="29"/>
      <c r="C17" s="20">
        <f t="shared" si="0"/>
        <v>0</v>
      </c>
      <c r="D17" s="20">
        <f t="shared" si="1"/>
        <v>0</v>
      </c>
      <c r="E17" s="20">
        <f t="shared" si="2"/>
        <v>0</v>
      </c>
    </row>
    <row r="18" spans="1:5" ht="15.75">
      <c r="A18" s="5" t="s">
        <v>9</v>
      </c>
      <c r="B18" s="29"/>
      <c r="C18" s="20">
        <f t="shared" si="0"/>
        <v>0</v>
      </c>
      <c r="D18" s="20">
        <f t="shared" si="1"/>
        <v>0</v>
      </c>
      <c r="E18" s="20">
        <f t="shared" si="2"/>
        <v>0</v>
      </c>
    </row>
    <row r="19" spans="1:5" ht="15.75">
      <c r="A19" s="5" t="s">
        <v>10</v>
      </c>
      <c r="B19" s="29"/>
      <c r="C19" s="20">
        <f t="shared" si="0"/>
        <v>0</v>
      </c>
      <c r="D19" s="20">
        <f t="shared" si="1"/>
        <v>0</v>
      </c>
      <c r="E19" s="20">
        <f t="shared" si="2"/>
        <v>0</v>
      </c>
    </row>
    <row r="20" spans="1:5" ht="15.75">
      <c r="A20" s="5" t="s">
        <v>11</v>
      </c>
      <c r="B20" s="29"/>
      <c r="C20" s="20">
        <f t="shared" si="0"/>
        <v>0</v>
      </c>
      <c r="D20" s="20">
        <f t="shared" si="1"/>
        <v>0</v>
      </c>
      <c r="E20" s="20">
        <f t="shared" si="2"/>
        <v>0</v>
      </c>
    </row>
    <row r="21" spans="1:5" ht="15.75">
      <c r="A21" s="5" t="s">
        <v>12</v>
      </c>
      <c r="B21" s="29"/>
      <c r="C21" s="20">
        <f t="shared" si="0"/>
        <v>0</v>
      </c>
      <c r="D21" s="20">
        <f t="shared" si="1"/>
        <v>0</v>
      </c>
      <c r="E21" s="20">
        <f t="shared" si="2"/>
        <v>0</v>
      </c>
    </row>
    <row r="22" spans="1:5" ht="15.75">
      <c r="A22" s="5" t="s">
        <v>13</v>
      </c>
      <c r="B22" s="29"/>
      <c r="C22" s="20">
        <f t="shared" si="0"/>
        <v>0</v>
      </c>
      <c r="D22" s="20">
        <f t="shared" si="1"/>
        <v>0</v>
      </c>
      <c r="E22" s="20">
        <f t="shared" si="2"/>
        <v>0</v>
      </c>
    </row>
    <row r="23" spans="1:5" ht="15.75">
      <c r="A23" s="5" t="s">
        <v>14</v>
      </c>
      <c r="B23" s="29" t="s">
        <v>37</v>
      </c>
      <c r="C23" s="20">
        <f t="shared" si="0"/>
        <v>1</v>
      </c>
      <c r="D23" s="20">
        <f t="shared" si="1"/>
        <v>1</v>
      </c>
      <c r="E23" s="20">
        <f t="shared" si="2"/>
        <v>-1</v>
      </c>
    </row>
    <row r="24" spans="1:5" ht="15.75">
      <c r="A24" s="5" t="s">
        <v>15</v>
      </c>
      <c r="B24" s="29"/>
      <c r="C24" s="20">
        <f t="shared" si="0"/>
        <v>0</v>
      </c>
      <c r="D24" s="20">
        <f t="shared" si="1"/>
        <v>0</v>
      </c>
      <c r="E24" s="20">
        <f t="shared" si="2"/>
        <v>0</v>
      </c>
    </row>
    <row r="25" spans="1:5" ht="15.75">
      <c r="A25" s="5" t="s">
        <v>16</v>
      </c>
      <c r="B25" s="29"/>
      <c r="C25" s="20">
        <f t="shared" si="0"/>
        <v>0</v>
      </c>
      <c r="D25" s="20">
        <f t="shared" si="1"/>
        <v>0</v>
      </c>
      <c r="E25" s="20">
        <f t="shared" si="2"/>
        <v>0</v>
      </c>
    </row>
    <row r="26" spans="1:5" ht="15.75">
      <c r="A26" s="5" t="s">
        <v>17</v>
      </c>
      <c r="B26" s="29"/>
      <c r="C26" s="20">
        <f t="shared" si="0"/>
        <v>0</v>
      </c>
      <c r="D26" s="20">
        <f t="shared" si="1"/>
        <v>0</v>
      </c>
      <c r="E26" s="20">
        <f t="shared" si="2"/>
        <v>0</v>
      </c>
    </row>
    <row r="27" spans="1:5" ht="15.75">
      <c r="A27" s="5" t="s">
        <v>18</v>
      </c>
      <c r="B27" s="29"/>
      <c r="C27" s="20">
        <f t="shared" si="0"/>
        <v>0</v>
      </c>
      <c r="D27" s="20">
        <f t="shared" si="1"/>
        <v>0</v>
      </c>
      <c r="E27" s="20">
        <f t="shared" si="2"/>
        <v>0</v>
      </c>
    </row>
    <row r="28" spans="1:5" ht="15.75">
      <c r="A28" s="5" t="s">
        <v>19</v>
      </c>
      <c r="B28" s="29"/>
      <c r="C28" s="20">
        <f t="shared" si="0"/>
        <v>0</v>
      </c>
      <c r="D28" s="20">
        <f t="shared" si="1"/>
        <v>0</v>
      </c>
      <c r="E28" s="20">
        <f t="shared" si="2"/>
        <v>0</v>
      </c>
    </row>
    <row r="29" spans="1:5" ht="15.75">
      <c r="A29" s="5" t="s">
        <v>20</v>
      </c>
      <c r="B29" s="29"/>
      <c r="C29" s="20">
        <f t="shared" si="0"/>
        <v>0</v>
      </c>
      <c r="D29" s="20">
        <f t="shared" si="1"/>
        <v>0</v>
      </c>
      <c r="E29" s="20">
        <f t="shared" si="2"/>
        <v>0</v>
      </c>
    </row>
    <row r="30" spans="1:5" ht="15.75">
      <c r="A30" s="5" t="s">
        <v>21</v>
      </c>
      <c r="B30" s="29"/>
      <c r="C30" s="20">
        <f t="shared" si="0"/>
        <v>0</v>
      </c>
      <c r="D30" s="20">
        <f t="shared" si="1"/>
        <v>0</v>
      </c>
      <c r="E30" s="20">
        <f t="shared" si="2"/>
        <v>0</v>
      </c>
    </row>
    <row r="31" spans="1:5" ht="15.75">
      <c r="A31" s="5" t="s">
        <v>22</v>
      </c>
      <c r="B31" s="29"/>
      <c r="C31" s="20">
        <f t="shared" si="0"/>
        <v>0</v>
      </c>
      <c r="D31" s="20">
        <f t="shared" si="1"/>
        <v>0</v>
      </c>
      <c r="E31" s="20">
        <f t="shared" si="2"/>
        <v>0</v>
      </c>
    </row>
    <row r="32" spans="1:5" ht="15.75">
      <c r="A32" s="5" t="s">
        <v>23</v>
      </c>
      <c r="B32" s="29" t="s">
        <v>37</v>
      </c>
      <c r="C32" s="20">
        <f t="shared" si="0"/>
        <v>1</v>
      </c>
      <c r="D32" s="20">
        <f t="shared" si="1"/>
        <v>1</v>
      </c>
      <c r="E32" s="20">
        <f t="shared" si="2"/>
        <v>-1</v>
      </c>
    </row>
    <row r="33" spans="1:5" ht="15.75">
      <c r="A33" s="5" t="s">
        <v>24</v>
      </c>
      <c r="B33" s="29"/>
      <c r="C33" s="20">
        <f t="shared" si="0"/>
        <v>0</v>
      </c>
      <c r="D33" s="20">
        <f t="shared" si="1"/>
        <v>0</v>
      </c>
      <c r="E33" s="20">
        <f t="shared" si="2"/>
        <v>0</v>
      </c>
    </row>
    <row r="34" spans="1:5" ht="15.75">
      <c r="A34" s="5" t="s">
        <v>25</v>
      </c>
      <c r="B34" s="29"/>
      <c r="C34" s="20">
        <f t="shared" si="0"/>
        <v>0</v>
      </c>
      <c r="D34" s="20">
        <f t="shared" si="1"/>
        <v>0</v>
      </c>
      <c r="E34" s="20">
        <f t="shared" si="2"/>
        <v>0</v>
      </c>
    </row>
    <row r="35" spans="1:5" ht="15.75">
      <c r="A35" s="5" t="s">
        <v>26</v>
      </c>
      <c r="B35" s="29"/>
      <c r="C35" s="20">
        <f t="shared" si="0"/>
        <v>0</v>
      </c>
      <c r="D35" s="20">
        <f t="shared" si="1"/>
        <v>0</v>
      </c>
      <c r="E35" s="20">
        <f t="shared" si="2"/>
        <v>0</v>
      </c>
    </row>
    <row r="36" spans="1:5" ht="15.75">
      <c r="A36" s="5" t="s">
        <v>27</v>
      </c>
      <c r="B36" s="29"/>
      <c r="C36" s="20">
        <f t="shared" si="0"/>
        <v>0</v>
      </c>
      <c r="D36" s="20">
        <f t="shared" si="1"/>
        <v>0</v>
      </c>
      <c r="E36" s="20">
        <f t="shared" si="2"/>
        <v>0</v>
      </c>
    </row>
    <row r="37" spans="1:5" ht="15.75">
      <c r="A37" s="5" t="s">
        <v>28</v>
      </c>
      <c r="B37" s="29"/>
      <c r="C37" s="20">
        <f t="shared" si="0"/>
        <v>0</v>
      </c>
      <c r="D37" s="20">
        <f t="shared" si="1"/>
        <v>0</v>
      </c>
      <c r="E37" s="20">
        <f t="shared" si="2"/>
        <v>0</v>
      </c>
    </row>
    <row r="38" spans="1:5" ht="15.75">
      <c r="A38" s="5" t="s">
        <v>29</v>
      </c>
      <c r="B38" s="29"/>
      <c r="C38" s="20">
        <f t="shared" si="0"/>
        <v>0</v>
      </c>
      <c r="D38" s="20">
        <f t="shared" si="1"/>
        <v>0</v>
      </c>
      <c r="E38" s="20">
        <f t="shared" si="2"/>
        <v>0</v>
      </c>
    </row>
    <row r="39" spans="1:5" ht="15.75">
      <c r="A39" s="5" t="s">
        <v>30</v>
      </c>
      <c r="B39" s="29"/>
      <c r="C39" s="20">
        <f t="shared" si="0"/>
        <v>0</v>
      </c>
      <c r="D39" s="20">
        <f t="shared" si="1"/>
        <v>0</v>
      </c>
      <c r="E39" s="20">
        <f t="shared" si="2"/>
        <v>0</v>
      </c>
    </row>
    <row r="40" spans="1:5" ht="15.75">
      <c r="A40" s="5" t="s">
        <v>31</v>
      </c>
      <c r="B40" s="29"/>
      <c r="C40" s="20">
        <f t="shared" si="0"/>
        <v>0</v>
      </c>
      <c r="D40" s="20">
        <f t="shared" si="1"/>
        <v>0</v>
      </c>
      <c r="E40" s="20">
        <f t="shared" si="2"/>
        <v>0</v>
      </c>
    </row>
    <row r="41" spans="1:5" ht="15.75">
      <c r="A41" s="5" t="s">
        <v>32</v>
      </c>
      <c r="B41" s="29"/>
      <c r="C41" s="20">
        <f t="shared" si="0"/>
        <v>0</v>
      </c>
      <c r="D41" s="20">
        <f t="shared" si="1"/>
        <v>0</v>
      </c>
      <c r="E41" s="20">
        <f t="shared" si="2"/>
        <v>0</v>
      </c>
    </row>
    <row r="42" spans="1:5" ht="15.75">
      <c r="A42" s="5" t="s">
        <v>33</v>
      </c>
      <c r="B42" s="29"/>
      <c r="C42" s="20">
        <f t="shared" si="0"/>
        <v>0</v>
      </c>
      <c r="D42" s="20">
        <f t="shared" si="1"/>
        <v>0</v>
      </c>
      <c r="E42" s="20">
        <f t="shared" si="2"/>
        <v>0</v>
      </c>
    </row>
    <row r="43" spans="1:5" ht="15.75">
      <c r="A43" s="5" t="s">
        <v>34</v>
      </c>
      <c r="B43" s="29"/>
      <c r="C43" s="20">
        <f t="shared" si="0"/>
        <v>0</v>
      </c>
      <c r="D43" s="20">
        <f t="shared" si="1"/>
        <v>0</v>
      </c>
      <c r="E43" s="20">
        <f t="shared" si="2"/>
        <v>0</v>
      </c>
    </row>
    <row r="44" spans="1:5" ht="15.75">
      <c r="A44" s="5" t="s">
        <v>35</v>
      </c>
      <c r="B44" s="29"/>
      <c r="C44" s="20">
        <f t="shared" si="0"/>
        <v>0</v>
      </c>
      <c r="D44" s="20">
        <f t="shared" si="1"/>
        <v>0</v>
      </c>
      <c r="E44" s="20">
        <f t="shared" si="2"/>
        <v>0</v>
      </c>
    </row>
    <row r="45" spans="1:5" ht="15.75">
      <c r="A45" s="5" t="s">
        <v>36</v>
      </c>
      <c r="B45" s="29"/>
      <c r="C45" s="20">
        <f t="shared" si="0"/>
        <v>0</v>
      </c>
      <c r="D45" s="20">
        <f t="shared" si="1"/>
        <v>0</v>
      </c>
      <c r="E45" s="20">
        <f t="shared" si="2"/>
        <v>0</v>
      </c>
    </row>
    <row r="46" spans="1:2" ht="15.75">
      <c r="A46" s="6"/>
      <c r="B46" s="6"/>
    </row>
  </sheetData>
  <sheetProtection/>
  <mergeCells count="1">
    <mergeCell ref="A1:E1"/>
  </mergeCells>
  <printOptions/>
  <pageMargins left="1.02" right="0.2" top="0.17" bottom="0.22" header="0.17" footer="0.22"/>
  <pageSetup fitToHeight="1" fitToWidth="1" horizontalDpi="600" verticalDpi="600" orientation="portrait" paperSize="9" scale="9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F46" sqref="F46"/>
    </sheetView>
  </sheetViews>
  <sheetFormatPr defaultColWidth="9.140625" defaultRowHeight="15"/>
  <cols>
    <col min="1" max="1" width="24.7109375" style="1" customWidth="1"/>
    <col min="2" max="2" width="20.7109375" style="1" customWidth="1"/>
    <col min="3" max="3" width="8.7109375" style="2" customWidth="1"/>
    <col min="4" max="4" width="8.57421875" style="2" customWidth="1"/>
    <col min="5" max="5" width="18.8515625" style="2" customWidth="1"/>
    <col min="6" max="16384" width="9.140625" style="1" customWidth="1"/>
  </cols>
  <sheetData>
    <row r="1" spans="1:5" ht="35.25" customHeight="1">
      <c r="A1" s="66" t="s">
        <v>271</v>
      </c>
      <c r="B1" s="68"/>
      <c r="C1" s="68"/>
      <c r="D1" s="68"/>
      <c r="E1" s="68"/>
    </row>
    <row r="3" spans="1:2" ht="15.75">
      <c r="A3" s="11" t="s">
        <v>238</v>
      </c>
      <c r="B3" s="11">
        <v>1</v>
      </c>
    </row>
    <row r="4" spans="1:2" ht="15.75">
      <c r="A4" s="12" t="s">
        <v>239</v>
      </c>
      <c r="B4" s="12">
        <v>0</v>
      </c>
    </row>
    <row r="5" spans="1:2" ht="15.75">
      <c r="A5" s="13" t="s">
        <v>240</v>
      </c>
      <c r="B5" s="14" t="s">
        <v>45</v>
      </c>
    </row>
    <row r="7" spans="1:5" s="8" customFormat="1" ht="129" customHeight="1">
      <c r="A7" s="3" t="s">
        <v>38</v>
      </c>
      <c r="B7" s="3" t="s">
        <v>314</v>
      </c>
      <c r="C7" s="9" t="s">
        <v>241</v>
      </c>
      <c r="D7" s="9" t="s">
        <v>242</v>
      </c>
      <c r="E7" s="9" t="s">
        <v>243</v>
      </c>
    </row>
    <row r="8" spans="1:5" s="7" customFormat="1" ht="15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.75">
      <c r="A9" s="5" t="s">
        <v>0</v>
      </c>
      <c r="B9" s="19"/>
      <c r="C9" s="20">
        <f>IF(B9="+",1,0)</f>
        <v>0</v>
      </c>
      <c r="D9" s="20">
        <f>(C9-$B$4)/($B$3-$B$4)</f>
        <v>0</v>
      </c>
      <c r="E9" s="20">
        <f>D9*$B$5</f>
        <v>0</v>
      </c>
    </row>
    <row r="10" spans="1:5" ht="15.75">
      <c r="A10" s="5" t="s">
        <v>1</v>
      </c>
      <c r="B10" s="19"/>
      <c r="C10" s="20">
        <f aca="true" t="shared" si="0" ref="C10:C45">IF(B10="+",1,0)</f>
        <v>0</v>
      </c>
      <c r="D10" s="20">
        <f aca="true" t="shared" si="1" ref="D10:D45">(C10-$B$4)/($B$3-$B$4)</f>
        <v>0</v>
      </c>
      <c r="E10" s="20">
        <f aca="true" t="shared" si="2" ref="E10:E45">D10*$B$5</f>
        <v>0</v>
      </c>
    </row>
    <row r="11" spans="1:5" ht="15.75">
      <c r="A11" s="5" t="s">
        <v>2</v>
      </c>
      <c r="B11" s="19"/>
      <c r="C11" s="20">
        <f t="shared" si="0"/>
        <v>0</v>
      </c>
      <c r="D11" s="20">
        <f t="shared" si="1"/>
        <v>0</v>
      </c>
      <c r="E11" s="20">
        <f t="shared" si="2"/>
        <v>0</v>
      </c>
    </row>
    <row r="12" spans="1:5" ht="15.75">
      <c r="A12" s="5" t="s">
        <v>3</v>
      </c>
      <c r="B12" s="19"/>
      <c r="C12" s="20">
        <f t="shared" si="0"/>
        <v>0</v>
      </c>
      <c r="D12" s="20">
        <f t="shared" si="1"/>
        <v>0</v>
      </c>
      <c r="E12" s="20">
        <f t="shared" si="2"/>
        <v>0</v>
      </c>
    </row>
    <row r="13" spans="1:5" ht="15.75">
      <c r="A13" s="5" t="s">
        <v>4</v>
      </c>
      <c r="B13" s="19"/>
      <c r="C13" s="20">
        <f t="shared" si="0"/>
        <v>0</v>
      </c>
      <c r="D13" s="20">
        <f t="shared" si="1"/>
        <v>0</v>
      </c>
      <c r="E13" s="20">
        <f t="shared" si="2"/>
        <v>0</v>
      </c>
    </row>
    <row r="14" spans="1:5" ht="15.75">
      <c r="A14" s="5" t="s">
        <v>5</v>
      </c>
      <c r="B14" s="19"/>
      <c r="C14" s="20">
        <f t="shared" si="0"/>
        <v>0</v>
      </c>
      <c r="D14" s="20">
        <f t="shared" si="1"/>
        <v>0</v>
      </c>
      <c r="E14" s="20">
        <f t="shared" si="2"/>
        <v>0</v>
      </c>
    </row>
    <row r="15" spans="1:5" ht="15.75">
      <c r="A15" s="5" t="s">
        <v>6</v>
      </c>
      <c r="B15" s="19"/>
      <c r="C15" s="20">
        <f t="shared" si="0"/>
        <v>0</v>
      </c>
      <c r="D15" s="20">
        <f t="shared" si="1"/>
        <v>0</v>
      </c>
      <c r="E15" s="20">
        <f t="shared" si="2"/>
        <v>0</v>
      </c>
    </row>
    <row r="16" spans="1:5" ht="15.75">
      <c r="A16" s="5" t="s">
        <v>7</v>
      </c>
      <c r="B16" s="19"/>
      <c r="C16" s="20">
        <f t="shared" si="0"/>
        <v>0</v>
      </c>
      <c r="D16" s="20">
        <f t="shared" si="1"/>
        <v>0</v>
      </c>
      <c r="E16" s="20">
        <f t="shared" si="2"/>
        <v>0</v>
      </c>
    </row>
    <row r="17" spans="1:5" ht="15.75">
      <c r="A17" s="5" t="s">
        <v>8</v>
      </c>
      <c r="B17" s="19"/>
      <c r="C17" s="20">
        <f t="shared" si="0"/>
        <v>0</v>
      </c>
      <c r="D17" s="20">
        <f t="shared" si="1"/>
        <v>0</v>
      </c>
      <c r="E17" s="20">
        <f t="shared" si="2"/>
        <v>0</v>
      </c>
    </row>
    <row r="18" spans="1:5" ht="15.75">
      <c r="A18" s="5" t="s">
        <v>9</v>
      </c>
      <c r="B18" s="19"/>
      <c r="C18" s="20">
        <f t="shared" si="0"/>
        <v>0</v>
      </c>
      <c r="D18" s="20">
        <f t="shared" si="1"/>
        <v>0</v>
      </c>
      <c r="E18" s="20">
        <f t="shared" si="2"/>
        <v>0</v>
      </c>
    </row>
    <row r="19" spans="1:5" ht="15.75">
      <c r="A19" s="5" t="s">
        <v>10</v>
      </c>
      <c r="B19" s="55"/>
      <c r="C19" s="20">
        <f t="shared" si="0"/>
        <v>0</v>
      </c>
      <c r="D19" s="20">
        <f t="shared" si="1"/>
        <v>0</v>
      </c>
      <c r="E19" s="20">
        <f t="shared" si="2"/>
        <v>0</v>
      </c>
    </row>
    <row r="20" spans="1:5" ht="15.75">
      <c r="A20" s="5" t="s">
        <v>11</v>
      </c>
      <c r="B20" s="19"/>
      <c r="C20" s="20">
        <f t="shared" si="0"/>
        <v>0</v>
      </c>
      <c r="D20" s="20">
        <f t="shared" si="1"/>
        <v>0</v>
      </c>
      <c r="E20" s="20">
        <f t="shared" si="2"/>
        <v>0</v>
      </c>
    </row>
    <row r="21" spans="1:5" ht="15.75">
      <c r="A21" s="5" t="s">
        <v>12</v>
      </c>
      <c r="B21" s="19"/>
      <c r="C21" s="20">
        <f t="shared" si="0"/>
        <v>0</v>
      </c>
      <c r="D21" s="20">
        <f t="shared" si="1"/>
        <v>0</v>
      </c>
      <c r="E21" s="20">
        <f t="shared" si="2"/>
        <v>0</v>
      </c>
    </row>
    <row r="22" spans="1:5" ht="15.75">
      <c r="A22" s="5" t="s">
        <v>13</v>
      </c>
      <c r="B22" s="19"/>
      <c r="C22" s="20">
        <f t="shared" si="0"/>
        <v>0</v>
      </c>
      <c r="D22" s="20">
        <f t="shared" si="1"/>
        <v>0</v>
      </c>
      <c r="E22" s="20">
        <f t="shared" si="2"/>
        <v>0</v>
      </c>
    </row>
    <row r="23" spans="1:5" ht="15.75">
      <c r="A23" s="5" t="s">
        <v>14</v>
      </c>
      <c r="B23" s="19"/>
      <c r="C23" s="20">
        <f t="shared" si="0"/>
        <v>0</v>
      </c>
      <c r="D23" s="20">
        <f t="shared" si="1"/>
        <v>0</v>
      </c>
      <c r="E23" s="20">
        <f t="shared" si="2"/>
        <v>0</v>
      </c>
    </row>
    <row r="24" spans="1:5" ht="15.75">
      <c r="A24" s="5" t="s">
        <v>15</v>
      </c>
      <c r="B24" s="19"/>
      <c r="C24" s="20">
        <f t="shared" si="0"/>
        <v>0</v>
      </c>
      <c r="D24" s="20">
        <f t="shared" si="1"/>
        <v>0</v>
      </c>
      <c r="E24" s="20">
        <f t="shared" si="2"/>
        <v>0</v>
      </c>
    </row>
    <row r="25" spans="1:5" ht="15.75">
      <c r="A25" s="5" t="s">
        <v>16</v>
      </c>
      <c r="B25" s="19"/>
      <c r="C25" s="20">
        <f t="shared" si="0"/>
        <v>0</v>
      </c>
      <c r="D25" s="20">
        <f t="shared" si="1"/>
        <v>0</v>
      </c>
      <c r="E25" s="20">
        <f t="shared" si="2"/>
        <v>0</v>
      </c>
    </row>
    <row r="26" spans="1:5" ht="15.75">
      <c r="A26" s="5" t="s">
        <v>17</v>
      </c>
      <c r="B26" s="19"/>
      <c r="C26" s="20">
        <f t="shared" si="0"/>
        <v>0</v>
      </c>
      <c r="D26" s="20">
        <f t="shared" si="1"/>
        <v>0</v>
      </c>
      <c r="E26" s="20">
        <f t="shared" si="2"/>
        <v>0</v>
      </c>
    </row>
    <row r="27" spans="1:5" ht="15.75">
      <c r="A27" s="5" t="s">
        <v>18</v>
      </c>
      <c r="B27" s="19"/>
      <c r="C27" s="20">
        <f t="shared" si="0"/>
        <v>0</v>
      </c>
      <c r="D27" s="20">
        <f t="shared" si="1"/>
        <v>0</v>
      </c>
      <c r="E27" s="20">
        <f t="shared" si="2"/>
        <v>0</v>
      </c>
    </row>
    <row r="28" spans="1:5" ht="15.75">
      <c r="A28" s="5" t="s">
        <v>19</v>
      </c>
      <c r="B28" s="19"/>
      <c r="C28" s="20">
        <f t="shared" si="0"/>
        <v>0</v>
      </c>
      <c r="D28" s="20">
        <f t="shared" si="1"/>
        <v>0</v>
      </c>
      <c r="E28" s="20">
        <f t="shared" si="2"/>
        <v>0</v>
      </c>
    </row>
    <row r="29" spans="1:5" ht="15.75">
      <c r="A29" s="5" t="s">
        <v>20</v>
      </c>
      <c r="B29" s="19"/>
      <c r="C29" s="20">
        <f t="shared" si="0"/>
        <v>0</v>
      </c>
      <c r="D29" s="20">
        <f t="shared" si="1"/>
        <v>0</v>
      </c>
      <c r="E29" s="20">
        <f t="shared" si="2"/>
        <v>0</v>
      </c>
    </row>
    <row r="30" spans="1:5" ht="15.75">
      <c r="A30" s="5" t="s">
        <v>21</v>
      </c>
      <c r="B30" s="19"/>
      <c r="C30" s="20">
        <f t="shared" si="0"/>
        <v>0</v>
      </c>
      <c r="D30" s="20">
        <f t="shared" si="1"/>
        <v>0</v>
      </c>
      <c r="E30" s="20">
        <f t="shared" si="2"/>
        <v>0</v>
      </c>
    </row>
    <row r="31" spans="1:5" ht="15.75">
      <c r="A31" s="5" t="s">
        <v>22</v>
      </c>
      <c r="B31" s="19"/>
      <c r="C31" s="20">
        <f t="shared" si="0"/>
        <v>0</v>
      </c>
      <c r="D31" s="20">
        <f t="shared" si="1"/>
        <v>0</v>
      </c>
      <c r="E31" s="20">
        <f t="shared" si="2"/>
        <v>0</v>
      </c>
    </row>
    <row r="32" spans="1:5" ht="15.75">
      <c r="A32" s="5" t="s">
        <v>23</v>
      </c>
      <c r="B32" s="19"/>
      <c r="C32" s="20">
        <f t="shared" si="0"/>
        <v>0</v>
      </c>
      <c r="D32" s="20">
        <f t="shared" si="1"/>
        <v>0</v>
      </c>
      <c r="E32" s="20">
        <f t="shared" si="2"/>
        <v>0</v>
      </c>
    </row>
    <row r="33" spans="1:5" ht="15.75">
      <c r="A33" s="5" t="s">
        <v>24</v>
      </c>
      <c r="B33" s="19"/>
      <c r="C33" s="20">
        <f t="shared" si="0"/>
        <v>0</v>
      </c>
      <c r="D33" s="20">
        <f t="shared" si="1"/>
        <v>0</v>
      </c>
      <c r="E33" s="20">
        <f t="shared" si="2"/>
        <v>0</v>
      </c>
    </row>
    <row r="34" spans="1:5" ht="15.75">
      <c r="A34" s="5" t="s">
        <v>25</v>
      </c>
      <c r="B34" s="19"/>
      <c r="C34" s="20">
        <f t="shared" si="0"/>
        <v>0</v>
      </c>
      <c r="D34" s="20">
        <f t="shared" si="1"/>
        <v>0</v>
      </c>
      <c r="E34" s="20">
        <f t="shared" si="2"/>
        <v>0</v>
      </c>
    </row>
    <row r="35" spans="1:5" ht="15.75">
      <c r="A35" s="5" t="s">
        <v>26</v>
      </c>
      <c r="B35" s="19"/>
      <c r="C35" s="20">
        <f t="shared" si="0"/>
        <v>0</v>
      </c>
      <c r="D35" s="20">
        <f t="shared" si="1"/>
        <v>0</v>
      </c>
      <c r="E35" s="20">
        <f t="shared" si="2"/>
        <v>0</v>
      </c>
    </row>
    <row r="36" spans="1:5" ht="15.75">
      <c r="A36" s="5" t="s">
        <v>27</v>
      </c>
      <c r="B36" s="19"/>
      <c r="C36" s="20">
        <f t="shared" si="0"/>
        <v>0</v>
      </c>
      <c r="D36" s="20">
        <f t="shared" si="1"/>
        <v>0</v>
      </c>
      <c r="E36" s="20">
        <f t="shared" si="2"/>
        <v>0</v>
      </c>
    </row>
    <row r="37" spans="1:5" ht="15.75">
      <c r="A37" s="5" t="s">
        <v>28</v>
      </c>
      <c r="B37" s="19"/>
      <c r="C37" s="20">
        <f t="shared" si="0"/>
        <v>0</v>
      </c>
      <c r="D37" s="20">
        <f t="shared" si="1"/>
        <v>0</v>
      </c>
      <c r="E37" s="20">
        <f t="shared" si="2"/>
        <v>0</v>
      </c>
    </row>
    <row r="38" spans="1:5" ht="15.75">
      <c r="A38" s="5" t="s">
        <v>29</v>
      </c>
      <c r="B38" s="19"/>
      <c r="C38" s="20">
        <f t="shared" si="0"/>
        <v>0</v>
      </c>
      <c r="D38" s="20">
        <f t="shared" si="1"/>
        <v>0</v>
      </c>
      <c r="E38" s="20">
        <f t="shared" si="2"/>
        <v>0</v>
      </c>
    </row>
    <row r="39" spans="1:5" ht="15.75">
      <c r="A39" s="5" t="s">
        <v>30</v>
      </c>
      <c r="B39" s="19"/>
      <c r="C39" s="20">
        <f t="shared" si="0"/>
        <v>0</v>
      </c>
      <c r="D39" s="20">
        <f t="shared" si="1"/>
        <v>0</v>
      </c>
      <c r="E39" s="20">
        <f t="shared" si="2"/>
        <v>0</v>
      </c>
    </row>
    <row r="40" spans="1:5" ht="15.75">
      <c r="A40" s="5" t="s">
        <v>31</v>
      </c>
      <c r="B40" s="19"/>
      <c r="C40" s="20">
        <f t="shared" si="0"/>
        <v>0</v>
      </c>
      <c r="D40" s="20">
        <f t="shared" si="1"/>
        <v>0</v>
      </c>
      <c r="E40" s="20">
        <f t="shared" si="2"/>
        <v>0</v>
      </c>
    </row>
    <row r="41" spans="1:5" ht="15.75">
      <c r="A41" s="5" t="s">
        <v>32</v>
      </c>
      <c r="B41" s="19"/>
      <c r="C41" s="20">
        <f t="shared" si="0"/>
        <v>0</v>
      </c>
      <c r="D41" s="20">
        <f t="shared" si="1"/>
        <v>0</v>
      </c>
      <c r="E41" s="20">
        <f t="shared" si="2"/>
        <v>0</v>
      </c>
    </row>
    <row r="42" spans="1:5" ht="15.75">
      <c r="A42" s="5" t="s">
        <v>33</v>
      </c>
      <c r="B42" s="19"/>
      <c r="C42" s="20">
        <f t="shared" si="0"/>
        <v>0</v>
      </c>
      <c r="D42" s="20">
        <f t="shared" si="1"/>
        <v>0</v>
      </c>
      <c r="E42" s="20">
        <f t="shared" si="2"/>
        <v>0</v>
      </c>
    </row>
    <row r="43" spans="1:5" ht="15.75">
      <c r="A43" s="5" t="s">
        <v>34</v>
      </c>
      <c r="B43" s="19"/>
      <c r="C43" s="20">
        <f t="shared" si="0"/>
        <v>0</v>
      </c>
      <c r="D43" s="20">
        <f t="shared" si="1"/>
        <v>0</v>
      </c>
      <c r="E43" s="20">
        <f t="shared" si="2"/>
        <v>0</v>
      </c>
    </row>
    <row r="44" spans="1:5" ht="15.75">
      <c r="A44" s="5" t="s">
        <v>35</v>
      </c>
      <c r="B44" s="19"/>
      <c r="C44" s="20">
        <f t="shared" si="0"/>
        <v>0</v>
      </c>
      <c r="D44" s="20">
        <f t="shared" si="1"/>
        <v>0</v>
      </c>
      <c r="E44" s="20">
        <f t="shared" si="2"/>
        <v>0</v>
      </c>
    </row>
    <row r="45" spans="1:5" ht="15.75">
      <c r="A45" s="5" t="s">
        <v>36</v>
      </c>
      <c r="B45" s="19"/>
      <c r="C45" s="20">
        <f t="shared" si="0"/>
        <v>0</v>
      </c>
      <c r="D45" s="20">
        <f t="shared" si="1"/>
        <v>0</v>
      </c>
      <c r="E45" s="20">
        <f t="shared" si="2"/>
        <v>0</v>
      </c>
    </row>
    <row r="46" ht="15.75">
      <c r="A46" s="6"/>
    </row>
  </sheetData>
  <sheetProtection/>
  <mergeCells count="1">
    <mergeCell ref="A1:E1"/>
  </mergeCells>
  <printOptions/>
  <pageMargins left="0.91" right="0.17" top="0.17" bottom="0.22" header="0.17" footer="0.22"/>
  <pageSetup fitToHeight="1" fitToWidth="1" horizontalDpi="600" verticalDpi="6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50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49" sqref="I49"/>
    </sheetView>
  </sheetViews>
  <sheetFormatPr defaultColWidth="9.140625" defaultRowHeight="15"/>
  <cols>
    <col min="1" max="1" width="24.7109375" style="1" customWidth="1"/>
    <col min="2" max="2" width="18.57421875" style="1" customWidth="1"/>
    <col min="3" max="3" width="18.421875" style="1" customWidth="1"/>
    <col min="4" max="4" width="17.00390625" style="1" customWidth="1"/>
    <col min="5" max="5" width="15.57421875" style="1" customWidth="1"/>
    <col min="6" max="7" width="9.00390625" style="1" bestFit="1" customWidth="1"/>
    <col min="8" max="8" width="18.7109375" style="1" customWidth="1"/>
    <col min="9" max="16384" width="9.140625" style="1" customWidth="1"/>
  </cols>
  <sheetData>
    <row r="1" spans="1:8" ht="15.75">
      <c r="A1" s="62" t="s">
        <v>281</v>
      </c>
      <c r="B1" s="62"/>
      <c r="C1" s="62"/>
      <c r="D1" s="62"/>
      <c r="E1" s="62"/>
      <c r="F1" s="62"/>
      <c r="G1" s="62"/>
      <c r="H1" s="62"/>
    </row>
    <row r="3" spans="1:2" ht="15.75">
      <c r="A3" s="11" t="s">
        <v>244</v>
      </c>
      <c r="B3" s="43">
        <v>1</v>
      </c>
    </row>
    <row r="4" spans="1:2" ht="15.75">
      <c r="A4" s="12" t="s">
        <v>245</v>
      </c>
      <c r="B4" s="44">
        <v>0</v>
      </c>
    </row>
    <row r="5" spans="1:2" ht="15.75">
      <c r="A5" s="13" t="s">
        <v>246</v>
      </c>
      <c r="B5" s="14" t="s">
        <v>42</v>
      </c>
    </row>
    <row r="7" spans="1:8" s="8" customFormat="1" ht="66.75" customHeight="1">
      <c r="A7" s="63" t="s">
        <v>38</v>
      </c>
      <c r="B7" s="74" t="s">
        <v>315</v>
      </c>
      <c r="C7" s="63" t="s">
        <v>282</v>
      </c>
      <c r="D7" s="63"/>
      <c r="E7" s="72" t="s">
        <v>291</v>
      </c>
      <c r="F7" s="64" t="s">
        <v>247</v>
      </c>
      <c r="G7" s="64" t="s">
        <v>248</v>
      </c>
      <c r="H7" s="64" t="s">
        <v>249</v>
      </c>
    </row>
    <row r="8" spans="1:8" s="8" customFormat="1" ht="144" customHeight="1">
      <c r="A8" s="67"/>
      <c r="B8" s="75"/>
      <c r="C8" s="3" t="s">
        <v>319</v>
      </c>
      <c r="D8" s="3" t="s">
        <v>316</v>
      </c>
      <c r="E8" s="73"/>
      <c r="F8" s="65"/>
      <c r="G8" s="65"/>
      <c r="H8" s="71"/>
    </row>
    <row r="9" spans="1:8" s="7" customFormat="1" ht="15.75">
      <c r="A9" s="9">
        <v>1</v>
      </c>
      <c r="B9" s="9">
        <v>2</v>
      </c>
      <c r="C9" s="9">
        <v>3</v>
      </c>
      <c r="D9" s="9" t="s">
        <v>317</v>
      </c>
      <c r="E9" s="9" t="s">
        <v>318</v>
      </c>
      <c r="F9" s="9">
        <v>6</v>
      </c>
      <c r="G9" s="9">
        <v>7</v>
      </c>
      <c r="H9" s="9">
        <v>8</v>
      </c>
    </row>
    <row r="10" spans="1:9" ht="15.75">
      <c r="A10" s="5" t="s">
        <v>0</v>
      </c>
      <c r="B10" s="46">
        <v>371666400</v>
      </c>
      <c r="C10" s="46">
        <v>13469966800</v>
      </c>
      <c r="D10" s="46">
        <f>C10/12</f>
        <v>1122497233.3333333</v>
      </c>
      <c r="E10" s="46">
        <f>B10/D10*100</f>
        <v>33.11067403670216</v>
      </c>
      <c r="F10" s="37">
        <f>IF(OR(E10&lt;50,E10&gt;200),1,0)</f>
        <v>1</v>
      </c>
      <c r="G10" s="20">
        <f>(F10-$B$4)/($B$3-$B$4)</f>
        <v>1</v>
      </c>
      <c r="H10" s="20">
        <f>G10*$B$5</f>
        <v>-1</v>
      </c>
      <c r="I10" s="54"/>
    </row>
    <row r="11" spans="1:9" ht="15.75">
      <c r="A11" s="5" t="s">
        <v>1</v>
      </c>
      <c r="B11" s="46">
        <v>255199800</v>
      </c>
      <c r="C11" s="46">
        <v>7796705000</v>
      </c>
      <c r="D11" s="46">
        <f aca="true" t="shared" si="0" ref="D11:D47">C11/12</f>
        <v>649725416.6666666</v>
      </c>
      <c r="E11" s="46">
        <f>B11/D11*100</f>
        <v>39.278100171803345</v>
      </c>
      <c r="F11" s="37">
        <f aca="true" t="shared" si="1" ref="F11:F46">IF(OR(E11&lt;50,E11&gt;200),1,0)</f>
        <v>1</v>
      </c>
      <c r="G11" s="20">
        <f aca="true" t="shared" si="2" ref="G11:G46">(F11-$B$4)/($B$3-$B$4)</f>
        <v>1</v>
      </c>
      <c r="H11" s="20">
        <f aca="true" t="shared" si="3" ref="H11:H46">G11*$B$5</f>
        <v>-1</v>
      </c>
      <c r="I11" s="54"/>
    </row>
    <row r="12" spans="1:9" ht="15.75">
      <c r="A12" s="5" t="s">
        <v>2</v>
      </c>
      <c r="B12" s="46">
        <v>31772000</v>
      </c>
      <c r="C12" s="46">
        <v>1283138600</v>
      </c>
      <c r="D12" s="46">
        <f t="shared" si="0"/>
        <v>106928216.66666667</v>
      </c>
      <c r="E12" s="46">
        <f>B12/D12*100</f>
        <v>29.71339183467787</v>
      </c>
      <c r="F12" s="37">
        <f t="shared" si="1"/>
        <v>1</v>
      </c>
      <c r="G12" s="20">
        <f t="shared" si="2"/>
        <v>1</v>
      </c>
      <c r="H12" s="20">
        <f t="shared" si="3"/>
        <v>-1</v>
      </c>
      <c r="I12" s="54"/>
    </row>
    <row r="13" spans="1:9" ht="15.75">
      <c r="A13" s="5" t="s">
        <v>3</v>
      </c>
      <c r="B13" s="46">
        <v>47518000</v>
      </c>
      <c r="C13" s="46">
        <v>1136387000</v>
      </c>
      <c r="D13" s="46">
        <f t="shared" si="0"/>
        <v>94698916.66666667</v>
      </c>
      <c r="E13" s="46">
        <f>B13/D13*100</f>
        <v>50.17797634080643</v>
      </c>
      <c r="F13" s="37">
        <f t="shared" si="1"/>
        <v>0</v>
      </c>
      <c r="G13" s="20">
        <f t="shared" si="2"/>
        <v>0</v>
      </c>
      <c r="H13" s="20">
        <f t="shared" si="3"/>
        <v>0</v>
      </c>
      <c r="I13" s="54"/>
    </row>
    <row r="14" spans="1:9" ht="15.75">
      <c r="A14" s="5" t="s">
        <v>4</v>
      </c>
      <c r="B14" s="46">
        <v>34108300</v>
      </c>
      <c r="C14" s="46">
        <v>346073286</v>
      </c>
      <c r="D14" s="46">
        <f t="shared" si="0"/>
        <v>28839440.5</v>
      </c>
      <c r="E14" s="46">
        <f>B14/D14*100</f>
        <v>118.26963147915438</v>
      </c>
      <c r="F14" s="37">
        <f t="shared" si="1"/>
        <v>0</v>
      </c>
      <c r="G14" s="20">
        <f t="shared" si="2"/>
        <v>0</v>
      </c>
      <c r="H14" s="20">
        <f t="shared" si="3"/>
        <v>0</v>
      </c>
      <c r="I14" s="54"/>
    </row>
    <row r="15" spans="1:9" ht="15.75">
      <c r="A15" s="5" t="s">
        <v>5</v>
      </c>
      <c r="B15" s="46">
        <v>43923900</v>
      </c>
      <c r="C15" s="46">
        <v>325521000</v>
      </c>
      <c r="D15" s="46">
        <f t="shared" si="0"/>
        <v>27126750</v>
      </c>
      <c r="E15" s="46">
        <f>B15/D15*100</f>
        <v>161.9209820564572</v>
      </c>
      <c r="F15" s="37">
        <f t="shared" si="1"/>
        <v>0</v>
      </c>
      <c r="G15" s="20">
        <f t="shared" si="2"/>
        <v>0</v>
      </c>
      <c r="H15" s="20">
        <f t="shared" si="3"/>
        <v>0</v>
      </c>
      <c r="I15" s="54"/>
    </row>
    <row r="16" spans="1:9" ht="15.75">
      <c r="A16" s="5" t="s">
        <v>6</v>
      </c>
      <c r="B16" s="46">
        <v>44804700</v>
      </c>
      <c r="C16" s="46">
        <v>386832898.67999995</v>
      </c>
      <c r="D16" s="46">
        <f t="shared" si="0"/>
        <v>32236074.889999997</v>
      </c>
      <c r="E16" s="46">
        <f>B16/D16*100</f>
        <v>138.98931601594876</v>
      </c>
      <c r="F16" s="37">
        <f t="shared" si="1"/>
        <v>0</v>
      </c>
      <c r="G16" s="20">
        <f t="shared" si="2"/>
        <v>0</v>
      </c>
      <c r="H16" s="20">
        <f t="shared" si="3"/>
        <v>0</v>
      </c>
      <c r="I16" s="54"/>
    </row>
    <row r="17" spans="1:9" ht="15.75">
      <c r="A17" s="5" t="s">
        <v>7</v>
      </c>
      <c r="B17" s="46">
        <v>113900</v>
      </c>
      <c r="C17" s="46">
        <v>154549500</v>
      </c>
      <c r="D17" s="46">
        <f t="shared" si="0"/>
        <v>12879125</v>
      </c>
      <c r="E17" s="46">
        <f>B17/D17*100</f>
        <v>0.8843768501353936</v>
      </c>
      <c r="F17" s="37">
        <f t="shared" si="1"/>
        <v>1</v>
      </c>
      <c r="G17" s="20">
        <f t="shared" si="2"/>
        <v>1</v>
      </c>
      <c r="H17" s="20">
        <f t="shared" si="3"/>
        <v>-1</v>
      </c>
      <c r="I17" s="54"/>
    </row>
    <row r="18" spans="1:9" ht="15.75">
      <c r="A18" s="5" t="s">
        <v>8</v>
      </c>
      <c r="B18" s="46">
        <v>6309700</v>
      </c>
      <c r="C18" s="46">
        <v>358818000</v>
      </c>
      <c r="D18" s="46">
        <f t="shared" si="0"/>
        <v>29901500</v>
      </c>
      <c r="E18" s="46">
        <f>B18/D18*100</f>
        <v>21.101616975737002</v>
      </c>
      <c r="F18" s="37">
        <f t="shared" si="1"/>
        <v>1</v>
      </c>
      <c r="G18" s="20">
        <f t="shared" si="2"/>
        <v>1</v>
      </c>
      <c r="H18" s="20">
        <f t="shared" si="3"/>
        <v>-1</v>
      </c>
      <c r="I18" s="54"/>
    </row>
    <row r="19" spans="1:9" ht="15.75">
      <c r="A19" s="5" t="s">
        <v>9</v>
      </c>
      <c r="B19" s="46">
        <v>9049000</v>
      </c>
      <c r="C19" s="46">
        <v>247678800</v>
      </c>
      <c r="D19" s="46">
        <f t="shared" si="0"/>
        <v>20639900</v>
      </c>
      <c r="E19" s="46">
        <f>B19/D19*100</f>
        <v>43.84226667764863</v>
      </c>
      <c r="F19" s="37">
        <f t="shared" si="1"/>
        <v>1</v>
      </c>
      <c r="G19" s="20">
        <f t="shared" si="2"/>
        <v>1</v>
      </c>
      <c r="H19" s="20">
        <f t="shared" si="3"/>
        <v>-1</v>
      </c>
      <c r="I19" s="54"/>
    </row>
    <row r="20" spans="1:9" ht="15.75">
      <c r="A20" s="5" t="s">
        <v>10</v>
      </c>
      <c r="B20" s="46">
        <v>4038200</v>
      </c>
      <c r="C20" s="46">
        <v>107069700</v>
      </c>
      <c r="D20" s="46">
        <f t="shared" si="0"/>
        <v>8922475</v>
      </c>
      <c r="E20" s="46">
        <f>B20/D20*100</f>
        <v>45.25874266949474</v>
      </c>
      <c r="F20" s="37">
        <f t="shared" si="1"/>
        <v>1</v>
      </c>
      <c r="G20" s="20">
        <f t="shared" si="2"/>
        <v>1</v>
      </c>
      <c r="H20" s="20">
        <f t="shared" si="3"/>
        <v>-1</v>
      </c>
      <c r="I20" s="54"/>
    </row>
    <row r="21" spans="1:9" ht="15.75">
      <c r="A21" s="5" t="s">
        <v>11</v>
      </c>
      <c r="B21" s="46">
        <v>4161200</v>
      </c>
      <c r="C21" s="46">
        <v>286031400</v>
      </c>
      <c r="D21" s="46">
        <f t="shared" si="0"/>
        <v>23835950</v>
      </c>
      <c r="E21" s="46">
        <f>B21/D21*100</f>
        <v>17.457663739016066</v>
      </c>
      <c r="F21" s="37">
        <f t="shared" si="1"/>
        <v>1</v>
      </c>
      <c r="G21" s="20">
        <f t="shared" si="2"/>
        <v>1</v>
      </c>
      <c r="H21" s="20">
        <f t="shared" si="3"/>
        <v>-1</v>
      </c>
      <c r="I21" s="54"/>
    </row>
    <row r="22" spans="1:9" ht="15.75">
      <c r="A22" s="5" t="s">
        <v>12</v>
      </c>
      <c r="B22" s="46">
        <v>2599000</v>
      </c>
      <c r="C22" s="46">
        <v>111216873.12</v>
      </c>
      <c r="D22" s="46">
        <f t="shared" si="0"/>
        <v>9268072.76</v>
      </c>
      <c r="E22" s="46">
        <f>B22/D22*100</f>
        <v>28.042507512640636</v>
      </c>
      <c r="F22" s="37">
        <f t="shared" si="1"/>
        <v>1</v>
      </c>
      <c r="G22" s="20">
        <f t="shared" si="2"/>
        <v>1</v>
      </c>
      <c r="H22" s="20">
        <f t="shared" si="3"/>
        <v>-1</v>
      </c>
      <c r="I22" s="54"/>
    </row>
    <row r="23" spans="1:9" ht="15.75">
      <c r="A23" s="5" t="s">
        <v>13</v>
      </c>
      <c r="B23" s="46">
        <v>10206700</v>
      </c>
      <c r="C23" s="46">
        <v>192289000</v>
      </c>
      <c r="D23" s="46">
        <f t="shared" si="0"/>
        <v>16024083.333333334</v>
      </c>
      <c r="E23" s="46">
        <f>B23/D23*100</f>
        <v>63.69599925112721</v>
      </c>
      <c r="F23" s="37">
        <f t="shared" si="1"/>
        <v>0</v>
      </c>
      <c r="G23" s="20">
        <f t="shared" si="2"/>
        <v>0</v>
      </c>
      <c r="H23" s="20">
        <f t="shared" si="3"/>
        <v>0</v>
      </c>
      <c r="I23" s="54"/>
    </row>
    <row r="24" spans="1:9" ht="15.75">
      <c r="A24" s="5" t="s">
        <v>14</v>
      </c>
      <c r="B24" s="46">
        <v>3821200</v>
      </c>
      <c r="C24" s="46">
        <v>209792264</v>
      </c>
      <c r="D24" s="46">
        <f t="shared" si="0"/>
        <v>17482688.666666668</v>
      </c>
      <c r="E24" s="46">
        <f>B24/D24*100</f>
        <v>21.857049981595125</v>
      </c>
      <c r="F24" s="37">
        <f t="shared" si="1"/>
        <v>1</v>
      </c>
      <c r="G24" s="20">
        <f t="shared" si="2"/>
        <v>1</v>
      </c>
      <c r="H24" s="20">
        <f t="shared" si="3"/>
        <v>-1</v>
      </c>
      <c r="I24" s="54"/>
    </row>
    <row r="25" spans="1:9" ht="15.75">
      <c r="A25" s="5" t="s">
        <v>15</v>
      </c>
      <c r="B25" s="46">
        <v>6060300</v>
      </c>
      <c r="C25" s="46">
        <v>146539332</v>
      </c>
      <c r="D25" s="46">
        <f t="shared" si="0"/>
        <v>12211611</v>
      </c>
      <c r="E25" s="46">
        <f>B25/D25*100</f>
        <v>49.62735874898079</v>
      </c>
      <c r="F25" s="37">
        <f t="shared" si="1"/>
        <v>1</v>
      </c>
      <c r="G25" s="20">
        <f t="shared" si="2"/>
        <v>1</v>
      </c>
      <c r="H25" s="20">
        <f t="shared" si="3"/>
        <v>-1</v>
      </c>
      <c r="I25" s="54"/>
    </row>
    <row r="26" spans="1:9" ht="15.75">
      <c r="A26" s="5" t="s">
        <v>16</v>
      </c>
      <c r="B26" s="46">
        <v>14263900</v>
      </c>
      <c r="C26" s="46">
        <v>781584659.0699999</v>
      </c>
      <c r="D26" s="46">
        <f t="shared" si="0"/>
        <v>65132054.92249999</v>
      </c>
      <c r="E26" s="46">
        <f>B26/D26*100</f>
        <v>21.89996925012189</v>
      </c>
      <c r="F26" s="37">
        <f t="shared" si="1"/>
        <v>1</v>
      </c>
      <c r="G26" s="20">
        <f t="shared" si="2"/>
        <v>1</v>
      </c>
      <c r="H26" s="20">
        <f t="shared" si="3"/>
        <v>-1</v>
      </c>
      <c r="I26" s="54"/>
    </row>
    <row r="27" spans="1:9" ht="15.75">
      <c r="A27" s="5" t="s">
        <v>17</v>
      </c>
      <c r="B27" s="46">
        <v>1052600</v>
      </c>
      <c r="C27" s="46">
        <v>65305995.05</v>
      </c>
      <c r="D27" s="46">
        <f t="shared" si="0"/>
        <v>5442166.254166666</v>
      </c>
      <c r="E27" s="46">
        <f>B27/D27*100</f>
        <v>19.341562731460137</v>
      </c>
      <c r="F27" s="37">
        <f t="shared" si="1"/>
        <v>1</v>
      </c>
      <c r="G27" s="20">
        <f t="shared" si="2"/>
        <v>1</v>
      </c>
      <c r="H27" s="20">
        <f t="shared" si="3"/>
        <v>-1</v>
      </c>
      <c r="I27" s="54"/>
    </row>
    <row r="28" spans="1:9" ht="15.75">
      <c r="A28" s="5" t="s">
        <v>18</v>
      </c>
      <c r="B28" s="46">
        <v>4330600</v>
      </c>
      <c r="C28" s="46">
        <v>151993800</v>
      </c>
      <c r="D28" s="46">
        <f t="shared" si="0"/>
        <v>12666150</v>
      </c>
      <c r="E28" s="46">
        <f>B28/D28*100</f>
        <v>34.190341974475274</v>
      </c>
      <c r="F28" s="37">
        <f t="shared" si="1"/>
        <v>1</v>
      </c>
      <c r="G28" s="20">
        <f t="shared" si="2"/>
        <v>1</v>
      </c>
      <c r="H28" s="20">
        <f t="shared" si="3"/>
        <v>-1</v>
      </c>
      <c r="I28" s="54"/>
    </row>
    <row r="29" spans="1:9" ht="15.75">
      <c r="A29" s="5" t="s">
        <v>19</v>
      </c>
      <c r="B29" s="46">
        <v>16191700</v>
      </c>
      <c r="C29" s="46">
        <v>306947246</v>
      </c>
      <c r="D29" s="46">
        <f t="shared" si="0"/>
        <v>25578937.166666668</v>
      </c>
      <c r="E29" s="46">
        <f>B29/D29*100</f>
        <v>63.300910020218915</v>
      </c>
      <c r="F29" s="37">
        <f t="shared" si="1"/>
        <v>0</v>
      </c>
      <c r="G29" s="20">
        <f t="shared" si="2"/>
        <v>0</v>
      </c>
      <c r="H29" s="20">
        <f t="shared" si="3"/>
        <v>0</v>
      </c>
      <c r="I29" s="54"/>
    </row>
    <row r="30" spans="1:9" ht="15.75">
      <c r="A30" s="5" t="s">
        <v>20</v>
      </c>
      <c r="B30" s="46">
        <v>4654000</v>
      </c>
      <c r="C30" s="46">
        <v>297834839.9</v>
      </c>
      <c r="D30" s="46">
        <f t="shared" si="0"/>
        <v>24819569.991666663</v>
      </c>
      <c r="E30" s="46">
        <f>B30/D30*100</f>
        <v>18.751332120430014</v>
      </c>
      <c r="F30" s="37">
        <f t="shared" si="1"/>
        <v>1</v>
      </c>
      <c r="G30" s="20">
        <f t="shared" si="2"/>
        <v>1</v>
      </c>
      <c r="H30" s="20">
        <f t="shared" si="3"/>
        <v>-1</v>
      </c>
      <c r="I30" s="54"/>
    </row>
    <row r="31" spans="1:9" ht="15.75">
      <c r="A31" s="5" t="s">
        <v>21</v>
      </c>
      <c r="B31" s="46">
        <v>709100</v>
      </c>
      <c r="C31" s="46">
        <v>140810074.56</v>
      </c>
      <c r="D31" s="46">
        <f t="shared" si="0"/>
        <v>11734172.88</v>
      </c>
      <c r="E31" s="46">
        <f>B31/D31*100</f>
        <v>6.0430335163086495</v>
      </c>
      <c r="F31" s="37">
        <f t="shared" si="1"/>
        <v>1</v>
      </c>
      <c r="G31" s="20">
        <f t="shared" si="2"/>
        <v>1</v>
      </c>
      <c r="H31" s="20">
        <f t="shared" si="3"/>
        <v>-1</v>
      </c>
      <c r="I31" s="54"/>
    </row>
    <row r="32" spans="1:9" ht="15.75">
      <c r="A32" s="5" t="s">
        <v>22</v>
      </c>
      <c r="B32" s="46">
        <v>10926900</v>
      </c>
      <c r="C32" s="46">
        <v>182511127.21</v>
      </c>
      <c r="D32" s="46">
        <f t="shared" si="0"/>
        <v>15209260.600833334</v>
      </c>
      <c r="E32" s="46">
        <f>B32/D32*100</f>
        <v>71.84372920404363</v>
      </c>
      <c r="F32" s="37">
        <f t="shared" si="1"/>
        <v>0</v>
      </c>
      <c r="G32" s="20">
        <f t="shared" si="2"/>
        <v>0</v>
      </c>
      <c r="H32" s="20">
        <f t="shared" si="3"/>
        <v>0</v>
      </c>
      <c r="I32" s="54"/>
    </row>
    <row r="33" spans="1:9" ht="15.75">
      <c r="A33" s="5" t="s">
        <v>23</v>
      </c>
      <c r="B33" s="46">
        <v>632600</v>
      </c>
      <c r="C33" s="46">
        <v>146943200</v>
      </c>
      <c r="D33" s="46">
        <f t="shared" si="0"/>
        <v>12245266.666666666</v>
      </c>
      <c r="E33" s="46">
        <f>B33/D33*100</f>
        <v>5.166077776991382</v>
      </c>
      <c r="F33" s="37">
        <f t="shared" si="1"/>
        <v>1</v>
      </c>
      <c r="G33" s="20">
        <f t="shared" si="2"/>
        <v>1</v>
      </c>
      <c r="H33" s="20">
        <f t="shared" si="3"/>
        <v>-1</v>
      </c>
      <c r="I33" s="54"/>
    </row>
    <row r="34" spans="1:9" ht="15.75">
      <c r="A34" s="5" t="s">
        <v>24</v>
      </c>
      <c r="B34" s="46">
        <v>77469000</v>
      </c>
      <c r="C34" s="46">
        <v>429389800</v>
      </c>
      <c r="D34" s="46">
        <f t="shared" si="0"/>
        <v>35782483.333333336</v>
      </c>
      <c r="E34" s="46">
        <f>B34/D34*100</f>
        <v>216.4997864411311</v>
      </c>
      <c r="F34" s="37">
        <f t="shared" si="1"/>
        <v>1</v>
      </c>
      <c r="G34" s="20">
        <f t="shared" si="2"/>
        <v>1</v>
      </c>
      <c r="H34" s="20">
        <f t="shared" si="3"/>
        <v>-1</v>
      </c>
      <c r="I34" s="54"/>
    </row>
    <row r="35" spans="1:9" ht="15.75">
      <c r="A35" s="5" t="s">
        <v>25</v>
      </c>
      <c r="B35" s="46">
        <v>250800</v>
      </c>
      <c r="C35" s="46">
        <v>77562537.4</v>
      </c>
      <c r="D35" s="46">
        <f t="shared" si="0"/>
        <v>6463544.783333334</v>
      </c>
      <c r="E35" s="46">
        <f>B35/D35*100</f>
        <v>3.8802237534843713</v>
      </c>
      <c r="F35" s="37">
        <f t="shared" si="1"/>
        <v>1</v>
      </c>
      <c r="G35" s="20">
        <f t="shared" si="2"/>
        <v>1</v>
      </c>
      <c r="H35" s="20">
        <f t="shared" si="3"/>
        <v>-1</v>
      </c>
      <c r="I35" s="54"/>
    </row>
    <row r="36" spans="1:9" ht="15.75">
      <c r="A36" s="5" t="s">
        <v>26</v>
      </c>
      <c r="B36" s="46">
        <v>14972400</v>
      </c>
      <c r="C36" s="46">
        <v>288376658.63</v>
      </c>
      <c r="D36" s="46">
        <f t="shared" si="0"/>
        <v>24031388.219166666</v>
      </c>
      <c r="E36" s="46">
        <f>B36/D36*100</f>
        <v>62.30351681497323</v>
      </c>
      <c r="F36" s="37">
        <f t="shared" si="1"/>
        <v>0</v>
      </c>
      <c r="G36" s="20">
        <f t="shared" si="2"/>
        <v>0</v>
      </c>
      <c r="H36" s="20">
        <f t="shared" si="3"/>
        <v>0</v>
      </c>
      <c r="I36" s="54"/>
    </row>
    <row r="37" spans="1:9" ht="15.75">
      <c r="A37" s="5" t="s">
        <v>27</v>
      </c>
      <c r="B37" s="46">
        <v>7728400</v>
      </c>
      <c r="C37" s="46">
        <v>162605085.55</v>
      </c>
      <c r="D37" s="46">
        <f t="shared" si="0"/>
        <v>13550423.795833334</v>
      </c>
      <c r="E37" s="46">
        <f>B37/D37*100</f>
        <v>57.03437852900536</v>
      </c>
      <c r="F37" s="37">
        <f t="shared" si="1"/>
        <v>0</v>
      </c>
      <c r="G37" s="20">
        <f t="shared" si="2"/>
        <v>0</v>
      </c>
      <c r="H37" s="20">
        <f t="shared" si="3"/>
        <v>0</v>
      </c>
      <c r="I37" s="54"/>
    </row>
    <row r="38" spans="1:9" ht="15.75">
      <c r="A38" s="5" t="s">
        <v>28</v>
      </c>
      <c r="B38" s="46">
        <v>602500</v>
      </c>
      <c r="C38" s="46">
        <v>185359051.70999998</v>
      </c>
      <c r="D38" s="46">
        <f t="shared" si="0"/>
        <v>15446587.642499998</v>
      </c>
      <c r="E38" s="46">
        <f>B38/D38*100</f>
        <v>3.900537865996186</v>
      </c>
      <c r="F38" s="37">
        <f t="shared" si="1"/>
        <v>1</v>
      </c>
      <c r="G38" s="20">
        <f t="shared" si="2"/>
        <v>1</v>
      </c>
      <c r="H38" s="20">
        <f t="shared" si="3"/>
        <v>-1</v>
      </c>
      <c r="I38" s="54"/>
    </row>
    <row r="39" spans="1:9" ht="15.75">
      <c r="A39" s="5" t="s">
        <v>29</v>
      </c>
      <c r="B39" s="46">
        <v>2683500</v>
      </c>
      <c r="C39" s="46">
        <v>130209000</v>
      </c>
      <c r="D39" s="46">
        <f t="shared" si="0"/>
        <v>10850750</v>
      </c>
      <c r="E39" s="46">
        <f>B39/D39*100</f>
        <v>24.731009377231988</v>
      </c>
      <c r="F39" s="37">
        <f t="shared" si="1"/>
        <v>1</v>
      </c>
      <c r="G39" s="20">
        <f t="shared" si="2"/>
        <v>1</v>
      </c>
      <c r="H39" s="20">
        <f t="shared" si="3"/>
        <v>-1</v>
      </c>
      <c r="I39" s="54"/>
    </row>
    <row r="40" spans="1:9" ht="15.75">
      <c r="A40" s="5" t="s">
        <v>30</v>
      </c>
      <c r="B40" s="46">
        <v>21622700</v>
      </c>
      <c r="C40" s="46">
        <v>458545763.53999996</v>
      </c>
      <c r="D40" s="46">
        <f t="shared" si="0"/>
        <v>38212146.961666666</v>
      </c>
      <c r="E40" s="46">
        <f>B40/D40*100</f>
        <v>56.585933320342555</v>
      </c>
      <c r="F40" s="37">
        <f t="shared" si="1"/>
        <v>0</v>
      </c>
      <c r="G40" s="20">
        <f t="shared" si="2"/>
        <v>0</v>
      </c>
      <c r="H40" s="20">
        <f t="shared" si="3"/>
        <v>0</v>
      </c>
      <c r="I40" s="54"/>
    </row>
    <row r="41" spans="1:9" ht="15.75">
      <c r="A41" s="5" t="s">
        <v>31</v>
      </c>
      <c r="B41" s="46">
        <v>71433500</v>
      </c>
      <c r="C41" s="46">
        <v>488495265</v>
      </c>
      <c r="D41" s="46">
        <f t="shared" si="0"/>
        <v>40707938.75</v>
      </c>
      <c r="E41" s="46">
        <f>B41/D41*100</f>
        <v>175.47805709027702</v>
      </c>
      <c r="F41" s="37">
        <f t="shared" si="1"/>
        <v>0</v>
      </c>
      <c r="G41" s="20">
        <f>(F41-$B$4)/($B$3-$B$4)</f>
        <v>0</v>
      </c>
      <c r="H41" s="20">
        <f>G41*$B$5</f>
        <v>0</v>
      </c>
      <c r="I41" s="54"/>
    </row>
    <row r="42" spans="1:9" ht="15.75">
      <c r="A42" s="5" t="s">
        <v>32</v>
      </c>
      <c r="B42" s="46">
        <v>13201600</v>
      </c>
      <c r="C42" s="46">
        <v>301073313.6</v>
      </c>
      <c r="D42" s="46">
        <f t="shared" si="0"/>
        <v>25089442.8</v>
      </c>
      <c r="E42" s="46">
        <f>B42/D42*100</f>
        <v>52.618147422548574</v>
      </c>
      <c r="F42" s="37">
        <f t="shared" si="1"/>
        <v>0</v>
      </c>
      <c r="G42" s="20">
        <f t="shared" si="2"/>
        <v>0</v>
      </c>
      <c r="H42" s="20">
        <f t="shared" si="3"/>
        <v>0</v>
      </c>
      <c r="I42" s="54"/>
    </row>
    <row r="43" spans="1:9" ht="15.75">
      <c r="A43" s="5" t="s">
        <v>33</v>
      </c>
      <c r="B43" s="46">
        <v>384400</v>
      </c>
      <c r="C43" s="46">
        <v>88821900</v>
      </c>
      <c r="D43" s="46">
        <f t="shared" si="0"/>
        <v>7401825</v>
      </c>
      <c r="E43" s="46">
        <f>B43/D43*100</f>
        <v>5.193313811120906</v>
      </c>
      <c r="F43" s="37">
        <f t="shared" si="1"/>
        <v>1</v>
      </c>
      <c r="G43" s="20">
        <f t="shared" si="2"/>
        <v>1</v>
      </c>
      <c r="H43" s="20">
        <f t="shared" si="3"/>
        <v>-1</v>
      </c>
      <c r="I43" s="54"/>
    </row>
    <row r="44" spans="1:9" ht="15.75">
      <c r="A44" s="5" t="s">
        <v>34</v>
      </c>
      <c r="B44" s="46">
        <v>846900</v>
      </c>
      <c r="C44" s="46">
        <v>151737985.04</v>
      </c>
      <c r="D44" s="46">
        <f t="shared" si="0"/>
        <v>12644832.086666666</v>
      </c>
      <c r="E44" s="46">
        <f>B44/D44*100</f>
        <v>6.697597834399185</v>
      </c>
      <c r="F44" s="37">
        <f t="shared" si="1"/>
        <v>1</v>
      </c>
      <c r="G44" s="20">
        <f t="shared" si="2"/>
        <v>1</v>
      </c>
      <c r="H44" s="20">
        <f t="shared" si="3"/>
        <v>-1</v>
      </c>
      <c r="I44" s="54"/>
    </row>
    <row r="45" spans="1:9" ht="15.75">
      <c r="A45" s="5" t="s">
        <v>35</v>
      </c>
      <c r="B45" s="46">
        <v>203100</v>
      </c>
      <c r="C45" s="46">
        <v>136241810</v>
      </c>
      <c r="D45" s="46">
        <f t="shared" si="0"/>
        <v>11353484.166666666</v>
      </c>
      <c r="E45" s="46">
        <f>B45/D45*100</f>
        <v>1.7888781718328612</v>
      </c>
      <c r="F45" s="37">
        <f t="shared" si="1"/>
        <v>1</v>
      </c>
      <c r="G45" s="20">
        <f t="shared" si="2"/>
        <v>1</v>
      </c>
      <c r="H45" s="20">
        <f t="shared" si="3"/>
        <v>-1</v>
      </c>
      <c r="I45" s="54"/>
    </row>
    <row r="46" spans="1:9" ht="15.75">
      <c r="A46" s="5" t="s">
        <v>36</v>
      </c>
      <c r="B46" s="46">
        <v>684400</v>
      </c>
      <c r="C46" s="46">
        <v>194551935.58</v>
      </c>
      <c r="D46" s="46">
        <f t="shared" si="0"/>
        <v>16212661.298333334</v>
      </c>
      <c r="E46" s="46">
        <f>B46/D46*100</f>
        <v>4.221392079968737</v>
      </c>
      <c r="F46" s="37">
        <f t="shared" si="1"/>
        <v>1</v>
      </c>
      <c r="G46" s="20">
        <f t="shared" si="2"/>
        <v>1</v>
      </c>
      <c r="H46" s="20">
        <f t="shared" si="3"/>
        <v>-1</v>
      </c>
      <c r="I46" s="54"/>
    </row>
    <row r="47" spans="1:8" s="18" customFormat="1" ht="15.75">
      <c r="A47" s="15" t="s">
        <v>74</v>
      </c>
      <c r="B47" s="36">
        <f>SUM(B10:B46)</f>
        <v>1140196900</v>
      </c>
      <c r="C47" s="16">
        <f>SUM(C10:C46)</f>
        <v>31725510501.640003</v>
      </c>
      <c r="D47" s="16">
        <f t="shared" si="0"/>
        <v>2643792541.8033338</v>
      </c>
      <c r="E47" s="16">
        <f>B47/D47*100</f>
        <v>43.127321148363265</v>
      </c>
      <c r="F47" s="16"/>
      <c r="G47" s="16"/>
      <c r="H47" s="16"/>
    </row>
    <row r="48" ht="15.75">
      <c r="A48" s="6" t="s">
        <v>39</v>
      </c>
    </row>
    <row r="50" spans="4:6" ht="15.75">
      <c r="D50" s="21">
        <f>(C47)/12-D47</f>
        <v>0</v>
      </c>
      <c r="E50" s="21"/>
      <c r="F50" s="21"/>
    </row>
  </sheetData>
  <sheetProtection/>
  <mergeCells count="8">
    <mergeCell ref="A1:H1"/>
    <mergeCell ref="A7:A8"/>
    <mergeCell ref="C7:D7"/>
    <mergeCell ref="G7:G8"/>
    <mergeCell ref="H7:H8"/>
    <mergeCell ref="F7:F8"/>
    <mergeCell ref="E7:E8"/>
    <mergeCell ref="B7:B8"/>
  </mergeCells>
  <printOptions/>
  <pageMargins left="0.84" right="0.15748031496062992" top="0.17" bottom="0.16" header="0.15748031496062992" footer="0.15748031496062992"/>
  <pageSetup fitToHeight="1" fitToWidth="1" horizontalDpi="600" verticalDpi="600" orientation="landscape" paperSize="9" scale="6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F46" sqref="F46"/>
    </sheetView>
  </sheetViews>
  <sheetFormatPr defaultColWidth="9.140625" defaultRowHeight="15"/>
  <cols>
    <col min="1" max="1" width="24.7109375" style="1" customWidth="1"/>
    <col min="2" max="2" width="28.8515625" style="1" customWidth="1"/>
    <col min="3" max="4" width="10.140625" style="2" bestFit="1" customWidth="1"/>
    <col min="5" max="5" width="21.8515625" style="2" bestFit="1" customWidth="1"/>
    <col min="6" max="16384" width="9.140625" style="1" customWidth="1"/>
  </cols>
  <sheetData>
    <row r="1" spans="1:5" ht="34.5" customHeight="1">
      <c r="A1" s="66" t="s">
        <v>250</v>
      </c>
      <c r="B1" s="68"/>
      <c r="C1" s="68"/>
      <c r="D1" s="68"/>
      <c r="E1" s="68"/>
    </row>
    <row r="3" spans="1:2" ht="15.75">
      <c r="A3" s="11" t="s">
        <v>251</v>
      </c>
      <c r="B3" s="11">
        <v>1</v>
      </c>
    </row>
    <row r="4" spans="1:2" ht="15.75">
      <c r="A4" s="12" t="s">
        <v>252</v>
      </c>
      <c r="B4" s="12">
        <v>0</v>
      </c>
    </row>
    <row r="5" spans="1:2" ht="15.75">
      <c r="A5" s="13" t="s">
        <v>253</v>
      </c>
      <c r="B5" s="14" t="s">
        <v>42</v>
      </c>
    </row>
    <row r="7" spans="1:5" s="8" customFormat="1" ht="159.75" customHeight="1">
      <c r="A7" s="3" t="s">
        <v>38</v>
      </c>
      <c r="B7" s="3" t="s">
        <v>320</v>
      </c>
      <c r="C7" s="9" t="s">
        <v>254</v>
      </c>
      <c r="D7" s="9" t="s">
        <v>255</v>
      </c>
      <c r="E7" s="9" t="s">
        <v>256</v>
      </c>
    </row>
    <row r="8" spans="1:5" s="7" customFormat="1" ht="15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.75">
      <c r="A9" s="5" t="s">
        <v>0</v>
      </c>
      <c r="B9" s="19"/>
      <c r="C9" s="20">
        <f>IF(B9="+",1,0)</f>
        <v>0</v>
      </c>
      <c r="D9" s="20">
        <f>(C9-$B$4)/($B$3-$B$4)</f>
        <v>0</v>
      </c>
      <c r="E9" s="20">
        <f>D9*$B$5</f>
        <v>0</v>
      </c>
    </row>
    <row r="10" spans="1:5" ht="15.75">
      <c r="A10" s="5" t="s">
        <v>1</v>
      </c>
      <c r="B10" s="19"/>
      <c r="C10" s="20">
        <f aca="true" t="shared" si="0" ref="C10:C45">IF(B10="+",1,0)</f>
        <v>0</v>
      </c>
      <c r="D10" s="20">
        <f aca="true" t="shared" si="1" ref="D10:D45">(C10-$B$4)/($B$3-$B$4)</f>
        <v>0</v>
      </c>
      <c r="E10" s="20">
        <f aca="true" t="shared" si="2" ref="E10:E45">D10*$B$5</f>
        <v>0</v>
      </c>
    </row>
    <row r="11" spans="1:5" ht="15.75">
      <c r="A11" s="5" t="s">
        <v>2</v>
      </c>
      <c r="B11" s="19"/>
      <c r="C11" s="20">
        <f t="shared" si="0"/>
        <v>0</v>
      </c>
      <c r="D11" s="20">
        <f t="shared" si="1"/>
        <v>0</v>
      </c>
      <c r="E11" s="20">
        <f t="shared" si="2"/>
        <v>0</v>
      </c>
    </row>
    <row r="12" spans="1:5" ht="15.75">
      <c r="A12" s="5" t="s">
        <v>3</v>
      </c>
      <c r="B12" s="19"/>
      <c r="C12" s="20">
        <f t="shared" si="0"/>
        <v>0</v>
      </c>
      <c r="D12" s="20">
        <f t="shared" si="1"/>
        <v>0</v>
      </c>
      <c r="E12" s="20">
        <f t="shared" si="2"/>
        <v>0</v>
      </c>
    </row>
    <row r="13" spans="1:5" ht="15.75">
      <c r="A13" s="5" t="s">
        <v>4</v>
      </c>
      <c r="B13" s="19"/>
      <c r="C13" s="20">
        <f t="shared" si="0"/>
        <v>0</v>
      </c>
      <c r="D13" s="20">
        <f t="shared" si="1"/>
        <v>0</v>
      </c>
      <c r="E13" s="20">
        <f t="shared" si="2"/>
        <v>0</v>
      </c>
    </row>
    <row r="14" spans="1:5" ht="15.75">
      <c r="A14" s="5" t="s">
        <v>5</v>
      </c>
      <c r="B14" s="19"/>
      <c r="C14" s="20">
        <f t="shared" si="0"/>
        <v>0</v>
      </c>
      <c r="D14" s="20">
        <f t="shared" si="1"/>
        <v>0</v>
      </c>
      <c r="E14" s="20">
        <f t="shared" si="2"/>
        <v>0</v>
      </c>
    </row>
    <row r="15" spans="1:5" ht="15.75">
      <c r="A15" s="5" t="s">
        <v>6</v>
      </c>
      <c r="B15" s="19"/>
      <c r="C15" s="20">
        <f t="shared" si="0"/>
        <v>0</v>
      </c>
      <c r="D15" s="20">
        <f t="shared" si="1"/>
        <v>0</v>
      </c>
      <c r="E15" s="20">
        <f t="shared" si="2"/>
        <v>0</v>
      </c>
    </row>
    <row r="16" spans="1:5" ht="15.75">
      <c r="A16" s="5" t="s">
        <v>7</v>
      </c>
      <c r="B16" s="19"/>
      <c r="C16" s="20">
        <f t="shared" si="0"/>
        <v>0</v>
      </c>
      <c r="D16" s="20">
        <f t="shared" si="1"/>
        <v>0</v>
      </c>
      <c r="E16" s="20">
        <f t="shared" si="2"/>
        <v>0</v>
      </c>
    </row>
    <row r="17" spans="1:5" ht="15.75">
      <c r="A17" s="5" t="s">
        <v>8</v>
      </c>
      <c r="B17" s="19"/>
      <c r="C17" s="20">
        <f t="shared" si="0"/>
        <v>0</v>
      </c>
      <c r="D17" s="20">
        <f t="shared" si="1"/>
        <v>0</v>
      </c>
      <c r="E17" s="20">
        <f t="shared" si="2"/>
        <v>0</v>
      </c>
    </row>
    <row r="18" spans="1:5" ht="15.75">
      <c r="A18" s="5" t="s">
        <v>9</v>
      </c>
      <c r="B18" s="19"/>
      <c r="C18" s="20">
        <f t="shared" si="0"/>
        <v>0</v>
      </c>
      <c r="D18" s="20">
        <f t="shared" si="1"/>
        <v>0</v>
      </c>
      <c r="E18" s="20">
        <f t="shared" si="2"/>
        <v>0</v>
      </c>
    </row>
    <row r="19" spans="1:5" ht="15.75">
      <c r="A19" s="5" t="s">
        <v>10</v>
      </c>
      <c r="B19" s="19"/>
      <c r="C19" s="20">
        <f t="shared" si="0"/>
        <v>0</v>
      </c>
      <c r="D19" s="20">
        <f t="shared" si="1"/>
        <v>0</v>
      </c>
      <c r="E19" s="20">
        <f t="shared" si="2"/>
        <v>0</v>
      </c>
    </row>
    <row r="20" spans="1:5" ht="15.75">
      <c r="A20" s="5" t="s">
        <v>11</v>
      </c>
      <c r="B20" s="19"/>
      <c r="C20" s="20">
        <f t="shared" si="0"/>
        <v>0</v>
      </c>
      <c r="D20" s="20">
        <f t="shared" si="1"/>
        <v>0</v>
      </c>
      <c r="E20" s="20">
        <f t="shared" si="2"/>
        <v>0</v>
      </c>
    </row>
    <row r="21" spans="1:5" ht="15.75">
      <c r="A21" s="5" t="s">
        <v>12</v>
      </c>
      <c r="B21" s="19"/>
      <c r="C21" s="20">
        <f t="shared" si="0"/>
        <v>0</v>
      </c>
      <c r="D21" s="20">
        <f t="shared" si="1"/>
        <v>0</v>
      </c>
      <c r="E21" s="20">
        <f t="shared" si="2"/>
        <v>0</v>
      </c>
    </row>
    <row r="22" spans="1:5" ht="15.75">
      <c r="A22" s="5" t="s">
        <v>13</v>
      </c>
      <c r="B22" s="19"/>
      <c r="C22" s="20">
        <f t="shared" si="0"/>
        <v>0</v>
      </c>
      <c r="D22" s="20">
        <f t="shared" si="1"/>
        <v>0</v>
      </c>
      <c r="E22" s="20">
        <f t="shared" si="2"/>
        <v>0</v>
      </c>
    </row>
    <row r="23" spans="1:5" ht="15.75">
      <c r="A23" s="5" t="s">
        <v>14</v>
      </c>
      <c r="B23" s="19"/>
      <c r="C23" s="20">
        <f t="shared" si="0"/>
        <v>0</v>
      </c>
      <c r="D23" s="20">
        <f t="shared" si="1"/>
        <v>0</v>
      </c>
      <c r="E23" s="20">
        <f t="shared" si="2"/>
        <v>0</v>
      </c>
    </row>
    <row r="24" spans="1:5" ht="15.75">
      <c r="A24" s="5" t="s">
        <v>15</v>
      </c>
      <c r="B24" s="19"/>
      <c r="C24" s="20">
        <f t="shared" si="0"/>
        <v>0</v>
      </c>
      <c r="D24" s="20">
        <f t="shared" si="1"/>
        <v>0</v>
      </c>
      <c r="E24" s="20">
        <f t="shared" si="2"/>
        <v>0</v>
      </c>
    </row>
    <row r="25" spans="1:5" ht="15.75">
      <c r="A25" s="5" t="s">
        <v>16</v>
      </c>
      <c r="B25" s="19"/>
      <c r="C25" s="20">
        <f t="shared" si="0"/>
        <v>0</v>
      </c>
      <c r="D25" s="20">
        <f t="shared" si="1"/>
        <v>0</v>
      </c>
      <c r="E25" s="20">
        <f t="shared" si="2"/>
        <v>0</v>
      </c>
    </row>
    <row r="26" spans="1:5" ht="15.75">
      <c r="A26" s="5" t="s">
        <v>17</v>
      </c>
      <c r="B26" s="19"/>
      <c r="C26" s="20">
        <f t="shared" si="0"/>
        <v>0</v>
      </c>
      <c r="D26" s="20">
        <f t="shared" si="1"/>
        <v>0</v>
      </c>
      <c r="E26" s="20">
        <f t="shared" si="2"/>
        <v>0</v>
      </c>
    </row>
    <row r="27" spans="1:5" ht="15.75">
      <c r="A27" s="5" t="s">
        <v>18</v>
      </c>
      <c r="B27" s="55"/>
      <c r="C27" s="20">
        <f t="shared" si="0"/>
        <v>0</v>
      </c>
      <c r="D27" s="20">
        <f t="shared" si="1"/>
        <v>0</v>
      </c>
      <c r="E27" s="20">
        <f t="shared" si="2"/>
        <v>0</v>
      </c>
    </row>
    <row r="28" spans="1:5" ht="15.75">
      <c r="A28" s="5" t="s">
        <v>19</v>
      </c>
      <c r="B28" s="19"/>
      <c r="C28" s="20">
        <f t="shared" si="0"/>
        <v>0</v>
      </c>
      <c r="D28" s="20">
        <f t="shared" si="1"/>
        <v>0</v>
      </c>
      <c r="E28" s="20">
        <f t="shared" si="2"/>
        <v>0</v>
      </c>
    </row>
    <row r="29" spans="1:5" ht="15.75">
      <c r="A29" s="5" t="s">
        <v>20</v>
      </c>
      <c r="B29" s="19"/>
      <c r="C29" s="20">
        <f t="shared" si="0"/>
        <v>0</v>
      </c>
      <c r="D29" s="20">
        <f t="shared" si="1"/>
        <v>0</v>
      </c>
      <c r="E29" s="20">
        <f t="shared" si="2"/>
        <v>0</v>
      </c>
    </row>
    <row r="30" spans="1:5" ht="15.75">
      <c r="A30" s="5" t="s">
        <v>21</v>
      </c>
      <c r="B30" s="19"/>
      <c r="C30" s="20">
        <f t="shared" si="0"/>
        <v>0</v>
      </c>
      <c r="D30" s="20">
        <f t="shared" si="1"/>
        <v>0</v>
      </c>
      <c r="E30" s="20">
        <f t="shared" si="2"/>
        <v>0</v>
      </c>
    </row>
    <row r="31" spans="1:5" ht="15.75">
      <c r="A31" s="5" t="s">
        <v>22</v>
      </c>
      <c r="B31" s="19"/>
      <c r="C31" s="20">
        <f t="shared" si="0"/>
        <v>0</v>
      </c>
      <c r="D31" s="20">
        <f t="shared" si="1"/>
        <v>0</v>
      </c>
      <c r="E31" s="20">
        <f t="shared" si="2"/>
        <v>0</v>
      </c>
    </row>
    <row r="32" spans="1:5" ht="15.75">
      <c r="A32" s="5" t="s">
        <v>23</v>
      </c>
      <c r="B32" s="19"/>
      <c r="C32" s="20">
        <f t="shared" si="0"/>
        <v>0</v>
      </c>
      <c r="D32" s="20">
        <f t="shared" si="1"/>
        <v>0</v>
      </c>
      <c r="E32" s="20">
        <f t="shared" si="2"/>
        <v>0</v>
      </c>
    </row>
    <row r="33" spans="1:5" ht="15.75">
      <c r="A33" s="5" t="s">
        <v>24</v>
      </c>
      <c r="B33" s="19"/>
      <c r="C33" s="20">
        <f t="shared" si="0"/>
        <v>0</v>
      </c>
      <c r="D33" s="20">
        <f t="shared" si="1"/>
        <v>0</v>
      </c>
      <c r="E33" s="20">
        <f t="shared" si="2"/>
        <v>0</v>
      </c>
    </row>
    <row r="34" spans="1:5" ht="15.75">
      <c r="A34" s="5" t="s">
        <v>25</v>
      </c>
      <c r="B34" s="19"/>
      <c r="C34" s="20">
        <f t="shared" si="0"/>
        <v>0</v>
      </c>
      <c r="D34" s="20">
        <f t="shared" si="1"/>
        <v>0</v>
      </c>
      <c r="E34" s="20">
        <f t="shared" si="2"/>
        <v>0</v>
      </c>
    </row>
    <row r="35" spans="1:5" ht="15.75">
      <c r="A35" s="5" t="s">
        <v>26</v>
      </c>
      <c r="B35" s="19"/>
      <c r="C35" s="20">
        <f t="shared" si="0"/>
        <v>0</v>
      </c>
      <c r="D35" s="20">
        <f t="shared" si="1"/>
        <v>0</v>
      </c>
      <c r="E35" s="20">
        <f t="shared" si="2"/>
        <v>0</v>
      </c>
    </row>
    <row r="36" spans="1:5" ht="15.75">
      <c r="A36" s="5" t="s">
        <v>27</v>
      </c>
      <c r="B36" s="19"/>
      <c r="C36" s="20">
        <f t="shared" si="0"/>
        <v>0</v>
      </c>
      <c r="D36" s="20">
        <f t="shared" si="1"/>
        <v>0</v>
      </c>
      <c r="E36" s="20">
        <f t="shared" si="2"/>
        <v>0</v>
      </c>
    </row>
    <row r="37" spans="1:5" ht="15.75">
      <c r="A37" s="5" t="s">
        <v>28</v>
      </c>
      <c r="B37" s="19"/>
      <c r="C37" s="20">
        <f t="shared" si="0"/>
        <v>0</v>
      </c>
      <c r="D37" s="20">
        <f t="shared" si="1"/>
        <v>0</v>
      </c>
      <c r="E37" s="20">
        <f t="shared" si="2"/>
        <v>0</v>
      </c>
    </row>
    <row r="38" spans="1:5" ht="15.75">
      <c r="A38" s="5" t="s">
        <v>29</v>
      </c>
      <c r="B38" s="55"/>
      <c r="C38" s="20">
        <f t="shared" si="0"/>
        <v>0</v>
      </c>
      <c r="D38" s="20">
        <f t="shared" si="1"/>
        <v>0</v>
      </c>
      <c r="E38" s="20">
        <f t="shared" si="2"/>
        <v>0</v>
      </c>
    </row>
    <row r="39" spans="1:5" ht="15.75">
      <c r="A39" s="5" t="s">
        <v>30</v>
      </c>
      <c r="B39" s="19"/>
      <c r="C39" s="20">
        <f t="shared" si="0"/>
        <v>0</v>
      </c>
      <c r="D39" s="20">
        <f t="shared" si="1"/>
        <v>0</v>
      </c>
      <c r="E39" s="20">
        <f t="shared" si="2"/>
        <v>0</v>
      </c>
    </row>
    <row r="40" spans="1:5" ht="15.75">
      <c r="A40" s="5" t="s">
        <v>31</v>
      </c>
      <c r="B40" s="19"/>
      <c r="C40" s="20">
        <f t="shared" si="0"/>
        <v>0</v>
      </c>
      <c r="D40" s="20">
        <f t="shared" si="1"/>
        <v>0</v>
      </c>
      <c r="E40" s="20">
        <f t="shared" si="2"/>
        <v>0</v>
      </c>
    </row>
    <row r="41" spans="1:5" ht="15.75">
      <c r="A41" s="5" t="s">
        <v>32</v>
      </c>
      <c r="B41" s="19"/>
      <c r="C41" s="20">
        <f t="shared" si="0"/>
        <v>0</v>
      </c>
      <c r="D41" s="20">
        <f t="shared" si="1"/>
        <v>0</v>
      </c>
      <c r="E41" s="20">
        <f t="shared" si="2"/>
        <v>0</v>
      </c>
    </row>
    <row r="42" spans="1:5" ht="15.75">
      <c r="A42" s="5" t="s">
        <v>33</v>
      </c>
      <c r="B42" s="19"/>
      <c r="C42" s="20">
        <f t="shared" si="0"/>
        <v>0</v>
      </c>
      <c r="D42" s="20">
        <f t="shared" si="1"/>
        <v>0</v>
      </c>
      <c r="E42" s="20">
        <f t="shared" si="2"/>
        <v>0</v>
      </c>
    </row>
    <row r="43" spans="1:5" ht="15.75">
      <c r="A43" s="5" t="s">
        <v>34</v>
      </c>
      <c r="B43" s="19"/>
      <c r="C43" s="20">
        <f t="shared" si="0"/>
        <v>0</v>
      </c>
      <c r="D43" s="20">
        <f t="shared" si="1"/>
        <v>0</v>
      </c>
      <c r="E43" s="20">
        <f t="shared" si="2"/>
        <v>0</v>
      </c>
    </row>
    <row r="44" spans="1:5" ht="15.75">
      <c r="A44" s="5" t="s">
        <v>35</v>
      </c>
      <c r="B44" s="19"/>
      <c r="C44" s="20">
        <f t="shared" si="0"/>
        <v>0</v>
      </c>
      <c r="D44" s="20">
        <f t="shared" si="1"/>
        <v>0</v>
      </c>
      <c r="E44" s="20">
        <f t="shared" si="2"/>
        <v>0</v>
      </c>
    </row>
    <row r="45" spans="1:5" ht="15.75">
      <c r="A45" s="5" t="s">
        <v>36</v>
      </c>
      <c r="B45" s="19"/>
      <c r="C45" s="20">
        <f t="shared" si="0"/>
        <v>0</v>
      </c>
      <c r="D45" s="20">
        <f t="shared" si="1"/>
        <v>0</v>
      </c>
      <c r="E45" s="20">
        <f t="shared" si="2"/>
        <v>0</v>
      </c>
    </row>
    <row r="46" ht="15.75">
      <c r="A46" s="6"/>
    </row>
  </sheetData>
  <sheetProtection/>
  <mergeCells count="1">
    <mergeCell ref="A1:E1"/>
  </mergeCells>
  <printOptions/>
  <pageMargins left="0.5" right="0.17" top="0.17" bottom="0.22" header="0.17" footer="0.22"/>
  <pageSetup fitToHeight="1" fitToWidth="1" horizontalDpi="600" verticalDpi="600" orientation="portrait" paperSize="9" scale="9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F46" sqref="F46"/>
    </sheetView>
  </sheetViews>
  <sheetFormatPr defaultColWidth="9.140625" defaultRowHeight="15"/>
  <cols>
    <col min="1" max="1" width="24.7109375" style="1" customWidth="1"/>
    <col min="2" max="2" width="23.00390625" style="1" customWidth="1"/>
    <col min="3" max="4" width="9.140625" style="2" customWidth="1"/>
    <col min="5" max="5" width="19.140625" style="2" bestFit="1" customWidth="1"/>
    <col min="6" max="16384" width="9.140625" style="1" customWidth="1"/>
  </cols>
  <sheetData>
    <row r="1" spans="1:5" ht="17.25" customHeight="1">
      <c r="A1" s="66" t="s">
        <v>206</v>
      </c>
      <c r="B1" s="68"/>
      <c r="C1" s="68"/>
      <c r="D1" s="68"/>
      <c r="E1" s="68"/>
    </row>
    <row r="3" spans="1:2" ht="15.75">
      <c r="A3" s="11" t="s">
        <v>207</v>
      </c>
      <c r="B3" s="11">
        <v>1</v>
      </c>
    </row>
    <row r="4" spans="1:2" ht="15.75">
      <c r="A4" s="12" t="s">
        <v>208</v>
      </c>
      <c r="B4" s="12">
        <v>0</v>
      </c>
    </row>
    <row r="5" spans="1:2" ht="15.75">
      <c r="A5" s="13" t="s">
        <v>209</v>
      </c>
      <c r="B5" s="14" t="s">
        <v>142</v>
      </c>
    </row>
    <row r="7" spans="1:5" s="8" customFormat="1" ht="99" customHeight="1">
      <c r="A7" s="3" t="s">
        <v>38</v>
      </c>
      <c r="B7" s="3" t="s">
        <v>213</v>
      </c>
      <c r="C7" s="9" t="s">
        <v>210</v>
      </c>
      <c r="D7" s="9" t="s">
        <v>211</v>
      </c>
      <c r="E7" s="9" t="s">
        <v>212</v>
      </c>
    </row>
    <row r="8" spans="1:5" s="7" customFormat="1" ht="15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.75">
      <c r="A9" s="5" t="s">
        <v>0</v>
      </c>
      <c r="B9" s="19"/>
      <c r="C9" s="20">
        <f>IF(B9="+",1,0)</f>
        <v>0</v>
      </c>
      <c r="D9" s="20">
        <f>(C9-$B$4)/($B$3-$B$4)</f>
        <v>0</v>
      </c>
      <c r="E9" s="20">
        <f>D9*$B$5</f>
        <v>0</v>
      </c>
    </row>
    <row r="10" spans="1:5" ht="15.75">
      <c r="A10" s="5" t="s">
        <v>1</v>
      </c>
      <c r="B10" s="19" t="s">
        <v>37</v>
      </c>
      <c r="C10" s="20">
        <f aca="true" t="shared" si="0" ref="C10:C45">IF(B10="+",1,0)</f>
        <v>1</v>
      </c>
      <c r="D10" s="20">
        <f aca="true" t="shared" si="1" ref="D10:D45">(C10-$B$4)/($B$3-$B$4)</f>
        <v>1</v>
      </c>
      <c r="E10" s="20">
        <f aca="true" t="shared" si="2" ref="E10:E45">D10*$B$5</f>
        <v>1</v>
      </c>
    </row>
    <row r="11" spans="1:5" ht="15.75">
      <c r="A11" s="5" t="s">
        <v>2</v>
      </c>
      <c r="B11" s="19" t="s">
        <v>37</v>
      </c>
      <c r="C11" s="20">
        <f t="shared" si="0"/>
        <v>1</v>
      </c>
      <c r="D11" s="20">
        <f t="shared" si="1"/>
        <v>1</v>
      </c>
      <c r="E11" s="20">
        <f t="shared" si="2"/>
        <v>1</v>
      </c>
    </row>
    <row r="12" spans="1:5" ht="15.75">
      <c r="A12" s="5" t="s">
        <v>3</v>
      </c>
      <c r="B12" s="19" t="s">
        <v>37</v>
      </c>
      <c r="C12" s="20">
        <f t="shared" si="0"/>
        <v>1</v>
      </c>
      <c r="D12" s="20">
        <f t="shared" si="1"/>
        <v>1</v>
      </c>
      <c r="E12" s="20">
        <f t="shared" si="2"/>
        <v>1</v>
      </c>
    </row>
    <row r="13" spans="1:5" ht="15.75">
      <c r="A13" s="5" t="s">
        <v>4</v>
      </c>
      <c r="B13" s="19" t="s">
        <v>37</v>
      </c>
      <c r="C13" s="20">
        <f t="shared" si="0"/>
        <v>1</v>
      </c>
      <c r="D13" s="20">
        <f t="shared" si="1"/>
        <v>1</v>
      </c>
      <c r="E13" s="20">
        <f t="shared" si="2"/>
        <v>1</v>
      </c>
    </row>
    <row r="14" spans="1:5" ht="15.75">
      <c r="A14" s="5" t="s">
        <v>5</v>
      </c>
      <c r="B14" s="19" t="s">
        <v>37</v>
      </c>
      <c r="C14" s="20">
        <f t="shared" si="0"/>
        <v>1</v>
      </c>
      <c r="D14" s="20">
        <f t="shared" si="1"/>
        <v>1</v>
      </c>
      <c r="E14" s="20">
        <f t="shared" si="2"/>
        <v>1</v>
      </c>
    </row>
    <row r="15" spans="1:5" ht="15.75">
      <c r="A15" s="5" t="s">
        <v>6</v>
      </c>
      <c r="B15" s="19" t="s">
        <v>37</v>
      </c>
      <c r="C15" s="20">
        <f t="shared" si="0"/>
        <v>1</v>
      </c>
      <c r="D15" s="20">
        <f t="shared" si="1"/>
        <v>1</v>
      </c>
      <c r="E15" s="20">
        <f t="shared" si="2"/>
        <v>1</v>
      </c>
    </row>
    <row r="16" spans="1:5" ht="15.75">
      <c r="A16" s="5" t="s">
        <v>7</v>
      </c>
      <c r="B16" s="19" t="s">
        <v>37</v>
      </c>
      <c r="C16" s="20">
        <f t="shared" si="0"/>
        <v>1</v>
      </c>
      <c r="D16" s="20">
        <f t="shared" si="1"/>
        <v>1</v>
      </c>
      <c r="E16" s="20">
        <f t="shared" si="2"/>
        <v>1</v>
      </c>
    </row>
    <row r="17" spans="1:5" ht="15.75">
      <c r="A17" s="5" t="s">
        <v>8</v>
      </c>
      <c r="B17" s="19" t="s">
        <v>37</v>
      </c>
      <c r="C17" s="20">
        <f t="shared" si="0"/>
        <v>1</v>
      </c>
      <c r="D17" s="20">
        <f t="shared" si="1"/>
        <v>1</v>
      </c>
      <c r="E17" s="20">
        <f t="shared" si="2"/>
        <v>1</v>
      </c>
    </row>
    <row r="18" spans="1:5" ht="15.75">
      <c r="A18" s="5" t="s">
        <v>9</v>
      </c>
      <c r="B18" s="19" t="s">
        <v>37</v>
      </c>
      <c r="C18" s="20">
        <f t="shared" si="0"/>
        <v>1</v>
      </c>
      <c r="D18" s="20">
        <f t="shared" si="1"/>
        <v>1</v>
      </c>
      <c r="E18" s="20">
        <f t="shared" si="2"/>
        <v>1</v>
      </c>
    </row>
    <row r="19" spans="1:5" ht="15.75">
      <c r="A19" s="5" t="s">
        <v>10</v>
      </c>
      <c r="B19" s="19" t="s">
        <v>37</v>
      </c>
      <c r="C19" s="20">
        <f t="shared" si="0"/>
        <v>1</v>
      </c>
      <c r="D19" s="20">
        <f t="shared" si="1"/>
        <v>1</v>
      </c>
      <c r="E19" s="20">
        <f t="shared" si="2"/>
        <v>1</v>
      </c>
    </row>
    <row r="20" spans="1:5" ht="15.75">
      <c r="A20" s="5" t="s">
        <v>11</v>
      </c>
      <c r="B20" s="19" t="s">
        <v>37</v>
      </c>
      <c r="C20" s="20">
        <f t="shared" si="0"/>
        <v>1</v>
      </c>
      <c r="D20" s="20">
        <f t="shared" si="1"/>
        <v>1</v>
      </c>
      <c r="E20" s="20">
        <f t="shared" si="2"/>
        <v>1</v>
      </c>
    </row>
    <row r="21" spans="1:5" ht="15.75">
      <c r="A21" s="5" t="s">
        <v>12</v>
      </c>
      <c r="B21" s="19" t="s">
        <v>37</v>
      </c>
      <c r="C21" s="20">
        <f t="shared" si="0"/>
        <v>1</v>
      </c>
      <c r="D21" s="20">
        <f t="shared" si="1"/>
        <v>1</v>
      </c>
      <c r="E21" s="20">
        <f t="shared" si="2"/>
        <v>1</v>
      </c>
    </row>
    <row r="22" spans="1:5" ht="15.75">
      <c r="A22" s="5" t="s">
        <v>13</v>
      </c>
      <c r="B22" s="19" t="s">
        <v>37</v>
      </c>
      <c r="C22" s="20">
        <f t="shared" si="0"/>
        <v>1</v>
      </c>
      <c r="D22" s="20">
        <f t="shared" si="1"/>
        <v>1</v>
      </c>
      <c r="E22" s="20">
        <f t="shared" si="2"/>
        <v>1</v>
      </c>
    </row>
    <row r="23" spans="1:5" ht="15.75">
      <c r="A23" s="5" t="s">
        <v>14</v>
      </c>
      <c r="B23" s="19" t="s">
        <v>37</v>
      </c>
      <c r="C23" s="20">
        <f t="shared" si="0"/>
        <v>1</v>
      </c>
      <c r="D23" s="20">
        <f t="shared" si="1"/>
        <v>1</v>
      </c>
      <c r="E23" s="20">
        <f t="shared" si="2"/>
        <v>1</v>
      </c>
    </row>
    <row r="24" spans="1:5" ht="15.75">
      <c r="A24" s="5" t="s">
        <v>15</v>
      </c>
      <c r="B24" s="19" t="s">
        <v>37</v>
      </c>
      <c r="C24" s="20">
        <f t="shared" si="0"/>
        <v>1</v>
      </c>
      <c r="D24" s="20">
        <f t="shared" si="1"/>
        <v>1</v>
      </c>
      <c r="E24" s="20">
        <f t="shared" si="2"/>
        <v>1</v>
      </c>
    </row>
    <row r="25" spans="1:5" ht="15.75">
      <c r="A25" s="5" t="s">
        <v>16</v>
      </c>
      <c r="B25" s="19" t="s">
        <v>37</v>
      </c>
      <c r="C25" s="20">
        <f t="shared" si="0"/>
        <v>1</v>
      </c>
      <c r="D25" s="20">
        <f t="shared" si="1"/>
        <v>1</v>
      </c>
      <c r="E25" s="20">
        <f t="shared" si="2"/>
        <v>1</v>
      </c>
    </row>
    <row r="26" spans="1:5" ht="15.75">
      <c r="A26" s="5" t="s">
        <v>17</v>
      </c>
      <c r="B26" s="19" t="s">
        <v>37</v>
      </c>
      <c r="C26" s="20">
        <f t="shared" si="0"/>
        <v>1</v>
      </c>
      <c r="D26" s="20">
        <f t="shared" si="1"/>
        <v>1</v>
      </c>
      <c r="E26" s="20">
        <f t="shared" si="2"/>
        <v>1</v>
      </c>
    </row>
    <row r="27" spans="1:5" ht="15.75">
      <c r="A27" s="5" t="s">
        <v>18</v>
      </c>
      <c r="B27" s="19" t="s">
        <v>37</v>
      </c>
      <c r="C27" s="20">
        <f t="shared" si="0"/>
        <v>1</v>
      </c>
      <c r="D27" s="20">
        <f t="shared" si="1"/>
        <v>1</v>
      </c>
      <c r="E27" s="20">
        <f t="shared" si="2"/>
        <v>1</v>
      </c>
    </row>
    <row r="28" spans="1:5" ht="15.75">
      <c r="A28" s="5" t="s">
        <v>19</v>
      </c>
      <c r="B28" s="19" t="s">
        <v>37</v>
      </c>
      <c r="C28" s="20">
        <f t="shared" si="0"/>
        <v>1</v>
      </c>
      <c r="D28" s="20">
        <f t="shared" si="1"/>
        <v>1</v>
      </c>
      <c r="E28" s="20">
        <f t="shared" si="2"/>
        <v>1</v>
      </c>
    </row>
    <row r="29" spans="1:5" ht="15.75">
      <c r="A29" s="5" t="s">
        <v>20</v>
      </c>
      <c r="B29" s="19" t="s">
        <v>37</v>
      </c>
      <c r="C29" s="20">
        <f t="shared" si="0"/>
        <v>1</v>
      </c>
      <c r="D29" s="20">
        <f t="shared" si="1"/>
        <v>1</v>
      </c>
      <c r="E29" s="20">
        <f t="shared" si="2"/>
        <v>1</v>
      </c>
    </row>
    <row r="30" spans="1:5" ht="15.75">
      <c r="A30" s="5" t="s">
        <v>21</v>
      </c>
      <c r="B30" s="19" t="s">
        <v>37</v>
      </c>
      <c r="C30" s="20">
        <f t="shared" si="0"/>
        <v>1</v>
      </c>
      <c r="D30" s="20">
        <f t="shared" si="1"/>
        <v>1</v>
      </c>
      <c r="E30" s="20">
        <f t="shared" si="2"/>
        <v>1</v>
      </c>
    </row>
    <row r="31" spans="1:5" ht="15.75">
      <c r="A31" s="5" t="s">
        <v>22</v>
      </c>
      <c r="B31" s="19" t="s">
        <v>37</v>
      </c>
      <c r="C31" s="20">
        <f t="shared" si="0"/>
        <v>1</v>
      </c>
      <c r="D31" s="20">
        <f t="shared" si="1"/>
        <v>1</v>
      </c>
      <c r="E31" s="20">
        <f t="shared" si="2"/>
        <v>1</v>
      </c>
    </row>
    <row r="32" spans="1:5" ht="15.75">
      <c r="A32" s="5" t="s">
        <v>23</v>
      </c>
      <c r="B32" s="19" t="s">
        <v>37</v>
      </c>
      <c r="C32" s="20">
        <f t="shared" si="0"/>
        <v>1</v>
      </c>
      <c r="D32" s="20">
        <f t="shared" si="1"/>
        <v>1</v>
      </c>
      <c r="E32" s="20">
        <f t="shared" si="2"/>
        <v>1</v>
      </c>
    </row>
    <row r="33" spans="1:5" ht="15.75">
      <c r="A33" s="5" t="s">
        <v>24</v>
      </c>
      <c r="B33" s="19" t="s">
        <v>37</v>
      </c>
      <c r="C33" s="20">
        <f t="shared" si="0"/>
        <v>1</v>
      </c>
      <c r="D33" s="20">
        <f t="shared" si="1"/>
        <v>1</v>
      </c>
      <c r="E33" s="20">
        <f t="shared" si="2"/>
        <v>1</v>
      </c>
    </row>
    <row r="34" spans="1:5" ht="15.75">
      <c r="A34" s="5" t="s">
        <v>25</v>
      </c>
      <c r="B34" s="19" t="s">
        <v>37</v>
      </c>
      <c r="C34" s="20">
        <f t="shared" si="0"/>
        <v>1</v>
      </c>
      <c r="D34" s="20">
        <f t="shared" si="1"/>
        <v>1</v>
      </c>
      <c r="E34" s="20">
        <f t="shared" si="2"/>
        <v>1</v>
      </c>
    </row>
    <row r="35" spans="1:5" ht="15.75">
      <c r="A35" s="5" t="s">
        <v>26</v>
      </c>
      <c r="B35" s="19" t="s">
        <v>37</v>
      </c>
      <c r="C35" s="20">
        <f t="shared" si="0"/>
        <v>1</v>
      </c>
      <c r="D35" s="20">
        <f t="shared" si="1"/>
        <v>1</v>
      </c>
      <c r="E35" s="20">
        <f t="shared" si="2"/>
        <v>1</v>
      </c>
    </row>
    <row r="36" spans="1:5" ht="15.75">
      <c r="A36" s="5" t="s">
        <v>27</v>
      </c>
      <c r="B36" s="19" t="s">
        <v>37</v>
      </c>
      <c r="C36" s="20">
        <f t="shared" si="0"/>
        <v>1</v>
      </c>
      <c r="D36" s="20">
        <f t="shared" si="1"/>
        <v>1</v>
      </c>
      <c r="E36" s="20">
        <f t="shared" si="2"/>
        <v>1</v>
      </c>
    </row>
    <row r="37" spans="1:5" ht="15.75">
      <c r="A37" s="5" t="s">
        <v>28</v>
      </c>
      <c r="B37" s="19" t="s">
        <v>37</v>
      </c>
      <c r="C37" s="20">
        <f t="shared" si="0"/>
        <v>1</v>
      </c>
      <c r="D37" s="20">
        <f t="shared" si="1"/>
        <v>1</v>
      </c>
      <c r="E37" s="20">
        <f t="shared" si="2"/>
        <v>1</v>
      </c>
    </row>
    <row r="38" spans="1:5" ht="15.75">
      <c r="A38" s="5" t="s">
        <v>29</v>
      </c>
      <c r="B38" s="19" t="s">
        <v>37</v>
      </c>
      <c r="C38" s="20">
        <f t="shared" si="0"/>
        <v>1</v>
      </c>
      <c r="D38" s="20">
        <f t="shared" si="1"/>
        <v>1</v>
      </c>
      <c r="E38" s="20">
        <f t="shared" si="2"/>
        <v>1</v>
      </c>
    </row>
    <row r="39" spans="1:5" ht="15.75">
      <c r="A39" s="5" t="s">
        <v>30</v>
      </c>
      <c r="B39" s="19" t="s">
        <v>37</v>
      </c>
      <c r="C39" s="20">
        <f t="shared" si="0"/>
        <v>1</v>
      </c>
      <c r="D39" s="20">
        <f t="shared" si="1"/>
        <v>1</v>
      </c>
      <c r="E39" s="20">
        <f t="shared" si="2"/>
        <v>1</v>
      </c>
    </row>
    <row r="40" spans="1:5" ht="15.75">
      <c r="A40" s="5" t="s">
        <v>31</v>
      </c>
      <c r="B40" s="19" t="s">
        <v>37</v>
      </c>
      <c r="C40" s="20">
        <f t="shared" si="0"/>
        <v>1</v>
      </c>
      <c r="D40" s="20">
        <f t="shared" si="1"/>
        <v>1</v>
      </c>
      <c r="E40" s="20">
        <f t="shared" si="2"/>
        <v>1</v>
      </c>
    </row>
    <row r="41" spans="1:5" ht="15.75">
      <c r="A41" s="5" t="s">
        <v>32</v>
      </c>
      <c r="B41" s="19" t="s">
        <v>37</v>
      </c>
      <c r="C41" s="20">
        <f t="shared" si="0"/>
        <v>1</v>
      </c>
      <c r="D41" s="20">
        <f t="shared" si="1"/>
        <v>1</v>
      </c>
      <c r="E41" s="20">
        <f t="shared" si="2"/>
        <v>1</v>
      </c>
    </row>
    <row r="42" spans="1:5" ht="15.75">
      <c r="A42" s="5" t="s">
        <v>33</v>
      </c>
      <c r="B42" s="19" t="s">
        <v>37</v>
      </c>
      <c r="C42" s="20">
        <f t="shared" si="0"/>
        <v>1</v>
      </c>
      <c r="D42" s="20">
        <f t="shared" si="1"/>
        <v>1</v>
      </c>
      <c r="E42" s="20">
        <f t="shared" si="2"/>
        <v>1</v>
      </c>
    </row>
    <row r="43" spans="1:5" ht="15.75">
      <c r="A43" s="5" t="s">
        <v>34</v>
      </c>
      <c r="B43" s="19" t="s">
        <v>37</v>
      </c>
      <c r="C43" s="20">
        <f t="shared" si="0"/>
        <v>1</v>
      </c>
      <c r="D43" s="20">
        <f t="shared" si="1"/>
        <v>1</v>
      </c>
      <c r="E43" s="20">
        <f t="shared" si="2"/>
        <v>1</v>
      </c>
    </row>
    <row r="44" spans="1:5" ht="15.75">
      <c r="A44" s="5" t="s">
        <v>35</v>
      </c>
      <c r="B44" s="19" t="s">
        <v>37</v>
      </c>
      <c r="C44" s="20">
        <f t="shared" si="0"/>
        <v>1</v>
      </c>
      <c r="D44" s="20">
        <f t="shared" si="1"/>
        <v>1</v>
      </c>
      <c r="E44" s="20">
        <f t="shared" si="2"/>
        <v>1</v>
      </c>
    </row>
    <row r="45" spans="1:5" ht="15.75">
      <c r="A45" s="5" t="s">
        <v>36</v>
      </c>
      <c r="B45" s="19" t="s">
        <v>37</v>
      </c>
      <c r="C45" s="20">
        <f t="shared" si="0"/>
        <v>1</v>
      </c>
      <c r="D45" s="20">
        <f t="shared" si="1"/>
        <v>1</v>
      </c>
      <c r="E45" s="20">
        <f t="shared" si="2"/>
        <v>1</v>
      </c>
    </row>
    <row r="46" ht="15.75">
      <c r="A46" s="6"/>
    </row>
  </sheetData>
  <sheetProtection/>
  <mergeCells count="1">
    <mergeCell ref="A1:E1"/>
  </mergeCells>
  <printOptions/>
  <pageMargins left="0.71" right="0.18" top="0.35" bottom="0.22" header="0.17" footer="0.22"/>
  <pageSetup fitToHeight="1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F46" sqref="F46"/>
    </sheetView>
  </sheetViews>
  <sheetFormatPr defaultColWidth="9.140625" defaultRowHeight="15"/>
  <cols>
    <col min="1" max="1" width="24.8515625" style="1" customWidth="1"/>
    <col min="2" max="2" width="24.421875" style="1" customWidth="1"/>
    <col min="3" max="3" width="9.140625" style="2" customWidth="1"/>
    <col min="4" max="4" width="8.7109375" style="2" customWidth="1"/>
    <col min="5" max="5" width="19.00390625" style="2" customWidth="1"/>
    <col min="6" max="16384" width="9.140625" style="1" customWidth="1"/>
  </cols>
  <sheetData>
    <row r="1" spans="1:5" ht="49.5" customHeight="1">
      <c r="A1" s="66" t="s">
        <v>46</v>
      </c>
      <c r="B1" s="68"/>
      <c r="C1" s="68"/>
      <c r="D1" s="68"/>
      <c r="E1" s="68"/>
    </row>
    <row r="3" spans="1:2" ht="15.75">
      <c r="A3" s="11" t="s">
        <v>48</v>
      </c>
      <c r="B3" s="11">
        <v>1</v>
      </c>
    </row>
    <row r="4" spans="1:2" ht="15.75">
      <c r="A4" s="12" t="s">
        <v>49</v>
      </c>
      <c r="B4" s="12">
        <v>0</v>
      </c>
    </row>
    <row r="5" spans="1:2" ht="15.75">
      <c r="A5" s="13" t="s">
        <v>50</v>
      </c>
      <c r="B5" s="14" t="s">
        <v>42</v>
      </c>
    </row>
    <row r="7" spans="1:5" s="8" customFormat="1" ht="85.5" customHeight="1">
      <c r="A7" s="3" t="s">
        <v>38</v>
      </c>
      <c r="B7" s="3" t="s">
        <v>321</v>
      </c>
      <c r="C7" s="9" t="s">
        <v>68</v>
      </c>
      <c r="D7" s="9" t="s">
        <v>69</v>
      </c>
      <c r="E7" s="9" t="s">
        <v>70</v>
      </c>
    </row>
    <row r="8" spans="1:5" s="7" customFormat="1" ht="15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.75">
      <c r="A9" s="5" t="s">
        <v>0</v>
      </c>
      <c r="B9" s="19"/>
      <c r="C9" s="20">
        <f>IF(B9="+",1,0)</f>
        <v>0</v>
      </c>
      <c r="D9" s="20">
        <f>(C9-$B$4)/($B$3-$B$4)</f>
        <v>0</v>
      </c>
      <c r="E9" s="20">
        <f>D9*$B$5</f>
        <v>0</v>
      </c>
    </row>
    <row r="10" spans="1:5" ht="15.75">
      <c r="A10" s="5" t="s">
        <v>1</v>
      </c>
      <c r="B10" s="19"/>
      <c r="C10" s="20">
        <f aca="true" t="shared" si="0" ref="C10:C45">IF(B10="+",1,0)</f>
        <v>0</v>
      </c>
      <c r="D10" s="20">
        <f aca="true" t="shared" si="1" ref="D10:D45">(C10-$B$4)/($B$3-$B$4)</f>
        <v>0</v>
      </c>
      <c r="E10" s="20">
        <f aca="true" t="shared" si="2" ref="E10:E45">D10*$B$5</f>
        <v>0</v>
      </c>
    </row>
    <row r="11" spans="1:5" ht="15.75">
      <c r="A11" s="5" t="s">
        <v>2</v>
      </c>
      <c r="B11" s="19"/>
      <c r="C11" s="20">
        <f t="shared" si="0"/>
        <v>0</v>
      </c>
      <c r="D11" s="20">
        <f t="shared" si="1"/>
        <v>0</v>
      </c>
      <c r="E11" s="20">
        <f t="shared" si="2"/>
        <v>0</v>
      </c>
    </row>
    <row r="12" spans="1:5" ht="15.75">
      <c r="A12" s="5" t="s">
        <v>3</v>
      </c>
      <c r="B12" s="19"/>
      <c r="C12" s="20">
        <f t="shared" si="0"/>
        <v>0</v>
      </c>
      <c r="D12" s="20">
        <f t="shared" si="1"/>
        <v>0</v>
      </c>
      <c r="E12" s="20">
        <f t="shared" si="2"/>
        <v>0</v>
      </c>
    </row>
    <row r="13" spans="1:5" ht="15.75">
      <c r="A13" s="5" t="s">
        <v>4</v>
      </c>
      <c r="B13" s="19"/>
      <c r="C13" s="20">
        <f t="shared" si="0"/>
        <v>0</v>
      </c>
      <c r="D13" s="20">
        <f t="shared" si="1"/>
        <v>0</v>
      </c>
      <c r="E13" s="20">
        <f t="shared" si="2"/>
        <v>0</v>
      </c>
    </row>
    <row r="14" spans="1:5" ht="15.75">
      <c r="A14" s="5" t="s">
        <v>5</v>
      </c>
      <c r="B14" s="19"/>
      <c r="C14" s="20">
        <f t="shared" si="0"/>
        <v>0</v>
      </c>
      <c r="D14" s="20">
        <f t="shared" si="1"/>
        <v>0</v>
      </c>
      <c r="E14" s="20">
        <f t="shared" si="2"/>
        <v>0</v>
      </c>
    </row>
    <row r="15" spans="1:5" ht="15.75">
      <c r="A15" s="5" t="s">
        <v>6</v>
      </c>
      <c r="B15" s="19"/>
      <c r="C15" s="20">
        <f t="shared" si="0"/>
        <v>0</v>
      </c>
      <c r="D15" s="20">
        <f t="shared" si="1"/>
        <v>0</v>
      </c>
      <c r="E15" s="20">
        <f t="shared" si="2"/>
        <v>0</v>
      </c>
    </row>
    <row r="16" spans="1:5" ht="15.75">
      <c r="A16" s="5" t="s">
        <v>7</v>
      </c>
      <c r="B16" s="19"/>
      <c r="C16" s="20">
        <f t="shared" si="0"/>
        <v>0</v>
      </c>
      <c r="D16" s="20">
        <f t="shared" si="1"/>
        <v>0</v>
      </c>
      <c r="E16" s="20">
        <f t="shared" si="2"/>
        <v>0</v>
      </c>
    </row>
    <row r="17" spans="1:5" ht="15.75">
      <c r="A17" s="5" t="s">
        <v>8</v>
      </c>
      <c r="B17" s="19"/>
      <c r="C17" s="20">
        <f t="shared" si="0"/>
        <v>0</v>
      </c>
      <c r="D17" s="20">
        <f t="shared" si="1"/>
        <v>0</v>
      </c>
      <c r="E17" s="20">
        <f t="shared" si="2"/>
        <v>0</v>
      </c>
    </row>
    <row r="18" spans="1:5" ht="15.75">
      <c r="A18" s="5" t="s">
        <v>9</v>
      </c>
      <c r="B18" s="19"/>
      <c r="C18" s="20">
        <f t="shared" si="0"/>
        <v>0</v>
      </c>
      <c r="D18" s="20">
        <f t="shared" si="1"/>
        <v>0</v>
      </c>
      <c r="E18" s="20">
        <f t="shared" si="2"/>
        <v>0</v>
      </c>
    </row>
    <row r="19" spans="1:5" ht="15.75">
      <c r="A19" s="5" t="s">
        <v>10</v>
      </c>
      <c r="B19" s="55"/>
      <c r="C19" s="20">
        <f t="shared" si="0"/>
        <v>0</v>
      </c>
      <c r="D19" s="20">
        <f t="shared" si="1"/>
        <v>0</v>
      </c>
      <c r="E19" s="20">
        <f t="shared" si="2"/>
        <v>0</v>
      </c>
    </row>
    <row r="20" spans="1:5" ht="15.75">
      <c r="A20" s="5" t="s">
        <v>11</v>
      </c>
      <c r="B20" s="55"/>
      <c r="C20" s="20">
        <f t="shared" si="0"/>
        <v>0</v>
      </c>
      <c r="D20" s="20">
        <f t="shared" si="1"/>
        <v>0</v>
      </c>
      <c r="E20" s="20">
        <f t="shared" si="2"/>
        <v>0</v>
      </c>
    </row>
    <row r="21" spans="1:5" ht="15.75">
      <c r="A21" s="5" t="s">
        <v>12</v>
      </c>
      <c r="B21" s="19"/>
      <c r="C21" s="20">
        <f t="shared" si="0"/>
        <v>0</v>
      </c>
      <c r="D21" s="20">
        <f t="shared" si="1"/>
        <v>0</v>
      </c>
      <c r="E21" s="20">
        <f t="shared" si="2"/>
        <v>0</v>
      </c>
    </row>
    <row r="22" spans="1:5" ht="15.75">
      <c r="A22" s="5" t="s">
        <v>13</v>
      </c>
      <c r="B22" s="55" t="s">
        <v>37</v>
      </c>
      <c r="C22" s="20">
        <f t="shared" si="0"/>
        <v>1</v>
      </c>
      <c r="D22" s="20">
        <f t="shared" si="1"/>
        <v>1</v>
      </c>
      <c r="E22" s="20">
        <f t="shared" si="2"/>
        <v>-1</v>
      </c>
    </row>
    <row r="23" spans="1:5" ht="15.75">
      <c r="A23" s="5" t="s">
        <v>14</v>
      </c>
      <c r="B23" s="19"/>
      <c r="C23" s="20">
        <f t="shared" si="0"/>
        <v>0</v>
      </c>
      <c r="D23" s="20">
        <f t="shared" si="1"/>
        <v>0</v>
      </c>
      <c r="E23" s="20">
        <f t="shared" si="2"/>
        <v>0</v>
      </c>
    </row>
    <row r="24" spans="1:5" ht="15.75">
      <c r="A24" s="5" t="s">
        <v>15</v>
      </c>
      <c r="B24" s="19"/>
      <c r="C24" s="20">
        <f t="shared" si="0"/>
        <v>0</v>
      </c>
      <c r="D24" s="20">
        <f t="shared" si="1"/>
        <v>0</v>
      </c>
      <c r="E24" s="20">
        <f t="shared" si="2"/>
        <v>0</v>
      </c>
    </row>
    <row r="25" spans="1:5" ht="15.75">
      <c r="A25" s="5" t="s">
        <v>16</v>
      </c>
      <c r="B25" s="55"/>
      <c r="C25" s="20">
        <f t="shared" si="0"/>
        <v>0</v>
      </c>
      <c r="D25" s="20">
        <f t="shared" si="1"/>
        <v>0</v>
      </c>
      <c r="E25" s="20">
        <f t="shared" si="2"/>
        <v>0</v>
      </c>
    </row>
    <row r="26" spans="1:5" ht="15.75">
      <c r="A26" s="5" t="s">
        <v>17</v>
      </c>
      <c r="B26" s="19"/>
      <c r="C26" s="20">
        <f t="shared" si="0"/>
        <v>0</v>
      </c>
      <c r="D26" s="20">
        <f t="shared" si="1"/>
        <v>0</v>
      </c>
      <c r="E26" s="20">
        <f t="shared" si="2"/>
        <v>0</v>
      </c>
    </row>
    <row r="27" spans="1:5" ht="15.75">
      <c r="A27" s="5" t="s">
        <v>18</v>
      </c>
      <c r="B27" s="19"/>
      <c r="C27" s="20">
        <f t="shared" si="0"/>
        <v>0</v>
      </c>
      <c r="D27" s="20">
        <f t="shared" si="1"/>
        <v>0</v>
      </c>
      <c r="E27" s="20">
        <f t="shared" si="2"/>
        <v>0</v>
      </c>
    </row>
    <row r="28" spans="1:5" ht="15.75">
      <c r="A28" s="5" t="s">
        <v>19</v>
      </c>
      <c r="B28" s="19"/>
      <c r="C28" s="20">
        <f t="shared" si="0"/>
        <v>0</v>
      </c>
      <c r="D28" s="20">
        <f t="shared" si="1"/>
        <v>0</v>
      </c>
      <c r="E28" s="20">
        <f t="shared" si="2"/>
        <v>0</v>
      </c>
    </row>
    <row r="29" spans="1:5" ht="15.75">
      <c r="A29" s="5" t="s">
        <v>20</v>
      </c>
      <c r="B29" s="19"/>
      <c r="C29" s="20">
        <f t="shared" si="0"/>
        <v>0</v>
      </c>
      <c r="D29" s="20">
        <f t="shared" si="1"/>
        <v>0</v>
      </c>
      <c r="E29" s="20">
        <f t="shared" si="2"/>
        <v>0</v>
      </c>
    </row>
    <row r="30" spans="1:5" ht="15.75">
      <c r="A30" s="5" t="s">
        <v>21</v>
      </c>
      <c r="B30" s="55" t="s">
        <v>37</v>
      </c>
      <c r="C30" s="20">
        <f t="shared" si="0"/>
        <v>1</v>
      </c>
      <c r="D30" s="20">
        <f t="shared" si="1"/>
        <v>1</v>
      </c>
      <c r="E30" s="20">
        <f t="shared" si="2"/>
        <v>-1</v>
      </c>
    </row>
    <row r="31" spans="1:5" ht="15.75">
      <c r="A31" s="5" t="s">
        <v>22</v>
      </c>
      <c r="B31" s="55"/>
      <c r="C31" s="20">
        <f t="shared" si="0"/>
        <v>0</v>
      </c>
      <c r="D31" s="20">
        <f t="shared" si="1"/>
        <v>0</v>
      </c>
      <c r="E31" s="20">
        <f t="shared" si="2"/>
        <v>0</v>
      </c>
    </row>
    <row r="32" spans="1:5" ht="15.75">
      <c r="A32" s="5" t="s">
        <v>23</v>
      </c>
      <c r="B32" s="19"/>
      <c r="C32" s="20">
        <f t="shared" si="0"/>
        <v>0</v>
      </c>
      <c r="D32" s="20">
        <f t="shared" si="1"/>
        <v>0</v>
      </c>
      <c r="E32" s="20">
        <f t="shared" si="2"/>
        <v>0</v>
      </c>
    </row>
    <row r="33" spans="1:5" ht="15.75">
      <c r="A33" s="5" t="s">
        <v>24</v>
      </c>
      <c r="B33" s="19"/>
      <c r="C33" s="20">
        <f t="shared" si="0"/>
        <v>0</v>
      </c>
      <c r="D33" s="20">
        <f t="shared" si="1"/>
        <v>0</v>
      </c>
      <c r="E33" s="20">
        <f t="shared" si="2"/>
        <v>0</v>
      </c>
    </row>
    <row r="34" spans="1:5" ht="15.75">
      <c r="A34" s="5" t="s">
        <v>25</v>
      </c>
      <c r="B34" s="19"/>
      <c r="C34" s="20">
        <f t="shared" si="0"/>
        <v>0</v>
      </c>
      <c r="D34" s="20">
        <f t="shared" si="1"/>
        <v>0</v>
      </c>
      <c r="E34" s="20">
        <f t="shared" si="2"/>
        <v>0</v>
      </c>
    </row>
    <row r="35" spans="1:5" ht="15.75">
      <c r="A35" s="5" t="s">
        <v>26</v>
      </c>
      <c r="B35" s="19"/>
      <c r="C35" s="20">
        <f t="shared" si="0"/>
        <v>0</v>
      </c>
      <c r="D35" s="20">
        <f t="shared" si="1"/>
        <v>0</v>
      </c>
      <c r="E35" s="20">
        <f t="shared" si="2"/>
        <v>0</v>
      </c>
    </row>
    <row r="36" spans="1:5" ht="15.75">
      <c r="A36" s="5" t="s">
        <v>27</v>
      </c>
      <c r="B36" s="55"/>
      <c r="C36" s="20">
        <f t="shared" si="0"/>
        <v>0</v>
      </c>
      <c r="D36" s="20">
        <f t="shared" si="1"/>
        <v>0</v>
      </c>
      <c r="E36" s="20">
        <f t="shared" si="2"/>
        <v>0</v>
      </c>
    </row>
    <row r="37" spans="1:5" ht="15.75">
      <c r="A37" s="5" t="s">
        <v>28</v>
      </c>
      <c r="B37" s="19"/>
      <c r="C37" s="20">
        <f t="shared" si="0"/>
        <v>0</v>
      </c>
      <c r="D37" s="20">
        <f t="shared" si="1"/>
        <v>0</v>
      </c>
      <c r="E37" s="20">
        <f t="shared" si="2"/>
        <v>0</v>
      </c>
    </row>
    <row r="38" spans="1:5" ht="15.75">
      <c r="A38" s="5" t="s">
        <v>29</v>
      </c>
      <c r="B38" s="19"/>
      <c r="C38" s="20">
        <f t="shared" si="0"/>
        <v>0</v>
      </c>
      <c r="D38" s="20">
        <f t="shared" si="1"/>
        <v>0</v>
      </c>
      <c r="E38" s="20">
        <f t="shared" si="2"/>
        <v>0</v>
      </c>
    </row>
    <row r="39" spans="1:5" ht="15.75">
      <c r="A39" s="5" t="s">
        <v>30</v>
      </c>
      <c r="B39" s="19"/>
      <c r="C39" s="20">
        <f t="shared" si="0"/>
        <v>0</v>
      </c>
      <c r="D39" s="20">
        <f t="shared" si="1"/>
        <v>0</v>
      </c>
      <c r="E39" s="20">
        <f t="shared" si="2"/>
        <v>0</v>
      </c>
    </row>
    <row r="40" spans="1:5" ht="15.75">
      <c r="A40" s="5" t="s">
        <v>31</v>
      </c>
      <c r="B40" s="19"/>
      <c r="C40" s="20">
        <f t="shared" si="0"/>
        <v>0</v>
      </c>
      <c r="D40" s="20">
        <f t="shared" si="1"/>
        <v>0</v>
      </c>
      <c r="E40" s="20">
        <f t="shared" si="2"/>
        <v>0</v>
      </c>
    </row>
    <row r="41" spans="1:5" ht="15.75">
      <c r="A41" s="5" t="s">
        <v>32</v>
      </c>
      <c r="B41" s="19"/>
      <c r="C41" s="20">
        <f t="shared" si="0"/>
        <v>0</v>
      </c>
      <c r="D41" s="20">
        <f t="shared" si="1"/>
        <v>0</v>
      </c>
      <c r="E41" s="20">
        <f t="shared" si="2"/>
        <v>0</v>
      </c>
    </row>
    <row r="42" spans="1:5" ht="15.75">
      <c r="A42" s="5" t="s">
        <v>33</v>
      </c>
      <c r="B42" s="19"/>
      <c r="C42" s="20">
        <f t="shared" si="0"/>
        <v>0</v>
      </c>
      <c r="D42" s="20">
        <f t="shared" si="1"/>
        <v>0</v>
      </c>
      <c r="E42" s="20">
        <f t="shared" si="2"/>
        <v>0</v>
      </c>
    </row>
    <row r="43" spans="1:5" ht="15.75">
      <c r="A43" s="5" t="s">
        <v>34</v>
      </c>
      <c r="B43" s="19"/>
      <c r="C43" s="20">
        <f t="shared" si="0"/>
        <v>0</v>
      </c>
      <c r="D43" s="20">
        <f t="shared" si="1"/>
        <v>0</v>
      </c>
      <c r="E43" s="20">
        <f t="shared" si="2"/>
        <v>0</v>
      </c>
    </row>
    <row r="44" spans="1:5" ht="15.75">
      <c r="A44" s="5" t="s">
        <v>35</v>
      </c>
      <c r="B44" s="55" t="s">
        <v>37</v>
      </c>
      <c r="C44" s="20">
        <f t="shared" si="0"/>
        <v>1</v>
      </c>
      <c r="D44" s="20">
        <f t="shared" si="1"/>
        <v>1</v>
      </c>
      <c r="E44" s="20">
        <f t="shared" si="2"/>
        <v>-1</v>
      </c>
    </row>
    <row r="45" spans="1:5" ht="15.75">
      <c r="A45" s="5" t="s">
        <v>36</v>
      </c>
      <c r="B45" s="55" t="s">
        <v>37</v>
      </c>
      <c r="C45" s="20">
        <f t="shared" si="0"/>
        <v>1</v>
      </c>
      <c r="D45" s="20">
        <f t="shared" si="1"/>
        <v>1</v>
      </c>
      <c r="E45" s="20">
        <f t="shared" si="2"/>
        <v>-1</v>
      </c>
    </row>
    <row r="46" ht="15.75">
      <c r="A46" s="6"/>
    </row>
  </sheetData>
  <sheetProtection/>
  <mergeCells count="1">
    <mergeCell ref="A1:E1"/>
  </mergeCells>
  <printOptions/>
  <pageMargins left="0.78" right="0.2" top="0.17" bottom="0.22" header="0.17" footer="0.22"/>
  <pageSetup fitToHeight="1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A13B39"/>
    <pageSetUpPr fitToPage="1"/>
  </sheetPr>
  <dimension ref="A1:AA42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A42" sqref="AA42"/>
    </sheetView>
  </sheetViews>
  <sheetFormatPr defaultColWidth="9.140625" defaultRowHeight="15"/>
  <cols>
    <col min="1" max="1" width="25.00390625" style="1" bestFit="1" customWidth="1"/>
    <col min="2" max="2" width="6.8515625" style="1" customWidth="1"/>
    <col min="3" max="3" width="6.57421875" style="2" customWidth="1"/>
    <col min="4" max="5" width="7.28125" style="2" customWidth="1"/>
    <col min="6" max="6" width="8.140625" style="2" customWidth="1"/>
    <col min="7" max="7" width="7.00390625" style="1" customWidth="1"/>
    <col min="8" max="8" width="7.00390625" style="2" customWidth="1"/>
    <col min="9" max="9" width="6.8515625" style="2" customWidth="1"/>
    <col min="10" max="10" width="7.421875" style="2" customWidth="1"/>
    <col min="11" max="11" width="10.28125" style="1" customWidth="1"/>
    <col min="12" max="13" width="7.00390625" style="2" customWidth="1"/>
    <col min="14" max="20" width="6.00390625" style="1" customWidth="1"/>
    <col min="21" max="21" width="6.57421875" style="2" customWidth="1"/>
    <col min="22" max="22" width="7.28125" style="2" customWidth="1"/>
    <col min="23" max="23" width="6.7109375" style="2" customWidth="1"/>
    <col min="24" max="24" width="6.7109375" style="1" customWidth="1"/>
    <col min="25" max="25" width="6.57421875" style="2" customWidth="1"/>
    <col min="26" max="26" width="18.57421875" style="1" customWidth="1"/>
    <col min="27" max="16384" width="9.140625" style="1" customWidth="1"/>
  </cols>
  <sheetData>
    <row r="1" spans="1:26" ht="17.25" customHeight="1">
      <c r="A1" s="66" t="s">
        <v>322</v>
      </c>
      <c r="B1" s="68"/>
      <c r="C1" s="68"/>
      <c r="D1" s="68"/>
      <c r="E1" s="68"/>
      <c r="F1" s="68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3" spans="1:27" s="8" customFormat="1" ht="111.75" customHeight="1">
      <c r="A3" s="63" t="s">
        <v>38</v>
      </c>
      <c r="B3" s="63" t="s">
        <v>96</v>
      </c>
      <c r="C3" s="78"/>
      <c r="D3" s="78"/>
      <c r="E3" s="78"/>
      <c r="F3" s="78"/>
      <c r="G3" s="79" t="s">
        <v>97</v>
      </c>
      <c r="H3" s="80"/>
      <c r="I3" s="80"/>
      <c r="J3" s="80"/>
      <c r="K3" s="80"/>
      <c r="L3" s="80"/>
      <c r="M3" s="81"/>
      <c r="N3" s="63" t="s">
        <v>258</v>
      </c>
      <c r="O3" s="63"/>
      <c r="P3" s="63"/>
      <c r="Q3" s="63"/>
      <c r="R3" s="63"/>
      <c r="S3" s="63"/>
      <c r="T3" s="63"/>
      <c r="U3" s="78"/>
      <c r="V3" s="78"/>
      <c r="W3" s="78"/>
      <c r="X3" s="63" t="s">
        <v>257</v>
      </c>
      <c r="Y3" s="78"/>
      <c r="Z3" s="63" t="s">
        <v>98</v>
      </c>
      <c r="AA3" s="22"/>
    </row>
    <row r="4" spans="1:26" s="8" customFormat="1" ht="23.25" customHeight="1">
      <c r="A4" s="63"/>
      <c r="B4" s="3">
        <v>1</v>
      </c>
      <c r="C4" s="9">
        <v>2</v>
      </c>
      <c r="D4" s="9">
        <v>3</v>
      </c>
      <c r="E4" s="9">
        <v>4</v>
      </c>
      <c r="F4" s="9">
        <v>5</v>
      </c>
      <c r="G4" s="3">
        <v>1</v>
      </c>
      <c r="H4" s="9">
        <v>2</v>
      </c>
      <c r="I4" s="9">
        <v>3</v>
      </c>
      <c r="J4" s="9">
        <v>4</v>
      </c>
      <c r="K4" s="3">
        <v>5</v>
      </c>
      <c r="L4" s="9">
        <v>6</v>
      </c>
      <c r="M4" s="9">
        <v>7</v>
      </c>
      <c r="N4" s="3">
        <v>1</v>
      </c>
      <c r="O4" s="3">
        <v>2</v>
      </c>
      <c r="P4" s="3">
        <v>3</v>
      </c>
      <c r="Q4" s="3">
        <v>4</v>
      </c>
      <c r="R4" s="3">
        <v>5</v>
      </c>
      <c r="S4" s="3">
        <v>6</v>
      </c>
      <c r="T4" s="3">
        <v>7</v>
      </c>
      <c r="U4" s="3">
        <v>8</v>
      </c>
      <c r="V4" s="3">
        <v>9</v>
      </c>
      <c r="W4" s="3">
        <v>10</v>
      </c>
      <c r="X4" s="3">
        <v>1</v>
      </c>
      <c r="Y4" s="9">
        <v>2</v>
      </c>
      <c r="Z4" s="76"/>
    </row>
    <row r="5" spans="1:27" ht="15.75">
      <c r="A5" s="5" t="s">
        <v>0</v>
      </c>
      <c r="B5" s="19">
        <f>'I (1)'!$F9</f>
        <v>0.795545601727704</v>
      </c>
      <c r="C5" s="19">
        <f>'I (2)'!$L10</f>
        <v>0.25030515853389534</v>
      </c>
      <c r="D5" s="37">
        <f>'I (3)'!$G10</f>
        <v>0</v>
      </c>
      <c r="E5" s="20">
        <f>'I (4)'!$E9</f>
        <v>0</v>
      </c>
      <c r="F5" s="37">
        <f>'I (5)'!$J10</f>
        <v>0</v>
      </c>
      <c r="G5" s="20">
        <f>'II (1)'!$G9</f>
        <v>-2</v>
      </c>
      <c r="H5" s="19">
        <f>'II (2)'!$F9</f>
        <v>-0.2280418303750085</v>
      </c>
      <c r="I5" s="19">
        <f>'II (3)'!$F9</f>
        <v>-0.13273625731065766</v>
      </c>
      <c r="J5" s="20">
        <f>'II (4)'!$H10</f>
        <v>-2</v>
      </c>
      <c r="K5" s="19">
        <f>'II (5)'!$I10</f>
        <v>-0.06793034683934145</v>
      </c>
      <c r="L5" s="37">
        <f>'II (6)'!$G10</f>
        <v>0</v>
      </c>
      <c r="M5" s="37">
        <f>'II (7)'!$G10</f>
        <v>0</v>
      </c>
      <c r="N5" s="37">
        <f>'III (1)'!$M10</f>
        <v>0</v>
      </c>
      <c r="O5" s="37">
        <f>'III (2)'!$K10</f>
        <v>0</v>
      </c>
      <c r="P5" s="37">
        <f>'III (3)'!$I9</f>
        <v>0</v>
      </c>
      <c r="Q5" s="20">
        <f>'III (4)'!$H10</f>
        <v>0</v>
      </c>
      <c r="R5" s="37">
        <f>'III (5)'!$H9</f>
        <v>-1</v>
      </c>
      <c r="S5" s="20">
        <f>'III (6)'!$H10</f>
        <v>0</v>
      </c>
      <c r="T5" s="20">
        <f>'III (7)'!$E9</f>
        <v>0</v>
      </c>
      <c r="U5" s="20">
        <f>'III (8)'!$E9</f>
        <v>0</v>
      </c>
      <c r="V5" s="20">
        <f>'III (9)'!$H10</f>
        <v>-1</v>
      </c>
      <c r="W5" s="20">
        <f>'III (10)'!$E9</f>
        <v>0</v>
      </c>
      <c r="X5" s="20">
        <f>'IV (1)'!$E9</f>
        <v>0</v>
      </c>
      <c r="Y5" s="20">
        <f>'IV (2)'!$E9</f>
        <v>0</v>
      </c>
      <c r="Z5" s="46">
        <f>SUM(B5:Y5)</f>
        <v>-5.382857674263407</v>
      </c>
      <c r="AA5" s="1">
        <f>RANK(Z5,$Z$5:$Z$41,0)</f>
        <v>36</v>
      </c>
    </row>
    <row r="6" spans="1:27" ht="15.75">
      <c r="A6" s="5" t="s">
        <v>1</v>
      </c>
      <c r="B6" s="19">
        <f>'I (1)'!$F10</f>
        <v>0.7365805076054647</v>
      </c>
      <c r="C6" s="19">
        <f>'I (2)'!$L11</f>
        <v>0.24729550427198166</v>
      </c>
      <c r="D6" s="37">
        <f>'I (3)'!$G11</f>
        <v>0</v>
      </c>
      <c r="E6" s="20">
        <f>'I (4)'!$E10</f>
        <v>0</v>
      </c>
      <c r="F6" s="59">
        <f>'I (5)'!$J11</f>
        <v>-0.00020425579333909166</v>
      </c>
      <c r="G6" s="20">
        <f>'II (1)'!$G10</f>
        <v>0</v>
      </c>
      <c r="H6" s="19">
        <f>'II (2)'!$F10</f>
        <v>-0.07170194380694088</v>
      </c>
      <c r="I6" s="19">
        <f>'II (3)'!$F10</f>
        <v>-0.21140051592147724</v>
      </c>
      <c r="J6" s="20">
        <f>'II (4)'!$H11</f>
        <v>-2</v>
      </c>
      <c r="K6" s="19">
        <f>'II (5)'!$I11</f>
        <v>-0.031237336497054034</v>
      </c>
      <c r="L6" s="37">
        <f>'II (6)'!$G11</f>
        <v>0</v>
      </c>
      <c r="M6" s="37">
        <f>'II (7)'!$G11</f>
        <v>0</v>
      </c>
      <c r="N6" s="37">
        <f>'III (1)'!$M11</f>
        <v>0</v>
      </c>
      <c r="O6" s="37">
        <f>'III (2)'!$K11</f>
        <v>0</v>
      </c>
      <c r="P6" s="37">
        <f>'III (3)'!$I10</f>
        <v>0</v>
      </c>
      <c r="Q6" s="20">
        <f>'III (4)'!$H11</f>
        <v>0</v>
      </c>
      <c r="R6" s="19">
        <f>'III (5)'!$H10</f>
        <v>-0.8644482073098103</v>
      </c>
      <c r="S6" s="20">
        <f>'III (6)'!$H11</f>
        <v>0</v>
      </c>
      <c r="T6" s="20">
        <f>'III (7)'!$E10</f>
        <v>0</v>
      </c>
      <c r="U6" s="20">
        <f>'III (8)'!$E10</f>
        <v>0</v>
      </c>
      <c r="V6" s="20">
        <f>'III (9)'!$H11</f>
        <v>-1</v>
      </c>
      <c r="W6" s="20">
        <f>'III (10)'!$E10</f>
        <v>0</v>
      </c>
      <c r="X6" s="20">
        <f>'IV (1)'!$E10</f>
        <v>1</v>
      </c>
      <c r="Y6" s="20">
        <f>'IV (2)'!$E10</f>
        <v>0</v>
      </c>
      <c r="Z6" s="46">
        <f aca="true" t="shared" si="0" ref="Z6:Z41">SUM(B6:Y6)</f>
        <v>-2.195116247451175</v>
      </c>
      <c r="AA6" s="1">
        <f aca="true" t="shared" si="1" ref="AA6:AA41">RANK(Z6,$Z$5:$Z$41,0)</f>
        <v>29</v>
      </c>
    </row>
    <row r="7" spans="1:27" ht="15.75">
      <c r="A7" s="5" t="s">
        <v>2</v>
      </c>
      <c r="B7" s="19">
        <f>'I (1)'!$F11</f>
        <v>0.9728476446599911</v>
      </c>
      <c r="C7" s="19">
        <f>'I (2)'!$L12</f>
        <v>0.15451097878759212</v>
      </c>
      <c r="D7" s="37">
        <f>'I (3)'!$G12</f>
        <v>0</v>
      </c>
      <c r="E7" s="20">
        <f>'I (4)'!$E11</f>
        <v>0</v>
      </c>
      <c r="F7" s="19">
        <f>'I (5)'!$J12</f>
        <v>-0.0388292079927084</v>
      </c>
      <c r="G7" s="20">
        <f>'II (1)'!$G11</f>
        <v>0</v>
      </c>
      <c r="H7" s="19">
        <f>'II (2)'!$F11</f>
        <v>-0.647173590203475</v>
      </c>
      <c r="I7" s="19">
        <f>'II (3)'!$F11</f>
        <v>-0.045593100646850404</v>
      </c>
      <c r="J7" s="20">
        <f>'II (4)'!$H12</f>
        <v>0</v>
      </c>
      <c r="K7" s="19">
        <f>'II (5)'!$I12</f>
        <v>-0.03270070812853668</v>
      </c>
      <c r="L7" s="19">
        <f>'II (6)'!$G12</f>
        <v>-0.04828331991269289</v>
      </c>
      <c r="M7" s="37">
        <f>'II (7)'!$G12</f>
        <v>0</v>
      </c>
      <c r="N7" s="37">
        <f>'III (1)'!$M12</f>
        <v>0</v>
      </c>
      <c r="O7" s="37">
        <f>'III (2)'!$K12</f>
        <v>0</v>
      </c>
      <c r="P7" s="37">
        <f>'III (3)'!$I11</f>
        <v>0</v>
      </c>
      <c r="Q7" s="20">
        <f>'III (4)'!$H12</f>
        <v>0</v>
      </c>
      <c r="R7" s="19">
        <f>'III (5)'!$H11</f>
        <v>-0.1034920727708102</v>
      </c>
      <c r="S7" s="20">
        <f>'III (6)'!$H12</f>
        <v>0</v>
      </c>
      <c r="T7" s="20">
        <f>'III (7)'!$E11</f>
        <v>0</v>
      </c>
      <c r="U7" s="20">
        <f>'III (8)'!$E11</f>
        <v>0</v>
      </c>
      <c r="V7" s="20">
        <f>'III (9)'!$H12</f>
        <v>-1</v>
      </c>
      <c r="W7" s="20">
        <f>'III (10)'!$E11</f>
        <v>0</v>
      </c>
      <c r="X7" s="20">
        <f>'IV (1)'!$E11</f>
        <v>1</v>
      </c>
      <c r="Y7" s="20">
        <f>'IV (2)'!$E11</f>
        <v>0</v>
      </c>
      <c r="Z7" s="46">
        <f t="shared" si="0"/>
        <v>0.21128662379250962</v>
      </c>
      <c r="AA7" s="1">
        <f t="shared" si="1"/>
        <v>17</v>
      </c>
    </row>
    <row r="8" spans="1:27" ht="15.75">
      <c r="A8" s="5" t="s">
        <v>3</v>
      </c>
      <c r="B8" s="19">
        <f>'I (1)'!$F12</f>
        <v>0.7392535150459071</v>
      </c>
      <c r="C8" s="19">
        <f>'I (2)'!$L13</f>
        <v>0.09014685138171394</v>
      </c>
      <c r="D8" s="19">
        <f>'I (3)'!$G13</f>
        <v>-0.04553784911532196</v>
      </c>
      <c r="E8" s="20">
        <f>'I (4)'!$E12</f>
        <v>0</v>
      </c>
      <c r="F8" s="58">
        <f>'I (5)'!$J13</f>
        <v>-0.0018143883503480816</v>
      </c>
      <c r="G8" s="20">
        <f>'II (1)'!$G12</f>
        <v>0</v>
      </c>
      <c r="H8" s="19">
        <f>'II (2)'!$F12</f>
        <v>-0.4341377764486705</v>
      </c>
      <c r="I8" s="19">
        <f>'II (3)'!$F12</f>
        <v>-0.10644738267709103</v>
      </c>
      <c r="J8" s="20">
        <f>'II (4)'!$H13</f>
        <v>0</v>
      </c>
      <c r="K8" s="19">
        <f>'II (5)'!$I13</f>
        <v>-0.028665575520817072</v>
      </c>
      <c r="L8" s="37">
        <f>'II (6)'!$G13</f>
        <v>0</v>
      </c>
      <c r="M8" s="37">
        <f>'II (7)'!$G13</f>
        <v>0</v>
      </c>
      <c r="N8" s="37">
        <f>'III (1)'!$M13</f>
        <v>0</v>
      </c>
      <c r="O8" s="37">
        <f>'III (2)'!$K13</f>
        <v>0</v>
      </c>
      <c r="P8" s="37">
        <f>'III (3)'!$I12</f>
        <v>0</v>
      </c>
      <c r="Q8" s="20">
        <f>'III (4)'!$H13</f>
        <v>0</v>
      </c>
      <c r="R8" s="19">
        <f>'III (5)'!$H12</f>
        <v>-0.15031366860217887</v>
      </c>
      <c r="S8" s="20">
        <f>'III (6)'!$H13</f>
        <v>0</v>
      </c>
      <c r="T8" s="20">
        <f>'III (7)'!$E12</f>
        <v>0</v>
      </c>
      <c r="U8" s="20">
        <f>'III (8)'!$E12</f>
        <v>0</v>
      </c>
      <c r="V8" s="20">
        <f>'III (9)'!$H13</f>
        <v>0</v>
      </c>
      <c r="W8" s="20">
        <f>'III (10)'!$E12</f>
        <v>0</v>
      </c>
      <c r="X8" s="20">
        <f>'IV (1)'!$E12</f>
        <v>1</v>
      </c>
      <c r="Y8" s="20">
        <f>'IV (2)'!$E12</f>
        <v>0</v>
      </c>
      <c r="Z8" s="46">
        <f t="shared" si="0"/>
        <v>1.0624837257131934</v>
      </c>
      <c r="AA8" s="1">
        <f t="shared" si="1"/>
        <v>10</v>
      </c>
    </row>
    <row r="9" spans="1:27" ht="15.75">
      <c r="A9" s="5" t="s">
        <v>4</v>
      </c>
      <c r="B9" s="37">
        <f>'I (1)'!$F13</f>
        <v>0</v>
      </c>
      <c r="C9" s="37">
        <f>'I (2)'!$L14</f>
        <v>0</v>
      </c>
      <c r="D9" s="19">
        <f>'I (3)'!$G14</f>
        <v>-0.12491478696428658</v>
      </c>
      <c r="E9" s="20">
        <f>'I (4)'!$E13</f>
        <v>0</v>
      </c>
      <c r="F9" s="19">
        <f>'I (5)'!$J14</f>
        <v>-0.2869497807693713</v>
      </c>
      <c r="G9" s="20">
        <f>'II (1)'!$G13</f>
        <v>0</v>
      </c>
      <c r="H9" s="19">
        <f>'II (2)'!$F13</f>
        <v>-0.3416291376906348</v>
      </c>
      <c r="I9" s="19">
        <f>'II (3)'!$F13</f>
        <v>-0.03411119495998518</v>
      </c>
      <c r="J9" s="20">
        <f>'II (4)'!$H14</f>
        <v>0</v>
      </c>
      <c r="K9" s="37">
        <f>'II (5)'!$I14</f>
        <v>0</v>
      </c>
      <c r="L9" s="37">
        <f>'II (6)'!$G14</f>
        <v>0</v>
      </c>
      <c r="M9" s="37">
        <f>'II (7)'!$G14</f>
        <v>0</v>
      </c>
      <c r="N9" s="37">
        <f>'III (1)'!$M14</f>
        <v>0</v>
      </c>
      <c r="O9" s="37">
        <f>'III (2)'!$K14</f>
        <v>0</v>
      </c>
      <c r="P9" s="37">
        <f>'III (3)'!$I13</f>
        <v>0</v>
      </c>
      <c r="Q9" s="20">
        <f>'III (4)'!$H14</f>
        <v>0</v>
      </c>
      <c r="R9" s="37">
        <f>'III (5)'!$H13</f>
        <v>0</v>
      </c>
      <c r="S9" s="20">
        <f>'III (6)'!$H14</f>
        <v>0</v>
      </c>
      <c r="T9" s="20">
        <f>'III (7)'!$E13</f>
        <v>0</v>
      </c>
      <c r="U9" s="20">
        <f>'III (8)'!$E13</f>
        <v>0</v>
      </c>
      <c r="V9" s="20">
        <f>'III (9)'!$H14</f>
        <v>0</v>
      </c>
      <c r="W9" s="20">
        <f>'III (10)'!$E13</f>
        <v>0</v>
      </c>
      <c r="X9" s="20">
        <f>'IV (1)'!$E13</f>
        <v>1</v>
      </c>
      <c r="Y9" s="20">
        <f>'IV (2)'!$E13</f>
        <v>0</v>
      </c>
      <c r="Z9" s="46">
        <f t="shared" si="0"/>
        <v>0.21239509961572212</v>
      </c>
      <c r="AA9" s="1">
        <f t="shared" si="1"/>
        <v>16</v>
      </c>
    </row>
    <row r="10" spans="1:27" ht="15.75">
      <c r="A10" s="5" t="s">
        <v>5</v>
      </c>
      <c r="B10" s="19">
        <f>'I (1)'!$F14</f>
        <v>0.9005919568447963</v>
      </c>
      <c r="C10" s="19">
        <f>'I (2)'!$L15</f>
        <v>0.057917708988528036</v>
      </c>
      <c r="D10" s="37">
        <f>'I (3)'!$G15</f>
        <v>0</v>
      </c>
      <c r="E10" s="20">
        <f>'I (4)'!$E14</f>
        <v>0</v>
      </c>
      <c r="F10" s="19">
        <f>'I (5)'!$J15</f>
        <v>-0.020400541472716326</v>
      </c>
      <c r="G10" s="20">
        <f>'II (1)'!$G14</f>
        <v>0</v>
      </c>
      <c r="H10" s="19">
        <f>'II (2)'!$F14</f>
        <v>-0.03366007044605493</v>
      </c>
      <c r="I10" s="37">
        <f>'II (3)'!$F14</f>
        <v>0</v>
      </c>
      <c r="J10" s="20">
        <f>'II (4)'!$H15</f>
        <v>0</v>
      </c>
      <c r="K10" s="37">
        <f>'II (5)'!$I15</f>
        <v>0</v>
      </c>
      <c r="L10" s="37">
        <f>'II (6)'!$G15</f>
        <v>0</v>
      </c>
      <c r="M10" s="37">
        <f>'II (7)'!$G15</f>
        <v>0</v>
      </c>
      <c r="N10" s="37">
        <f>'III (1)'!$M15</f>
        <v>0</v>
      </c>
      <c r="O10" s="37">
        <f>'III (2)'!$K15</f>
        <v>0</v>
      </c>
      <c r="P10" s="37">
        <f>'III (3)'!$I14</f>
        <v>0</v>
      </c>
      <c r="Q10" s="20">
        <f>'III (4)'!$H15</f>
        <v>0</v>
      </c>
      <c r="R10" s="37">
        <f>'III (5)'!$H14</f>
        <v>0</v>
      </c>
      <c r="S10" s="20">
        <f>'III (6)'!$H15</f>
        <v>0</v>
      </c>
      <c r="T10" s="20">
        <f>'III (7)'!$E14</f>
        <v>0</v>
      </c>
      <c r="U10" s="20">
        <f>'III (8)'!$E14</f>
        <v>0</v>
      </c>
      <c r="V10" s="20">
        <f>'III (9)'!$H15</f>
        <v>0</v>
      </c>
      <c r="W10" s="20">
        <f>'III (10)'!$E14</f>
        <v>0</v>
      </c>
      <c r="X10" s="20">
        <f>'IV (1)'!$E14</f>
        <v>1</v>
      </c>
      <c r="Y10" s="20">
        <f>'IV (2)'!$E14</f>
        <v>0</v>
      </c>
      <c r="Z10" s="46">
        <f t="shared" si="0"/>
        <v>1.904449053914553</v>
      </c>
      <c r="AA10" s="1">
        <f t="shared" si="1"/>
        <v>3</v>
      </c>
    </row>
    <row r="11" spans="1:27" ht="15.75">
      <c r="A11" s="5" t="s">
        <v>6</v>
      </c>
      <c r="B11" s="19">
        <f>'I (1)'!$F15</f>
        <v>0.9695061858886257</v>
      </c>
      <c r="C11" s="19">
        <f>'I (2)'!$L16</f>
        <v>0.11982068200730481</v>
      </c>
      <c r="D11" s="37">
        <f>'I (3)'!$G16</f>
        <v>0</v>
      </c>
      <c r="E11" s="20">
        <f>'I (4)'!$E15</f>
        <v>0</v>
      </c>
      <c r="F11" s="19">
        <f>'I (5)'!$J16</f>
        <v>-0.23254561846724417</v>
      </c>
      <c r="G11" s="20">
        <f>'II (1)'!$G15</f>
        <v>0</v>
      </c>
      <c r="H11" s="19">
        <f>'II (2)'!$F15</f>
        <v>-0.21616253735660806</v>
      </c>
      <c r="I11" s="19">
        <f>'II (3)'!$F15</f>
        <v>-0.008269998173619234</v>
      </c>
      <c r="J11" s="20">
        <f>'II (4)'!$H16</f>
        <v>-2</v>
      </c>
      <c r="K11" s="59">
        <f>'II (5)'!$I16</f>
        <v>-0.00025368839539803816</v>
      </c>
      <c r="L11" s="37">
        <f>'II (6)'!$G16</f>
        <v>0</v>
      </c>
      <c r="M11" s="37">
        <f>'II (7)'!$G16</f>
        <v>0</v>
      </c>
      <c r="N11" s="37">
        <f>'III (1)'!$M16</f>
        <v>0</v>
      </c>
      <c r="O11" s="37">
        <f>'III (2)'!$K16</f>
        <v>0</v>
      </c>
      <c r="P11" s="37">
        <f>'III (3)'!$I15</f>
        <v>0</v>
      </c>
      <c r="Q11" s="20">
        <f>'III (4)'!$H16</f>
        <v>0</v>
      </c>
      <c r="R11" s="37">
        <f>'III (5)'!$H15</f>
        <v>0</v>
      </c>
      <c r="S11" s="20">
        <f>'III (6)'!$H16</f>
        <v>0</v>
      </c>
      <c r="T11" s="20">
        <f>'III (7)'!$E15</f>
        <v>0</v>
      </c>
      <c r="U11" s="20">
        <f>'III (8)'!$E15</f>
        <v>0</v>
      </c>
      <c r="V11" s="20">
        <f>'III (9)'!$H16</f>
        <v>0</v>
      </c>
      <c r="W11" s="20">
        <f>'III (10)'!$E15</f>
        <v>0</v>
      </c>
      <c r="X11" s="20">
        <f>'IV (1)'!$E15</f>
        <v>1</v>
      </c>
      <c r="Y11" s="20">
        <f>'IV (2)'!$E15</f>
        <v>0</v>
      </c>
      <c r="Z11" s="46">
        <f t="shared" si="0"/>
        <v>-0.36790497449693915</v>
      </c>
      <c r="AA11" s="1">
        <f t="shared" si="1"/>
        <v>25</v>
      </c>
    </row>
    <row r="12" spans="1:27" ht="15.75">
      <c r="A12" s="5" t="s">
        <v>7</v>
      </c>
      <c r="B12" s="19">
        <f>'I (1)'!$F16</f>
        <v>0.8390667782352573</v>
      </c>
      <c r="C12" s="19">
        <f>'I (2)'!$L17</f>
        <v>0.15447046686462407</v>
      </c>
      <c r="D12" s="19">
        <f>'I (3)'!$G17</f>
        <v>-0.04600011671986275</v>
      </c>
      <c r="E12" s="20">
        <f>'I (4)'!$E16</f>
        <v>0</v>
      </c>
      <c r="F12" s="19">
        <f>'I (5)'!$J17</f>
        <v>-0.4589170871295469</v>
      </c>
      <c r="G12" s="20">
        <f>'II (1)'!$G16</f>
        <v>0</v>
      </c>
      <c r="H12" s="19">
        <f>'II (2)'!$F16</f>
        <v>-0.27169898641215107</v>
      </c>
      <c r="I12" s="19">
        <f>'II (3)'!$F16</f>
        <v>-0.15826538088342107</v>
      </c>
      <c r="J12" s="20">
        <f>'II (4)'!$H17</f>
        <v>0</v>
      </c>
      <c r="K12" s="19">
        <f>'II (5)'!$I17</f>
        <v>-0.02427611367104332</v>
      </c>
      <c r="L12" s="37">
        <f>'II (6)'!$G17</f>
        <v>0</v>
      </c>
      <c r="M12" s="37">
        <f>'II (7)'!$G17</f>
        <v>0</v>
      </c>
      <c r="N12" s="37">
        <f>'III (1)'!$M17</f>
        <v>0</v>
      </c>
      <c r="O12" s="37">
        <f>'III (2)'!$K17</f>
        <v>0</v>
      </c>
      <c r="P12" s="37">
        <f>'III (3)'!$I16</f>
        <v>0</v>
      </c>
      <c r="Q12" s="20">
        <f>'III (4)'!$H17</f>
        <v>0</v>
      </c>
      <c r="R12" s="37">
        <f>'III (5)'!$H16</f>
        <v>0</v>
      </c>
      <c r="S12" s="20">
        <f>'III (6)'!$H17</f>
        <v>0</v>
      </c>
      <c r="T12" s="20">
        <f>'III (7)'!$E16</f>
        <v>0</v>
      </c>
      <c r="U12" s="20">
        <f>'III (8)'!$E16</f>
        <v>0</v>
      </c>
      <c r="V12" s="20">
        <f>'III (9)'!$H17</f>
        <v>-1</v>
      </c>
      <c r="W12" s="20">
        <f>'III (10)'!$E16</f>
        <v>0</v>
      </c>
      <c r="X12" s="20">
        <f>'IV (1)'!$E16</f>
        <v>1</v>
      </c>
      <c r="Y12" s="20">
        <f>'IV (2)'!$E16</f>
        <v>0</v>
      </c>
      <c r="Z12" s="46">
        <f t="shared" si="0"/>
        <v>0.03437956028385636</v>
      </c>
      <c r="AA12" s="1">
        <f t="shared" si="1"/>
        <v>19</v>
      </c>
    </row>
    <row r="13" spans="1:27" ht="15.75">
      <c r="A13" s="5" t="s">
        <v>8</v>
      </c>
      <c r="B13" s="19">
        <f>'I (1)'!$F17</f>
        <v>0.9324582966457466</v>
      </c>
      <c r="C13" s="19">
        <f>'I (2)'!$L18</f>
        <v>0.2680072047599348</v>
      </c>
      <c r="D13" s="37">
        <f>'I (3)'!$G18</f>
        <v>0</v>
      </c>
      <c r="E13" s="20">
        <f>'I (4)'!$E17</f>
        <v>0</v>
      </c>
      <c r="F13" s="19">
        <f>'I (5)'!$J18</f>
        <v>-0.0561171248932255</v>
      </c>
      <c r="G13" s="20">
        <f>'II (1)'!$G17</f>
        <v>0</v>
      </c>
      <c r="H13" s="19">
        <f>'II (2)'!$F17</f>
        <v>-0.18374305290052967</v>
      </c>
      <c r="I13" s="19">
        <f>'II (3)'!$F17</f>
        <v>-0.07416439264795693</v>
      </c>
      <c r="J13" s="20">
        <f>'II (4)'!$H18</f>
        <v>0</v>
      </c>
      <c r="K13" s="19">
        <f>'II (5)'!$I18</f>
        <v>-0.02103444460816615</v>
      </c>
      <c r="L13" s="58">
        <f>'II (6)'!$G18</f>
        <v>-0.004553277170021823</v>
      </c>
      <c r="M13" s="19">
        <f>'II (7)'!$G18</f>
        <v>-0.045663815267147904</v>
      </c>
      <c r="N13" s="37">
        <f>'III (1)'!$M18</f>
        <v>0</v>
      </c>
      <c r="O13" s="37">
        <f>'III (2)'!$K18</f>
        <v>0</v>
      </c>
      <c r="P13" s="37">
        <f>'III (3)'!$I17</f>
        <v>0</v>
      </c>
      <c r="Q13" s="20">
        <f>'III (4)'!$H18</f>
        <v>0</v>
      </c>
      <c r="R13" s="19">
        <f>'III (5)'!$H17</f>
        <v>-0.11764782733833481</v>
      </c>
      <c r="S13" s="20">
        <f>'III (6)'!$H18</f>
        <v>0</v>
      </c>
      <c r="T13" s="20">
        <f>'III (7)'!$E17</f>
        <v>0</v>
      </c>
      <c r="U13" s="20">
        <f>'III (8)'!$E17</f>
        <v>0</v>
      </c>
      <c r="V13" s="20">
        <f>'III (9)'!$H18</f>
        <v>-1</v>
      </c>
      <c r="W13" s="20">
        <f>'III (10)'!$E17</f>
        <v>0</v>
      </c>
      <c r="X13" s="20">
        <f>'IV (1)'!$E17</f>
        <v>1</v>
      </c>
      <c r="Y13" s="20">
        <f>'IV (2)'!$E17</f>
        <v>0</v>
      </c>
      <c r="Z13" s="46">
        <f t="shared" si="0"/>
        <v>0.6975415665802984</v>
      </c>
      <c r="AA13" s="1">
        <f t="shared" si="1"/>
        <v>13</v>
      </c>
    </row>
    <row r="14" spans="1:27" ht="15.75">
      <c r="A14" s="5" t="s">
        <v>9</v>
      </c>
      <c r="B14" s="19">
        <f>'I (1)'!$F18</f>
        <v>1.0198555332063048</v>
      </c>
      <c r="C14" s="19">
        <f>'I (2)'!$L19</f>
        <v>0.3537092114923416</v>
      </c>
      <c r="D14" s="37">
        <f>'I (3)'!$G19</f>
        <v>0</v>
      </c>
      <c r="E14" s="20">
        <f>'I (4)'!$E18</f>
        <v>0</v>
      </c>
      <c r="F14" s="19">
        <f>'I (5)'!$J19</f>
        <v>-0.09359853358098712</v>
      </c>
      <c r="G14" s="20">
        <f>'II (1)'!$G18</f>
        <v>0</v>
      </c>
      <c r="H14" s="37">
        <f>'II (2)'!$F18</f>
        <v>0</v>
      </c>
      <c r="I14" s="37">
        <f>'II (3)'!$F18</f>
        <v>-0.0024088081760128338</v>
      </c>
      <c r="J14" s="20">
        <f>'II (4)'!$H19</f>
        <v>0</v>
      </c>
      <c r="K14" s="37">
        <f>'II (5)'!$I19</f>
        <v>0</v>
      </c>
      <c r="L14" s="37">
        <f>'II (6)'!$G19</f>
        <v>0</v>
      </c>
      <c r="M14" s="37">
        <f>'II (7)'!$G19</f>
        <v>0</v>
      </c>
      <c r="N14" s="37">
        <f>'III (1)'!$M19</f>
        <v>0</v>
      </c>
      <c r="O14" s="37">
        <f>'III (2)'!$K19</f>
        <v>0</v>
      </c>
      <c r="P14" s="37">
        <f>'III (3)'!$I18</f>
        <v>0</v>
      </c>
      <c r="Q14" s="20">
        <f>'III (4)'!$H19</f>
        <v>0</v>
      </c>
      <c r="R14" s="19">
        <f>'III (5)'!$H18</f>
        <v>-0.06640907723982173</v>
      </c>
      <c r="S14" s="20">
        <f>'III (6)'!$H19</f>
        <v>0</v>
      </c>
      <c r="T14" s="20">
        <f>'III (7)'!$E18</f>
        <v>0</v>
      </c>
      <c r="U14" s="20">
        <f>'III (8)'!$E18</f>
        <v>0</v>
      </c>
      <c r="V14" s="20">
        <f>'III (9)'!$H19</f>
        <v>-1</v>
      </c>
      <c r="W14" s="20">
        <f>'III (10)'!$E18</f>
        <v>0</v>
      </c>
      <c r="X14" s="20">
        <f>'IV (1)'!$E18</f>
        <v>1</v>
      </c>
      <c r="Y14" s="20">
        <f>'IV (2)'!$E18</f>
        <v>0</v>
      </c>
      <c r="Z14" s="46">
        <f t="shared" si="0"/>
        <v>1.2111483257018247</v>
      </c>
      <c r="AA14" s="1">
        <f t="shared" si="1"/>
        <v>9</v>
      </c>
    </row>
    <row r="15" spans="1:27" ht="15.75">
      <c r="A15" s="5" t="s">
        <v>10</v>
      </c>
      <c r="B15" s="19">
        <f>'I (1)'!$F19</f>
        <v>1.161849884643569</v>
      </c>
      <c r="C15" s="19">
        <f>'I (2)'!$L20</f>
        <v>0.9456769686962468</v>
      </c>
      <c r="D15" s="37">
        <f>'I (3)'!$G20</f>
        <v>0</v>
      </c>
      <c r="E15" s="20">
        <f>'I (4)'!$E19</f>
        <v>0</v>
      </c>
      <c r="F15" s="19">
        <f>'I (5)'!$J20</f>
        <v>-0.334245368184913</v>
      </c>
      <c r="G15" s="20">
        <f>'II (1)'!$G19</f>
        <v>0</v>
      </c>
      <c r="H15" s="19">
        <f>'II (2)'!$F19</f>
        <v>-0.3951322868521346</v>
      </c>
      <c r="I15" s="37">
        <f>'II (3)'!$F19</f>
        <v>0</v>
      </c>
      <c r="J15" s="20">
        <f>'II (4)'!$H20</f>
        <v>0</v>
      </c>
      <c r="K15" s="88">
        <f>'II (5)'!$I20</f>
        <v>-2.2757526307616366E-06</v>
      </c>
      <c r="L15" s="19">
        <f>'II (6)'!$G20</f>
        <v>-0.6552050452393228</v>
      </c>
      <c r="M15" s="37">
        <f>'II (7)'!$G20</f>
        <v>0</v>
      </c>
      <c r="N15" s="37">
        <f>'III (1)'!$M20</f>
        <v>0</v>
      </c>
      <c r="O15" s="37">
        <f>'III (2)'!$K20</f>
        <v>0</v>
      </c>
      <c r="P15" s="37">
        <f>'III (3)'!$I19</f>
        <v>0</v>
      </c>
      <c r="Q15" s="20">
        <f>'III (4)'!$H20</f>
        <v>0</v>
      </c>
      <c r="R15" s="37">
        <f>'III (5)'!$H19</f>
        <v>0</v>
      </c>
      <c r="S15" s="20">
        <f>'III (6)'!$H20</f>
        <v>0</v>
      </c>
      <c r="T15" s="20">
        <f>'III (7)'!$E19</f>
        <v>0</v>
      </c>
      <c r="U15" s="20">
        <f>'III (8)'!$E19</f>
        <v>0</v>
      </c>
      <c r="V15" s="20">
        <f>'III (9)'!$H20</f>
        <v>-1</v>
      </c>
      <c r="W15" s="20">
        <f>'III (10)'!$E19</f>
        <v>0</v>
      </c>
      <c r="X15" s="20">
        <f>'IV (1)'!$E19</f>
        <v>1</v>
      </c>
      <c r="Y15" s="20">
        <f>'IV (2)'!$E19</f>
        <v>0</v>
      </c>
      <c r="Z15" s="46">
        <f t="shared" si="0"/>
        <v>0.7229418773108147</v>
      </c>
      <c r="AA15" s="1">
        <f t="shared" si="1"/>
        <v>12</v>
      </c>
    </row>
    <row r="16" spans="1:27" ht="15.75">
      <c r="A16" s="5" t="s">
        <v>11</v>
      </c>
      <c r="B16" s="19">
        <f>'I (1)'!$F20</f>
        <v>0.6418842618339451</v>
      </c>
      <c r="C16" s="19">
        <f>'I (2)'!$L21</f>
        <v>0.2375952648863587</v>
      </c>
      <c r="D16" s="19">
        <f>'I (3)'!$G21</f>
        <v>-0.14524309246846767</v>
      </c>
      <c r="E16" s="20">
        <f>'I (4)'!$E20</f>
        <v>0</v>
      </c>
      <c r="F16" s="19">
        <f>'I (5)'!$J21</f>
        <v>-0.5559210606481119</v>
      </c>
      <c r="G16" s="20">
        <f>'II (1)'!$G20</f>
        <v>0</v>
      </c>
      <c r="H16" s="37">
        <f>'II (2)'!$F20</f>
        <v>0</v>
      </c>
      <c r="I16" s="19">
        <f>'II (3)'!$F20</f>
        <v>-0.05781929249003385</v>
      </c>
      <c r="J16" s="20">
        <f>'II (4)'!$H21</f>
        <v>0</v>
      </c>
      <c r="K16" s="19">
        <f>'II (5)'!$I21</f>
        <v>-0.007760251042772555</v>
      </c>
      <c r="L16" s="37">
        <f>'II (6)'!$G21</f>
        <v>0</v>
      </c>
      <c r="M16" s="37">
        <f>'II (7)'!$G21</f>
        <v>0</v>
      </c>
      <c r="N16" s="37">
        <f>'III (1)'!$M21</f>
        <v>0</v>
      </c>
      <c r="O16" s="37">
        <f>'III (2)'!$K21</f>
        <v>0</v>
      </c>
      <c r="P16" s="37">
        <f>'III (3)'!$I20</f>
        <v>0</v>
      </c>
      <c r="Q16" s="20">
        <f>'III (4)'!$H21</f>
        <v>0</v>
      </c>
      <c r="R16" s="19">
        <f>'III (5)'!$H20</f>
        <v>-0.08447657390676315</v>
      </c>
      <c r="S16" s="20">
        <f>'III (6)'!$H21</f>
        <v>0</v>
      </c>
      <c r="T16" s="20">
        <f>'III (7)'!$E20</f>
        <v>0</v>
      </c>
      <c r="U16" s="20">
        <f>'III (8)'!$E20</f>
        <v>0</v>
      </c>
      <c r="V16" s="20">
        <f>'III (9)'!$H21</f>
        <v>-1</v>
      </c>
      <c r="W16" s="20">
        <f>'III (10)'!$E20</f>
        <v>0</v>
      </c>
      <c r="X16" s="20">
        <f>'IV (1)'!$E20</f>
        <v>1</v>
      </c>
      <c r="Y16" s="20">
        <f>'IV (2)'!$E20</f>
        <v>0</v>
      </c>
      <c r="Z16" s="46">
        <f t="shared" si="0"/>
        <v>0.0282592561641547</v>
      </c>
      <c r="AA16" s="1">
        <f t="shared" si="1"/>
        <v>20</v>
      </c>
    </row>
    <row r="17" spans="1:27" ht="15.75">
      <c r="A17" s="5" t="s">
        <v>12</v>
      </c>
      <c r="B17" s="19">
        <f>'I (1)'!$F21</f>
        <v>1.1025635752329912</v>
      </c>
      <c r="C17" s="19">
        <f>'I (2)'!$L22</f>
        <v>0.3720208486032727</v>
      </c>
      <c r="D17" s="37">
        <f>'I (3)'!$G22</f>
        <v>0</v>
      </c>
      <c r="E17" s="20">
        <f>'I (4)'!$E21</f>
        <v>0</v>
      </c>
      <c r="F17" s="19">
        <f>'I (5)'!$J22</f>
        <v>-0.3082660303064581</v>
      </c>
      <c r="G17" s="20">
        <f>'II (1)'!$G21</f>
        <v>0</v>
      </c>
      <c r="H17" s="37">
        <f>'II (2)'!$F21</f>
        <v>-1</v>
      </c>
      <c r="I17" s="19">
        <f>'II (3)'!$F21</f>
        <v>-0.010089993997971074</v>
      </c>
      <c r="J17" s="20">
        <f>'II (4)'!$H22</f>
        <v>0</v>
      </c>
      <c r="K17" s="37">
        <f>'II (5)'!$I22</f>
        <v>0</v>
      </c>
      <c r="L17" s="19">
        <f>'II (6)'!$G22</f>
        <v>-0.00994620514302732</v>
      </c>
      <c r="M17" s="19">
        <f>'II (7)'!$G22</f>
        <v>-0.4295621454739866</v>
      </c>
      <c r="N17" s="37">
        <f>'III (1)'!$M22</f>
        <v>0</v>
      </c>
      <c r="O17" s="37">
        <f>'III (2)'!$K22</f>
        <v>0</v>
      </c>
      <c r="P17" s="37">
        <f>'III (3)'!$I21</f>
        <v>0</v>
      </c>
      <c r="Q17" s="20">
        <f>'III (4)'!$H22</f>
        <v>0</v>
      </c>
      <c r="R17" s="37">
        <f>'III (5)'!$H21</f>
        <v>0</v>
      </c>
      <c r="S17" s="20">
        <f>'III (6)'!$H22</f>
        <v>0</v>
      </c>
      <c r="T17" s="20">
        <f>'III (7)'!$E21</f>
        <v>0</v>
      </c>
      <c r="U17" s="20">
        <f>'III (8)'!$E21</f>
        <v>0</v>
      </c>
      <c r="V17" s="20">
        <f>'III (9)'!$H22</f>
        <v>-1</v>
      </c>
      <c r="W17" s="20">
        <f>'III (10)'!$E21</f>
        <v>0</v>
      </c>
      <c r="X17" s="20">
        <f>'IV (1)'!$E21</f>
        <v>1</v>
      </c>
      <c r="Y17" s="20">
        <f>'IV (2)'!$E21</f>
        <v>0</v>
      </c>
      <c r="Z17" s="46">
        <f t="shared" si="0"/>
        <v>-0.2832799510851791</v>
      </c>
      <c r="AA17" s="1">
        <f t="shared" si="1"/>
        <v>23</v>
      </c>
    </row>
    <row r="18" spans="1:27" ht="15.75">
      <c r="A18" s="5" t="s">
        <v>13</v>
      </c>
      <c r="B18" s="19">
        <f>'I (1)'!$F22</f>
        <v>0.9368046268904652</v>
      </c>
      <c r="C18" s="19">
        <f>'I (2)'!$L23</f>
        <v>0.24306169306163455</v>
      </c>
      <c r="D18" s="19">
        <f>'I (3)'!$G23</f>
        <v>-0.018007921934139772</v>
      </c>
      <c r="E18" s="20">
        <f>'I (4)'!$E22</f>
        <v>0</v>
      </c>
      <c r="F18" s="19">
        <f>'I (5)'!$J23</f>
        <v>-0.347701809281447</v>
      </c>
      <c r="G18" s="20">
        <f>'II (1)'!$G22</f>
        <v>0</v>
      </c>
      <c r="H18" s="19">
        <f>'II (2)'!$F22</f>
        <v>-0.5961082852730931</v>
      </c>
      <c r="I18" s="19">
        <f>'II (3)'!$F22</f>
        <v>-0.006725991325841599</v>
      </c>
      <c r="J18" s="20">
        <f>'II (4)'!$H23</f>
        <v>0</v>
      </c>
      <c r="K18" s="19">
        <f>'II (5)'!$I23</f>
        <v>-0.007378079156285714</v>
      </c>
      <c r="L18" s="37">
        <f>'II (6)'!$G23</f>
        <v>0</v>
      </c>
      <c r="M18" s="37">
        <f>'II (7)'!$G23</f>
        <v>0</v>
      </c>
      <c r="N18" s="37">
        <f>'III (1)'!$M23</f>
        <v>0</v>
      </c>
      <c r="O18" s="37">
        <f>'III (2)'!$K23</f>
        <v>0</v>
      </c>
      <c r="P18" s="37">
        <f>'III (3)'!$I22</f>
        <v>0</v>
      </c>
      <c r="Q18" s="20">
        <f>'III (4)'!$H23</f>
        <v>0</v>
      </c>
      <c r="R18" s="37">
        <f>'III (5)'!$H22</f>
        <v>0</v>
      </c>
      <c r="S18" s="20">
        <f>'III (6)'!$H23</f>
        <v>0</v>
      </c>
      <c r="T18" s="20">
        <f>'III (7)'!$E22</f>
        <v>0</v>
      </c>
      <c r="U18" s="20">
        <f>'III (8)'!$E22</f>
        <v>0</v>
      </c>
      <c r="V18" s="20">
        <f>'III (9)'!$H23</f>
        <v>0</v>
      </c>
      <c r="W18" s="20">
        <f>'III (10)'!$E22</f>
        <v>0</v>
      </c>
      <c r="X18" s="20">
        <f>'IV (1)'!$E22</f>
        <v>1</v>
      </c>
      <c r="Y18" s="20">
        <f>'IV (2)'!$E22</f>
        <v>-1</v>
      </c>
      <c r="Z18" s="46">
        <f t="shared" si="0"/>
        <v>0.2039442329812926</v>
      </c>
      <c r="AA18" s="1">
        <f t="shared" si="1"/>
        <v>18</v>
      </c>
    </row>
    <row r="19" spans="1:27" ht="15.75">
      <c r="A19" s="5" t="s">
        <v>14</v>
      </c>
      <c r="B19" s="19">
        <f>'I (1)'!$F23</f>
        <v>0.8390692149756932</v>
      </c>
      <c r="C19" s="19">
        <f>'I (2)'!$L24</f>
        <v>0.1566518972518797</v>
      </c>
      <c r="D19" s="19">
        <f>'I (3)'!$G24</f>
        <v>-0.7874941425167266</v>
      </c>
      <c r="E19" s="20">
        <f>'I (4)'!$E23</f>
        <v>-1</v>
      </c>
      <c r="F19" s="19">
        <f>'I (5)'!$J24</f>
        <v>-0.23331752698519045</v>
      </c>
      <c r="G19" s="20">
        <f>'II (1)'!$G23</f>
        <v>0</v>
      </c>
      <c r="H19" s="19">
        <f>'II (2)'!$F23</f>
        <v>-0.23800833949411207</v>
      </c>
      <c r="I19" s="19">
        <f>'II (3)'!$F23</f>
        <v>-0.1925181683468854</v>
      </c>
      <c r="J19" s="20">
        <f>'II (4)'!$H24</f>
        <v>0</v>
      </c>
      <c r="K19" s="19">
        <f>'II (5)'!$I24</f>
        <v>-0.060116239925342284</v>
      </c>
      <c r="L19" s="19">
        <f>'II (6)'!$G24</f>
        <v>-0.021706480801487852</v>
      </c>
      <c r="M19" s="37">
        <f>'II (7)'!$G24</f>
        <v>0</v>
      </c>
      <c r="N19" s="37">
        <f>'III (1)'!$M24</f>
        <v>0</v>
      </c>
      <c r="O19" s="37">
        <f>'III (2)'!$K24</f>
        <v>0</v>
      </c>
      <c r="P19" s="37">
        <f>'III (3)'!$I23</f>
        <v>0</v>
      </c>
      <c r="Q19" s="20">
        <f>'III (4)'!$H24</f>
        <v>0</v>
      </c>
      <c r="R19" s="37">
        <f>'III (5)'!$H23</f>
        <v>0</v>
      </c>
      <c r="S19" s="20">
        <f>'III (6)'!$H24</f>
        <v>0</v>
      </c>
      <c r="T19" s="20">
        <f>'III (7)'!$E23</f>
        <v>-1</v>
      </c>
      <c r="U19" s="20">
        <f>'III (8)'!$E23</f>
        <v>0</v>
      </c>
      <c r="V19" s="20">
        <f>'III (9)'!$H24</f>
        <v>-1</v>
      </c>
      <c r="W19" s="20">
        <f>'III (10)'!$E23</f>
        <v>0</v>
      </c>
      <c r="X19" s="20">
        <f>'IV (1)'!$E23</f>
        <v>1</v>
      </c>
      <c r="Y19" s="20">
        <f>'IV (2)'!$E23</f>
        <v>0</v>
      </c>
      <c r="Z19" s="46">
        <f t="shared" si="0"/>
        <v>-2.537439785842172</v>
      </c>
      <c r="AA19" s="1">
        <f t="shared" si="1"/>
        <v>30</v>
      </c>
    </row>
    <row r="20" spans="1:27" ht="15.75">
      <c r="A20" s="5" t="s">
        <v>15</v>
      </c>
      <c r="B20" s="19">
        <f>'I (1)'!$F24</f>
        <v>1.0009915634622333</v>
      </c>
      <c r="C20" s="19">
        <f>'I (2)'!$L25</f>
        <v>0.0898397078488659</v>
      </c>
      <c r="D20" s="37">
        <f>'I (3)'!$G25</f>
        <v>0</v>
      </c>
      <c r="E20" s="20">
        <f>'I (4)'!$E24</f>
        <v>0</v>
      </c>
      <c r="F20" s="19">
        <f>'I (5)'!$J25</f>
        <v>-0.7105747933465255</v>
      </c>
      <c r="G20" s="20">
        <f>'II (1)'!$G24</f>
        <v>0</v>
      </c>
      <c r="H20" s="19">
        <f>'II (2)'!$F24</f>
        <v>-0.36868694143627917</v>
      </c>
      <c r="I20" s="37">
        <f>'II (3)'!$F24</f>
        <v>0</v>
      </c>
      <c r="J20" s="20">
        <f>'II (4)'!$H25</f>
        <v>0</v>
      </c>
      <c r="K20" s="37">
        <f>'II (5)'!$I25</f>
        <v>0</v>
      </c>
      <c r="L20" s="37">
        <f>'II (6)'!$G25</f>
        <v>0</v>
      </c>
      <c r="M20" s="37">
        <f>'II (7)'!$G25</f>
        <v>0</v>
      </c>
      <c r="N20" s="37">
        <f>'III (1)'!$M25</f>
        <v>0</v>
      </c>
      <c r="O20" s="37">
        <f>'III (2)'!$K25</f>
        <v>0</v>
      </c>
      <c r="P20" s="37">
        <f>'III (3)'!$I24</f>
        <v>0</v>
      </c>
      <c r="Q20" s="20">
        <f>'III (4)'!$H25</f>
        <v>0</v>
      </c>
      <c r="R20" s="37">
        <f>'III (5)'!$H24</f>
        <v>0</v>
      </c>
      <c r="S20" s="20">
        <f>'III (6)'!$H25</f>
        <v>0</v>
      </c>
      <c r="T20" s="20">
        <f>'III (7)'!$E24</f>
        <v>0</v>
      </c>
      <c r="U20" s="20">
        <f>'III (8)'!$E24</f>
        <v>0</v>
      </c>
      <c r="V20" s="20">
        <f>'III (9)'!$H25</f>
        <v>-1</v>
      </c>
      <c r="W20" s="20">
        <f>'III (10)'!$E24</f>
        <v>0</v>
      </c>
      <c r="X20" s="20">
        <f>'IV (1)'!$E24</f>
        <v>1</v>
      </c>
      <c r="Y20" s="20">
        <f>'IV (2)'!$E24</f>
        <v>0</v>
      </c>
      <c r="Z20" s="46">
        <f t="shared" si="0"/>
        <v>0.011569536528294622</v>
      </c>
      <c r="AA20" s="1">
        <f t="shared" si="1"/>
        <v>21</v>
      </c>
    </row>
    <row r="21" spans="1:27" ht="15.75">
      <c r="A21" s="5" t="s">
        <v>16</v>
      </c>
      <c r="B21" s="19">
        <f>'I (1)'!$F25</f>
        <v>0.38592336704154884</v>
      </c>
      <c r="C21" s="19">
        <f>'I (2)'!$L26</f>
        <v>0.38344451116586314</v>
      </c>
      <c r="D21" s="19">
        <f>'I (3)'!$G26</f>
        <v>-0.11962084387425224</v>
      </c>
      <c r="E21" s="20">
        <f>'I (4)'!$E25</f>
        <v>0</v>
      </c>
      <c r="F21" s="19">
        <f>'I (5)'!$J26</f>
        <v>-0.13227236291168637</v>
      </c>
      <c r="G21" s="20">
        <f>'II (1)'!$G25</f>
        <v>-2</v>
      </c>
      <c r="H21" s="19">
        <f>'II (2)'!$F25</f>
        <v>-0.2874371950235419</v>
      </c>
      <c r="I21" s="19">
        <f>'II (3)'!$F25</f>
        <v>-0.3694160093125249</v>
      </c>
      <c r="J21" s="20">
        <f>'II (4)'!$H26</f>
        <v>-2</v>
      </c>
      <c r="K21" s="19">
        <f>'II (5)'!$I26</f>
        <v>-0.19951788419186248</v>
      </c>
      <c r="L21" s="19">
        <f>'II (6)'!$G26</f>
        <v>-0.04479015182606267</v>
      </c>
      <c r="M21" s="37">
        <f>'II (7)'!$G26</f>
        <v>0</v>
      </c>
      <c r="N21" s="37">
        <f>'III (1)'!$M26</f>
        <v>0</v>
      </c>
      <c r="O21" s="37">
        <f>'III (2)'!$K26</f>
        <v>0</v>
      </c>
      <c r="P21" s="37">
        <f>'III (3)'!$I25</f>
        <v>0</v>
      </c>
      <c r="Q21" s="20">
        <f>'III (4)'!$H26</f>
        <v>0</v>
      </c>
      <c r="R21" s="19">
        <f>'III (5)'!$H25</f>
        <v>-0.6186843452695091</v>
      </c>
      <c r="S21" s="20">
        <f>'III (6)'!$H26</f>
        <v>0</v>
      </c>
      <c r="T21" s="20">
        <f>'III (7)'!$E25</f>
        <v>0</v>
      </c>
      <c r="U21" s="20">
        <f>'III (8)'!$E25</f>
        <v>0</v>
      </c>
      <c r="V21" s="20">
        <f>'III (9)'!$H26</f>
        <v>-1</v>
      </c>
      <c r="W21" s="20">
        <f>'III (10)'!$E25</f>
        <v>0</v>
      </c>
      <c r="X21" s="20">
        <f>'IV (1)'!$E25</f>
        <v>1</v>
      </c>
      <c r="Y21" s="20">
        <f>'IV (2)'!$E25</f>
        <v>0</v>
      </c>
      <c r="Z21" s="46">
        <f t="shared" si="0"/>
        <v>-5.002370914202027</v>
      </c>
      <c r="AA21" s="1">
        <f t="shared" si="1"/>
        <v>35</v>
      </c>
    </row>
    <row r="22" spans="1:27" ht="15.75">
      <c r="A22" s="5" t="s">
        <v>17</v>
      </c>
      <c r="B22" s="19">
        <f>'I (1)'!$F26</f>
        <v>0.7315600503256807</v>
      </c>
      <c r="C22" s="19">
        <f>'I (2)'!$L27</f>
        <v>0.576461689555141</v>
      </c>
      <c r="D22" s="19">
        <f>'I (3)'!$G27</f>
        <v>-0.09786911606328472</v>
      </c>
      <c r="E22" s="20">
        <f>'I (4)'!$E26</f>
        <v>0</v>
      </c>
      <c r="F22" s="19">
        <f>'I (5)'!$J27</f>
        <v>-0.36809569229295624</v>
      </c>
      <c r="G22" s="20">
        <f>'II (1)'!$G26</f>
        <v>-2</v>
      </c>
      <c r="H22" s="19">
        <f>'II (2)'!$F26</f>
        <v>-0.8688446040088627</v>
      </c>
      <c r="I22" s="37">
        <f>'II (3)'!$F26</f>
        <v>-1</v>
      </c>
      <c r="J22" s="20">
        <f>'II (4)'!$H27</f>
        <v>-2</v>
      </c>
      <c r="K22" s="19">
        <f>'II (5)'!$I27</f>
        <v>-0.018495240270945137</v>
      </c>
      <c r="L22" s="19">
        <f>'II (6)'!$G27</f>
        <v>-0.4180230006999037</v>
      </c>
      <c r="M22" s="19">
        <f>'II (7)'!$G27</f>
        <v>-0.20333687548873633</v>
      </c>
      <c r="N22" s="37">
        <f>'III (1)'!$M27</f>
        <v>0</v>
      </c>
      <c r="O22" s="37">
        <f>'III (2)'!$K27</f>
        <v>0</v>
      </c>
      <c r="P22" s="37">
        <f>'III (3)'!$I26</f>
        <v>0</v>
      </c>
      <c r="Q22" s="20">
        <f>'III (4)'!$H27</f>
        <v>0</v>
      </c>
      <c r="R22" s="37">
        <f>'III (5)'!$H26</f>
        <v>0</v>
      </c>
      <c r="S22" s="20">
        <f>'III (6)'!$H27</f>
        <v>0</v>
      </c>
      <c r="T22" s="20">
        <f>'III (7)'!$E26</f>
        <v>0</v>
      </c>
      <c r="U22" s="20">
        <f>'III (8)'!$E26</f>
        <v>0</v>
      </c>
      <c r="V22" s="20">
        <f>'III (9)'!$H27</f>
        <v>-1</v>
      </c>
      <c r="W22" s="20">
        <f>'III (10)'!$E26</f>
        <v>0</v>
      </c>
      <c r="X22" s="20">
        <f>'IV (1)'!$E26</f>
        <v>1</v>
      </c>
      <c r="Y22" s="20">
        <f>'IV (2)'!$E26</f>
        <v>0</v>
      </c>
      <c r="Z22" s="46">
        <f t="shared" si="0"/>
        <v>-5.666642788943867</v>
      </c>
      <c r="AA22" s="1">
        <f t="shared" si="1"/>
        <v>37</v>
      </c>
    </row>
    <row r="23" spans="1:27" ht="15.75">
      <c r="A23" s="5" t="s">
        <v>18</v>
      </c>
      <c r="B23" s="19">
        <f>'I (1)'!$F27</f>
        <v>1.723828034541029</v>
      </c>
      <c r="C23" s="19">
        <f>'I (2)'!$L28</f>
        <v>0.054948964366911775</v>
      </c>
      <c r="D23" s="37">
        <f>'I (3)'!$G28</f>
        <v>0</v>
      </c>
      <c r="E23" s="20">
        <f>'I (4)'!$E27</f>
        <v>0</v>
      </c>
      <c r="F23" s="19">
        <f>'I (5)'!$J28</f>
        <v>-0.6216445979424474</v>
      </c>
      <c r="G23" s="20">
        <f>'II (1)'!$G27</f>
        <v>0</v>
      </c>
      <c r="H23" s="19">
        <f>'II (2)'!$F27</f>
        <v>-0.5206164779736385</v>
      </c>
      <c r="I23" s="19">
        <f>'II (3)'!$F27</f>
        <v>-0.4445668325105012</v>
      </c>
      <c r="J23" s="20">
        <f>'II (4)'!$H28</f>
        <v>0</v>
      </c>
      <c r="K23" s="19">
        <f>'II (5)'!$I28</f>
        <v>-0.02922848820718145</v>
      </c>
      <c r="L23" s="19">
        <f>'II (6)'!$G28</f>
        <v>-0.20053440033954323</v>
      </c>
      <c r="M23" s="19">
        <f>'II (7)'!$G28</f>
        <v>-0.16809025458898455</v>
      </c>
      <c r="N23" s="37">
        <f>'III (1)'!$M28</f>
        <v>0</v>
      </c>
      <c r="O23" s="37">
        <f>'III (2)'!$K28</f>
        <v>0</v>
      </c>
      <c r="P23" s="37">
        <f>'III (3)'!$I27</f>
        <v>0</v>
      </c>
      <c r="Q23" s="20">
        <f>'III (4)'!$H28</f>
        <v>0</v>
      </c>
      <c r="R23" s="37">
        <f>'III (5)'!$H27</f>
        <v>0</v>
      </c>
      <c r="S23" s="20">
        <f>'III (6)'!$H28</f>
        <v>0</v>
      </c>
      <c r="T23" s="20">
        <f>'III (7)'!$E27</f>
        <v>0</v>
      </c>
      <c r="U23" s="20">
        <f>'III (8)'!$E27</f>
        <v>0</v>
      </c>
      <c r="V23" s="20">
        <f>'III (9)'!$H28</f>
        <v>-1</v>
      </c>
      <c r="W23" s="20">
        <f>'III (10)'!$E27</f>
        <v>0</v>
      </c>
      <c r="X23" s="20">
        <f>'IV (1)'!$E27</f>
        <v>1</v>
      </c>
      <c r="Y23" s="20">
        <f>'IV (2)'!$E27</f>
        <v>0</v>
      </c>
      <c r="Z23" s="46">
        <f t="shared" si="0"/>
        <v>-0.2059040526543554</v>
      </c>
      <c r="AA23" s="1">
        <f t="shared" si="1"/>
        <v>22</v>
      </c>
    </row>
    <row r="24" spans="1:27" ht="15.75">
      <c r="A24" s="5" t="s">
        <v>19</v>
      </c>
      <c r="B24" s="19">
        <f>'I (1)'!$F28</f>
        <v>1.1175432522503772</v>
      </c>
      <c r="C24" s="19">
        <f>'I (2)'!$L29</f>
        <v>0.36490270019800036</v>
      </c>
      <c r="D24" s="37">
        <f>'I (3)'!$G29</f>
        <v>0</v>
      </c>
      <c r="E24" s="20">
        <f>'I (4)'!$E28</f>
        <v>0</v>
      </c>
      <c r="F24" s="19">
        <f>'I (5)'!$J29</f>
        <v>-0.14738478582168477</v>
      </c>
      <c r="G24" s="20">
        <f>'II (1)'!$G28</f>
        <v>0</v>
      </c>
      <c r="H24" s="19">
        <f>'II (2)'!$F28</f>
        <v>-0.2731876251478704</v>
      </c>
      <c r="I24" s="37">
        <f>'II (3)'!$F28</f>
        <v>0</v>
      </c>
      <c r="J24" s="20">
        <f>'II (4)'!$H29</f>
        <v>0</v>
      </c>
      <c r="K24" s="58">
        <f>'II (5)'!$I29</f>
        <v>-0.0011278407237035979</v>
      </c>
      <c r="L24" s="37">
        <f>'II (6)'!$G29</f>
        <v>0</v>
      </c>
      <c r="M24" s="37">
        <f>'II (7)'!$G29</f>
        <v>0</v>
      </c>
      <c r="N24" s="37">
        <f>'III (1)'!$M29</f>
        <v>0</v>
      </c>
      <c r="O24" s="37">
        <f>'III (2)'!$K29</f>
        <v>0</v>
      </c>
      <c r="P24" s="37">
        <f>'III (3)'!$I28</f>
        <v>0</v>
      </c>
      <c r="Q24" s="20">
        <f>'III (4)'!$H29</f>
        <v>0</v>
      </c>
      <c r="R24" s="37">
        <f>'III (5)'!$H28</f>
        <v>0</v>
      </c>
      <c r="S24" s="20">
        <f>'III (6)'!$H29</f>
        <v>0</v>
      </c>
      <c r="T24" s="20">
        <f>'III (7)'!$E28</f>
        <v>0</v>
      </c>
      <c r="U24" s="20">
        <f>'III (8)'!$E28</f>
        <v>0</v>
      </c>
      <c r="V24" s="20">
        <f>'III (9)'!$H29</f>
        <v>0</v>
      </c>
      <c r="W24" s="20">
        <f>'III (10)'!$E28</f>
        <v>0</v>
      </c>
      <c r="X24" s="20">
        <f>'IV (1)'!$E28</f>
        <v>1</v>
      </c>
      <c r="Y24" s="20">
        <f>'IV (2)'!$E28</f>
        <v>0</v>
      </c>
      <c r="Z24" s="46">
        <f t="shared" si="0"/>
        <v>2.0607457007551186</v>
      </c>
      <c r="AA24" s="1">
        <f t="shared" si="1"/>
        <v>2</v>
      </c>
    </row>
    <row r="25" spans="1:27" ht="15.75">
      <c r="A25" s="5" t="s">
        <v>20</v>
      </c>
      <c r="B25" s="19">
        <f>'I (1)'!$F29</f>
        <v>0.8369157492438755</v>
      </c>
      <c r="C25" s="19">
        <f>'I (2)'!$L30</f>
        <v>0.3198552704433777</v>
      </c>
      <c r="D25" s="37">
        <f>'I (3)'!$G30</f>
        <v>0</v>
      </c>
      <c r="E25" s="20">
        <f>'I (4)'!$E29</f>
        <v>0</v>
      </c>
      <c r="F25" s="19">
        <f>'I (5)'!$J30</f>
        <v>-0.2792189337748334</v>
      </c>
      <c r="G25" s="20">
        <f>'II (1)'!$G29</f>
        <v>0</v>
      </c>
      <c r="H25" s="19">
        <f>'II (2)'!$F29</f>
        <v>-0.2627049410121025</v>
      </c>
      <c r="I25" s="19">
        <f>'II (3)'!$F29</f>
        <v>-0.016092497346794927</v>
      </c>
      <c r="J25" s="20">
        <f>'II (4)'!$H30</f>
        <v>0</v>
      </c>
      <c r="K25" s="19">
        <f>'II (5)'!$I30</f>
        <v>-0.011685412311278794</v>
      </c>
      <c r="L25" s="37">
        <f>'II (6)'!$G30</f>
        <v>0</v>
      </c>
      <c r="M25" s="19">
        <f>'II (7)'!$G30</f>
        <v>-0.21413179295412352</v>
      </c>
      <c r="N25" s="37">
        <f>'III (1)'!$M30</f>
        <v>0</v>
      </c>
      <c r="O25" s="37">
        <f>'III (2)'!$K30</f>
        <v>0</v>
      </c>
      <c r="P25" s="37">
        <f>'III (3)'!$I29</f>
        <v>0</v>
      </c>
      <c r="Q25" s="20">
        <f>'III (4)'!$H30</f>
        <v>0</v>
      </c>
      <c r="R25" s="37">
        <f>'III (5)'!$H29</f>
        <v>0</v>
      </c>
      <c r="S25" s="20">
        <f>'III (6)'!$H30</f>
        <v>0</v>
      </c>
      <c r="T25" s="20">
        <f>'III (7)'!$E29</f>
        <v>0</v>
      </c>
      <c r="U25" s="20">
        <f>'III (8)'!$E29</f>
        <v>0</v>
      </c>
      <c r="V25" s="20">
        <f>'III (9)'!$H30</f>
        <v>-1</v>
      </c>
      <c r="W25" s="20">
        <f>'III (10)'!$E29</f>
        <v>0</v>
      </c>
      <c r="X25" s="20">
        <f>'IV (1)'!$E29</f>
        <v>1</v>
      </c>
      <c r="Y25" s="20">
        <f>'IV (2)'!$E29</f>
        <v>0</v>
      </c>
      <c r="Z25" s="46">
        <f t="shared" si="0"/>
        <v>0.37293744228811987</v>
      </c>
      <c r="AA25" s="1">
        <f t="shared" si="1"/>
        <v>15</v>
      </c>
    </row>
    <row r="26" spans="1:27" ht="15.75">
      <c r="A26" s="5" t="s">
        <v>21</v>
      </c>
      <c r="B26" s="19">
        <f>'I (1)'!$F30</f>
        <v>0.9515760867214028</v>
      </c>
      <c r="C26" s="19">
        <f>'I (2)'!$L31</f>
        <v>0.2511548635909321</v>
      </c>
      <c r="D26" s="37">
        <f>'I (3)'!$G31</f>
        <v>0</v>
      </c>
      <c r="E26" s="20">
        <f>'I (4)'!$E30</f>
        <v>0</v>
      </c>
      <c r="F26" s="19">
        <f>'I (5)'!$J31</f>
        <v>-0.167628010520854</v>
      </c>
      <c r="G26" s="20">
        <f>'II (1)'!$G30</f>
        <v>0</v>
      </c>
      <c r="H26" s="19">
        <f>'II (2)'!$F30</f>
        <v>-0.10516294499193443</v>
      </c>
      <c r="I26" s="19">
        <f>'II (3)'!$F30</f>
        <v>-0.28090875052419595</v>
      </c>
      <c r="J26" s="20">
        <f>'II (4)'!$H31</f>
        <v>0</v>
      </c>
      <c r="K26" s="19">
        <f>'II (5)'!$I31</f>
        <v>-0.21299325911225847</v>
      </c>
      <c r="L26" s="19">
        <f>'II (6)'!$G31</f>
        <v>-0.1115506023595614</v>
      </c>
      <c r="M26" s="37">
        <f>'II (7)'!$G31</f>
        <v>0</v>
      </c>
      <c r="N26" s="37">
        <f>'III (1)'!$M31</f>
        <v>0</v>
      </c>
      <c r="O26" s="37">
        <f>'III (2)'!$K31</f>
        <v>0</v>
      </c>
      <c r="P26" s="37">
        <f>'III (3)'!$I30</f>
        <v>0</v>
      </c>
      <c r="Q26" s="20">
        <f>'III (4)'!$H31</f>
        <v>0</v>
      </c>
      <c r="R26" s="37">
        <f>'III (5)'!$H30</f>
        <v>0</v>
      </c>
      <c r="S26" s="20">
        <f>'III (6)'!$H31</f>
        <v>0</v>
      </c>
      <c r="T26" s="20">
        <f>'III (7)'!$E30</f>
        <v>0</v>
      </c>
      <c r="U26" s="20">
        <f>'III (8)'!$E30</f>
        <v>0</v>
      </c>
      <c r="V26" s="20">
        <f>'III (9)'!$H31</f>
        <v>-1</v>
      </c>
      <c r="W26" s="20">
        <f>'III (10)'!$E30</f>
        <v>0</v>
      </c>
      <c r="X26" s="20">
        <f>'IV (1)'!$E30</f>
        <v>1</v>
      </c>
      <c r="Y26" s="20">
        <f>'IV (2)'!$E30</f>
        <v>-1</v>
      </c>
      <c r="Z26" s="46">
        <f t="shared" si="0"/>
        <v>-0.6755126171964694</v>
      </c>
      <c r="AA26" s="1">
        <f t="shared" si="1"/>
        <v>27</v>
      </c>
    </row>
    <row r="27" spans="1:27" ht="15.75">
      <c r="A27" s="5" t="s">
        <v>22</v>
      </c>
      <c r="B27" s="19">
        <f>'I (1)'!$F31</f>
        <v>1.126665164981567</v>
      </c>
      <c r="C27" s="19">
        <f>'I (2)'!$L32</f>
        <v>0.2186675554711961</v>
      </c>
      <c r="D27" s="37">
        <f>'I (3)'!$G32</f>
        <v>0</v>
      </c>
      <c r="E27" s="20">
        <f>'I (4)'!$E31</f>
        <v>0</v>
      </c>
      <c r="F27" s="19">
        <f>'I (5)'!$J32</f>
        <v>-0.5381550797459158</v>
      </c>
      <c r="G27" s="20">
        <f>'II (1)'!$G31</f>
        <v>0</v>
      </c>
      <c r="H27" s="19">
        <f>'II (2)'!$F31</f>
        <v>-0.42969256759150354</v>
      </c>
      <c r="I27" s="19">
        <f>'II (3)'!$F31</f>
        <v>-0.061876825800640835</v>
      </c>
      <c r="J27" s="20">
        <f>'II (4)'!$H32</f>
        <v>0</v>
      </c>
      <c r="K27" s="19">
        <f>'II (5)'!$I32</f>
        <v>-0.014793118801879012</v>
      </c>
      <c r="L27" s="37">
        <f>'II (6)'!$G32</f>
        <v>0</v>
      </c>
      <c r="M27" s="37">
        <f>'II (7)'!$G32</f>
        <v>0</v>
      </c>
      <c r="N27" s="37">
        <f>'III (1)'!$M32</f>
        <v>0</v>
      </c>
      <c r="O27" s="37">
        <f>'III (2)'!$K32</f>
        <v>0</v>
      </c>
      <c r="P27" s="37">
        <f>'III (3)'!$I31</f>
        <v>0</v>
      </c>
      <c r="Q27" s="20">
        <f>'III (4)'!$H32</f>
        <v>0</v>
      </c>
      <c r="R27" s="37">
        <f>'III (5)'!$H31</f>
        <v>0</v>
      </c>
      <c r="S27" s="20">
        <f>'III (6)'!$H32</f>
        <v>0</v>
      </c>
      <c r="T27" s="20">
        <f>'III (7)'!$E31</f>
        <v>0</v>
      </c>
      <c r="U27" s="20">
        <f>'III (8)'!$E31</f>
        <v>0</v>
      </c>
      <c r="V27" s="20">
        <f>'III (9)'!$H32</f>
        <v>0</v>
      </c>
      <c r="W27" s="20">
        <f>'III (10)'!$E31</f>
        <v>0</v>
      </c>
      <c r="X27" s="20">
        <f>'IV (1)'!$E31</f>
        <v>1</v>
      </c>
      <c r="Y27" s="20">
        <f>'IV (2)'!$E31</f>
        <v>0</v>
      </c>
      <c r="Z27" s="46">
        <f t="shared" si="0"/>
        <v>1.300815128512824</v>
      </c>
      <c r="AA27" s="1">
        <f t="shared" si="1"/>
        <v>8</v>
      </c>
    </row>
    <row r="28" spans="1:27" ht="15.75">
      <c r="A28" s="5" t="s">
        <v>23</v>
      </c>
      <c r="B28" s="19">
        <f>'I (1)'!$F32</f>
        <v>0.9181476108776808</v>
      </c>
      <c r="C28" s="19">
        <f>'I (2)'!$L33</f>
        <v>0.4390453818993183</v>
      </c>
      <c r="D28" s="19">
        <f>'I (3)'!$G33</f>
        <v>-0.034295940996618014</v>
      </c>
      <c r="E28" s="20">
        <f>'I (4)'!$E32</f>
        <v>0</v>
      </c>
      <c r="F28" s="19">
        <f>'I (5)'!$J33</f>
        <v>-0.21518315093803073</v>
      </c>
      <c r="G28" s="20">
        <f>'II (1)'!$G32</f>
        <v>0</v>
      </c>
      <c r="H28" s="19">
        <f>'II (2)'!$F32</f>
        <v>-0.2038368782772816</v>
      </c>
      <c r="I28" s="19">
        <f>'II (3)'!$F32</f>
        <v>-0.8190846021843422</v>
      </c>
      <c r="J28" s="20">
        <f>'II (4)'!$H33</f>
        <v>0</v>
      </c>
      <c r="K28" s="59">
        <f>'II (5)'!$I33</f>
        <v>-0.0002727557772762446</v>
      </c>
      <c r="L28" s="19">
        <f>'II (6)'!$G33</f>
        <v>-0.04157014493776677</v>
      </c>
      <c r="M28" s="37">
        <f>'II (7)'!$G33</f>
        <v>0</v>
      </c>
      <c r="N28" s="37">
        <f>'III (1)'!$M33</f>
        <v>0</v>
      </c>
      <c r="O28" s="37">
        <f>'III (2)'!$K33</f>
        <v>0</v>
      </c>
      <c r="P28" s="37">
        <f>'III (3)'!$I32</f>
        <v>0</v>
      </c>
      <c r="Q28" s="20">
        <f>'III (4)'!$H33</f>
        <v>0</v>
      </c>
      <c r="R28" s="37">
        <f>'III (5)'!$H32</f>
        <v>0</v>
      </c>
      <c r="S28" s="20">
        <f>'III (6)'!$H33</f>
        <v>0</v>
      </c>
      <c r="T28" s="20">
        <f>'III (7)'!$E32</f>
        <v>-1</v>
      </c>
      <c r="U28" s="20">
        <f>'III (8)'!$E32</f>
        <v>0</v>
      </c>
      <c r="V28" s="20">
        <f>'III (9)'!$H33</f>
        <v>-1</v>
      </c>
      <c r="W28" s="20">
        <f>'III (10)'!$E32</f>
        <v>0</v>
      </c>
      <c r="X28" s="20">
        <f>'IV (1)'!$E32</f>
        <v>1</v>
      </c>
      <c r="Y28" s="20">
        <f>'IV (2)'!$E32</f>
        <v>0</v>
      </c>
      <c r="Z28" s="46">
        <f t="shared" si="0"/>
        <v>-0.9570504803343161</v>
      </c>
      <c r="AA28" s="1">
        <f t="shared" si="1"/>
        <v>28</v>
      </c>
    </row>
    <row r="29" spans="1:27" ht="15.75">
      <c r="A29" s="5" t="s">
        <v>24</v>
      </c>
      <c r="B29" s="37">
        <f>'I (1)'!$F33</f>
        <v>2</v>
      </c>
      <c r="C29" s="19">
        <f>'I (2)'!$L34</f>
        <v>0.1572966135736337</v>
      </c>
      <c r="D29" s="19">
        <f>'I (3)'!$G34</f>
        <v>-0.030179171082722923</v>
      </c>
      <c r="E29" s="20">
        <f>'I (4)'!$E33</f>
        <v>0</v>
      </c>
      <c r="F29" s="19">
        <f>'I (5)'!$J34</f>
        <v>-0.17341430752850082</v>
      </c>
      <c r="G29" s="20">
        <f>'II (1)'!$G33</f>
        <v>0</v>
      </c>
      <c r="H29" s="19">
        <f>'II (2)'!$F33</f>
        <v>-0.3228283383827474</v>
      </c>
      <c r="I29" s="37">
        <f>'II (3)'!$F33</f>
        <v>0</v>
      </c>
      <c r="J29" s="20">
        <f>'II (4)'!$H34</f>
        <v>0</v>
      </c>
      <c r="K29" s="58">
        <f>'II (5)'!$I34</f>
        <v>-0.004913261313921966</v>
      </c>
      <c r="L29" s="37">
        <f>'II (6)'!$G34</f>
        <v>0</v>
      </c>
      <c r="M29" s="37">
        <f>'II (7)'!$G34</f>
        <v>0</v>
      </c>
      <c r="N29" s="37">
        <f>'III (1)'!$M34</f>
        <v>0</v>
      </c>
      <c r="O29" s="37">
        <f>'III (2)'!$K34</f>
        <v>0</v>
      </c>
      <c r="P29" s="37">
        <f>'III (3)'!$I33</f>
        <v>0</v>
      </c>
      <c r="Q29" s="20">
        <f>'III (4)'!$H34</f>
        <v>0</v>
      </c>
      <c r="R29" s="37">
        <f>'III (5)'!$H33</f>
        <v>0</v>
      </c>
      <c r="S29" s="20">
        <f>'III (6)'!$H34</f>
        <v>0</v>
      </c>
      <c r="T29" s="20">
        <f>'III (7)'!$E33</f>
        <v>0</v>
      </c>
      <c r="U29" s="20">
        <f>'III (8)'!$E33</f>
        <v>0</v>
      </c>
      <c r="V29" s="20">
        <f>'III (9)'!$H34</f>
        <v>-1</v>
      </c>
      <c r="W29" s="20">
        <f>'III (10)'!$E33</f>
        <v>0</v>
      </c>
      <c r="X29" s="20">
        <f>'IV (1)'!$E33</f>
        <v>1</v>
      </c>
      <c r="Y29" s="20">
        <f>'IV (2)'!$E33</f>
        <v>0</v>
      </c>
      <c r="Z29" s="46">
        <f t="shared" si="0"/>
        <v>1.6259615352657406</v>
      </c>
      <c r="AA29" s="1">
        <f t="shared" si="1"/>
        <v>5</v>
      </c>
    </row>
    <row r="30" spans="1:27" ht="15.75">
      <c r="A30" s="5" t="s">
        <v>25</v>
      </c>
      <c r="B30" s="19">
        <f>'I (1)'!$F34</f>
        <v>0.8483560598183769</v>
      </c>
      <c r="C30" s="19">
        <f>'I (2)'!$L35</f>
        <v>0.38210849179830536</v>
      </c>
      <c r="D30" s="37">
        <f>'I (3)'!$G35</f>
        <v>0</v>
      </c>
      <c r="E30" s="20">
        <f>'I (4)'!$E34</f>
        <v>0</v>
      </c>
      <c r="F30" s="19">
        <f>'I (5)'!$J35</f>
        <v>-0.445979588442406</v>
      </c>
      <c r="G30" s="20">
        <f>'II (1)'!$G34</f>
        <v>0</v>
      </c>
      <c r="H30" s="19">
        <f>'II (2)'!$F34</f>
        <v>-0.14696756005374542</v>
      </c>
      <c r="I30" s="19">
        <f>'II (3)'!$F34</f>
        <v>-0.04363190835870856</v>
      </c>
      <c r="J30" s="20">
        <f>'II (4)'!$H35</f>
        <v>0</v>
      </c>
      <c r="K30" s="19">
        <f>'II (5)'!$I35</f>
        <v>-0.016530584139588758</v>
      </c>
      <c r="L30" s="37">
        <f>'II (6)'!$G35</f>
        <v>0</v>
      </c>
      <c r="M30" s="37">
        <f>'II (7)'!$G35</f>
        <v>0</v>
      </c>
      <c r="N30" s="37">
        <f>'III (1)'!$M35</f>
        <v>0</v>
      </c>
      <c r="O30" s="37">
        <f>'III (2)'!$K35</f>
        <v>0</v>
      </c>
      <c r="P30" s="37">
        <f>'III (3)'!$I34</f>
        <v>0</v>
      </c>
      <c r="Q30" s="20">
        <f>'III (4)'!$H35</f>
        <v>0</v>
      </c>
      <c r="R30" s="37">
        <f>'III (5)'!$H34</f>
        <v>0</v>
      </c>
      <c r="S30" s="20">
        <f>'III (6)'!$H35</f>
        <v>0</v>
      </c>
      <c r="T30" s="20">
        <f>'III (7)'!$E34</f>
        <v>0</v>
      </c>
      <c r="U30" s="20">
        <f>'III (8)'!$E34</f>
        <v>0</v>
      </c>
      <c r="V30" s="20">
        <f>'III (9)'!$H35</f>
        <v>-1</v>
      </c>
      <c r="W30" s="20">
        <f>'III (10)'!$E34</f>
        <v>0</v>
      </c>
      <c r="X30" s="20">
        <f>'IV (1)'!$E34</f>
        <v>1</v>
      </c>
      <c r="Y30" s="20">
        <f>'IV (2)'!$E34</f>
        <v>0</v>
      </c>
      <c r="Z30" s="46">
        <f t="shared" si="0"/>
        <v>0.5773549106222335</v>
      </c>
      <c r="AA30" s="1">
        <f t="shared" si="1"/>
        <v>14</v>
      </c>
    </row>
    <row r="31" spans="1:27" ht="15.75">
      <c r="A31" s="5" t="s">
        <v>26</v>
      </c>
      <c r="B31" s="19">
        <f>'I (1)'!$F35</f>
        <v>1.0714775787141164</v>
      </c>
      <c r="C31" s="37">
        <f>'I (2)'!$L36</f>
        <v>1</v>
      </c>
      <c r="D31" s="19">
        <f>'I (3)'!$G36</f>
        <v>-0.016073480691765934</v>
      </c>
      <c r="E31" s="20">
        <f>'I (4)'!$E35</f>
        <v>0</v>
      </c>
      <c r="F31" s="19">
        <f>'I (5)'!$J36</f>
        <v>-0.10376347805382204</v>
      </c>
      <c r="G31" s="20">
        <f>'II (1)'!$G35</f>
        <v>0</v>
      </c>
      <c r="H31" s="19">
        <f>'II (2)'!$F35</f>
        <v>-0.5893018183535241</v>
      </c>
      <c r="I31" s="19">
        <f>'II (3)'!$F35</f>
        <v>-0.0512505475447605</v>
      </c>
      <c r="J31" s="20">
        <f>'II (4)'!$H36</f>
        <v>0</v>
      </c>
      <c r="K31" s="58">
        <f>'II (5)'!$I36</f>
        <v>-0.002245788991404786</v>
      </c>
      <c r="L31" s="37">
        <f>'II (6)'!$G36</f>
        <v>0</v>
      </c>
      <c r="M31" s="37">
        <f>'II (7)'!$G36</f>
        <v>-1</v>
      </c>
      <c r="N31" s="37">
        <f>'III (1)'!$M36</f>
        <v>0</v>
      </c>
      <c r="O31" s="37">
        <f>'III (2)'!$K36</f>
        <v>0</v>
      </c>
      <c r="P31" s="37">
        <f>'III (3)'!$I35</f>
        <v>0</v>
      </c>
      <c r="Q31" s="20">
        <f>'III (4)'!$H36</f>
        <v>0</v>
      </c>
      <c r="R31" s="37">
        <f>'III (5)'!$H35</f>
        <v>0</v>
      </c>
      <c r="S31" s="20">
        <f>'III (6)'!$H36</f>
        <v>0</v>
      </c>
      <c r="T31" s="20">
        <f>'III (7)'!$E35</f>
        <v>0</v>
      </c>
      <c r="U31" s="20">
        <f>'III (8)'!$E35</f>
        <v>0</v>
      </c>
      <c r="V31" s="20">
        <f>'III (9)'!$H36</f>
        <v>0</v>
      </c>
      <c r="W31" s="20">
        <f>'III (10)'!$E35</f>
        <v>0</v>
      </c>
      <c r="X31" s="20">
        <f>'IV (1)'!$E35</f>
        <v>1</v>
      </c>
      <c r="Y31" s="20">
        <f>'IV (2)'!$E35</f>
        <v>0</v>
      </c>
      <c r="Z31" s="46">
        <f t="shared" si="0"/>
        <v>1.308842465078839</v>
      </c>
      <c r="AA31" s="1">
        <f t="shared" si="1"/>
        <v>7</v>
      </c>
    </row>
    <row r="32" spans="1:27" ht="15.75">
      <c r="A32" s="5" t="s">
        <v>27</v>
      </c>
      <c r="B32" s="19">
        <f>'I (1)'!$F36</f>
        <v>0.781854911787498</v>
      </c>
      <c r="C32" s="19">
        <f>'I (2)'!$L37</f>
        <v>0.2786392519549558</v>
      </c>
      <c r="D32" s="37">
        <f>'I (3)'!$G37</f>
        <v>0</v>
      </c>
      <c r="E32" s="20">
        <f>'I (4)'!$E36</f>
        <v>0</v>
      </c>
      <c r="F32" s="19">
        <f>'I (5)'!$J37</f>
        <v>-0.21369759990906498</v>
      </c>
      <c r="G32" s="20">
        <f>'II (1)'!$G36</f>
        <v>0</v>
      </c>
      <c r="H32" s="19">
        <f>'II (2)'!$F36</f>
        <v>-0.09797480086624644</v>
      </c>
      <c r="I32" s="37">
        <f>'II (3)'!$F36</f>
        <v>0</v>
      </c>
      <c r="J32" s="20">
        <f>'II (4)'!$H37</f>
        <v>0</v>
      </c>
      <c r="K32" s="37">
        <f>'II (5)'!$I37</f>
        <v>0</v>
      </c>
      <c r="L32" s="37">
        <f>'II (6)'!$G37</f>
        <v>0</v>
      </c>
      <c r="M32" s="37">
        <f>'II (7)'!$G37</f>
        <v>0</v>
      </c>
      <c r="N32" s="37">
        <f>'III (1)'!$M37</f>
        <v>0</v>
      </c>
      <c r="O32" s="37">
        <f>'III (2)'!$K37</f>
        <v>0</v>
      </c>
      <c r="P32" s="37">
        <f>'III (3)'!$I36</f>
        <v>0</v>
      </c>
      <c r="Q32" s="20">
        <f>'III (4)'!$H37</f>
        <v>0</v>
      </c>
      <c r="R32" s="37">
        <f>'III (5)'!$H36</f>
        <v>0</v>
      </c>
      <c r="S32" s="20">
        <f>'III (6)'!$H37</f>
        <v>0</v>
      </c>
      <c r="T32" s="20">
        <f>'III (7)'!$E36</f>
        <v>0</v>
      </c>
      <c r="U32" s="20">
        <f>'III (8)'!$E36</f>
        <v>0</v>
      </c>
      <c r="V32" s="20">
        <f>'III (9)'!$H37</f>
        <v>0</v>
      </c>
      <c r="W32" s="20">
        <f>'III (10)'!$E36</f>
        <v>0</v>
      </c>
      <c r="X32" s="20">
        <f>'IV (1)'!$E36</f>
        <v>1</v>
      </c>
      <c r="Y32" s="20">
        <f>'IV (2)'!$E36</f>
        <v>0</v>
      </c>
      <c r="Z32" s="46">
        <f t="shared" si="0"/>
        <v>1.7488217629671423</v>
      </c>
      <c r="AA32" s="1">
        <f t="shared" si="1"/>
        <v>4</v>
      </c>
    </row>
    <row r="33" spans="1:27" ht="15.75">
      <c r="A33" s="5" t="s">
        <v>28</v>
      </c>
      <c r="B33" s="19">
        <f>'I (1)'!$F37</f>
        <v>0.5583151257109015</v>
      </c>
      <c r="C33" s="19">
        <f>'I (2)'!$L38</f>
        <v>0.42693544904572944</v>
      </c>
      <c r="D33" s="37">
        <f>'I (3)'!$G38</f>
        <v>0</v>
      </c>
      <c r="E33" s="20">
        <f>'I (4)'!$E37</f>
        <v>0</v>
      </c>
      <c r="F33" s="19">
        <f>'I (5)'!$J38</f>
        <v>-0.6977139990559633</v>
      </c>
      <c r="G33" s="20">
        <f>'II (1)'!$G37</f>
        <v>0</v>
      </c>
      <c r="H33" s="19">
        <f>'II (2)'!$F37</f>
        <v>-0.475312812110806</v>
      </c>
      <c r="I33" s="19">
        <f>'II (3)'!$F37</f>
        <v>-0.0826979730114761</v>
      </c>
      <c r="J33" s="20">
        <f>'II (4)'!$H38</f>
        <v>0</v>
      </c>
      <c r="K33" s="59">
        <f>'II (5)'!$I38</f>
        <v>-0.05777388768078574</v>
      </c>
      <c r="L33" s="37">
        <f>'II (6)'!$G38</f>
        <v>0</v>
      </c>
      <c r="M33" s="37">
        <f>'II (7)'!$G38</f>
        <v>0</v>
      </c>
      <c r="N33" s="37">
        <f>'III (1)'!$M38</f>
        <v>0</v>
      </c>
      <c r="O33" s="37">
        <f>'III (2)'!$K38</f>
        <v>0</v>
      </c>
      <c r="P33" s="37">
        <f>'III (3)'!$I37</f>
        <v>0</v>
      </c>
      <c r="Q33" s="20">
        <f>'III (4)'!$H38</f>
        <v>0</v>
      </c>
      <c r="R33" s="37">
        <f>'III (5)'!$H37</f>
        <v>0</v>
      </c>
      <c r="S33" s="20">
        <f>'III (6)'!$H38</f>
        <v>0</v>
      </c>
      <c r="T33" s="20">
        <f>'III (7)'!$E37</f>
        <v>0</v>
      </c>
      <c r="U33" s="20">
        <f>'III (8)'!$E37</f>
        <v>0</v>
      </c>
      <c r="V33" s="20">
        <f>'III (9)'!$H38</f>
        <v>-1</v>
      </c>
      <c r="W33" s="20">
        <f>'III (10)'!$E37</f>
        <v>0</v>
      </c>
      <c r="X33" s="20">
        <f>'IV (1)'!$E37</f>
        <v>1</v>
      </c>
      <c r="Y33" s="20">
        <f>'IV (2)'!$E37</f>
        <v>0</v>
      </c>
      <c r="Z33" s="46">
        <f t="shared" si="0"/>
        <v>-0.3282480971024002</v>
      </c>
      <c r="AA33" s="1">
        <f t="shared" si="1"/>
        <v>24</v>
      </c>
    </row>
    <row r="34" spans="1:27" ht="15.75">
      <c r="A34" s="5" t="s">
        <v>29</v>
      </c>
      <c r="B34" s="19">
        <f>'I (1)'!$F38</f>
        <v>0.8255227510988243</v>
      </c>
      <c r="C34" s="19">
        <f>'I (2)'!$L39</f>
        <v>0.24273959160982014</v>
      </c>
      <c r="D34" s="37">
        <f>'I (3)'!$G39</f>
        <v>-1</v>
      </c>
      <c r="E34" s="20">
        <f>'I (4)'!$E38</f>
        <v>0</v>
      </c>
      <c r="F34" s="37">
        <f>'I (5)'!$J39</f>
        <v>-1</v>
      </c>
      <c r="G34" s="20">
        <f>'II (1)'!$G38</f>
        <v>0</v>
      </c>
      <c r="H34" s="19">
        <f>'II (2)'!$F38</f>
        <v>-0.1812246462404604</v>
      </c>
      <c r="I34" s="19">
        <f>'II (3)'!$F38</f>
        <v>-0.6271945105804275</v>
      </c>
      <c r="J34" s="20">
        <f>'II (4)'!$H39</f>
        <v>-2</v>
      </c>
      <c r="K34" s="19">
        <f>'II (5)'!$I39</f>
        <v>-0.03065093052656635</v>
      </c>
      <c r="L34" s="37">
        <f>'II (6)'!$G39</f>
        <v>0</v>
      </c>
      <c r="M34" s="37">
        <f>'II (7)'!$G39</f>
        <v>0</v>
      </c>
      <c r="N34" s="37">
        <f>'III (1)'!$M39</f>
        <v>0</v>
      </c>
      <c r="O34" s="37">
        <f>'III (2)'!$K39</f>
        <v>0</v>
      </c>
      <c r="P34" s="37">
        <f>'III (3)'!$I38</f>
        <v>0</v>
      </c>
      <c r="Q34" s="20">
        <f>'III (4)'!$H39</f>
        <v>-1</v>
      </c>
      <c r="R34" s="37">
        <f>'III (5)'!$H38</f>
        <v>0</v>
      </c>
      <c r="S34" s="20">
        <f>'III (6)'!$H39</f>
        <v>0</v>
      </c>
      <c r="T34" s="20">
        <f>'III (7)'!$E38</f>
        <v>0</v>
      </c>
      <c r="U34" s="20">
        <f>'III (8)'!$E38</f>
        <v>0</v>
      </c>
      <c r="V34" s="20">
        <f>'III (9)'!$H39</f>
        <v>-1</v>
      </c>
      <c r="W34" s="20">
        <f>'III (10)'!$E38</f>
        <v>0</v>
      </c>
      <c r="X34" s="20">
        <f>'IV (1)'!$E38</f>
        <v>1</v>
      </c>
      <c r="Y34" s="20">
        <f>'IV (2)'!$E38</f>
        <v>0</v>
      </c>
      <c r="Z34" s="46">
        <f t="shared" si="0"/>
        <v>-4.77080774463881</v>
      </c>
      <c r="AA34" s="1">
        <f t="shared" si="1"/>
        <v>34</v>
      </c>
    </row>
    <row r="35" spans="1:27" ht="15.75">
      <c r="A35" s="5" t="s">
        <v>30</v>
      </c>
      <c r="B35" s="19">
        <f>'I (1)'!$F39</f>
        <v>1.0350934693210292</v>
      </c>
      <c r="C35" s="19">
        <f>'I (2)'!$L40</f>
        <v>0.340632105573373</v>
      </c>
      <c r="D35" s="37">
        <f>'I (3)'!$G40</f>
        <v>0</v>
      </c>
      <c r="E35" s="20">
        <f>'I (4)'!$E39</f>
        <v>0</v>
      </c>
      <c r="F35" s="19">
        <f>'I (5)'!$J40</f>
        <v>-0.10128845120900978</v>
      </c>
      <c r="G35" s="20">
        <f>'II (1)'!$G39</f>
        <v>0</v>
      </c>
      <c r="H35" s="37">
        <f>'II (2)'!$F39</f>
        <v>0</v>
      </c>
      <c r="I35" s="37">
        <f>'II (3)'!$F39</f>
        <v>0</v>
      </c>
      <c r="J35" s="20">
        <f>'II (4)'!$H40</f>
        <v>0</v>
      </c>
      <c r="K35" s="59">
        <f>'II (5)'!$I40</f>
        <v>-0.0003504047809843866</v>
      </c>
      <c r="L35" s="19">
        <f>'II (6)'!$G40</f>
        <v>-0.49212758872839735</v>
      </c>
      <c r="M35" s="19">
        <f>'II (7)'!$G40</f>
        <v>-0.4053022326937932</v>
      </c>
      <c r="N35" s="37">
        <f>'III (1)'!$M40</f>
        <v>0</v>
      </c>
      <c r="O35" s="37">
        <f>'III (2)'!$K40</f>
        <v>0</v>
      </c>
      <c r="P35" s="37">
        <f>'III (3)'!$I39</f>
        <v>0</v>
      </c>
      <c r="Q35" s="20">
        <f>'III (4)'!$H40</f>
        <v>0</v>
      </c>
      <c r="R35" s="37">
        <f>'III (5)'!$H39</f>
        <v>0</v>
      </c>
      <c r="S35" s="20">
        <f>'III (6)'!$H40</f>
        <v>0</v>
      </c>
      <c r="T35" s="20">
        <f>'III (7)'!$E39</f>
        <v>0</v>
      </c>
      <c r="U35" s="20">
        <f>'III (8)'!$E39</f>
        <v>0</v>
      </c>
      <c r="V35" s="20">
        <f>'III (9)'!$H40</f>
        <v>0</v>
      </c>
      <c r="W35" s="20">
        <f>'III (10)'!$E39</f>
        <v>0</v>
      </c>
      <c r="X35" s="20">
        <f>'IV (1)'!$E39</f>
        <v>1</v>
      </c>
      <c r="Y35" s="20">
        <f>'IV (2)'!$E39</f>
        <v>0</v>
      </c>
      <c r="Z35" s="46">
        <f t="shared" si="0"/>
        <v>1.3766568974822175</v>
      </c>
      <c r="AA35" s="1">
        <f t="shared" si="1"/>
        <v>6</v>
      </c>
    </row>
    <row r="36" spans="1:27" ht="15.75">
      <c r="A36" s="5" t="s">
        <v>31</v>
      </c>
      <c r="B36" s="19">
        <f>'I (1)'!$F40</f>
        <v>1.7542479838209375</v>
      </c>
      <c r="C36" s="19">
        <f>'I (2)'!$L41</f>
        <v>0.21043041432717707</v>
      </c>
      <c r="D36" s="37">
        <f>'I (3)'!$G41</f>
        <v>0</v>
      </c>
      <c r="E36" s="20">
        <f>'I (4)'!$E40</f>
        <v>0</v>
      </c>
      <c r="F36" s="19">
        <f>'I (5)'!$J41</f>
        <v>-0.07725073817367961</v>
      </c>
      <c r="G36" s="20">
        <f>'II (1)'!$G40</f>
        <v>0</v>
      </c>
      <c r="H36" s="19">
        <f>'II (2)'!$F40</f>
        <v>-0.37590918527350553</v>
      </c>
      <c r="I36" s="19">
        <f>'II (3)'!$F40</f>
        <v>-0.009982672902987927</v>
      </c>
      <c r="J36" s="20">
        <f>'II (4)'!$H41</f>
        <v>0</v>
      </c>
      <c r="K36" s="37">
        <f>'II (5)'!$I41</f>
        <v>0</v>
      </c>
      <c r="L36" s="37">
        <f>'II (6)'!$G41</f>
        <v>0</v>
      </c>
      <c r="M36" s="19">
        <f>'II (7)'!$G41</f>
        <v>-0.3150236315983728</v>
      </c>
      <c r="N36" s="37">
        <f>'III (1)'!$M41</f>
        <v>0</v>
      </c>
      <c r="O36" s="37">
        <f>'III (2)'!$K41</f>
        <v>0</v>
      </c>
      <c r="P36" s="37">
        <f>'III (3)'!$I40</f>
        <v>0</v>
      </c>
      <c r="Q36" s="20">
        <f>'III (4)'!$H41</f>
        <v>0</v>
      </c>
      <c r="R36" s="37">
        <f>'III (5)'!$H40</f>
        <v>0</v>
      </c>
      <c r="S36" s="20">
        <f>'III (6)'!$H41</f>
        <v>0</v>
      </c>
      <c r="T36" s="20">
        <f>'III (7)'!$E40</f>
        <v>0</v>
      </c>
      <c r="U36" s="20">
        <f>'III (8)'!$E40</f>
        <v>0</v>
      </c>
      <c r="V36" s="20">
        <f>'III (9)'!$H41</f>
        <v>0</v>
      </c>
      <c r="W36" s="20">
        <f>'III (10)'!$E40</f>
        <v>0</v>
      </c>
      <c r="X36" s="20">
        <f>'IV (1)'!$E40</f>
        <v>1</v>
      </c>
      <c r="Y36" s="20">
        <f>'IV (2)'!$E40</f>
        <v>0</v>
      </c>
      <c r="Z36" s="46">
        <f t="shared" si="0"/>
        <v>2.1865121701995687</v>
      </c>
      <c r="AA36" s="1">
        <f t="shared" si="1"/>
        <v>1</v>
      </c>
    </row>
    <row r="37" spans="1:27" ht="15.75">
      <c r="A37" s="5" t="s">
        <v>32</v>
      </c>
      <c r="B37" s="19">
        <f>'I (1)'!$F41</f>
        <v>1.0151095441832796</v>
      </c>
      <c r="C37" s="19">
        <f>'I (2)'!$L42</f>
        <v>0.34098701743218246</v>
      </c>
      <c r="D37" s="19">
        <f>'I (3)'!$G42</f>
        <v>-0.2050419099122109</v>
      </c>
      <c r="E37" s="20">
        <f>'I (4)'!$E41</f>
        <v>0</v>
      </c>
      <c r="F37" s="19">
        <f>'I (5)'!$J42</f>
        <v>-0.23362468369202152</v>
      </c>
      <c r="G37" s="20">
        <f>'II (1)'!$G41</f>
        <v>0</v>
      </c>
      <c r="H37" s="19">
        <f>'II (2)'!$F41</f>
        <v>-0.8189105700756506</v>
      </c>
      <c r="I37" s="19">
        <f>'II (3)'!$F41</f>
        <v>-0.06818107581715552</v>
      </c>
      <c r="J37" s="20">
        <f>'II (4)'!$H42</f>
        <v>0</v>
      </c>
      <c r="K37" s="19">
        <f>'II (5)'!$I42</f>
        <v>-0.0685430031030534</v>
      </c>
      <c r="L37" s="37">
        <f>'II (6)'!$G42</f>
        <v>0</v>
      </c>
      <c r="M37" s="37">
        <f>'II (7)'!$G42</f>
        <v>0</v>
      </c>
      <c r="N37" s="37">
        <f>'III (1)'!$M42</f>
        <v>0</v>
      </c>
      <c r="O37" s="37">
        <f>'III (2)'!$K42</f>
        <v>0</v>
      </c>
      <c r="P37" s="37">
        <f>'III (3)'!$I41</f>
        <v>0</v>
      </c>
      <c r="Q37" s="20">
        <f>'III (4)'!$H42</f>
        <v>0</v>
      </c>
      <c r="R37" s="37">
        <f>'III (5)'!$H41</f>
        <v>0</v>
      </c>
      <c r="S37" s="20">
        <f>'III (6)'!$H42</f>
        <v>0</v>
      </c>
      <c r="T37" s="20">
        <f>'III (7)'!$E41</f>
        <v>0</v>
      </c>
      <c r="U37" s="20">
        <f>'III (8)'!$E41</f>
        <v>0</v>
      </c>
      <c r="V37" s="20">
        <f>'III (9)'!$H42</f>
        <v>0</v>
      </c>
      <c r="W37" s="20">
        <f>'III (10)'!$E41</f>
        <v>0</v>
      </c>
      <c r="X37" s="20">
        <f>'IV (1)'!$E41</f>
        <v>1</v>
      </c>
      <c r="Y37" s="20">
        <f>'IV (2)'!$E41</f>
        <v>0</v>
      </c>
      <c r="Z37" s="46">
        <f t="shared" si="0"/>
        <v>0.9617953190153702</v>
      </c>
      <c r="AA37" s="1">
        <f t="shared" si="1"/>
        <v>11</v>
      </c>
    </row>
    <row r="38" spans="1:27" ht="15.75">
      <c r="A38" s="5" t="s">
        <v>33</v>
      </c>
      <c r="B38" s="19">
        <f>'I (1)'!$F42</f>
        <v>0.8102269816348878</v>
      </c>
      <c r="C38" s="19">
        <f>'I (2)'!$L43</f>
        <v>0.18345189505131326</v>
      </c>
      <c r="D38" s="37">
        <f>'I (3)'!$G43</f>
        <v>0</v>
      </c>
      <c r="E38" s="20">
        <f>'I (4)'!$E42</f>
        <v>0</v>
      </c>
      <c r="F38" s="19">
        <f>'I (5)'!$J43</f>
        <v>-0.8543411811374957</v>
      </c>
      <c r="G38" s="20">
        <f>'II (1)'!$G42</f>
        <v>-2</v>
      </c>
      <c r="H38" s="19">
        <f>'II (2)'!$F42</f>
        <v>-0.27772206749410216</v>
      </c>
      <c r="I38" s="19">
        <f>'II (3)'!$F42</f>
        <v>-0.2537175339011099</v>
      </c>
      <c r="J38" s="20">
        <f>'II (4)'!$H43</f>
        <v>0</v>
      </c>
      <c r="K38" s="19">
        <f>'II (5)'!$I43</f>
        <v>-0.04836958895317758</v>
      </c>
      <c r="L38" s="37">
        <f>'II (6)'!$G43</f>
        <v>-1</v>
      </c>
      <c r="M38" s="19">
        <f>'II (7)'!$G43</f>
        <v>-0.8119130674402978</v>
      </c>
      <c r="N38" s="37">
        <f>'III (1)'!$M43</f>
        <v>0</v>
      </c>
      <c r="O38" s="37">
        <f>'III (2)'!$K43</f>
        <v>0</v>
      </c>
      <c r="P38" s="37">
        <f>'III (3)'!$I42</f>
        <v>0</v>
      </c>
      <c r="Q38" s="20">
        <f>'III (4)'!$H43</f>
        <v>0</v>
      </c>
      <c r="R38" s="19">
        <f>'III (5)'!$H42</f>
        <v>-0.07070108632922598</v>
      </c>
      <c r="S38" s="20">
        <f>'III (6)'!$H43</f>
        <v>0</v>
      </c>
      <c r="T38" s="20">
        <f>'III (7)'!$E42</f>
        <v>0</v>
      </c>
      <c r="U38" s="20">
        <f>'III (8)'!$E42</f>
        <v>0</v>
      </c>
      <c r="V38" s="20">
        <f>'III (9)'!$H43</f>
        <v>-1</v>
      </c>
      <c r="W38" s="20">
        <f>'III (10)'!$E42</f>
        <v>0</v>
      </c>
      <c r="X38" s="20">
        <f>'IV (1)'!$E42</f>
        <v>1</v>
      </c>
      <c r="Y38" s="20">
        <f>'IV (2)'!$E42</f>
        <v>0</v>
      </c>
      <c r="Z38" s="46">
        <f t="shared" si="0"/>
        <v>-4.323085648569208</v>
      </c>
      <c r="AA38" s="1">
        <f t="shared" si="1"/>
        <v>33</v>
      </c>
    </row>
    <row r="39" spans="1:27" ht="15.75">
      <c r="A39" s="5" t="s">
        <v>34</v>
      </c>
      <c r="B39" s="19">
        <f>'I (1)'!$F43</f>
        <v>0.9102525788870343</v>
      </c>
      <c r="C39" s="19">
        <f>'I (2)'!$L44</f>
        <v>0.09926426584319427</v>
      </c>
      <c r="D39" s="37">
        <f>'I (3)'!$G44</f>
        <v>0</v>
      </c>
      <c r="E39" s="20">
        <f>'I (4)'!$E43</f>
        <v>0</v>
      </c>
      <c r="F39" s="19">
        <f>'I (5)'!$J44</f>
        <v>-0.5705161945005861</v>
      </c>
      <c r="G39" s="20">
        <f>'II (1)'!$G43</f>
        <v>0</v>
      </c>
      <c r="H39" s="19">
        <f>'II (2)'!$F43</f>
        <v>-0.1387770446192629</v>
      </c>
      <c r="I39" s="19">
        <f>'II (3)'!$F43</f>
        <v>-0.36416185102861337</v>
      </c>
      <c r="J39" s="20">
        <f>'II (4)'!$H44</f>
        <v>0</v>
      </c>
      <c r="K39" s="19">
        <f>'II (5)'!$I44</f>
        <v>-0.36489120430059413</v>
      </c>
      <c r="L39" s="37">
        <f>'II (6)'!$G44</f>
        <v>0</v>
      </c>
      <c r="M39" s="37">
        <f>'II (7)'!$G44</f>
        <v>0</v>
      </c>
      <c r="N39" s="37">
        <f>'III (1)'!$M44</f>
        <v>0</v>
      </c>
      <c r="O39" s="37">
        <f>'III (2)'!$K44</f>
        <v>0</v>
      </c>
      <c r="P39" s="37">
        <f>'III (3)'!$I43</f>
        <v>0</v>
      </c>
      <c r="Q39" s="20">
        <f>'III (4)'!$H44</f>
        <v>0</v>
      </c>
      <c r="R39" s="37">
        <f>'III (5)'!$H43</f>
        <v>0</v>
      </c>
      <c r="S39" s="20">
        <f>'III (6)'!$H44</f>
        <v>0</v>
      </c>
      <c r="T39" s="20">
        <f>'III (7)'!$E43</f>
        <v>0</v>
      </c>
      <c r="U39" s="20">
        <f>'III (8)'!$E43</f>
        <v>0</v>
      </c>
      <c r="V39" s="20">
        <f>'III (9)'!$H44</f>
        <v>-1</v>
      </c>
      <c r="W39" s="20">
        <f>'III (10)'!$E43</f>
        <v>0</v>
      </c>
      <c r="X39" s="20">
        <f>'IV (1)'!$E43</f>
        <v>1</v>
      </c>
      <c r="Y39" s="20">
        <f>'IV (2)'!$E43</f>
        <v>0</v>
      </c>
      <c r="Z39" s="46">
        <f t="shared" si="0"/>
        <v>-0.42882944971882786</v>
      </c>
      <c r="AA39" s="1">
        <f t="shared" si="1"/>
        <v>26</v>
      </c>
    </row>
    <row r="40" spans="1:27" ht="15.75">
      <c r="A40" s="5" t="s">
        <v>35</v>
      </c>
      <c r="B40" s="19">
        <f>'I (1)'!$F44</f>
        <v>0.8758827762993241</v>
      </c>
      <c r="C40" s="19">
        <f>'I (2)'!$L45</f>
        <v>0.5047426872851439</v>
      </c>
      <c r="D40" s="19">
        <f>'I (3)'!$G45</f>
        <v>-0.5809880867593354</v>
      </c>
      <c r="E40" s="20">
        <f>'I (4)'!$E44</f>
        <v>0</v>
      </c>
      <c r="F40" s="19">
        <f>'I (5)'!$J45</f>
        <v>-0.2751552366111287</v>
      </c>
      <c r="G40" s="20">
        <f>'II (1)'!$G44</f>
        <v>0</v>
      </c>
      <c r="H40" s="19">
        <f>'II (2)'!$F44</f>
        <v>-0.7235377014700664</v>
      </c>
      <c r="I40" s="19">
        <f>'II (3)'!$F44</f>
        <v>-0.523303836795447</v>
      </c>
      <c r="J40" s="20">
        <f>'II (4)'!$H45</f>
        <v>0</v>
      </c>
      <c r="K40" s="37">
        <f>'II (5)'!$I45</f>
        <v>-1</v>
      </c>
      <c r="L40" s="37">
        <f>'II (6)'!$G45</f>
        <v>0</v>
      </c>
      <c r="M40" s="37">
        <f>'II (7)'!$G45</f>
        <v>0</v>
      </c>
      <c r="N40" s="37">
        <f>'III (1)'!$M45</f>
        <v>0</v>
      </c>
      <c r="O40" s="37">
        <f>'III (2)'!$K45</f>
        <v>0</v>
      </c>
      <c r="P40" s="37">
        <f>'III (3)'!$I44</f>
        <v>0</v>
      </c>
      <c r="Q40" s="20">
        <f>'III (4)'!$H45</f>
        <v>0</v>
      </c>
      <c r="R40" s="37">
        <f>'III (5)'!$H44</f>
        <v>0</v>
      </c>
      <c r="S40" s="20">
        <f>'III (6)'!$H45</f>
        <v>0</v>
      </c>
      <c r="T40" s="20">
        <f>'III (7)'!$E44</f>
        <v>0</v>
      </c>
      <c r="U40" s="20">
        <f>'III (8)'!$E44</f>
        <v>0</v>
      </c>
      <c r="V40" s="20">
        <f>'III (9)'!$H45</f>
        <v>-1</v>
      </c>
      <c r="W40" s="20">
        <f>'III (10)'!$E44</f>
        <v>0</v>
      </c>
      <c r="X40" s="20">
        <f>'IV (1)'!$E44</f>
        <v>1</v>
      </c>
      <c r="Y40" s="20">
        <f>'IV (2)'!$E44</f>
        <v>-1</v>
      </c>
      <c r="Z40" s="46">
        <f t="shared" si="0"/>
        <v>-2.7223593980515095</v>
      </c>
      <c r="AA40" s="1">
        <f t="shared" si="1"/>
        <v>31</v>
      </c>
    </row>
    <row r="41" spans="1:27" ht="15.75">
      <c r="A41" s="5" t="s">
        <v>36</v>
      </c>
      <c r="B41" s="19">
        <f>'I (1)'!$F45</f>
        <v>1.0560883198340065</v>
      </c>
      <c r="C41" s="19">
        <f>'I (2)'!$L46</f>
        <v>0.0895663896696448</v>
      </c>
      <c r="D41" s="37">
        <f>'I (3)'!$G46</f>
        <v>0</v>
      </c>
      <c r="E41" s="20">
        <f>'I (4)'!$E45</f>
        <v>0</v>
      </c>
      <c r="F41" s="19">
        <f>'I (5)'!$J46</f>
        <v>-0.36885889495412344</v>
      </c>
      <c r="G41" s="20">
        <f>'II (1)'!$G45</f>
        <v>0</v>
      </c>
      <c r="H41" s="19">
        <f>'II (2)'!$F45</f>
        <v>-0.48593190342707954</v>
      </c>
      <c r="I41" s="19">
        <f>'II (3)'!$F45</f>
        <v>-0.33364169401338795</v>
      </c>
      <c r="J41" s="20">
        <f>'II (4)'!$H46</f>
        <v>-2</v>
      </c>
      <c r="K41" s="19">
        <f>'II (5)'!$I46</f>
        <v>-0.11121260847039964</v>
      </c>
      <c r="L41" s="37">
        <f>'II (6)'!$G46</f>
        <v>0</v>
      </c>
      <c r="M41" s="37">
        <f>'II (7)'!$G46</f>
        <v>0</v>
      </c>
      <c r="N41" s="37">
        <f>'III (1)'!$M46</f>
        <v>0</v>
      </c>
      <c r="O41" s="37">
        <f>'III (2)'!$K46</f>
        <v>0</v>
      </c>
      <c r="P41" s="37">
        <f>'III (3)'!$I45</f>
        <v>0</v>
      </c>
      <c r="Q41" s="20">
        <f>'III (4)'!$H46</f>
        <v>0</v>
      </c>
      <c r="R41" s="37">
        <f>'III (5)'!$H45</f>
        <v>0</v>
      </c>
      <c r="S41" s="20">
        <f>'III (6)'!$H46</f>
        <v>0</v>
      </c>
      <c r="T41" s="20">
        <f>'III (7)'!$E45</f>
        <v>0</v>
      </c>
      <c r="U41" s="20">
        <f>'III (8)'!$E45</f>
        <v>0</v>
      </c>
      <c r="V41" s="20">
        <f>'III (9)'!$H46</f>
        <v>-1</v>
      </c>
      <c r="W41" s="20">
        <f>'III (10)'!$E45</f>
        <v>0</v>
      </c>
      <c r="X41" s="20">
        <f>'IV (1)'!$E45</f>
        <v>1</v>
      </c>
      <c r="Y41" s="20">
        <f>'IV (2)'!$E45</f>
        <v>-1</v>
      </c>
      <c r="Z41" s="46">
        <f t="shared" si="0"/>
        <v>-3.153990391361339</v>
      </c>
      <c r="AA41" s="1">
        <f t="shared" si="1"/>
        <v>32</v>
      </c>
    </row>
    <row r="42" ht="15.75">
      <c r="A42" s="6"/>
    </row>
  </sheetData>
  <sheetProtection/>
  <mergeCells count="7">
    <mergeCell ref="Z3:Z4"/>
    <mergeCell ref="A1:Z1"/>
    <mergeCell ref="A3:A4"/>
    <mergeCell ref="B3:F3"/>
    <mergeCell ref="N3:W3"/>
    <mergeCell ref="X3:Y3"/>
    <mergeCell ref="G3:M3"/>
  </mergeCells>
  <printOptions/>
  <pageMargins left="0.23" right="0.16" top="0.41" bottom="0.15748031496062992" header="0.15748031496062992" footer="0.15748031496062992"/>
  <pageSetup fitToHeight="1" fitToWidth="1"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42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C42" sqref="AC42"/>
    </sheetView>
  </sheetViews>
  <sheetFormatPr defaultColWidth="9.140625" defaultRowHeight="15"/>
  <cols>
    <col min="1" max="1" width="9.421875" style="1" customWidth="1"/>
    <col min="2" max="2" width="25.00390625" style="1" bestFit="1" customWidth="1"/>
    <col min="3" max="3" width="6.8515625" style="1" customWidth="1"/>
    <col min="4" max="4" width="6.57421875" style="2" customWidth="1"/>
    <col min="5" max="6" width="7.28125" style="2" customWidth="1"/>
    <col min="7" max="7" width="8.140625" style="2" customWidth="1"/>
    <col min="8" max="8" width="7.00390625" style="1" customWidth="1"/>
    <col min="9" max="9" width="7.00390625" style="2" customWidth="1"/>
    <col min="10" max="10" width="6.8515625" style="2" customWidth="1"/>
    <col min="11" max="11" width="7.421875" style="2" customWidth="1"/>
    <col min="12" max="12" width="10.28125" style="1" customWidth="1"/>
    <col min="13" max="14" width="7.00390625" style="2" customWidth="1"/>
    <col min="15" max="21" width="6.00390625" style="1" customWidth="1"/>
    <col min="22" max="22" width="6.57421875" style="2" customWidth="1"/>
    <col min="23" max="23" width="7.28125" style="2" customWidth="1"/>
    <col min="24" max="24" width="6.7109375" style="2" customWidth="1"/>
    <col min="25" max="25" width="6.7109375" style="1" customWidth="1"/>
    <col min="26" max="26" width="6.57421875" style="2" customWidth="1"/>
    <col min="27" max="27" width="18.57421875" style="1" customWidth="1"/>
    <col min="28" max="28" width="9.421875" style="1" customWidth="1"/>
    <col min="29" max="16384" width="9.140625" style="1" customWidth="1"/>
  </cols>
  <sheetData>
    <row r="1" spans="2:27" ht="17.25" customHeight="1">
      <c r="B1" s="66" t="s">
        <v>322</v>
      </c>
      <c r="C1" s="68"/>
      <c r="D1" s="68"/>
      <c r="E1" s="68"/>
      <c r="F1" s="68"/>
      <c r="G1" s="68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3" spans="1:29" s="8" customFormat="1" ht="111.75" customHeight="1">
      <c r="A3" s="72" t="s">
        <v>323</v>
      </c>
      <c r="B3" s="63" t="s">
        <v>38</v>
      </c>
      <c r="C3" s="63" t="s">
        <v>96</v>
      </c>
      <c r="D3" s="78"/>
      <c r="E3" s="78"/>
      <c r="F3" s="78"/>
      <c r="G3" s="78"/>
      <c r="H3" s="79" t="s">
        <v>97</v>
      </c>
      <c r="I3" s="80"/>
      <c r="J3" s="80"/>
      <c r="K3" s="80"/>
      <c r="L3" s="80"/>
      <c r="M3" s="80"/>
      <c r="N3" s="81"/>
      <c r="O3" s="63" t="s">
        <v>258</v>
      </c>
      <c r="P3" s="63"/>
      <c r="Q3" s="63"/>
      <c r="R3" s="63"/>
      <c r="S3" s="63"/>
      <c r="T3" s="63"/>
      <c r="U3" s="63"/>
      <c r="V3" s="78"/>
      <c r="W3" s="78"/>
      <c r="X3" s="78"/>
      <c r="Y3" s="63" t="s">
        <v>257</v>
      </c>
      <c r="Z3" s="78"/>
      <c r="AA3" s="63" t="s">
        <v>98</v>
      </c>
      <c r="AB3" s="72" t="s">
        <v>323</v>
      </c>
      <c r="AC3" s="22"/>
    </row>
    <row r="4" spans="1:28" s="8" customFormat="1" ht="23.25" customHeight="1" thickBot="1">
      <c r="A4" s="89"/>
      <c r="B4" s="74"/>
      <c r="C4" s="61">
        <v>1</v>
      </c>
      <c r="D4" s="90">
        <v>2</v>
      </c>
      <c r="E4" s="90">
        <v>3</v>
      </c>
      <c r="F4" s="90">
        <v>4</v>
      </c>
      <c r="G4" s="90">
        <v>5</v>
      </c>
      <c r="H4" s="61">
        <v>1</v>
      </c>
      <c r="I4" s="90">
        <v>2</v>
      </c>
      <c r="J4" s="90">
        <v>3</v>
      </c>
      <c r="K4" s="90">
        <v>4</v>
      </c>
      <c r="L4" s="61">
        <v>5</v>
      </c>
      <c r="M4" s="90">
        <v>6</v>
      </c>
      <c r="N4" s="90">
        <v>7</v>
      </c>
      <c r="O4" s="61">
        <v>1</v>
      </c>
      <c r="P4" s="61">
        <v>2</v>
      </c>
      <c r="Q4" s="61">
        <v>3</v>
      </c>
      <c r="R4" s="61">
        <v>4</v>
      </c>
      <c r="S4" s="61">
        <v>5</v>
      </c>
      <c r="T4" s="61">
        <v>6</v>
      </c>
      <c r="U4" s="61">
        <v>7</v>
      </c>
      <c r="V4" s="61">
        <v>8</v>
      </c>
      <c r="W4" s="61">
        <v>9</v>
      </c>
      <c r="X4" s="61">
        <v>10</v>
      </c>
      <c r="Y4" s="61">
        <v>1</v>
      </c>
      <c r="Z4" s="90">
        <v>2</v>
      </c>
      <c r="AA4" s="91"/>
      <c r="AB4" s="89"/>
    </row>
    <row r="5" spans="1:29" ht="15.75">
      <c r="A5" s="92">
        <v>1</v>
      </c>
      <c r="B5" s="93" t="s">
        <v>324</v>
      </c>
      <c r="C5" s="94">
        <f>'I (1)'!$F40</f>
        <v>1.7542479838209375</v>
      </c>
      <c r="D5" s="94">
        <f>'I (2)'!$L41</f>
        <v>0.21043041432717707</v>
      </c>
      <c r="E5" s="95">
        <f>'I (3)'!$G41</f>
        <v>0</v>
      </c>
      <c r="F5" s="96">
        <f>'I (4)'!$E40</f>
        <v>0</v>
      </c>
      <c r="G5" s="94">
        <f>'I (5)'!$J41</f>
        <v>-0.07725073817367961</v>
      </c>
      <c r="H5" s="96">
        <f>'II (1)'!$G40</f>
        <v>0</v>
      </c>
      <c r="I5" s="94">
        <f>'II (2)'!$F40</f>
        <v>-0.37590918527350553</v>
      </c>
      <c r="J5" s="94">
        <f>'II (3)'!$F40</f>
        <v>-0.009982672902987927</v>
      </c>
      <c r="K5" s="96">
        <f>'II (4)'!$H41</f>
        <v>0</v>
      </c>
      <c r="L5" s="95">
        <f>'II (5)'!$I41</f>
        <v>0</v>
      </c>
      <c r="M5" s="95">
        <f>'II (6)'!$G41</f>
        <v>0</v>
      </c>
      <c r="N5" s="94">
        <f>'II (7)'!$G41</f>
        <v>-0.3150236315983728</v>
      </c>
      <c r="O5" s="95">
        <f>'III (1)'!$M41</f>
        <v>0</v>
      </c>
      <c r="P5" s="95">
        <f>'III (2)'!$K41</f>
        <v>0</v>
      </c>
      <c r="Q5" s="95">
        <f>'III (3)'!$I40</f>
        <v>0</v>
      </c>
      <c r="R5" s="96">
        <f>'III (4)'!$H41</f>
        <v>0</v>
      </c>
      <c r="S5" s="95">
        <f>'III (5)'!$H40</f>
        <v>0</v>
      </c>
      <c r="T5" s="96">
        <f>'III (6)'!$H41</f>
        <v>0</v>
      </c>
      <c r="U5" s="96">
        <f>'III (7)'!$E40</f>
        <v>0</v>
      </c>
      <c r="V5" s="96">
        <f>'III (8)'!$E40</f>
        <v>0</v>
      </c>
      <c r="W5" s="96">
        <f>'III (9)'!$H41</f>
        <v>0</v>
      </c>
      <c r="X5" s="96">
        <f>'III (10)'!$E40</f>
        <v>0</v>
      </c>
      <c r="Y5" s="96">
        <f>'IV (1)'!$E40</f>
        <v>1</v>
      </c>
      <c r="Z5" s="96">
        <f>'IV (2)'!$E40</f>
        <v>0</v>
      </c>
      <c r="AA5" s="97">
        <f>SUM(C5:Z5)</f>
        <v>2.1865121701995687</v>
      </c>
      <c r="AB5" s="98">
        <v>1</v>
      </c>
      <c r="AC5" s="1">
        <f>RANK(AA5,$AA$5:$AA$41,0)</f>
        <v>1</v>
      </c>
    </row>
    <row r="6" spans="1:29" ht="15.75">
      <c r="A6" s="99"/>
      <c r="B6" s="5" t="s">
        <v>292</v>
      </c>
      <c r="C6" s="19">
        <f>'I (1)'!$F28</f>
        <v>1.1175432522503772</v>
      </c>
      <c r="D6" s="19">
        <f>'I (2)'!$L29</f>
        <v>0.36490270019800036</v>
      </c>
      <c r="E6" s="37">
        <f>'I (3)'!$G29</f>
        <v>0</v>
      </c>
      <c r="F6" s="20">
        <f>'I (4)'!$E28</f>
        <v>0</v>
      </c>
      <c r="G6" s="19">
        <f>'I (5)'!$J29</f>
        <v>-0.14738478582168477</v>
      </c>
      <c r="H6" s="20">
        <f>'II (1)'!$G28</f>
        <v>0</v>
      </c>
      <c r="I6" s="19">
        <f>'II (2)'!$F28</f>
        <v>-0.2731876251478704</v>
      </c>
      <c r="J6" s="37">
        <f>'II (3)'!$F28</f>
        <v>0</v>
      </c>
      <c r="K6" s="20">
        <f>'II (4)'!$H29</f>
        <v>0</v>
      </c>
      <c r="L6" s="58">
        <f>'II (5)'!$I29</f>
        <v>-0.0011278407237035979</v>
      </c>
      <c r="M6" s="37">
        <f>'II (6)'!$G29</f>
        <v>0</v>
      </c>
      <c r="N6" s="37">
        <f>'II (7)'!$G29</f>
        <v>0</v>
      </c>
      <c r="O6" s="37">
        <f>'III (1)'!$M29</f>
        <v>0</v>
      </c>
      <c r="P6" s="37">
        <f>'III (2)'!$K29</f>
        <v>0</v>
      </c>
      <c r="Q6" s="37">
        <f>'III (3)'!$I28</f>
        <v>0</v>
      </c>
      <c r="R6" s="20">
        <f>'III (4)'!$H29</f>
        <v>0</v>
      </c>
      <c r="S6" s="37">
        <f>'III (5)'!$H28</f>
        <v>0</v>
      </c>
      <c r="T6" s="20">
        <f>'III (6)'!$H29</f>
        <v>0</v>
      </c>
      <c r="U6" s="20">
        <f>'III (7)'!$E28</f>
        <v>0</v>
      </c>
      <c r="V6" s="20">
        <f>'III (8)'!$E28</f>
        <v>0</v>
      </c>
      <c r="W6" s="20">
        <f>'III (9)'!$H29</f>
        <v>0</v>
      </c>
      <c r="X6" s="20">
        <f>'III (10)'!$E28</f>
        <v>0</v>
      </c>
      <c r="Y6" s="20">
        <f>'IV (1)'!$E28</f>
        <v>1</v>
      </c>
      <c r="Z6" s="20">
        <f>'IV (2)'!$E28</f>
        <v>0</v>
      </c>
      <c r="AA6" s="46">
        <f>SUM(C6:Z6)</f>
        <v>2.0607457007551186</v>
      </c>
      <c r="AB6" s="100"/>
      <c r="AC6" s="1">
        <f aca="true" t="shared" si="0" ref="AC6:AC41">RANK(AA6,$AA$5:$AA$41,0)</f>
        <v>2</v>
      </c>
    </row>
    <row r="7" spans="1:29" ht="15.75">
      <c r="A7" s="99"/>
      <c r="B7" s="5" t="s">
        <v>325</v>
      </c>
      <c r="C7" s="19">
        <f>'I (1)'!$F14</f>
        <v>0.9005919568447963</v>
      </c>
      <c r="D7" s="19">
        <f>'I (2)'!$L15</f>
        <v>0.057917708988528036</v>
      </c>
      <c r="E7" s="37">
        <f>'I (3)'!$G15</f>
        <v>0</v>
      </c>
      <c r="F7" s="20">
        <f>'I (4)'!$E14</f>
        <v>0</v>
      </c>
      <c r="G7" s="19">
        <f>'I (5)'!$J15</f>
        <v>-0.020400541472716326</v>
      </c>
      <c r="H7" s="20">
        <f>'II (1)'!$G14</f>
        <v>0</v>
      </c>
      <c r="I7" s="19">
        <f>'II (2)'!$F14</f>
        <v>-0.03366007044605493</v>
      </c>
      <c r="J7" s="37">
        <f>'II (3)'!$F14</f>
        <v>0</v>
      </c>
      <c r="K7" s="20">
        <f>'II (4)'!$H15</f>
        <v>0</v>
      </c>
      <c r="L7" s="37">
        <f>'II (5)'!$I15</f>
        <v>0</v>
      </c>
      <c r="M7" s="37">
        <f>'II (6)'!$G15</f>
        <v>0</v>
      </c>
      <c r="N7" s="37">
        <f>'II (7)'!$G15</f>
        <v>0</v>
      </c>
      <c r="O7" s="37">
        <f>'III (1)'!$M15</f>
        <v>0</v>
      </c>
      <c r="P7" s="37">
        <f>'III (2)'!$K15</f>
        <v>0</v>
      </c>
      <c r="Q7" s="37">
        <f>'III (3)'!$I14</f>
        <v>0</v>
      </c>
      <c r="R7" s="20">
        <f>'III (4)'!$H15</f>
        <v>0</v>
      </c>
      <c r="S7" s="37">
        <f>'III (5)'!$H14</f>
        <v>0</v>
      </c>
      <c r="T7" s="20">
        <f>'III (6)'!$H15</f>
        <v>0</v>
      </c>
      <c r="U7" s="20">
        <f>'III (7)'!$E14</f>
        <v>0</v>
      </c>
      <c r="V7" s="20">
        <f>'III (8)'!$E14</f>
        <v>0</v>
      </c>
      <c r="W7" s="20">
        <f>'III (9)'!$H15</f>
        <v>0</v>
      </c>
      <c r="X7" s="20">
        <f>'III (10)'!$E14</f>
        <v>0</v>
      </c>
      <c r="Y7" s="20">
        <f>'IV (1)'!$E14</f>
        <v>1</v>
      </c>
      <c r="Z7" s="20">
        <f>'IV (2)'!$E14</f>
        <v>0</v>
      </c>
      <c r="AA7" s="46">
        <f>SUM(C7:Z7)</f>
        <v>1.904449053914553</v>
      </c>
      <c r="AB7" s="100"/>
      <c r="AC7" s="1">
        <f t="shared" si="0"/>
        <v>3</v>
      </c>
    </row>
    <row r="8" spans="1:29" ht="15.75">
      <c r="A8" s="99"/>
      <c r="B8" s="5" t="s">
        <v>326</v>
      </c>
      <c r="C8" s="19">
        <f>'I (1)'!$F36</f>
        <v>0.781854911787498</v>
      </c>
      <c r="D8" s="19">
        <f>'I (2)'!$L37</f>
        <v>0.2786392519549558</v>
      </c>
      <c r="E8" s="37">
        <f>'I (3)'!$G37</f>
        <v>0</v>
      </c>
      <c r="F8" s="20">
        <f>'I (4)'!$E36</f>
        <v>0</v>
      </c>
      <c r="G8" s="19">
        <f>'I (5)'!$J37</f>
        <v>-0.21369759990906498</v>
      </c>
      <c r="H8" s="20">
        <f>'II (1)'!$G36</f>
        <v>0</v>
      </c>
      <c r="I8" s="19">
        <f>'II (2)'!$F36</f>
        <v>-0.09797480086624644</v>
      </c>
      <c r="J8" s="37">
        <f>'II (3)'!$F36</f>
        <v>0</v>
      </c>
      <c r="K8" s="20">
        <f>'II (4)'!$H37</f>
        <v>0</v>
      </c>
      <c r="L8" s="37">
        <f>'II (5)'!$I37</f>
        <v>0</v>
      </c>
      <c r="M8" s="37">
        <f>'II (6)'!$G37</f>
        <v>0</v>
      </c>
      <c r="N8" s="37">
        <f>'II (7)'!$G37</f>
        <v>0</v>
      </c>
      <c r="O8" s="37">
        <f>'III (1)'!$M37</f>
        <v>0</v>
      </c>
      <c r="P8" s="37">
        <f>'III (2)'!$K37</f>
        <v>0</v>
      </c>
      <c r="Q8" s="37">
        <f>'III (3)'!$I36</f>
        <v>0</v>
      </c>
      <c r="R8" s="20">
        <f>'III (4)'!$H37</f>
        <v>0</v>
      </c>
      <c r="S8" s="37">
        <f>'III (5)'!$H36</f>
        <v>0</v>
      </c>
      <c r="T8" s="20">
        <f>'III (6)'!$H37</f>
        <v>0</v>
      </c>
      <c r="U8" s="20">
        <f>'III (7)'!$E36</f>
        <v>0</v>
      </c>
      <c r="V8" s="20">
        <f>'III (8)'!$E36</f>
        <v>0</v>
      </c>
      <c r="W8" s="20">
        <f>'III (9)'!$H37</f>
        <v>0</v>
      </c>
      <c r="X8" s="20">
        <f>'III (10)'!$E36</f>
        <v>0</v>
      </c>
      <c r="Y8" s="20">
        <f>'IV (1)'!$E36</f>
        <v>1</v>
      </c>
      <c r="Z8" s="20">
        <f>'IV (2)'!$E36</f>
        <v>0</v>
      </c>
      <c r="AA8" s="46">
        <f>SUM(C8:Z8)</f>
        <v>1.7488217629671423</v>
      </c>
      <c r="AB8" s="100"/>
      <c r="AC8" s="1">
        <f t="shared" si="0"/>
        <v>4</v>
      </c>
    </row>
    <row r="9" spans="1:29" ht="15.75">
      <c r="A9" s="99"/>
      <c r="B9" s="5" t="s">
        <v>327</v>
      </c>
      <c r="C9" s="37">
        <f>'I (1)'!$F33</f>
        <v>2</v>
      </c>
      <c r="D9" s="19">
        <f>'I (2)'!$L34</f>
        <v>0.1572966135736337</v>
      </c>
      <c r="E9" s="19">
        <f>'I (3)'!$G34</f>
        <v>-0.030179171082722923</v>
      </c>
      <c r="F9" s="20">
        <f>'I (4)'!$E33</f>
        <v>0</v>
      </c>
      <c r="G9" s="19">
        <f>'I (5)'!$J34</f>
        <v>-0.17341430752850082</v>
      </c>
      <c r="H9" s="20">
        <f>'II (1)'!$G33</f>
        <v>0</v>
      </c>
      <c r="I9" s="19">
        <f>'II (2)'!$F33</f>
        <v>-0.3228283383827474</v>
      </c>
      <c r="J9" s="37">
        <f>'II (3)'!$F33</f>
        <v>0</v>
      </c>
      <c r="K9" s="20">
        <f>'II (4)'!$H34</f>
        <v>0</v>
      </c>
      <c r="L9" s="58">
        <f>'II (5)'!$I34</f>
        <v>-0.004913261313921966</v>
      </c>
      <c r="M9" s="37">
        <f>'II (6)'!$G34</f>
        <v>0</v>
      </c>
      <c r="N9" s="37">
        <f>'II (7)'!$G34</f>
        <v>0</v>
      </c>
      <c r="O9" s="37">
        <f>'III (1)'!$M34</f>
        <v>0</v>
      </c>
      <c r="P9" s="37">
        <f>'III (2)'!$K34</f>
        <v>0</v>
      </c>
      <c r="Q9" s="37">
        <f>'III (3)'!$I33</f>
        <v>0</v>
      </c>
      <c r="R9" s="20">
        <f>'III (4)'!$H34</f>
        <v>0</v>
      </c>
      <c r="S9" s="37">
        <f>'III (5)'!$H33</f>
        <v>0</v>
      </c>
      <c r="T9" s="20">
        <f>'III (6)'!$H34</f>
        <v>0</v>
      </c>
      <c r="U9" s="20">
        <f>'III (7)'!$E33</f>
        <v>0</v>
      </c>
      <c r="V9" s="20">
        <f>'III (8)'!$E33</f>
        <v>0</v>
      </c>
      <c r="W9" s="20">
        <f>'III (9)'!$H34</f>
        <v>-1</v>
      </c>
      <c r="X9" s="20">
        <f>'III (10)'!$E33</f>
        <v>0</v>
      </c>
      <c r="Y9" s="20">
        <f>'IV (1)'!$E33</f>
        <v>1</v>
      </c>
      <c r="Z9" s="20">
        <f>'IV (2)'!$E33</f>
        <v>0</v>
      </c>
      <c r="AA9" s="46">
        <f>SUM(C9:Z9)</f>
        <v>1.6259615352657406</v>
      </c>
      <c r="AB9" s="100"/>
      <c r="AC9" s="1">
        <f t="shared" si="0"/>
        <v>5</v>
      </c>
    </row>
    <row r="10" spans="1:29" ht="15.75">
      <c r="A10" s="99"/>
      <c r="B10" s="5" t="s">
        <v>328</v>
      </c>
      <c r="C10" s="19">
        <f>'I (1)'!$F39</f>
        <v>1.0350934693210292</v>
      </c>
      <c r="D10" s="19">
        <f>'I (2)'!$L40</f>
        <v>0.340632105573373</v>
      </c>
      <c r="E10" s="37">
        <f>'I (3)'!$G40</f>
        <v>0</v>
      </c>
      <c r="F10" s="20">
        <f>'I (4)'!$E39</f>
        <v>0</v>
      </c>
      <c r="G10" s="19">
        <f>'I (5)'!$J40</f>
        <v>-0.10128845120900978</v>
      </c>
      <c r="H10" s="20">
        <f>'II (1)'!$G39</f>
        <v>0</v>
      </c>
      <c r="I10" s="37">
        <f>'II (2)'!$F39</f>
        <v>0</v>
      </c>
      <c r="J10" s="37">
        <f>'II (3)'!$F39</f>
        <v>0</v>
      </c>
      <c r="K10" s="20">
        <f>'II (4)'!$H40</f>
        <v>0</v>
      </c>
      <c r="L10" s="59">
        <f>'II (5)'!$I40</f>
        <v>-0.0003504047809843866</v>
      </c>
      <c r="M10" s="19">
        <f>'II (6)'!$G40</f>
        <v>-0.49212758872839735</v>
      </c>
      <c r="N10" s="19">
        <f>'II (7)'!$G40</f>
        <v>-0.4053022326937932</v>
      </c>
      <c r="O10" s="37">
        <f>'III (1)'!$M40</f>
        <v>0</v>
      </c>
      <c r="P10" s="37">
        <f>'III (2)'!$K40</f>
        <v>0</v>
      </c>
      <c r="Q10" s="37">
        <f>'III (3)'!$I39</f>
        <v>0</v>
      </c>
      <c r="R10" s="20">
        <f>'III (4)'!$H40</f>
        <v>0</v>
      </c>
      <c r="S10" s="37">
        <f>'III (5)'!$H39</f>
        <v>0</v>
      </c>
      <c r="T10" s="20">
        <f>'III (6)'!$H40</f>
        <v>0</v>
      </c>
      <c r="U10" s="20">
        <f>'III (7)'!$E39</f>
        <v>0</v>
      </c>
      <c r="V10" s="20">
        <f>'III (8)'!$E39</f>
        <v>0</v>
      </c>
      <c r="W10" s="20">
        <f>'III (9)'!$H40</f>
        <v>0</v>
      </c>
      <c r="X10" s="20">
        <f>'III (10)'!$E39</f>
        <v>0</v>
      </c>
      <c r="Y10" s="20">
        <f>'IV (1)'!$E39</f>
        <v>1</v>
      </c>
      <c r="Z10" s="20">
        <f>'IV (2)'!$E39</f>
        <v>0</v>
      </c>
      <c r="AA10" s="46">
        <f>SUM(C10:Z10)</f>
        <v>1.3766568974822175</v>
      </c>
      <c r="AB10" s="100"/>
      <c r="AC10" s="1">
        <f t="shared" si="0"/>
        <v>6</v>
      </c>
    </row>
    <row r="11" spans="1:29" ht="15.75">
      <c r="A11" s="99"/>
      <c r="B11" s="5" t="s">
        <v>329</v>
      </c>
      <c r="C11" s="19">
        <f>'I (1)'!$F35</f>
        <v>1.0714775787141164</v>
      </c>
      <c r="D11" s="37">
        <f>'I (2)'!$L36</f>
        <v>1</v>
      </c>
      <c r="E11" s="19">
        <f>'I (3)'!$G36</f>
        <v>-0.016073480691765934</v>
      </c>
      <c r="F11" s="20">
        <f>'I (4)'!$E35</f>
        <v>0</v>
      </c>
      <c r="G11" s="19">
        <f>'I (5)'!$J36</f>
        <v>-0.10376347805382204</v>
      </c>
      <c r="H11" s="20">
        <f>'II (1)'!$G35</f>
        <v>0</v>
      </c>
      <c r="I11" s="19">
        <f>'II (2)'!$F35</f>
        <v>-0.5893018183535241</v>
      </c>
      <c r="J11" s="19">
        <f>'II (3)'!$F35</f>
        <v>-0.0512505475447605</v>
      </c>
      <c r="K11" s="20">
        <f>'II (4)'!$H36</f>
        <v>0</v>
      </c>
      <c r="L11" s="58">
        <f>'II (5)'!$I36</f>
        <v>-0.002245788991404786</v>
      </c>
      <c r="M11" s="37">
        <f>'II (6)'!$G36</f>
        <v>0</v>
      </c>
      <c r="N11" s="37">
        <f>'II (7)'!$G36</f>
        <v>-1</v>
      </c>
      <c r="O11" s="37">
        <f>'III (1)'!$M36</f>
        <v>0</v>
      </c>
      <c r="P11" s="37">
        <f>'III (2)'!$K36</f>
        <v>0</v>
      </c>
      <c r="Q11" s="37">
        <f>'III (3)'!$I35</f>
        <v>0</v>
      </c>
      <c r="R11" s="20">
        <f>'III (4)'!$H36</f>
        <v>0</v>
      </c>
      <c r="S11" s="37">
        <f>'III (5)'!$H35</f>
        <v>0</v>
      </c>
      <c r="T11" s="20">
        <f>'III (6)'!$H36</f>
        <v>0</v>
      </c>
      <c r="U11" s="20">
        <f>'III (7)'!$E35</f>
        <v>0</v>
      </c>
      <c r="V11" s="20">
        <f>'III (8)'!$E35</f>
        <v>0</v>
      </c>
      <c r="W11" s="20">
        <f>'III (9)'!$H36</f>
        <v>0</v>
      </c>
      <c r="X11" s="20">
        <f>'III (10)'!$E35</f>
        <v>0</v>
      </c>
      <c r="Y11" s="20">
        <f>'IV (1)'!$E35</f>
        <v>1</v>
      </c>
      <c r="Z11" s="20">
        <f>'IV (2)'!$E35</f>
        <v>0</v>
      </c>
      <c r="AA11" s="46">
        <f>SUM(C11:Z11)</f>
        <v>1.308842465078839</v>
      </c>
      <c r="AB11" s="100"/>
      <c r="AC11" s="1">
        <f t="shared" si="0"/>
        <v>7</v>
      </c>
    </row>
    <row r="12" spans="1:29" ht="15.75">
      <c r="A12" s="99"/>
      <c r="B12" s="5" t="s">
        <v>330</v>
      </c>
      <c r="C12" s="19">
        <f>'I (1)'!$F31</f>
        <v>1.126665164981567</v>
      </c>
      <c r="D12" s="19">
        <f>'I (2)'!$L32</f>
        <v>0.2186675554711961</v>
      </c>
      <c r="E12" s="37">
        <f>'I (3)'!$G32</f>
        <v>0</v>
      </c>
      <c r="F12" s="20">
        <f>'I (4)'!$E31</f>
        <v>0</v>
      </c>
      <c r="G12" s="19">
        <f>'I (5)'!$J32</f>
        <v>-0.5381550797459158</v>
      </c>
      <c r="H12" s="20">
        <f>'II (1)'!$G31</f>
        <v>0</v>
      </c>
      <c r="I12" s="19">
        <f>'II (2)'!$F31</f>
        <v>-0.42969256759150354</v>
      </c>
      <c r="J12" s="19">
        <f>'II (3)'!$F31</f>
        <v>-0.061876825800640835</v>
      </c>
      <c r="K12" s="20">
        <f>'II (4)'!$H32</f>
        <v>0</v>
      </c>
      <c r="L12" s="19">
        <f>'II (5)'!$I32</f>
        <v>-0.014793118801879012</v>
      </c>
      <c r="M12" s="37">
        <f>'II (6)'!$G32</f>
        <v>0</v>
      </c>
      <c r="N12" s="37">
        <f>'II (7)'!$G32</f>
        <v>0</v>
      </c>
      <c r="O12" s="37">
        <f>'III (1)'!$M32</f>
        <v>0</v>
      </c>
      <c r="P12" s="37">
        <f>'III (2)'!$K32</f>
        <v>0</v>
      </c>
      <c r="Q12" s="37">
        <f>'III (3)'!$I31</f>
        <v>0</v>
      </c>
      <c r="R12" s="20">
        <f>'III (4)'!$H32</f>
        <v>0</v>
      </c>
      <c r="S12" s="37">
        <f>'III (5)'!$H31</f>
        <v>0</v>
      </c>
      <c r="T12" s="20">
        <f>'III (6)'!$H32</f>
        <v>0</v>
      </c>
      <c r="U12" s="20">
        <f>'III (7)'!$E31</f>
        <v>0</v>
      </c>
      <c r="V12" s="20">
        <f>'III (8)'!$E31</f>
        <v>0</v>
      </c>
      <c r="W12" s="20">
        <f>'III (9)'!$H32</f>
        <v>0</v>
      </c>
      <c r="X12" s="20">
        <f>'III (10)'!$E31</f>
        <v>0</v>
      </c>
      <c r="Y12" s="20">
        <f>'IV (1)'!$E31</f>
        <v>1</v>
      </c>
      <c r="Z12" s="20">
        <f>'IV (2)'!$E31</f>
        <v>0</v>
      </c>
      <c r="AA12" s="46">
        <f>SUM(C12:Z12)</f>
        <v>1.300815128512824</v>
      </c>
      <c r="AB12" s="100"/>
      <c r="AC12" s="1">
        <f t="shared" si="0"/>
        <v>8</v>
      </c>
    </row>
    <row r="13" spans="1:29" ht="15.75">
      <c r="A13" s="99"/>
      <c r="B13" s="5" t="s">
        <v>331</v>
      </c>
      <c r="C13" s="19">
        <f>'I (1)'!$F18</f>
        <v>1.0198555332063048</v>
      </c>
      <c r="D13" s="19">
        <f>'I (2)'!$L19</f>
        <v>0.3537092114923416</v>
      </c>
      <c r="E13" s="37">
        <f>'I (3)'!$G19</f>
        <v>0</v>
      </c>
      <c r="F13" s="20">
        <f>'I (4)'!$E18</f>
        <v>0</v>
      </c>
      <c r="G13" s="19">
        <f>'I (5)'!$J19</f>
        <v>-0.09359853358098712</v>
      </c>
      <c r="H13" s="20">
        <f>'II (1)'!$G18</f>
        <v>0</v>
      </c>
      <c r="I13" s="37">
        <f>'II (2)'!$F18</f>
        <v>0</v>
      </c>
      <c r="J13" s="37">
        <f>'II (3)'!$F18</f>
        <v>-0.0024088081760128338</v>
      </c>
      <c r="K13" s="20">
        <f>'II (4)'!$H19</f>
        <v>0</v>
      </c>
      <c r="L13" s="37">
        <f>'II (5)'!$I19</f>
        <v>0</v>
      </c>
      <c r="M13" s="37">
        <f>'II (6)'!$G19</f>
        <v>0</v>
      </c>
      <c r="N13" s="37">
        <f>'II (7)'!$G19</f>
        <v>0</v>
      </c>
      <c r="O13" s="37">
        <f>'III (1)'!$M19</f>
        <v>0</v>
      </c>
      <c r="P13" s="37">
        <f>'III (2)'!$K19</f>
        <v>0</v>
      </c>
      <c r="Q13" s="37">
        <f>'III (3)'!$I18</f>
        <v>0</v>
      </c>
      <c r="R13" s="20">
        <f>'III (4)'!$H19</f>
        <v>0</v>
      </c>
      <c r="S13" s="19">
        <f>'III (5)'!$H18</f>
        <v>-0.06640907723982173</v>
      </c>
      <c r="T13" s="20">
        <f>'III (6)'!$H19</f>
        <v>0</v>
      </c>
      <c r="U13" s="20">
        <f>'III (7)'!$E18</f>
        <v>0</v>
      </c>
      <c r="V13" s="20">
        <f>'III (8)'!$E18</f>
        <v>0</v>
      </c>
      <c r="W13" s="20">
        <f>'III (9)'!$H19</f>
        <v>-1</v>
      </c>
      <c r="X13" s="20">
        <f>'III (10)'!$E18</f>
        <v>0</v>
      </c>
      <c r="Y13" s="20">
        <f>'IV (1)'!$E18</f>
        <v>1</v>
      </c>
      <c r="Z13" s="20">
        <f>'IV (2)'!$E18</f>
        <v>0</v>
      </c>
      <c r="AA13" s="46">
        <f>SUM(C13:Z13)</f>
        <v>1.2111483257018247</v>
      </c>
      <c r="AB13" s="100"/>
      <c r="AC13" s="1">
        <f t="shared" si="0"/>
        <v>9</v>
      </c>
    </row>
    <row r="14" spans="1:29" ht="16.5" thickBot="1">
      <c r="A14" s="101"/>
      <c r="B14" s="102" t="s">
        <v>332</v>
      </c>
      <c r="C14" s="103">
        <f>'I (1)'!$F12</f>
        <v>0.7392535150459071</v>
      </c>
      <c r="D14" s="103">
        <f>'I (2)'!$L13</f>
        <v>0.09014685138171394</v>
      </c>
      <c r="E14" s="103">
        <f>'I (3)'!$G13</f>
        <v>-0.04553784911532196</v>
      </c>
      <c r="F14" s="104">
        <f>'I (4)'!$E12</f>
        <v>0</v>
      </c>
      <c r="G14" s="105">
        <f>'I (5)'!$J13</f>
        <v>-0.0018143883503480816</v>
      </c>
      <c r="H14" s="104">
        <f>'II (1)'!$G12</f>
        <v>0</v>
      </c>
      <c r="I14" s="103">
        <f>'II (2)'!$F12</f>
        <v>-0.4341377764486705</v>
      </c>
      <c r="J14" s="103">
        <f>'II (3)'!$F12</f>
        <v>-0.10644738267709103</v>
      </c>
      <c r="K14" s="104">
        <f>'II (4)'!$H13</f>
        <v>0</v>
      </c>
      <c r="L14" s="103">
        <f>'II (5)'!$I13</f>
        <v>-0.028665575520817072</v>
      </c>
      <c r="M14" s="106">
        <f>'II (6)'!$G13</f>
        <v>0</v>
      </c>
      <c r="N14" s="106">
        <f>'II (7)'!$G13</f>
        <v>0</v>
      </c>
      <c r="O14" s="106">
        <f>'III (1)'!$M13</f>
        <v>0</v>
      </c>
      <c r="P14" s="106">
        <f>'III (2)'!$K13</f>
        <v>0</v>
      </c>
      <c r="Q14" s="106">
        <f>'III (3)'!$I12</f>
        <v>0</v>
      </c>
      <c r="R14" s="104">
        <f>'III (4)'!$H13</f>
        <v>0</v>
      </c>
      <c r="S14" s="103">
        <f>'III (5)'!$H12</f>
        <v>-0.15031366860217887</v>
      </c>
      <c r="T14" s="104">
        <f>'III (6)'!$H13</f>
        <v>0</v>
      </c>
      <c r="U14" s="104">
        <f>'III (7)'!$E12</f>
        <v>0</v>
      </c>
      <c r="V14" s="104">
        <f>'III (8)'!$E12</f>
        <v>0</v>
      </c>
      <c r="W14" s="104">
        <f>'III (9)'!$H13</f>
        <v>0</v>
      </c>
      <c r="X14" s="104">
        <f>'III (10)'!$E12</f>
        <v>0</v>
      </c>
      <c r="Y14" s="104">
        <f>'IV (1)'!$E12</f>
        <v>1</v>
      </c>
      <c r="Z14" s="104">
        <f>'IV (2)'!$E12</f>
        <v>0</v>
      </c>
      <c r="AA14" s="107">
        <f>SUM(C14:Z14)</f>
        <v>1.0624837257131934</v>
      </c>
      <c r="AB14" s="108"/>
      <c r="AC14" s="1">
        <f t="shared" si="0"/>
        <v>10</v>
      </c>
    </row>
    <row r="15" spans="1:29" ht="15.75">
      <c r="A15" s="92">
        <v>2</v>
      </c>
      <c r="B15" s="93" t="s">
        <v>333</v>
      </c>
      <c r="C15" s="94">
        <f>'I (1)'!$F41</f>
        <v>1.0151095441832796</v>
      </c>
      <c r="D15" s="94">
        <f>'I (2)'!$L42</f>
        <v>0.34098701743218246</v>
      </c>
      <c r="E15" s="94">
        <f>'I (3)'!$G42</f>
        <v>-0.2050419099122109</v>
      </c>
      <c r="F15" s="96">
        <f>'I (4)'!$E41</f>
        <v>0</v>
      </c>
      <c r="G15" s="94">
        <f>'I (5)'!$J42</f>
        <v>-0.23362468369202152</v>
      </c>
      <c r="H15" s="96">
        <f>'II (1)'!$G41</f>
        <v>0</v>
      </c>
      <c r="I15" s="94">
        <f>'II (2)'!$F41</f>
        <v>-0.8189105700756506</v>
      </c>
      <c r="J15" s="94">
        <f>'II (3)'!$F41</f>
        <v>-0.06818107581715552</v>
      </c>
      <c r="K15" s="96">
        <f>'II (4)'!$H42</f>
        <v>0</v>
      </c>
      <c r="L15" s="94">
        <f>'II (5)'!$I42</f>
        <v>-0.0685430031030534</v>
      </c>
      <c r="M15" s="95">
        <f>'II (6)'!$G42</f>
        <v>0</v>
      </c>
      <c r="N15" s="95">
        <f>'II (7)'!$G42</f>
        <v>0</v>
      </c>
      <c r="O15" s="95">
        <f>'III (1)'!$M42</f>
        <v>0</v>
      </c>
      <c r="P15" s="95">
        <f>'III (2)'!$K42</f>
        <v>0</v>
      </c>
      <c r="Q15" s="95">
        <f>'III (3)'!$I41</f>
        <v>0</v>
      </c>
      <c r="R15" s="96">
        <f>'III (4)'!$H42</f>
        <v>0</v>
      </c>
      <c r="S15" s="95">
        <f>'III (5)'!$H41</f>
        <v>0</v>
      </c>
      <c r="T15" s="96">
        <f>'III (6)'!$H42</f>
        <v>0</v>
      </c>
      <c r="U15" s="96">
        <f>'III (7)'!$E41</f>
        <v>0</v>
      </c>
      <c r="V15" s="96">
        <f>'III (8)'!$E41</f>
        <v>0</v>
      </c>
      <c r="W15" s="96">
        <f>'III (9)'!$H42</f>
        <v>0</v>
      </c>
      <c r="X15" s="96">
        <f>'III (10)'!$E41</f>
        <v>0</v>
      </c>
      <c r="Y15" s="96">
        <f>'IV (1)'!$E41</f>
        <v>1</v>
      </c>
      <c r="Z15" s="96">
        <f>'IV (2)'!$E41</f>
        <v>0</v>
      </c>
      <c r="AA15" s="97">
        <f>SUM(C15:Z15)</f>
        <v>0.9617953190153702</v>
      </c>
      <c r="AB15" s="98">
        <v>2</v>
      </c>
      <c r="AC15" s="1">
        <f t="shared" si="0"/>
        <v>11</v>
      </c>
    </row>
    <row r="16" spans="1:29" ht="15.75">
      <c r="A16" s="99"/>
      <c r="B16" s="5" t="s">
        <v>334</v>
      </c>
      <c r="C16" s="19">
        <f>'I (1)'!$F19</f>
        <v>1.161849884643569</v>
      </c>
      <c r="D16" s="19">
        <f>'I (2)'!$L20</f>
        <v>0.9456769686962468</v>
      </c>
      <c r="E16" s="37">
        <f>'I (3)'!$G20</f>
        <v>0</v>
      </c>
      <c r="F16" s="20">
        <f>'I (4)'!$E19</f>
        <v>0</v>
      </c>
      <c r="G16" s="19">
        <f>'I (5)'!$J20</f>
        <v>-0.334245368184913</v>
      </c>
      <c r="H16" s="20">
        <f>'II (1)'!$G19</f>
        <v>0</v>
      </c>
      <c r="I16" s="19">
        <f>'II (2)'!$F19</f>
        <v>-0.3951322868521346</v>
      </c>
      <c r="J16" s="37">
        <f>'II (3)'!$F19</f>
        <v>0</v>
      </c>
      <c r="K16" s="20">
        <f>'II (4)'!$H20</f>
        <v>0</v>
      </c>
      <c r="L16" s="88">
        <f>'II (5)'!$I20</f>
        <v>-2.2757526307616366E-06</v>
      </c>
      <c r="M16" s="19">
        <f>'II (6)'!$G20</f>
        <v>-0.6552050452393228</v>
      </c>
      <c r="N16" s="37">
        <f>'II (7)'!$G20</f>
        <v>0</v>
      </c>
      <c r="O16" s="37">
        <f>'III (1)'!$M20</f>
        <v>0</v>
      </c>
      <c r="P16" s="37">
        <f>'III (2)'!$K20</f>
        <v>0</v>
      </c>
      <c r="Q16" s="37">
        <f>'III (3)'!$I19</f>
        <v>0</v>
      </c>
      <c r="R16" s="20">
        <f>'III (4)'!$H20</f>
        <v>0</v>
      </c>
      <c r="S16" s="37">
        <f>'III (5)'!$H19</f>
        <v>0</v>
      </c>
      <c r="T16" s="20">
        <f>'III (6)'!$H20</f>
        <v>0</v>
      </c>
      <c r="U16" s="20">
        <f>'III (7)'!$E19</f>
        <v>0</v>
      </c>
      <c r="V16" s="20">
        <f>'III (8)'!$E19</f>
        <v>0</v>
      </c>
      <c r="W16" s="20">
        <f>'III (9)'!$H20</f>
        <v>-1</v>
      </c>
      <c r="X16" s="20">
        <f>'III (10)'!$E19</f>
        <v>0</v>
      </c>
      <c r="Y16" s="20">
        <f>'IV (1)'!$E19</f>
        <v>1</v>
      </c>
      <c r="Z16" s="20">
        <f>'IV (2)'!$E19</f>
        <v>0</v>
      </c>
      <c r="AA16" s="46">
        <f>SUM(C16:Z16)</f>
        <v>0.7229418773108147</v>
      </c>
      <c r="AB16" s="100"/>
      <c r="AC16" s="1">
        <f t="shared" si="0"/>
        <v>12</v>
      </c>
    </row>
    <row r="17" spans="1:29" ht="15.75">
      <c r="A17" s="99"/>
      <c r="B17" s="5" t="s">
        <v>335</v>
      </c>
      <c r="C17" s="19">
        <f>'I (1)'!$F17</f>
        <v>0.9324582966457466</v>
      </c>
      <c r="D17" s="19">
        <f>'I (2)'!$L18</f>
        <v>0.2680072047599348</v>
      </c>
      <c r="E17" s="37">
        <f>'I (3)'!$G18</f>
        <v>0</v>
      </c>
      <c r="F17" s="20">
        <f>'I (4)'!$E17</f>
        <v>0</v>
      </c>
      <c r="G17" s="19">
        <f>'I (5)'!$J18</f>
        <v>-0.0561171248932255</v>
      </c>
      <c r="H17" s="20">
        <f>'II (1)'!$G17</f>
        <v>0</v>
      </c>
      <c r="I17" s="19">
        <f>'II (2)'!$F17</f>
        <v>-0.18374305290052967</v>
      </c>
      <c r="J17" s="19">
        <f>'II (3)'!$F17</f>
        <v>-0.07416439264795693</v>
      </c>
      <c r="K17" s="20">
        <f>'II (4)'!$H18</f>
        <v>0</v>
      </c>
      <c r="L17" s="19">
        <f>'II (5)'!$I18</f>
        <v>-0.02103444460816615</v>
      </c>
      <c r="M17" s="58">
        <f>'II (6)'!$G18</f>
        <v>-0.004553277170021823</v>
      </c>
      <c r="N17" s="19">
        <f>'II (7)'!$G18</f>
        <v>-0.045663815267147904</v>
      </c>
      <c r="O17" s="37">
        <f>'III (1)'!$M18</f>
        <v>0</v>
      </c>
      <c r="P17" s="37">
        <f>'III (2)'!$K18</f>
        <v>0</v>
      </c>
      <c r="Q17" s="37">
        <f>'III (3)'!$I17</f>
        <v>0</v>
      </c>
      <c r="R17" s="20">
        <f>'III (4)'!$H18</f>
        <v>0</v>
      </c>
      <c r="S17" s="19">
        <f>'III (5)'!$H17</f>
        <v>-0.11764782733833481</v>
      </c>
      <c r="T17" s="20">
        <f>'III (6)'!$H18</f>
        <v>0</v>
      </c>
      <c r="U17" s="20">
        <f>'III (7)'!$E17</f>
        <v>0</v>
      </c>
      <c r="V17" s="20">
        <f>'III (8)'!$E17</f>
        <v>0</v>
      </c>
      <c r="W17" s="20">
        <f>'III (9)'!$H18</f>
        <v>-1</v>
      </c>
      <c r="X17" s="20">
        <f>'III (10)'!$E17</f>
        <v>0</v>
      </c>
      <c r="Y17" s="20">
        <f>'IV (1)'!$E17</f>
        <v>1</v>
      </c>
      <c r="Z17" s="20">
        <f>'IV (2)'!$E17</f>
        <v>0</v>
      </c>
      <c r="AA17" s="46">
        <f>SUM(C17:Z17)</f>
        <v>0.6975415665802984</v>
      </c>
      <c r="AB17" s="100"/>
      <c r="AC17" s="1">
        <f t="shared" si="0"/>
        <v>13</v>
      </c>
    </row>
    <row r="18" spans="1:29" ht="15.75">
      <c r="A18" s="99"/>
      <c r="B18" s="5" t="s">
        <v>336</v>
      </c>
      <c r="C18" s="19">
        <f>'I (1)'!$F34</f>
        <v>0.8483560598183769</v>
      </c>
      <c r="D18" s="19">
        <f>'I (2)'!$L35</f>
        <v>0.38210849179830536</v>
      </c>
      <c r="E18" s="37">
        <f>'I (3)'!$G35</f>
        <v>0</v>
      </c>
      <c r="F18" s="20">
        <f>'I (4)'!$E34</f>
        <v>0</v>
      </c>
      <c r="G18" s="19">
        <f>'I (5)'!$J35</f>
        <v>-0.445979588442406</v>
      </c>
      <c r="H18" s="20">
        <f>'II (1)'!$G34</f>
        <v>0</v>
      </c>
      <c r="I18" s="19">
        <f>'II (2)'!$F34</f>
        <v>-0.14696756005374542</v>
      </c>
      <c r="J18" s="19">
        <f>'II (3)'!$F34</f>
        <v>-0.04363190835870856</v>
      </c>
      <c r="K18" s="20">
        <f>'II (4)'!$H35</f>
        <v>0</v>
      </c>
      <c r="L18" s="19">
        <f>'II (5)'!$I35</f>
        <v>-0.016530584139588758</v>
      </c>
      <c r="M18" s="37">
        <f>'II (6)'!$G35</f>
        <v>0</v>
      </c>
      <c r="N18" s="37">
        <f>'II (7)'!$G35</f>
        <v>0</v>
      </c>
      <c r="O18" s="37">
        <f>'III (1)'!$M35</f>
        <v>0</v>
      </c>
      <c r="P18" s="37">
        <f>'III (2)'!$K35</f>
        <v>0</v>
      </c>
      <c r="Q18" s="37">
        <f>'III (3)'!$I34</f>
        <v>0</v>
      </c>
      <c r="R18" s="20">
        <f>'III (4)'!$H35</f>
        <v>0</v>
      </c>
      <c r="S18" s="37">
        <f>'III (5)'!$H34</f>
        <v>0</v>
      </c>
      <c r="T18" s="20">
        <f>'III (6)'!$H35</f>
        <v>0</v>
      </c>
      <c r="U18" s="20">
        <f>'III (7)'!$E34</f>
        <v>0</v>
      </c>
      <c r="V18" s="20">
        <f>'III (8)'!$E34</f>
        <v>0</v>
      </c>
      <c r="W18" s="20">
        <f>'III (9)'!$H35</f>
        <v>-1</v>
      </c>
      <c r="X18" s="20">
        <f>'III (10)'!$E34</f>
        <v>0</v>
      </c>
      <c r="Y18" s="20">
        <f>'IV (1)'!$E34</f>
        <v>1</v>
      </c>
      <c r="Z18" s="20">
        <f>'IV (2)'!$E34</f>
        <v>0</v>
      </c>
      <c r="AA18" s="46">
        <f>SUM(C18:Z18)</f>
        <v>0.5773549106222335</v>
      </c>
      <c r="AB18" s="100"/>
      <c r="AC18" s="1">
        <f t="shared" si="0"/>
        <v>14</v>
      </c>
    </row>
    <row r="19" spans="1:29" ht="15.75">
      <c r="A19" s="99"/>
      <c r="B19" s="5" t="s">
        <v>337</v>
      </c>
      <c r="C19" s="19">
        <f>'I (1)'!$F29</f>
        <v>0.8369157492438755</v>
      </c>
      <c r="D19" s="19">
        <f>'I (2)'!$L30</f>
        <v>0.3198552704433777</v>
      </c>
      <c r="E19" s="37">
        <f>'I (3)'!$G30</f>
        <v>0</v>
      </c>
      <c r="F19" s="20">
        <f>'I (4)'!$E29</f>
        <v>0</v>
      </c>
      <c r="G19" s="19">
        <f>'I (5)'!$J30</f>
        <v>-0.2792189337748334</v>
      </c>
      <c r="H19" s="20">
        <f>'II (1)'!$G29</f>
        <v>0</v>
      </c>
      <c r="I19" s="19">
        <f>'II (2)'!$F29</f>
        <v>-0.2627049410121025</v>
      </c>
      <c r="J19" s="19">
        <f>'II (3)'!$F29</f>
        <v>-0.016092497346794927</v>
      </c>
      <c r="K19" s="20">
        <f>'II (4)'!$H30</f>
        <v>0</v>
      </c>
      <c r="L19" s="19">
        <f>'II (5)'!$I30</f>
        <v>-0.011685412311278794</v>
      </c>
      <c r="M19" s="37">
        <f>'II (6)'!$G30</f>
        <v>0</v>
      </c>
      <c r="N19" s="19">
        <f>'II (7)'!$G30</f>
        <v>-0.21413179295412352</v>
      </c>
      <c r="O19" s="37">
        <f>'III (1)'!$M30</f>
        <v>0</v>
      </c>
      <c r="P19" s="37">
        <f>'III (2)'!$K30</f>
        <v>0</v>
      </c>
      <c r="Q19" s="37">
        <f>'III (3)'!$I29</f>
        <v>0</v>
      </c>
      <c r="R19" s="20">
        <f>'III (4)'!$H30</f>
        <v>0</v>
      </c>
      <c r="S19" s="37">
        <f>'III (5)'!$H29</f>
        <v>0</v>
      </c>
      <c r="T19" s="20">
        <f>'III (6)'!$H30</f>
        <v>0</v>
      </c>
      <c r="U19" s="20">
        <f>'III (7)'!$E29</f>
        <v>0</v>
      </c>
      <c r="V19" s="20">
        <f>'III (8)'!$E29</f>
        <v>0</v>
      </c>
      <c r="W19" s="20">
        <f>'III (9)'!$H30</f>
        <v>-1</v>
      </c>
      <c r="X19" s="20">
        <f>'III (10)'!$E29</f>
        <v>0</v>
      </c>
      <c r="Y19" s="20">
        <f>'IV (1)'!$E29</f>
        <v>1</v>
      </c>
      <c r="Z19" s="20">
        <f>'IV (2)'!$E29</f>
        <v>0</v>
      </c>
      <c r="AA19" s="46">
        <f>SUM(C19:Z19)</f>
        <v>0.37293744228811987</v>
      </c>
      <c r="AB19" s="100"/>
      <c r="AC19" s="1">
        <f t="shared" si="0"/>
        <v>15</v>
      </c>
    </row>
    <row r="20" spans="1:29" ht="15.75">
      <c r="A20" s="99"/>
      <c r="B20" s="5" t="s">
        <v>338</v>
      </c>
      <c r="C20" s="37">
        <f>'I (1)'!$F13</f>
        <v>0</v>
      </c>
      <c r="D20" s="37">
        <f>'I (2)'!$L14</f>
        <v>0</v>
      </c>
      <c r="E20" s="19">
        <f>'I (3)'!$G14</f>
        <v>-0.12491478696428658</v>
      </c>
      <c r="F20" s="20">
        <f>'I (4)'!$E13</f>
        <v>0</v>
      </c>
      <c r="G20" s="19">
        <f>'I (5)'!$J14</f>
        <v>-0.2869497807693713</v>
      </c>
      <c r="H20" s="20">
        <f>'II (1)'!$G13</f>
        <v>0</v>
      </c>
      <c r="I20" s="19">
        <f>'II (2)'!$F13</f>
        <v>-0.3416291376906348</v>
      </c>
      <c r="J20" s="19">
        <f>'II (3)'!$F13</f>
        <v>-0.03411119495998518</v>
      </c>
      <c r="K20" s="20">
        <f>'II (4)'!$H14</f>
        <v>0</v>
      </c>
      <c r="L20" s="37">
        <f>'II (5)'!$I14</f>
        <v>0</v>
      </c>
      <c r="M20" s="37">
        <f>'II (6)'!$G14</f>
        <v>0</v>
      </c>
      <c r="N20" s="37">
        <f>'II (7)'!$G14</f>
        <v>0</v>
      </c>
      <c r="O20" s="37">
        <f>'III (1)'!$M14</f>
        <v>0</v>
      </c>
      <c r="P20" s="37">
        <f>'III (2)'!$K14</f>
        <v>0</v>
      </c>
      <c r="Q20" s="37">
        <f>'III (3)'!$I13</f>
        <v>0</v>
      </c>
      <c r="R20" s="20">
        <f>'III (4)'!$H14</f>
        <v>0</v>
      </c>
      <c r="S20" s="37">
        <f>'III (5)'!$H13</f>
        <v>0</v>
      </c>
      <c r="T20" s="20">
        <f>'III (6)'!$H14</f>
        <v>0</v>
      </c>
      <c r="U20" s="20">
        <f>'III (7)'!$E13</f>
        <v>0</v>
      </c>
      <c r="V20" s="20">
        <f>'III (8)'!$E13</f>
        <v>0</v>
      </c>
      <c r="W20" s="20">
        <f>'III (9)'!$H14</f>
        <v>0</v>
      </c>
      <c r="X20" s="20">
        <f>'III (10)'!$E13</f>
        <v>0</v>
      </c>
      <c r="Y20" s="20">
        <f>'IV (1)'!$E13</f>
        <v>1</v>
      </c>
      <c r="Z20" s="20">
        <f>'IV (2)'!$E13</f>
        <v>0</v>
      </c>
      <c r="AA20" s="46">
        <f>SUM(C20:Z20)</f>
        <v>0.21239509961572212</v>
      </c>
      <c r="AB20" s="100"/>
      <c r="AC20" s="1">
        <f t="shared" si="0"/>
        <v>16</v>
      </c>
    </row>
    <row r="21" spans="1:29" ht="15.75">
      <c r="A21" s="99"/>
      <c r="B21" s="5" t="s">
        <v>339</v>
      </c>
      <c r="C21" s="19">
        <f>'I (1)'!$F11</f>
        <v>0.9728476446599911</v>
      </c>
      <c r="D21" s="19">
        <f>'I (2)'!$L12</f>
        <v>0.15451097878759212</v>
      </c>
      <c r="E21" s="37">
        <f>'I (3)'!$G12</f>
        <v>0</v>
      </c>
      <c r="F21" s="20">
        <f>'I (4)'!$E11</f>
        <v>0</v>
      </c>
      <c r="G21" s="19">
        <f>'I (5)'!$J12</f>
        <v>-0.0388292079927084</v>
      </c>
      <c r="H21" s="20">
        <f>'II (1)'!$G11</f>
        <v>0</v>
      </c>
      <c r="I21" s="19">
        <f>'II (2)'!$F11</f>
        <v>-0.647173590203475</v>
      </c>
      <c r="J21" s="19">
        <f>'II (3)'!$F11</f>
        <v>-0.045593100646850404</v>
      </c>
      <c r="K21" s="20">
        <f>'II (4)'!$H12</f>
        <v>0</v>
      </c>
      <c r="L21" s="19">
        <f>'II (5)'!$I12</f>
        <v>-0.03270070812853668</v>
      </c>
      <c r="M21" s="19">
        <f>'II (6)'!$G12</f>
        <v>-0.04828331991269289</v>
      </c>
      <c r="N21" s="37">
        <f>'II (7)'!$G12</f>
        <v>0</v>
      </c>
      <c r="O21" s="37">
        <f>'III (1)'!$M12</f>
        <v>0</v>
      </c>
      <c r="P21" s="37">
        <f>'III (2)'!$K12</f>
        <v>0</v>
      </c>
      <c r="Q21" s="37">
        <f>'III (3)'!$I11</f>
        <v>0</v>
      </c>
      <c r="R21" s="20">
        <f>'III (4)'!$H12</f>
        <v>0</v>
      </c>
      <c r="S21" s="19">
        <f>'III (5)'!$H11</f>
        <v>-0.1034920727708102</v>
      </c>
      <c r="T21" s="20">
        <f>'III (6)'!$H12</f>
        <v>0</v>
      </c>
      <c r="U21" s="20">
        <f>'III (7)'!$E11</f>
        <v>0</v>
      </c>
      <c r="V21" s="20">
        <f>'III (8)'!$E11</f>
        <v>0</v>
      </c>
      <c r="W21" s="20">
        <f>'III (9)'!$H12</f>
        <v>-1</v>
      </c>
      <c r="X21" s="20">
        <f>'III (10)'!$E11</f>
        <v>0</v>
      </c>
      <c r="Y21" s="20">
        <f>'IV (1)'!$E11</f>
        <v>1</v>
      </c>
      <c r="Z21" s="20">
        <f>'IV (2)'!$E11</f>
        <v>0</v>
      </c>
      <c r="AA21" s="46">
        <f>SUM(C21:Z21)</f>
        <v>0.21128662379250962</v>
      </c>
      <c r="AB21" s="100"/>
      <c r="AC21" s="1">
        <f t="shared" si="0"/>
        <v>17</v>
      </c>
    </row>
    <row r="22" spans="1:29" ht="15.75">
      <c r="A22" s="99"/>
      <c r="B22" s="5" t="s">
        <v>340</v>
      </c>
      <c r="C22" s="19">
        <f>'I (1)'!$F22</f>
        <v>0.9368046268904652</v>
      </c>
      <c r="D22" s="19">
        <f>'I (2)'!$L23</f>
        <v>0.24306169306163455</v>
      </c>
      <c r="E22" s="19">
        <f>'I (3)'!$G23</f>
        <v>-0.018007921934139772</v>
      </c>
      <c r="F22" s="20">
        <f>'I (4)'!$E22</f>
        <v>0</v>
      </c>
      <c r="G22" s="19">
        <f>'I (5)'!$J23</f>
        <v>-0.347701809281447</v>
      </c>
      <c r="H22" s="20">
        <f>'II (1)'!$G22</f>
        <v>0</v>
      </c>
      <c r="I22" s="19">
        <f>'II (2)'!$F22</f>
        <v>-0.5961082852730931</v>
      </c>
      <c r="J22" s="19">
        <f>'II (3)'!$F22</f>
        <v>-0.006725991325841599</v>
      </c>
      <c r="K22" s="20">
        <f>'II (4)'!$H23</f>
        <v>0</v>
      </c>
      <c r="L22" s="19">
        <f>'II (5)'!$I23</f>
        <v>-0.007378079156285714</v>
      </c>
      <c r="M22" s="37">
        <f>'II (6)'!$G23</f>
        <v>0</v>
      </c>
      <c r="N22" s="37">
        <f>'II (7)'!$G23</f>
        <v>0</v>
      </c>
      <c r="O22" s="37">
        <f>'III (1)'!$M23</f>
        <v>0</v>
      </c>
      <c r="P22" s="37">
        <f>'III (2)'!$K23</f>
        <v>0</v>
      </c>
      <c r="Q22" s="37">
        <f>'III (3)'!$I22</f>
        <v>0</v>
      </c>
      <c r="R22" s="20">
        <f>'III (4)'!$H23</f>
        <v>0</v>
      </c>
      <c r="S22" s="37">
        <f>'III (5)'!$H22</f>
        <v>0</v>
      </c>
      <c r="T22" s="20">
        <f>'III (6)'!$H23</f>
        <v>0</v>
      </c>
      <c r="U22" s="20">
        <f>'III (7)'!$E22</f>
        <v>0</v>
      </c>
      <c r="V22" s="20">
        <f>'III (8)'!$E22</f>
        <v>0</v>
      </c>
      <c r="W22" s="20">
        <f>'III (9)'!$H23</f>
        <v>0</v>
      </c>
      <c r="X22" s="20">
        <f>'III (10)'!$E22</f>
        <v>0</v>
      </c>
      <c r="Y22" s="20">
        <f>'IV (1)'!$E22</f>
        <v>1</v>
      </c>
      <c r="Z22" s="20">
        <f>'IV (2)'!$E22</f>
        <v>-1</v>
      </c>
      <c r="AA22" s="46">
        <f>SUM(C22:Z22)</f>
        <v>0.2039442329812926</v>
      </c>
      <c r="AB22" s="100"/>
      <c r="AC22" s="1">
        <f t="shared" si="0"/>
        <v>18</v>
      </c>
    </row>
    <row r="23" spans="1:29" ht="15.75">
      <c r="A23" s="99"/>
      <c r="B23" s="5" t="s">
        <v>341</v>
      </c>
      <c r="C23" s="19">
        <f>'I (1)'!$F16</f>
        <v>0.8390667782352573</v>
      </c>
      <c r="D23" s="19">
        <f>'I (2)'!$L17</f>
        <v>0.15447046686462407</v>
      </c>
      <c r="E23" s="19">
        <f>'I (3)'!$G17</f>
        <v>-0.04600011671986275</v>
      </c>
      <c r="F23" s="20">
        <f>'I (4)'!$E16</f>
        <v>0</v>
      </c>
      <c r="G23" s="19">
        <f>'I (5)'!$J17</f>
        <v>-0.4589170871295469</v>
      </c>
      <c r="H23" s="20">
        <f>'II (1)'!$G16</f>
        <v>0</v>
      </c>
      <c r="I23" s="19">
        <f>'II (2)'!$F16</f>
        <v>-0.27169898641215107</v>
      </c>
      <c r="J23" s="19">
        <f>'II (3)'!$F16</f>
        <v>-0.15826538088342107</v>
      </c>
      <c r="K23" s="20">
        <f>'II (4)'!$H17</f>
        <v>0</v>
      </c>
      <c r="L23" s="19">
        <f>'II (5)'!$I17</f>
        <v>-0.02427611367104332</v>
      </c>
      <c r="M23" s="37">
        <f>'II (6)'!$G17</f>
        <v>0</v>
      </c>
      <c r="N23" s="37">
        <f>'II (7)'!$G17</f>
        <v>0</v>
      </c>
      <c r="O23" s="37">
        <f>'III (1)'!$M17</f>
        <v>0</v>
      </c>
      <c r="P23" s="37">
        <f>'III (2)'!$K17</f>
        <v>0</v>
      </c>
      <c r="Q23" s="37">
        <f>'III (3)'!$I16</f>
        <v>0</v>
      </c>
      <c r="R23" s="20">
        <f>'III (4)'!$H17</f>
        <v>0</v>
      </c>
      <c r="S23" s="37">
        <f>'III (5)'!$H16</f>
        <v>0</v>
      </c>
      <c r="T23" s="20">
        <f>'III (6)'!$H17</f>
        <v>0</v>
      </c>
      <c r="U23" s="20">
        <f>'III (7)'!$E16</f>
        <v>0</v>
      </c>
      <c r="V23" s="20">
        <f>'III (8)'!$E16</f>
        <v>0</v>
      </c>
      <c r="W23" s="20">
        <f>'III (9)'!$H17</f>
        <v>-1</v>
      </c>
      <c r="X23" s="20">
        <f>'III (10)'!$E16</f>
        <v>0</v>
      </c>
      <c r="Y23" s="20">
        <f>'IV (1)'!$E16</f>
        <v>1</v>
      </c>
      <c r="Z23" s="20">
        <f>'IV (2)'!$E16</f>
        <v>0</v>
      </c>
      <c r="AA23" s="46">
        <f>SUM(C23:Z23)</f>
        <v>0.03437956028385636</v>
      </c>
      <c r="AB23" s="100"/>
      <c r="AC23" s="1">
        <f t="shared" si="0"/>
        <v>19</v>
      </c>
    </row>
    <row r="24" spans="1:29" ht="15.75">
      <c r="A24" s="99"/>
      <c r="B24" s="5" t="s">
        <v>342</v>
      </c>
      <c r="C24" s="19">
        <f>'I (1)'!$F20</f>
        <v>0.6418842618339451</v>
      </c>
      <c r="D24" s="19">
        <f>'I (2)'!$L21</f>
        <v>0.2375952648863587</v>
      </c>
      <c r="E24" s="19">
        <f>'I (3)'!$G21</f>
        <v>-0.14524309246846767</v>
      </c>
      <c r="F24" s="20">
        <f>'I (4)'!$E20</f>
        <v>0</v>
      </c>
      <c r="G24" s="19">
        <f>'I (5)'!$J21</f>
        <v>-0.5559210606481119</v>
      </c>
      <c r="H24" s="20">
        <f>'II (1)'!$G20</f>
        <v>0</v>
      </c>
      <c r="I24" s="37">
        <f>'II (2)'!$F20</f>
        <v>0</v>
      </c>
      <c r="J24" s="19">
        <f>'II (3)'!$F20</f>
        <v>-0.05781929249003385</v>
      </c>
      <c r="K24" s="20">
        <f>'II (4)'!$H21</f>
        <v>0</v>
      </c>
      <c r="L24" s="19">
        <f>'II (5)'!$I21</f>
        <v>-0.007760251042772555</v>
      </c>
      <c r="M24" s="37">
        <f>'II (6)'!$G21</f>
        <v>0</v>
      </c>
      <c r="N24" s="37">
        <f>'II (7)'!$G21</f>
        <v>0</v>
      </c>
      <c r="O24" s="37">
        <f>'III (1)'!$M21</f>
        <v>0</v>
      </c>
      <c r="P24" s="37">
        <f>'III (2)'!$K21</f>
        <v>0</v>
      </c>
      <c r="Q24" s="37">
        <f>'III (3)'!$I20</f>
        <v>0</v>
      </c>
      <c r="R24" s="20">
        <f>'III (4)'!$H21</f>
        <v>0</v>
      </c>
      <c r="S24" s="19">
        <f>'III (5)'!$H20</f>
        <v>-0.08447657390676315</v>
      </c>
      <c r="T24" s="20">
        <f>'III (6)'!$H21</f>
        <v>0</v>
      </c>
      <c r="U24" s="20">
        <f>'III (7)'!$E20</f>
        <v>0</v>
      </c>
      <c r="V24" s="20">
        <f>'III (8)'!$E20</f>
        <v>0</v>
      </c>
      <c r="W24" s="20">
        <f>'III (9)'!$H21</f>
        <v>-1</v>
      </c>
      <c r="X24" s="20">
        <f>'III (10)'!$E20</f>
        <v>0</v>
      </c>
      <c r="Y24" s="20">
        <f>'IV (1)'!$E20</f>
        <v>1</v>
      </c>
      <c r="Z24" s="20">
        <f>'IV (2)'!$E20</f>
        <v>0</v>
      </c>
      <c r="AA24" s="46">
        <f>SUM(C24:Z24)</f>
        <v>0.0282592561641547</v>
      </c>
      <c r="AB24" s="100"/>
      <c r="AC24" s="1">
        <f t="shared" si="0"/>
        <v>20</v>
      </c>
    </row>
    <row r="25" spans="1:29" ht="16.5" thickBot="1">
      <c r="A25" s="101"/>
      <c r="B25" s="102" t="s">
        <v>343</v>
      </c>
      <c r="C25" s="103">
        <f>'I (1)'!$F24</f>
        <v>1.0009915634622333</v>
      </c>
      <c r="D25" s="103">
        <f>'I (2)'!$L25</f>
        <v>0.0898397078488659</v>
      </c>
      <c r="E25" s="106">
        <f>'I (3)'!$G25</f>
        <v>0</v>
      </c>
      <c r="F25" s="104">
        <f>'I (4)'!$E24</f>
        <v>0</v>
      </c>
      <c r="G25" s="103">
        <f>'I (5)'!$J25</f>
        <v>-0.7105747933465255</v>
      </c>
      <c r="H25" s="104">
        <f>'II (1)'!$G24</f>
        <v>0</v>
      </c>
      <c r="I25" s="103">
        <f>'II (2)'!$F24</f>
        <v>-0.36868694143627917</v>
      </c>
      <c r="J25" s="106">
        <f>'II (3)'!$F24</f>
        <v>0</v>
      </c>
      <c r="K25" s="104">
        <f>'II (4)'!$H25</f>
        <v>0</v>
      </c>
      <c r="L25" s="106">
        <f>'II (5)'!$I25</f>
        <v>0</v>
      </c>
      <c r="M25" s="106">
        <f>'II (6)'!$G25</f>
        <v>0</v>
      </c>
      <c r="N25" s="106">
        <f>'II (7)'!$G25</f>
        <v>0</v>
      </c>
      <c r="O25" s="106">
        <f>'III (1)'!$M25</f>
        <v>0</v>
      </c>
      <c r="P25" s="106">
        <f>'III (2)'!$K25</f>
        <v>0</v>
      </c>
      <c r="Q25" s="106">
        <f>'III (3)'!$I24</f>
        <v>0</v>
      </c>
      <c r="R25" s="104">
        <f>'III (4)'!$H25</f>
        <v>0</v>
      </c>
      <c r="S25" s="106">
        <f>'III (5)'!$H24</f>
        <v>0</v>
      </c>
      <c r="T25" s="104">
        <f>'III (6)'!$H25</f>
        <v>0</v>
      </c>
      <c r="U25" s="104">
        <f>'III (7)'!$E24</f>
        <v>0</v>
      </c>
      <c r="V25" s="104">
        <f>'III (8)'!$E24</f>
        <v>0</v>
      </c>
      <c r="W25" s="104">
        <f>'III (9)'!$H25</f>
        <v>-1</v>
      </c>
      <c r="X25" s="104">
        <f>'III (10)'!$E24</f>
        <v>0</v>
      </c>
      <c r="Y25" s="104">
        <f>'IV (1)'!$E24</f>
        <v>1</v>
      </c>
      <c r="Z25" s="104">
        <f>'IV (2)'!$E24</f>
        <v>0</v>
      </c>
      <c r="AA25" s="107">
        <f>SUM(C25:Z25)</f>
        <v>0.011569536528294622</v>
      </c>
      <c r="AB25" s="108"/>
      <c r="AC25" s="1">
        <f t="shared" si="0"/>
        <v>21</v>
      </c>
    </row>
    <row r="26" spans="1:29" ht="15.75">
      <c r="A26" s="92">
        <v>3</v>
      </c>
      <c r="B26" s="93" t="s">
        <v>344</v>
      </c>
      <c r="C26" s="94">
        <f>'I (1)'!$F27</f>
        <v>1.723828034541029</v>
      </c>
      <c r="D26" s="94">
        <f>'I (2)'!$L28</f>
        <v>0.054948964366911775</v>
      </c>
      <c r="E26" s="95">
        <f>'I (3)'!$G28</f>
        <v>0</v>
      </c>
      <c r="F26" s="96">
        <f>'I (4)'!$E27</f>
        <v>0</v>
      </c>
      <c r="G26" s="94">
        <f>'I (5)'!$J28</f>
        <v>-0.6216445979424474</v>
      </c>
      <c r="H26" s="96">
        <f>'II (1)'!$G27</f>
        <v>0</v>
      </c>
      <c r="I26" s="94">
        <f>'II (2)'!$F27</f>
        <v>-0.5206164779736385</v>
      </c>
      <c r="J26" s="94">
        <f>'II (3)'!$F27</f>
        <v>-0.4445668325105012</v>
      </c>
      <c r="K26" s="96">
        <f>'II (4)'!$H28</f>
        <v>0</v>
      </c>
      <c r="L26" s="94">
        <f>'II (5)'!$I28</f>
        <v>-0.02922848820718145</v>
      </c>
      <c r="M26" s="94">
        <f>'II (6)'!$G28</f>
        <v>-0.20053440033954323</v>
      </c>
      <c r="N26" s="94">
        <f>'II (7)'!$G28</f>
        <v>-0.16809025458898455</v>
      </c>
      <c r="O26" s="95">
        <f>'III (1)'!$M28</f>
        <v>0</v>
      </c>
      <c r="P26" s="95">
        <f>'III (2)'!$K28</f>
        <v>0</v>
      </c>
      <c r="Q26" s="95">
        <f>'III (3)'!$I27</f>
        <v>0</v>
      </c>
      <c r="R26" s="96">
        <f>'III (4)'!$H28</f>
        <v>0</v>
      </c>
      <c r="S26" s="95">
        <f>'III (5)'!$H27</f>
        <v>0</v>
      </c>
      <c r="T26" s="96">
        <f>'III (6)'!$H28</f>
        <v>0</v>
      </c>
      <c r="U26" s="96">
        <f>'III (7)'!$E27</f>
        <v>0</v>
      </c>
      <c r="V26" s="96">
        <f>'III (8)'!$E27</f>
        <v>0</v>
      </c>
      <c r="W26" s="96">
        <f>'III (9)'!$H28</f>
        <v>-1</v>
      </c>
      <c r="X26" s="96">
        <f>'III (10)'!$E27</f>
        <v>0</v>
      </c>
      <c r="Y26" s="96">
        <f>'IV (1)'!$E27</f>
        <v>1</v>
      </c>
      <c r="Z26" s="96">
        <f>'IV (2)'!$E27</f>
        <v>0</v>
      </c>
      <c r="AA26" s="97">
        <f>SUM(C26:Z26)</f>
        <v>-0.2059040526543554</v>
      </c>
      <c r="AB26" s="98">
        <v>3</v>
      </c>
      <c r="AC26" s="1">
        <f t="shared" si="0"/>
        <v>22</v>
      </c>
    </row>
    <row r="27" spans="1:29" ht="15.75">
      <c r="A27" s="99"/>
      <c r="B27" s="5" t="s">
        <v>345</v>
      </c>
      <c r="C27" s="19">
        <f>'I (1)'!$F21</f>
        <v>1.1025635752329912</v>
      </c>
      <c r="D27" s="19">
        <f>'I (2)'!$L22</f>
        <v>0.3720208486032727</v>
      </c>
      <c r="E27" s="37">
        <f>'I (3)'!$G22</f>
        <v>0</v>
      </c>
      <c r="F27" s="20">
        <f>'I (4)'!$E21</f>
        <v>0</v>
      </c>
      <c r="G27" s="19">
        <f>'I (5)'!$J22</f>
        <v>-0.3082660303064581</v>
      </c>
      <c r="H27" s="20">
        <f>'II (1)'!$G21</f>
        <v>0</v>
      </c>
      <c r="I27" s="37">
        <f>'II (2)'!$F21</f>
        <v>-1</v>
      </c>
      <c r="J27" s="19">
        <f>'II (3)'!$F21</f>
        <v>-0.010089993997971074</v>
      </c>
      <c r="K27" s="20">
        <f>'II (4)'!$H22</f>
        <v>0</v>
      </c>
      <c r="L27" s="37">
        <f>'II (5)'!$I22</f>
        <v>0</v>
      </c>
      <c r="M27" s="19">
        <f>'II (6)'!$G22</f>
        <v>-0.00994620514302732</v>
      </c>
      <c r="N27" s="19">
        <f>'II (7)'!$G22</f>
        <v>-0.4295621454739866</v>
      </c>
      <c r="O27" s="37">
        <f>'III (1)'!$M22</f>
        <v>0</v>
      </c>
      <c r="P27" s="37">
        <f>'III (2)'!$K22</f>
        <v>0</v>
      </c>
      <c r="Q27" s="37">
        <f>'III (3)'!$I21</f>
        <v>0</v>
      </c>
      <c r="R27" s="20">
        <f>'III (4)'!$H22</f>
        <v>0</v>
      </c>
      <c r="S27" s="37">
        <f>'III (5)'!$H21</f>
        <v>0</v>
      </c>
      <c r="T27" s="20">
        <f>'III (6)'!$H22</f>
        <v>0</v>
      </c>
      <c r="U27" s="20">
        <f>'III (7)'!$E21</f>
        <v>0</v>
      </c>
      <c r="V27" s="20">
        <f>'III (8)'!$E21</f>
        <v>0</v>
      </c>
      <c r="W27" s="20">
        <f>'III (9)'!$H22</f>
        <v>-1</v>
      </c>
      <c r="X27" s="20">
        <f>'III (10)'!$E21</f>
        <v>0</v>
      </c>
      <c r="Y27" s="20">
        <f>'IV (1)'!$E21</f>
        <v>1</v>
      </c>
      <c r="Z27" s="20">
        <f>'IV (2)'!$E21</f>
        <v>0</v>
      </c>
      <c r="AA27" s="46">
        <f>SUM(C27:Z27)</f>
        <v>-0.2832799510851791</v>
      </c>
      <c r="AB27" s="100"/>
      <c r="AC27" s="1">
        <f t="shared" si="0"/>
        <v>23</v>
      </c>
    </row>
    <row r="28" spans="1:29" ht="15.75">
      <c r="A28" s="99"/>
      <c r="B28" s="5" t="s">
        <v>346</v>
      </c>
      <c r="C28" s="19">
        <f>'I (1)'!$F37</f>
        <v>0.5583151257109015</v>
      </c>
      <c r="D28" s="19">
        <f>'I (2)'!$L38</f>
        <v>0.42693544904572944</v>
      </c>
      <c r="E28" s="37">
        <f>'I (3)'!$G38</f>
        <v>0</v>
      </c>
      <c r="F28" s="20">
        <f>'I (4)'!$E37</f>
        <v>0</v>
      </c>
      <c r="G28" s="19">
        <f>'I (5)'!$J38</f>
        <v>-0.6977139990559633</v>
      </c>
      <c r="H28" s="20">
        <f>'II (1)'!$G37</f>
        <v>0</v>
      </c>
      <c r="I28" s="19">
        <f>'II (2)'!$F37</f>
        <v>-0.475312812110806</v>
      </c>
      <c r="J28" s="19">
        <f>'II (3)'!$F37</f>
        <v>-0.0826979730114761</v>
      </c>
      <c r="K28" s="20">
        <f>'II (4)'!$H38</f>
        <v>0</v>
      </c>
      <c r="L28" s="59">
        <f>'II (5)'!$I38</f>
        <v>-0.05777388768078574</v>
      </c>
      <c r="M28" s="37">
        <f>'II (6)'!$G38</f>
        <v>0</v>
      </c>
      <c r="N28" s="37">
        <f>'II (7)'!$G38</f>
        <v>0</v>
      </c>
      <c r="O28" s="37">
        <f>'III (1)'!$M38</f>
        <v>0</v>
      </c>
      <c r="P28" s="37">
        <f>'III (2)'!$K38</f>
        <v>0</v>
      </c>
      <c r="Q28" s="37">
        <f>'III (3)'!$I37</f>
        <v>0</v>
      </c>
      <c r="R28" s="20">
        <f>'III (4)'!$H38</f>
        <v>0</v>
      </c>
      <c r="S28" s="37">
        <f>'III (5)'!$H37</f>
        <v>0</v>
      </c>
      <c r="T28" s="20">
        <f>'III (6)'!$H38</f>
        <v>0</v>
      </c>
      <c r="U28" s="20">
        <f>'III (7)'!$E37</f>
        <v>0</v>
      </c>
      <c r="V28" s="20">
        <f>'III (8)'!$E37</f>
        <v>0</v>
      </c>
      <c r="W28" s="20">
        <f>'III (9)'!$H38</f>
        <v>-1</v>
      </c>
      <c r="X28" s="20">
        <f>'III (10)'!$E37</f>
        <v>0</v>
      </c>
      <c r="Y28" s="20">
        <f>'IV (1)'!$E37</f>
        <v>1</v>
      </c>
      <c r="Z28" s="20">
        <f>'IV (2)'!$E37</f>
        <v>0</v>
      </c>
      <c r="AA28" s="46">
        <f>SUM(C28:Z28)</f>
        <v>-0.3282480971024002</v>
      </c>
      <c r="AB28" s="100"/>
      <c r="AC28" s="1">
        <f t="shared" si="0"/>
        <v>24</v>
      </c>
    </row>
    <row r="29" spans="1:29" ht="15.75">
      <c r="A29" s="99"/>
      <c r="B29" s="5" t="s">
        <v>347</v>
      </c>
      <c r="C29" s="19">
        <f>'I (1)'!$F15</f>
        <v>0.9695061858886257</v>
      </c>
      <c r="D29" s="19">
        <f>'I (2)'!$L16</f>
        <v>0.11982068200730481</v>
      </c>
      <c r="E29" s="37">
        <f>'I (3)'!$G16</f>
        <v>0</v>
      </c>
      <c r="F29" s="20">
        <f>'I (4)'!$E15</f>
        <v>0</v>
      </c>
      <c r="G29" s="19">
        <f>'I (5)'!$J16</f>
        <v>-0.23254561846724417</v>
      </c>
      <c r="H29" s="20">
        <f>'II (1)'!$G15</f>
        <v>0</v>
      </c>
      <c r="I29" s="19">
        <f>'II (2)'!$F15</f>
        <v>-0.21616253735660806</v>
      </c>
      <c r="J29" s="19">
        <f>'II (3)'!$F15</f>
        <v>-0.008269998173619234</v>
      </c>
      <c r="K29" s="20">
        <f>'II (4)'!$H16</f>
        <v>-2</v>
      </c>
      <c r="L29" s="59">
        <f>'II (5)'!$I16</f>
        <v>-0.00025368839539803816</v>
      </c>
      <c r="M29" s="37">
        <f>'II (6)'!$G16</f>
        <v>0</v>
      </c>
      <c r="N29" s="37">
        <f>'II (7)'!$G16</f>
        <v>0</v>
      </c>
      <c r="O29" s="37">
        <f>'III (1)'!$M16</f>
        <v>0</v>
      </c>
      <c r="P29" s="37">
        <f>'III (2)'!$K16</f>
        <v>0</v>
      </c>
      <c r="Q29" s="37">
        <f>'III (3)'!$I15</f>
        <v>0</v>
      </c>
      <c r="R29" s="20">
        <f>'III (4)'!$H16</f>
        <v>0</v>
      </c>
      <c r="S29" s="37">
        <f>'III (5)'!$H15</f>
        <v>0</v>
      </c>
      <c r="T29" s="20">
        <f>'III (6)'!$H16</f>
        <v>0</v>
      </c>
      <c r="U29" s="20">
        <f>'III (7)'!$E15</f>
        <v>0</v>
      </c>
      <c r="V29" s="20">
        <f>'III (8)'!$E15</f>
        <v>0</v>
      </c>
      <c r="W29" s="20">
        <f>'III (9)'!$H16</f>
        <v>0</v>
      </c>
      <c r="X29" s="20">
        <f>'III (10)'!$E15</f>
        <v>0</v>
      </c>
      <c r="Y29" s="20">
        <f>'IV (1)'!$E15</f>
        <v>1</v>
      </c>
      <c r="Z29" s="20">
        <f>'IV (2)'!$E15</f>
        <v>0</v>
      </c>
      <c r="AA29" s="46">
        <f>SUM(C29:Z29)</f>
        <v>-0.36790497449693915</v>
      </c>
      <c r="AB29" s="100"/>
      <c r="AC29" s="1">
        <f t="shared" si="0"/>
        <v>25</v>
      </c>
    </row>
    <row r="30" spans="1:29" ht="15.75">
      <c r="A30" s="99"/>
      <c r="B30" s="5" t="s">
        <v>348</v>
      </c>
      <c r="C30" s="19">
        <f>'I (1)'!$F43</f>
        <v>0.9102525788870343</v>
      </c>
      <c r="D30" s="19">
        <f>'I (2)'!$L44</f>
        <v>0.09926426584319427</v>
      </c>
      <c r="E30" s="37">
        <f>'I (3)'!$G44</f>
        <v>0</v>
      </c>
      <c r="F30" s="20">
        <f>'I (4)'!$E43</f>
        <v>0</v>
      </c>
      <c r="G30" s="19">
        <f>'I (5)'!$J44</f>
        <v>-0.5705161945005861</v>
      </c>
      <c r="H30" s="20">
        <f>'II (1)'!$G43</f>
        <v>0</v>
      </c>
      <c r="I30" s="19">
        <f>'II (2)'!$F43</f>
        <v>-0.1387770446192629</v>
      </c>
      <c r="J30" s="19">
        <f>'II (3)'!$F43</f>
        <v>-0.36416185102861337</v>
      </c>
      <c r="K30" s="20">
        <f>'II (4)'!$H44</f>
        <v>0</v>
      </c>
      <c r="L30" s="19">
        <f>'II (5)'!$I44</f>
        <v>-0.36489120430059413</v>
      </c>
      <c r="M30" s="37">
        <f>'II (6)'!$G44</f>
        <v>0</v>
      </c>
      <c r="N30" s="37">
        <f>'II (7)'!$G44</f>
        <v>0</v>
      </c>
      <c r="O30" s="37">
        <f>'III (1)'!$M44</f>
        <v>0</v>
      </c>
      <c r="P30" s="37">
        <f>'III (2)'!$K44</f>
        <v>0</v>
      </c>
      <c r="Q30" s="37">
        <f>'III (3)'!$I43</f>
        <v>0</v>
      </c>
      <c r="R30" s="20">
        <f>'III (4)'!$H44</f>
        <v>0</v>
      </c>
      <c r="S30" s="37">
        <f>'III (5)'!$H43</f>
        <v>0</v>
      </c>
      <c r="T30" s="20">
        <f>'III (6)'!$H44</f>
        <v>0</v>
      </c>
      <c r="U30" s="20">
        <f>'III (7)'!$E43</f>
        <v>0</v>
      </c>
      <c r="V30" s="20">
        <f>'III (8)'!$E43</f>
        <v>0</v>
      </c>
      <c r="W30" s="20">
        <f>'III (9)'!$H44</f>
        <v>-1</v>
      </c>
      <c r="X30" s="20">
        <f>'III (10)'!$E43</f>
        <v>0</v>
      </c>
      <c r="Y30" s="20">
        <f>'IV (1)'!$E43</f>
        <v>1</v>
      </c>
      <c r="Z30" s="20">
        <f>'IV (2)'!$E43</f>
        <v>0</v>
      </c>
      <c r="AA30" s="46">
        <f>SUM(C30:Z30)</f>
        <v>-0.42882944971882786</v>
      </c>
      <c r="AB30" s="100"/>
      <c r="AC30" s="1">
        <f t="shared" si="0"/>
        <v>26</v>
      </c>
    </row>
    <row r="31" spans="1:29" ht="15.75">
      <c r="A31" s="99"/>
      <c r="B31" s="5" t="s">
        <v>349</v>
      </c>
      <c r="C31" s="19">
        <f>'I (1)'!$F30</f>
        <v>0.9515760867214028</v>
      </c>
      <c r="D31" s="19">
        <f>'I (2)'!$L31</f>
        <v>0.2511548635909321</v>
      </c>
      <c r="E31" s="37">
        <f>'I (3)'!$G31</f>
        <v>0</v>
      </c>
      <c r="F31" s="20">
        <f>'I (4)'!$E30</f>
        <v>0</v>
      </c>
      <c r="G31" s="19">
        <f>'I (5)'!$J31</f>
        <v>-0.167628010520854</v>
      </c>
      <c r="H31" s="20">
        <f>'II (1)'!$G30</f>
        <v>0</v>
      </c>
      <c r="I31" s="19">
        <f>'II (2)'!$F30</f>
        <v>-0.10516294499193443</v>
      </c>
      <c r="J31" s="19">
        <f>'II (3)'!$F30</f>
        <v>-0.28090875052419595</v>
      </c>
      <c r="K31" s="20">
        <f>'II (4)'!$H31</f>
        <v>0</v>
      </c>
      <c r="L31" s="19">
        <f>'II (5)'!$I31</f>
        <v>-0.21299325911225847</v>
      </c>
      <c r="M31" s="19">
        <f>'II (6)'!$G31</f>
        <v>-0.1115506023595614</v>
      </c>
      <c r="N31" s="37">
        <f>'II (7)'!$G31</f>
        <v>0</v>
      </c>
      <c r="O31" s="37">
        <f>'III (1)'!$M31</f>
        <v>0</v>
      </c>
      <c r="P31" s="37">
        <f>'III (2)'!$K31</f>
        <v>0</v>
      </c>
      <c r="Q31" s="37">
        <f>'III (3)'!$I30</f>
        <v>0</v>
      </c>
      <c r="R31" s="20">
        <f>'III (4)'!$H31</f>
        <v>0</v>
      </c>
      <c r="S31" s="37">
        <f>'III (5)'!$H30</f>
        <v>0</v>
      </c>
      <c r="T31" s="20">
        <f>'III (6)'!$H31</f>
        <v>0</v>
      </c>
      <c r="U31" s="20">
        <f>'III (7)'!$E30</f>
        <v>0</v>
      </c>
      <c r="V31" s="20">
        <f>'III (8)'!$E30</f>
        <v>0</v>
      </c>
      <c r="W31" s="20">
        <f>'III (9)'!$H31</f>
        <v>-1</v>
      </c>
      <c r="X31" s="20">
        <f>'III (10)'!$E30</f>
        <v>0</v>
      </c>
      <c r="Y31" s="20">
        <f>'IV (1)'!$E30</f>
        <v>1</v>
      </c>
      <c r="Z31" s="20">
        <f>'IV (2)'!$E30</f>
        <v>-1</v>
      </c>
      <c r="AA31" s="46">
        <f>SUM(C31:Z31)</f>
        <v>-0.6755126171964694</v>
      </c>
      <c r="AB31" s="100"/>
      <c r="AC31" s="1">
        <f t="shared" si="0"/>
        <v>27</v>
      </c>
    </row>
    <row r="32" spans="1:29" ht="15.75">
      <c r="A32" s="99"/>
      <c r="B32" s="5" t="s">
        <v>350</v>
      </c>
      <c r="C32" s="19">
        <f>'I (1)'!$F32</f>
        <v>0.9181476108776808</v>
      </c>
      <c r="D32" s="19">
        <f>'I (2)'!$L33</f>
        <v>0.4390453818993183</v>
      </c>
      <c r="E32" s="19">
        <f>'I (3)'!$G33</f>
        <v>-0.034295940996618014</v>
      </c>
      <c r="F32" s="20">
        <f>'I (4)'!$E32</f>
        <v>0</v>
      </c>
      <c r="G32" s="19">
        <f>'I (5)'!$J33</f>
        <v>-0.21518315093803073</v>
      </c>
      <c r="H32" s="20">
        <f>'II (1)'!$G32</f>
        <v>0</v>
      </c>
      <c r="I32" s="19">
        <f>'II (2)'!$F32</f>
        <v>-0.2038368782772816</v>
      </c>
      <c r="J32" s="19">
        <f>'II (3)'!$F32</f>
        <v>-0.8190846021843422</v>
      </c>
      <c r="K32" s="20">
        <f>'II (4)'!$H33</f>
        <v>0</v>
      </c>
      <c r="L32" s="59">
        <f>'II (5)'!$I33</f>
        <v>-0.0002727557772762446</v>
      </c>
      <c r="M32" s="19">
        <f>'II (6)'!$G33</f>
        <v>-0.04157014493776677</v>
      </c>
      <c r="N32" s="37">
        <f>'II (7)'!$G33</f>
        <v>0</v>
      </c>
      <c r="O32" s="37">
        <f>'III (1)'!$M33</f>
        <v>0</v>
      </c>
      <c r="P32" s="37">
        <f>'III (2)'!$K33</f>
        <v>0</v>
      </c>
      <c r="Q32" s="37">
        <f>'III (3)'!$I32</f>
        <v>0</v>
      </c>
      <c r="R32" s="20">
        <f>'III (4)'!$H33</f>
        <v>0</v>
      </c>
      <c r="S32" s="37">
        <f>'III (5)'!$H32</f>
        <v>0</v>
      </c>
      <c r="T32" s="20">
        <f>'III (6)'!$H33</f>
        <v>0</v>
      </c>
      <c r="U32" s="20">
        <f>'III (7)'!$E32</f>
        <v>-1</v>
      </c>
      <c r="V32" s="20">
        <f>'III (8)'!$E32</f>
        <v>0</v>
      </c>
      <c r="W32" s="20">
        <f>'III (9)'!$H33</f>
        <v>-1</v>
      </c>
      <c r="X32" s="20">
        <f>'III (10)'!$E32</f>
        <v>0</v>
      </c>
      <c r="Y32" s="20">
        <f>'IV (1)'!$E32</f>
        <v>1</v>
      </c>
      <c r="Z32" s="20">
        <f>'IV (2)'!$E32</f>
        <v>0</v>
      </c>
      <c r="AA32" s="46">
        <f>SUM(C32:Z32)</f>
        <v>-0.9570504803343161</v>
      </c>
      <c r="AB32" s="100"/>
      <c r="AC32" s="1">
        <f t="shared" si="0"/>
        <v>28</v>
      </c>
    </row>
    <row r="33" spans="1:29" ht="15.75">
      <c r="A33" s="99"/>
      <c r="B33" s="5" t="s">
        <v>351</v>
      </c>
      <c r="C33" s="19">
        <f>'I (1)'!$F10</f>
        <v>0.7365805076054647</v>
      </c>
      <c r="D33" s="19">
        <f>'I (2)'!$L11</f>
        <v>0.24729550427198166</v>
      </c>
      <c r="E33" s="37">
        <f>'I (3)'!$G11</f>
        <v>0</v>
      </c>
      <c r="F33" s="20">
        <f>'I (4)'!$E10</f>
        <v>0</v>
      </c>
      <c r="G33" s="59">
        <f>'I (5)'!$J11</f>
        <v>-0.00020425579333909166</v>
      </c>
      <c r="H33" s="20">
        <f>'II (1)'!$G10</f>
        <v>0</v>
      </c>
      <c r="I33" s="19">
        <f>'II (2)'!$F10</f>
        <v>-0.07170194380694088</v>
      </c>
      <c r="J33" s="19">
        <f>'II (3)'!$F10</f>
        <v>-0.21140051592147724</v>
      </c>
      <c r="K33" s="20">
        <f>'II (4)'!$H11</f>
        <v>-2</v>
      </c>
      <c r="L33" s="19">
        <f>'II (5)'!$I11</f>
        <v>-0.031237336497054034</v>
      </c>
      <c r="M33" s="37">
        <f>'II (6)'!$G11</f>
        <v>0</v>
      </c>
      <c r="N33" s="37">
        <f>'II (7)'!$G11</f>
        <v>0</v>
      </c>
      <c r="O33" s="37">
        <f>'III (1)'!$M11</f>
        <v>0</v>
      </c>
      <c r="P33" s="37">
        <f>'III (2)'!$K11</f>
        <v>0</v>
      </c>
      <c r="Q33" s="37">
        <f>'III (3)'!$I10</f>
        <v>0</v>
      </c>
      <c r="R33" s="20">
        <f>'III (4)'!$H11</f>
        <v>0</v>
      </c>
      <c r="S33" s="19">
        <f>'III (5)'!$H10</f>
        <v>-0.8644482073098103</v>
      </c>
      <c r="T33" s="20">
        <f>'III (6)'!$H11</f>
        <v>0</v>
      </c>
      <c r="U33" s="20">
        <f>'III (7)'!$E10</f>
        <v>0</v>
      </c>
      <c r="V33" s="20">
        <f>'III (8)'!$E10</f>
        <v>0</v>
      </c>
      <c r="W33" s="20">
        <f>'III (9)'!$H11</f>
        <v>-1</v>
      </c>
      <c r="X33" s="20">
        <f>'III (10)'!$E10</f>
        <v>0</v>
      </c>
      <c r="Y33" s="20">
        <f>'IV (1)'!$E10</f>
        <v>1</v>
      </c>
      <c r="Z33" s="20">
        <f>'IV (2)'!$E10</f>
        <v>0</v>
      </c>
      <c r="AA33" s="46">
        <f>SUM(C33:Z33)</f>
        <v>-2.195116247451175</v>
      </c>
      <c r="AB33" s="100"/>
      <c r="AC33" s="1">
        <f t="shared" si="0"/>
        <v>29</v>
      </c>
    </row>
    <row r="34" spans="1:29" ht="15.75">
      <c r="A34" s="99"/>
      <c r="B34" s="5" t="s">
        <v>352</v>
      </c>
      <c r="C34" s="19">
        <f>'I (1)'!$F23</f>
        <v>0.8390692149756932</v>
      </c>
      <c r="D34" s="19">
        <f>'I (2)'!$L24</f>
        <v>0.1566518972518797</v>
      </c>
      <c r="E34" s="19">
        <f>'I (3)'!$G24</f>
        <v>-0.7874941425167266</v>
      </c>
      <c r="F34" s="20">
        <f>'I (4)'!$E23</f>
        <v>-1</v>
      </c>
      <c r="G34" s="19">
        <f>'I (5)'!$J24</f>
        <v>-0.23331752698519045</v>
      </c>
      <c r="H34" s="20">
        <f>'II (1)'!$G23</f>
        <v>0</v>
      </c>
      <c r="I34" s="19">
        <f>'II (2)'!$F23</f>
        <v>-0.23800833949411207</v>
      </c>
      <c r="J34" s="19">
        <f>'II (3)'!$F23</f>
        <v>-0.1925181683468854</v>
      </c>
      <c r="K34" s="20">
        <f>'II (4)'!$H24</f>
        <v>0</v>
      </c>
      <c r="L34" s="19">
        <f>'II (5)'!$I24</f>
        <v>-0.060116239925342284</v>
      </c>
      <c r="M34" s="19">
        <f>'II (6)'!$G24</f>
        <v>-0.021706480801487852</v>
      </c>
      <c r="N34" s="37">
        <f>'II (7)'!$G24</f>
        <v>0</v>
      </c>
      <c r="O34" s="37">
        <f>'III (1)'!$M24</f>
        <v>0</v>
      </c>
      <c r="P34" s="37">
        <f>'III (2)'!$K24</f>
        <v>0</v>
      </c>
      <c r="Q34" s="37">
        <f>'III (3)'!$I23</f>
        <v>0</v>
      </c>
      <c r="R34" s="20">
        <f>'III (4)'!$H24</f>
        <v>0</v>
      </c>
      <c r="S34" s="37">
        <f>'III (5)'!$H23</f>
        <v>0</v>
      </c>
      <c r="T34" s="20">
        <f>'III (6)'!$H24</f>
        <v>0</v>
      </c>
      <c r="U34" s="20">
        <f>'III (7)'!$E23</f>
        <v>-1</v>
      </c>
      <c r="V34" s="20">
        <f>'III (8)'!$E23</f>
        <v>0</v>
      </c>
      <c r="W34" s="20">
        <f>'III (9)'!$H24</f>
        <v>-1</v>
      </c>
      <c r="X34" s="20">
        <f>'III (10)'!$E23</f>
        <v>0</v>
      </c>
      <c r="Y34" s="20">
        <f>'IV (1)'!$E23</f>
        <v>1</v>
      </c>
      <c r="Z34" s="20">
        <f>'IV (2)'!$E23</f>
        <v>0</v>
      </c>
      <c r="AA34" s="46">
        <f>SUM(C34:Z34)</f>
        <v>-2.537439785842172</v>
      </c>
      <c r="AB34" s="100"/>
      <c r="AC34" s="1">
        <f t="shared" si="0"/>
        <v>30</v>
      </c>
    </row>
    <row r="35" spans="1:29" ht="15.75">
      <c r="A35" s="99"/>
      <c r="B35" s="5" t="s">
        <v>353</v>
      </c>
      <c r="C35" s="19">
        <f>'I (1)'!$F44</f>
        <v>0.8758827762993241</v>
      </c>
      <c r="D35" s="19">
        <f>'I (2)'!$L45</f>
        <v>0.5047426872851439</v>
      </c>
      <c r="E35" s="19">
        <f>'I (3)'!$G45</f>
        <v>-0.5809880867593354</v>
      </c>
      <c r="F35" s="20">
        <f>'I (4)'!$E44</f>
        <v>0</v>
      </c>
      <c r="G35" s="19">
        <f>'I (5)'!$J45</f>
        <v>-0.2751552366111287</v>
      </c>
      <c r="H35" s="20">
        <f>'II (1)'!$G44</f>
        <v>0</v>
      </c>
      <c r="I35" s="19">
        <f>'II (2)'!$F44</f>
        <v>-0.7235377014700664</v>
      </c>
      <c r="J35" s="19">
        <f>'II (3)'!$F44</f>
        <v>-0.523303836795447</v>
      </c>
      <c r="K35" s="20">
        <f>'II (4)'!$H45</f>
        <v>0</v>
      </c>
      <c r="L35" s="37">
        <f>'II (5)'!$I45</f>
        <v>-1</v>
      </c>
      <c r="M35" s="37">
        <f>'II (6)'!$G45</f>
        <v>0</v>
      </c>
      <c r="N35" s="37">
        <f>'II (7)'!$G45</f>
        <v>0</v>
      </c>
      <c r="O35" s="37">
        <f>'III (1)'!$M45</f>
        <v>0</v>
      </c>
      <c r="P35" s="37">
        <f>'III (2)'!$K45</f>
        <v>0</v>
      </c>
      <c r="Q35" s="37">
        <f>'III (3)'!$I44</f>
        <v>0</v>
      </c>
      <c r="R35" s="20">
        <f>'III (4)'!$H45</f>
        <v>0</v>
      </c>
      <c r="S35" s="37">
        <f>'III (5)'!$H44</f>
        <v>0</v>
      </c>
      <c r="T35" s="20">
        <f>'III (6)'!$H45</f>
        <v>0</v>
      </c>
      <c r="U35" s="20">
        <f>'III (7)'!$E44</f>
        <v>0</v>
      </c>
      <c r="V35" s="20">
        <f>'III (8)'!$E44</f>
        <v>0</v>
      </c>
      <c r="W35" s="20">
        <f>'III (9)'!$H45</f>
        <v>-1</v>
      </c>
      <c r="X35" s="20">
        <f>'III (10)'!$E44</f>
        <v>0</v>
      </c>
      <c r="Y35" s="20">
        <f>'IV (1)'!$E44</f>
        <v>1</v>
      </c>
      <c r="Z35" s="20">
        <f>'IV (2)'!$E44</f>
        <v>-1</v>
      </c>
      <c r="AA35" s="46">
        <f>SUM(C35:Z35)</f>
        <v>-2.7223593980515095</v>
      </c>
      <c r="AB35" s="100"/>
      <c r="AC35" s="1">
        <f t="shared" si="0"/>
        <v>31</v>
      </c>
    </row>
    <row r="36" spans="1:29" ht="15.75">
      <c r="A36" s="99"/>
      <c r="B36" s="5" t="s">
        <v>354</v>
      </c>
      <c r="C36" s="19">
        <f>'I (1)'!$F45</f>
        <v>1.0560883198340065</v>
      </c>
      <c r="D36" s="19">
        <f>'I (2)'!$L46</f>
        <v>0.0895663896696448</v>
      </c>
      <c r="E36" s="37">
        <f>'I (3)'!$G46</f>
        <v>0</v>
      </c>
      <c r="F36" s="20">
        <f>'I (4)'!$E45</f>
        <v>0</v>
      </c>
      <c r="G36" s="19">
        <f>'I (5)'!$J46</f>
        <v>-0.36885889495412344</v>
      </c>
      <c r="H36" s="20">
        <f>'II (1)'!$G45</f>
        <v>0</v>
      </c>
      <c r="I36" s="19">
        <f>'II (2)'!$F45</f>
        <v>-0.48593190342707954</v>
      </c>
      <c r="J36" s="19">
        <f>'II (3)'!$F45</f>
        <v>-0.33364169401338795</v>
      </c>
      <c r="K36" s="20">
        <f>'II (4)'!$H46</f>
        <v>-2</v>
      </c>
      <c r="L36" s="19">
        <f>'II (5)'!$I46</f>
        <v>-0.11121260847039964</v>
      </c>
      <c r="M36" s="37">
        <f>'II (6)'!$G46</f>
        <v>0</v>
      </c>
      <c r="N36" s="37">
        <f>'II (7)'!$G46</f>
        <v>0</v>
      </c>
      <c r="O36" s="37">
        <f>'III (1)'!$M46</f>
        <v>0</v>
      </c>
      <c r="P36" s="37">
        <f>'III (2)'!$K46</f>
        <v>0</v>
      </c>
      <c r="Q36" s="37">
        <f>'III (3)'!$I45</f>
        <v>0</v>
      </c>
      <c r="R36" s="20">
        <f>'III (4)'!$H46</f>
        <v>0</v>
      </c>
      <c r="S36" s="37">
        <f>'III (5)'!$H45</f>
        <v>0</v>
      </c>
      <c r="T36" s="20">
        <f>'III (6)'!$H46</f>
        <v>0</v>
      </c>
      <c r="U36" s="20">
        <f>'III (7)'!$E45</f>
        <v>0</v>
      </c>
      <c r="V36" s="20">
        <f>'III (8)'!$E45</f>
        <v>0</v>
      </c>
      <c r="W36" s="20">
        <f>'III (9)'!$H46</f>
        <v>-1</v>
      </c>
      <c r="X36" s="20">
        <f>'III (10)'!$E45</f>
        <v>0</v>
      </c>
      <c r="Y36" s="20">
        <f>'IV (1)'!$E45</f>
        <v>1</v>
      </c>
      <c r="Z36" s="20">
        <f>'IV (2)'!$E45</f>
        <v>-1</v>
      </c>
      <c r="AA36" s="46">
        <f>SUM(C36:Z36)</f>
        <v>-3.153990391361339</v>
      </c>
      <c r="AB36" s="100"/>
      <c r="AC36" s="1">
        <f t="shared" si="0"/>
        <v>32</v>
      </c>
    </row>
    <row r="37" spans="1:29" ht="15.75">
      <c r="A37" s="99"/>
      <c r="B37" s="5" t="s">
        <v>355</v>
      </c>
      <c r="C37" s="19">
        <f>'I (1)'!$F42</f>
        <v>0.8102269816348878</v>
      </c>
      <c r="D37" s="19">
        <f>'I (2)'!$L43</f>
        <v>0.18345189505131326</v>
      </c>
      <c r="E37" s="37">
        <f>'I (3)'!$G43</f>
        <v>0</v>
      </c>
      <c r="F37" s="20">
        <f>'I (4)'!$E42</f>
        <v>0</v>
      </c>
      <c r="G37" s="19">
        <f>'I (5)'!$J43</f>
        <v>-0.8543411811374957</v>
      </c>
      <c r="H37" s="20">
        <f>'II (1)'!$G42</f>
        <v>-2</v>
      </c>
      <c r="I37" s="19">
        <f>'II (2)'!$F42</f>
        <v>-0.27772206749410216</v>
      </c>
      <c r="J37" s="19">
        <f>'II (3)'!$F42</f>
        <v>-0.2537175339011099</v>
      </c>
      <c r="K37" s="20">
        <f>'II (4)'!$H43</f>
        <v>0</v>
      </c>
      <c r="L37" s="19">
        <f>'II (5)'!$I43</f>
        <v>-0.04836958895317758</v>
      </c>
      <c r="M37" s="37">
        <f>'II (6)'!$G43</f>
        <v>-1</v>
      </c>
      <c r="N37" s="19">
        <f>'II (7)'!$G43</f>
        <v>-0.8119130674402978</v>
      </c>
      <c r="O37" s="37">
        <f>'III (1)'!$M43</f>
        <v>0</v>
      </c>
      <c r="P37" s="37">
        <f>'III (2)'!$K43</f>
        <v>0</v>
      </c>
      <c r="Q37" s="37">
        <f>'III (3)'!$I42</f>
        <v>0</v>
      </c>
      <c r="R37" s="20">
        <f>'III (4)'!$H43</f>
        <v>0</v>
      </c>
      <c r="S37" s="19">
        <f>'III (5)'!$H42</f>
        <v>-0.07070108632922598</v>
      </c>
      <c r="T37" s="20">
        <f>'III (6)'!$H43</f>
        <v>0</v>
      </c>
      <c r="U37" s="20">
        <f>'III (7)'!$E42</f>
        <v>0</v>
      </c>
      <c r="V37" s="20">
        <f>'III (8)'!$E42</f>
        <v>0</v>
      </c>
      <c r="W37" s="20">
        <f>'III (9)'!$H43</f>
        <v>-1</v>
      </c>
      <c r="X37" s="20">
        <f>'III (10)'!$E42</f>
        <v>0</v>
      </c>
      <c r="Y37" s="20">
        <f>'IV (1)'!$E42</f>
        <v>1</v>
      </c>
      <c r="Z37" s="20">
        <f>'IV (2)'!$E42</f>
        <v>0</v>
      </c>
      <c r="AA37" s="46">
        <f>SUM(C37:Z37)</f>
        <v>-4.323085648569208</v>
      </c>
      <c r="AB37" s="100"/>
      <c r="AC37" s="1">
        <f t="shared" si="0"/>
        <v>33</v>
      </c>
    </row>
    <row r="38" spans="1:29" ht="15.75">
      <c r="A38" s="99"/>
      <c r="B38" s="5" t="s">
        <v>293</v>
      </c>
      <c r="C38" s="19">
        <f>'I (1)'!$F38</f>
        <v>0.8255227510988243</v>
      </c>
      <c r="D38" s="19">
        <f>'I (2)'!$L39</f>
        <v>0.24273959160982014</v>
      </c>
      <c r="E38" s="37">
        <f>'I (3)'!$G39</f>
        <v>-1</v>
      </c>
      <c r="F38" s="20">
        <f>'I (4)'!$E38</f>
        <v>0</v>
      </c>
      <c r="G38" s="37">
        <f>'I (5)'!$J39</f>
        <v>-1</v>
      </c>
      <c r="H38" s="20">
        <f>'II (1)'!$G38</f>
        <v>0</v>
      </c>
      <c r="I38" s="19">
        <f>'II (2)'!$F38</f>
        <v>-0.1812246462404604</v>
      </c>
      <c r="J38" s="19">
        <f>'II (3)'!$F38</f>
        <v>-0.6271945105804275</v>
      </c>
      <c r="K38" s="20">
        <f>'II (4)'!$H39</f>
        <v>-2</v>
      </c>
      <c r="L38" s="19">
        <f>'II (5)'!$I39</f>
        <v>-0.03065093052656635</v>
      </c>
      <c r="M38" s="37">
        <f>'II (6)'!$G39</f>
        <v>0</v>
      </c>
      <c r="N38" s="37">
        <f>'II (7)'!$G39</f>
        <v>0</v>
      </c>
      <c r="O38" s="37">
        <f>'III (1)'!$M39</f>
        <v>0</v>
      </c>
      <c r="P38" s="37">
        <f>'III (2)'!$K39</f>
        <v>0</v>
      </c>
      <c r="Q38" s="37">
        <f>'III (3)'!$I38</f>
        <v>0</v>
      </c>
      <c r="R38" s="20">
        <f>'III (4)'!$H39</f>
        <v>-1</v>
      </c>
      <c r="S38" s="37">
        <f>'III (5)'!$H38</f>
        <v>0</v>
      </c>
      <c r="T38" s="20">
        <f>'III (6)'!$H39</f>
        <v>0</v>
      </c>
      <c r="U38" s="20">
        <f>'III (7)'!$E38</f>
        <v>0</v>
      </c>
      <c r="V38" s="20">
        <f>'III (8)'!$E38</f>
        <v>0</v>
      </c>
      <c r="W38" s="20">
        <f>'III (9)'!$H39</f>
        <v>-1</v>
      </c>
      <c r="X38" s="20">
        <f>'III (10)'!$E38</f>
        <v>0</v>
      </c>
      <c r="Y38" s="20">
        <f>'IV (1)'!$E38</f>
        <v>1</v>
      </c>
      <c r="Z38" s="20">
        <f>'IV (2)'!$E38</f>
        <v>0</v>
      </c>
      <c r="AA38" s="46">
        <f>SUM(C38:Z38)</f>
        <v>-4.77080774463881</v>
      </c>
      <c r="AB38" s="100"/>
      <c r="AC38" s="1">
        <f t="shared" si="0"/>
        <v>34</v>
      </c>
    </row>
    <row r="39" spans="1:29" ht="15.75">
      <c r="A39" s="99"/>
      <c r="B39" s="5" t="s">
        <v>294</v>
      </c>
      <c r="C39" s="19">
        <f>'I (1)'!$F25</f>
        <v>0.38592336704154884</v>
      </c>
      <c r="D39" s="19">
        <f>'I (2)'!$L26</f>
        <v>0.38344451116586314</v>
      </c>
      <c r="E39" s="19">
        <f>'I (3)'!$G26</f>
        <v>-0.11962084387425224</v>
      </c>
      <c r="F39" s="20">
        <f>'I (4)'!$E25</f>
        <v>0</v>
      </c>
      <c r="G39" s="19">
        <f>'I (5)'!$J26</f>
        <v>-0.13227236291168637</v>
      </c>
      <c r="H39" s="20">
        <f>'II (1)'!$G25</f>
        <v>-2</v>
      </c>
      <c r="I39" s="19">
        <f>'II (2)'!$F25</f>
        <v>-0.2874371950235419</v>
      </c>
      <c r="J39" s="19">
        <f>'II (3)'!$F25</f>
        <v>-0.3694160093125249</v>
      </c>
      <c r="K39" s="20">
        <f>'II (4)'!$H26</f>
        <v>-2</v>
      </c>
      <c r="L39" s="19">
        <f>'II (5)'!$I26</f>
        <v>-0.19951788419186248</v>
      </c>
      <c r="M39" s="19">
        <f>'II (6)'!$G26</f>
        <v>-0.04479015182606267</v>
      </c>
      <c r="N39" s="37">
        <f>'II (7)'!$G26</f>
        <v>0</v>
      </c>
      <c r="O39" s="37">
        <f>'III (1)'!$M26</f>
        <v>0</v>
      </c>
      <c r="P39" s="37">
        <f>'III (2)'!$K26</f>
        <v>0</v>
      </c>
      <c r="Q39" s="37">
        <f>'III (3)'!$I25</f>
        <v>0</v>
      </c>
      <c r="R39" s="20">
        <f>'III (4)'!$H26</f>
        <v>0</v>
      </c>
      <c r="S39" s="19">
        <f>'III (5)'!$H25</f>
        <v>-0.6186843452695091</v>
      </c>
      <c r="T39" s="20">
        <f>'III (6)'!$H26</f>
        <v>0</v>
      </c>
      <c r="U39" s="20">
        <f>'III (7)'!$E25</f>
        <v>0</v>
      </c>
      <c r="V39" s="20">
        <f>'III (8)'!$E25</f>
        <v>0</v>
      </c>
      <c r="W39" s="20">
        <f>'III (9)'!$H26</f>
        <v>-1</v>
      </c>
      <c r="X39" s="20">
        <f>'III (10)'!$E25</f>
        <v>0</v>
      </c>
      <c r="Y39" s="20">
        <f>'IV (1)'!$E25</f>
        <v>1</v>
      </c>
      <c r="Z39" s="20">
        <f>'IV (2)'!$E25</f>
        <v>0</v>
      </c>
      <c r="AA39" s="46">
        <f>SUM(C39:Z39)</f>
        <v>-5.002370914202027</v>
      </c>
      <c r="AB39" s="100"/>
      <c r="AC39" s="1">
        <f t="shared" si="0"/>
        <v>35</v>
      </c>
    </row>
    <row r="40" spans="1:29" ht="15.75">
      <c r="A40" s="99"/>
      <c r="B40" s="5" t="s">
        <v>356</v>
      </c>
      <c r="C40" s="19">
        <f>'I (1)'!$F9</f>
        <v>0.795545601727704</v>
      </c>
      <c r="D40" s="19">
        <f>'I (2)'!$L10</f>
        <v>0.25030515853389534</v>
      </c>
      <c r="E40" s="37">
        <f>'I (3)'!$G10</f>
        <v>0</v>
      </c>
      <c r="F40" s="20">
        <f>'I (4)'!$E9</f>
        <v>0</v>
      </c>
      <c r="G40" s="37">
        <f>'I (5)'!$J10</f>
        <v>0</v>
      </c>
      <c r="H40" s="20">
        <f>'II (1)'!$G9</f>
        <v>-2</v>
      </c>
      <c r="I40" s="19">
        <f>'II (2)'!$F9</f>
        <v>-0.2280418303750085</v>
      </c>
      <c r="J40" s="19">
        <f>'II (3)'!$F9</f>
        <v>-0.13273625731065766</v>
      </c>
      <c r="K40" s="20">
        <f>'II (4)'!$H10</f>
        <v>-2</v>
      </c>
      <c r="L40" s="19">
        <f>'II (5)'!$I10</f>
        <v>-0.06793034683934145</v>
      </c>
      <c r="M40" s="37">
        <f>'II (6)'!$G10</f>
        <v>0</v>
      </c>
      <c r="N40" s="37">
        <f>'II (7)'!$G10</f>
        <v>0</v>
      </c>
      <c r="O40" s="37">
        <f>'III (1)'!$M10</f>
        <v>0</v>
      </c>
      <c r="P40" s="37">
        <f>'III (2)'!$K10</f>
        <v>0</v>
      </c>
      <c r="Q40" s="37">
        <f>'III (3)'!$I9</f>
        <v>0</v>
      </c>
      <c r="R40" s="20">
        <f>'III (4)'!$H10</f>
        <v>0</v>
      </c>
      <c r="S40" s="37">
        <f>'III (5)'!$H9</f>
        <v>-1</v>
      </c>
      <c r="T40" s="20">
        <f>'III (6)'!$H10</f>
        <v>0</v>
      </c>
      <c r="U40" s="20">
        <f>'III (7)'!$E9</f>
        <v>0</v>
      </c>
      <c r="V40" s="20">
        <f>'III (8)'!$E9</f>
        <v>0</v>
      </c>
      <c r="W40" s="20">
        <f>'III (9)'!$H10</f>
        <v>-1</v>
      </c>
      <c r="X40" s="20">
        <f>'III (10)'!$E9</f>
        <v>0</v>
      </c>
      <c r="Y40" s="20">
        <f>'IV (1)'!$E9</f>
        <v>0</v>
      </c>
      <c r="Z40" s="20">
        <f>'IV (2)'!$E9</f>
        <v>0</v>
      </c>
      <c r="AA40" s="46">
        <f>SUM(C40:Z40)</f>
        <v>-5.382857674263407</v>
      </c>
      <c r="AB40" s="100"/>
      <c r="AC40" s="1">
        <f t="shared" si="0"/>
        <v>36</v>
      </c>
    </row>
    <row r="41" spans="1:29" ht="16.5" thickBot="1">
      <c r="A41" s="101"/>
      <c r="B41" s="102" t="s">
        <v>357</v>
      </c>
      <c r="C41" s="103">
        <f>'I (1)'!$F26</f>
        <v>0.7315600503256807</v>
      </c>
      <c r="D41" s="103">
        <f>'I (2)'!$L27</f>
        <v>0.576461689555141</v>
      </c>
      <c r="E41" s="103">
        <f>'I (3)'!$G27</f>
        <v>-0.09786911606328472</v>
      </c>
      <c r="F41" s="104">
        <f>'I (4)'!$E26</f>
        <v>0</v>
      </c>
      <c r="G41" s="103">
        <f>'I (5)'!$J27</f>
        <v>-0.36809569229295624</v>
      </c>
      <c r="H41" s="104">
        <f>'II (1)'!$G26</f>
        <v>-2</v>
      </c>
      <c r="I41" s="103">
        <f>'II (2)'!$F26</f>
        <v>-0.8688446040088627</v>
      </c>
      <c r="J41" s="106">
        <f>'II (3)'!$F26</f>
        <v>-1</v>
      </c>
      <c r="K41" s="104">
        <f>'II (4)'!$H27</f>
        <v>-2</v>
      </c>
      <c r="L41" s="103">
        <f>'II (5)'!$I27</f>
        <v>-0.018495240270945137</v>
      </c>
      <c r="M41" s="103">
        <f>'II (6)'!$G27</f>
        <v>-0.4180230006999037</v>
      </c>
      <c r="N41" s="103">
        <f>'II (7)'!$G27</f>
        <v>-0.20333687548873633</v>
      </c>
      <c r="O41" s="106">
        <f>'III (1)'!$M27</f>
        <v>0</v>
      </c>
      <c r="P41" s="106">
        <f>'III (2)'!$K27</f>
        <v>0</v>
      </c>
      <c r="Q41" s="106">
        <f>'III (3)'!$I26</f>
        <v>0</v>
      </c>
      <c r="R41" s="104">
        <f>'III (4)'!$H27</f>
        <v>0</v>
      </c>
      <c r="S41" s="106">
        <f>'III (5)'!$H26</f>
        <v>0</v>
      </c>
      <c r="T41" s="104">
        <f>'III (6)'!$H27</f>
        <v>0</v>
      </c>
      <c r="U41" s="104">
        <f>'III (7)'!$E26</f>
        <v>0</v>
      </c>
      <c r="V41" s="104">
        <f>'III (8)'!$E26</f>
        <v>0</v>
      </c>
      <c r="W41" s="104">
        <f>'III (9)'!$H27</f>
        <v>-1</v>
      </c>
      <c r="X41" s="104">
        <f>'III (10)'!$E26</f>
        <v>0</v>
      </c>
      <c r="Y41" s="104">
        <f>'IV (1)'!$E26</f>
        <v>1</v>
      </c>
      <c r="Z41" s="104">
        <f>'IV (2)'!$E26</f>
        <v>0</v>
      </c>
      <c r="AA41" s="107">
        <f>SUM(C41:Z41)</f>
        <v>-5.666642788943867</v>
      </c>
      <c r="AB41" s="108"/>
      <c r="AC41" s="1">
        <f t="shared" si="0"/>
        <v>37</v>
      </c>
    </row>
    <row r="42" spans="1:28" ht="15.75">
      <c r="A42" s="6"/>
      <c r="B42" s="6"/>
      <c r="AB42" s="6"/>
    </row>
  </sheetData>
  <sheetProtection/>
  <mergeCells count="15">
    <mergeCell ref="A3:A4"/>
    <mergeCell ref="AB3:AB4"/>
    <mergeCell ref="AB5:AB14"/>
    <mergeCell ref="AB15:AB25"/>
    <mergeCell ref="AB26:AB41"/>
    <mergeCell ref="A5:A14"/>
    <mergeCell ref="A15:A25"/>
    <mergeCell ref="A26:A41"/>
    <mergeCell ref="B1:AA1"/>
    <mergeCell ref="B3:B4"/>
    <mergeCell ref="C3:G3"/>
    <mergeCell ref="H3:N3"/>
    <mergeCell ref="O3:X3"/>
    <mergeCell ref="Y3:Z3"/>
    <mergeCell ref="AA3:AA4"/>
  </mergeCells>
  <printOptions/>
  <pageMargins left="0.23" right="0.16" top="0.41" bottom="0.15748031496062992" header="0.15748031496062992" footer="0.15748031496062992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G48" sqref="G48"/>
    </sheetView>
  </sheetViews>
  <sheetFormatPr defaultColWidth="9.140625" defaultRowHeight="15"/>
  <cols>
    <col min="1" max="1" width="24.421875" style="1" customWidth="1"/>
    <col min="2" max="2" width="18.28125" style="1" customWidth="1"/>
    <col min="3" max="3" width="18.00390625" style="1" customWidth="1"/>
    <col min="4" max="4" width="7.421875" style="1" customWidth="1"/>
    <col min="5" max="5" width="7.140625" style="1" customWidth="1"/>
    <col min="6" max="6" width="15.28125" style="1" customWidth="1"/>
    <col min="7" max="16384" width="9.140625" style="1" customWidth="1"/>
  </cols>
  <sheetData>
    <row r="1" spans="1:6" ht="15.75">
      <c r="A1" s="62" t="s">
        <v>140</v>
      </c>
      <c r="B1" s="62"/>
      <c r="C1" s="62"/>
      <c r="D1" s="62"/>
      <c r="E1" s="62"/>
      <c r="F1" s="62"/>
    </row>
    <row r="3" spans="1:2" ht="15.75">
      <c r="A3" s="11" t="s">
        <v>51</v>
      </c>
      <c r="B3" s="33">
        <f>MAX($D$9:$D$45)</f>
        <v>1.4309635286052684</v>
      </c>
    </row>
    <row r="4" spans="1:2" ht="15.75">
      <c r="A4" s="12" t="s">
        <v>52</v>
      </c>
      <c r="B4" s="34">
        <f>MIN($D$9:$D$45)</f>
        <v>0.8956905717824437</v>
      </c>
    </row>
    <row r="5" spans="1:2" ht="15.75">
      <c r="A5" s="13" t="s">
        <v>53</v>
      </c>
      <c r="B5" s="14" t="s">
        <v>41</v>
      </c>
    </row>
    <row r="7" spans="1:6" s="8" customFormat="1" ht="82.5" customHeight="1">
      <c r="A7" s="3" t="s">
        <v>38</v>
      </c>
      <c r="B7" s="3" t="s">
        <v>295</v>
      </c>
      <c r="C7" s="3" t="s">
        <v>296</v>
      </c>
      <c r="D7" s="9" t="s">
        <v>81</v>
      </c>
      <c r="E7" s="9" t="s">
        <v>82</v>
      </c>
      <c r="F7" s="9" t="s">
        <v>83</v>
      </c>
    </row>
    <row r="8" spans="1:6" s="7" customFormat="1" ht="15.75">
      <c r="A8" s="9">
        <v>1</v>
      </c>
      <c r="B8" s="9">
        <v>2</v>
      </c>
      <c r="C8" s="9">
        <v>3</v>
      </c>
      <c r="D8" s="9" t="s">
        <v>125</v>
      </c>
      <c r="E8" s="9">
        <v>5</v>
      </c>
      <c r="F8" s="9">
        <v>6</v>
      </c>
    </row>
    <row r="9" spans="1:6" ht="15.75">
      <c r="A9" s="5" t="s">
        <v>0</v>
      </c>
      <c r="B9" s="56">
        <v>9000786077.43</v>
      </c>
      <c r="C9" s="56">
        <v>9978339806.810001</v>
      </c>
      <c r="D9" s="46">
        <f>C9/B9</f>
        <v>1.1086075950445344</v>
      </c>
      <c r="E9" s="46">
        <f>(D9-$B$4)/($B$3-$B$4)</f>
        <v>0.397772800863852</v>
      </c>
      <c r="F9" s="46">
        <f>E9*$B$5</f>
        <v>0.795545601727704</v>
      </c>
    </row>
    <row r="10" spans="1:6" ht="15.75">
      <c r="A10" s="5" t="s">
        <v>1</v>
      </c>
      <c r="B10" s="56">
        <v>4315590900.499999</v>
      </c>
      <c r="C10" s="56">
        <v>4716191602.52</v>
      </c>
      <c r="D10" s="46">
        <f aca="true" t="shared" si="0" ref="D10:D44">C10/B10</f>
        <v>1.0928263849044608</v>
      </c>
      <c r="E10" s="46">
        <f aca="true" t="shared" si="1" ref="E10:E44">(D10-$B$4)/($B$3-$B$4)</f>
        <v>0.36829025380273234</v>
      </c>
      <c r="F10" s="46">
        <f aca="true" t="shared" si="2" ref="F10:F44">E10*$B$5</f>
        <v>0.7365805076054647</v>
      </c>
    </row>
    <row r="11" spans="1:6" ht="15.75">
      <c r="A11" s="5" t="s">
        <v>2</v>
      </c>
      <c r="B11" s="56">
        <v>742315034.44</v>
      </c>
      <c r="C11" s="56">
        <v>858160785.0999999</v>
      </c>
      <c r="D11" s="46">
        <f t="shared" si="0"/>
        <v>1.1560600894300808</v>
      </c>
      <c r="E11" s="46">
        <f t="shared" si="1"/>
        <v>0.48642382232999554</v>
      </c>
      <c r="F11" s="46">
        <f t="shared" si="2"/>
        <v>0.9728476446599911</v>
      </c>
    </row>
    <row r="12" spans="1:6" ht="15.75">
      <c r="A12" s="5" t="s">
        <v>3</v>
      </c>
      <c r="B12" s="56">
        <v>634960032.9</v>
      </c>
      <c r="C12" s="56">
        <v>694355324.1</v>
      </c>
      <c r="D12" s="46">
        <f t="shared" si="0"/>
        <v>1.0935417792025883</v>
      </c>
      <c r="E12" s="46">
        <f>(D12-$B$4)/($B$3-$B$4)</f>
        <v>0.36962675752295354</v>
      </c>
      <c r="F12" s="46">
        <f t="shared" si="2"/>
        <v>0.7392535150459071</v>
      </c>
    </row>
    <row r="13" spans="1:6" ht="15.75">
      <c r="A13" s="5" t="s">
        <v>4</v>
      </c>
      <c r="B13" s="56">
        <v>161612687.53999996</v>
      </c>
      <c r="C13" s="56">
        <v>144754960.51</v>
      </c>
      <c r="D13" s="46">
        <f t="shared" si="0"/>
        <v>0.8956905717824437</v>
      </c>
      <c r="E13" s="23">
        <f t="shared" si="1"/>
        <v>0</v>
      </c>
      <c r="F13" s="23">
        <f t="shared" si="2"/>
        <v>0</v>
      </c>
    </row>
    <row r="14" spans="1:6" ht="15.75">
      <c r="A14" s="5" t="s">
        <v>5</v>
      </c>
      <c r="B14" s="56">
        <v>229988056.79</v>
      </c>
      <c r="C14" s="56">
        <v>261432445.16</v>
      </c>
      <c r="D14" s="46">
        <f t="shared" si="0"/>
        <v>1.1367218315980276</v>
      </c>
      <c r="E14" s="46">
        <f t="shared" si="1"/>
        <v>0.45029597842239816</v>
      </c>
      <c r="F14" s="46">
        <f t="shared" si="2"/>
        <v>0.9005919568447963</v>
      </c>
    </row>
    <row r="15" spans="1:6" ht="15.75">
      <c r="A15" s="5" t="s">
        <v>6</v>
      </c>
      <c r="B15" s="56">
        <v>189893886.26</v>
      </c>
      <c r="C15" s="56">
        <v>219358921.74000004</v>
      </c>
      <c r="D15" s="46">
        <f t="shared" si="0"/>
        <v>1.1551657931717556</v>
      </c>
      <c r="E15" s="46">
        <f t="shared" si="1"/>
        <v>0.48475309294431285</v>
      </c>
      <c r="F15" s="46">
        <f t="shared" si="2"/>
        <v>0.9695061858886257</v>
      </c>
    </row>
    <row r="16" spans="1:6" ht="15.75">
      <c r="A16" s="5" t="s">
        <v>7</v>
      </c>
      <c r="B16" s="56">
        <v>72563959.63</v>
      </c>
      <c r="C16" s="56">
        <v>81290171.21</v>
      </c>
      <c r="D16" s="46">
        <f t="shared" si="0"/>
        <v>1.1202554494613375</v>
      </c>
      <c r="E16" s="46">
        <f t="shared" si="1"/>
        <v>0.41953338911762866</v>
      </c>
      <c r="F16" s="46">
        <f t="shared" si="2"/>
        <v>0.8390667782352573</v>
      </c>
    </row>
    <row r="17" spans="1:6" ht="15.75">
      <c r="A17" s="5" t="s">
        <v>8</v>
      </c>
      <c r="B17" s="56">
        <v>213773171.17</v>
      </c>
      <c r="C17" s="56">
        <v>244823815.47</v>
      </c>
      <c r="D17" s="46">
        <f t="shared" si="0"/>
        <v>1.1452504265622154</v>
      </c>
      <c r="E17" s="46">
        <f t="shared" si="1"/>
        <v>0.4662291483228733</v>
      </c>
      <c r="F17" s="46">
        <f t="shared" si="2"/>
        <v>0.9324582966457466</v>
      </c>
    </row>
    <row r="18" spans="1:6" ht="15.75">
      <c r="A18" s="5" t="s">
        <v>9</v>
      </c>
      <c r="B18" s="56">
        <v>110981612.7</v>
      </c>
      <c r="C18" s="56">
        <v>129697675.63000001</v>
      </c>
      <c r="D18" s="46">
        <f t="shared" si="0"/>
        <v>1.1686411151781724</v>
      </c>
      <c r="E18" s="46">
        <f t="shared" si="1"/>
        <v>0.5099277666031524</v>
      </c>
      <c r="F18" s="46">
        <f t="shared" si="2"/>
        <v>1.0198555332063048</v>
      </c>
    </row>
    <row r="19" spans="1:6" ht="15.75">
      <c r="A19" s="5" t="s">
        <v>10</v>
      </c>
      <c r="B19" s="56">
        <v>19305290.700000003</v>
      </c>
      <c r="C19" s="56">
        <v>23294612.869999997</v>
      </c>
      <c r="D19" s="46">
        <f t="shared" si="0"/>
        <v>1.2066439833511542</v>
      </c>
      <c r="E19" s="46">
        <f t="shared" si="1"/>
        <v>0.5809249423217845</v>
      </c>
      <c r="F19" s="46">
        <f t="shared" si="2"/>
        <v>1.161849884643569</v>
      </c>
    </row>
    <row r="20" spans="1:6" ht="15.75">
      <c r="A20" s="5" t="s">
        <v>11</v>
      </c>
      <c r="B20" s="56">
        <v>112835704.95</v>
      </c>
      <c r="C20" s="56">
        <v>120450108.27000001</v>
      </c>
      <c r="D20" s="46">
        <f t="shared" si="0"/>
        <v>1.0674822151673897</v>
      </c>
      <c r="E20" s="46">
        <f t="shared" si="1"/>
        <v>0.32094213091697255</v>
      </c>
      <c r="F20" s="46">
        <f t="shared" si="2"/>
        <v>0.6418842618339451</v>
      </c>
    </row>
    <row r="21" spans="1:6" ht="15.75">
      <c r="A21" s="5" t="s">
        <v>12</v>
      </c>
      <c r="B21" s="56">
        <v>30709852.709999997</v>
      </c>
      <c r="C21" s="56">
        <v>36568580.27</v>
      </c>
      <c r="D21" s="46">
        <f t="shared" si="0"/>
        <v>1.1907768042824978</v>
      </c>
      <c r="E21" s="46">
        <f t="shared" si="1"/>
        <v>0.5512817876164956</v>
      </c>
      <c r="F21" s="46">
        <f t="shared" si="2"/>
        <v>1.1025635752329912</v>
      </c>
    </row>
    <row r="22" spans="1:6" ht="15.75">
      <c r="A22" s="5" t="s">
        <v>13</v>
      </c>
      <c r="B22" s="56">
        <v>46975342.5</v>
      </c>
      <c r="C22" s="56">
        <v>53853174.47</v>
      </c>
      <c r="D22" s="46">
        <f>C22/B22</f>
        <v>1.146413663082925</v>
      </c>
      <c r="E22" s="46">
        <f t="shared" si="1"/>
        <v>0.4684023134452326</v>
      </c>
      <c r="F22" s="46">
        <f t="shared" si="2"/>
        <v>0.9368046268904652</v>
      </c>
    </row>
    <row r="23" spans="1:6" ht="15.75">
      <c r="A23" s="5" t="s">
        <v>14</v>
      </c>
      <c r="B23" s="56">
        <v>43618783.489999995</v>
      </c>
      <c r="C23" s="56">
        <v>48864208.349999994</v>
      </c>
      <c r="D23" s="46">
        <f t="shared" si="0"/>
        <v>1.1202561016219665</v>
      </c>
      <c r="E23" s="46">
        <f t="shared" si="1"/>
        <v>0.4195346074878466</v>
      </c>
      <c r="F23" s="46">
        <f t="shared" si="2"/>
        <v>0.8390692149756932</v>
      </c>
    </row>
    <row r="24" spans="1:6" ht="15.75">
      <c r="A24" s="5" t="s">
        <v>15</v>
      </c>
      <c r="B24" s="56">
        <v>35516768.010000005</v>
      </c>
      <c r="C24" s="56">
        <v>41327042.35</v>
      </c>
      <c r="D24" s="46">
        <f t="shared" si="0"/>
        <v>1.1635924287470096</v>
      </c>
      <c r="E24" s="46">
        <f t="shared" si="1"/>
        <v>0.5004957817311166</v>
      </c>
      <c r="F24" s="46">
        <f t="shared" si="2"/>
        <v>1.0009915634622333</v>
      </c>
    </row>
    <row r="25" spans="1:6" ht="15.75">
      <c r="A25" s="5" t="s">
        <v>16</v>
      </c>
      <c r="B25" s="56">
        <v>320931101.87999994</v>
      </c>
      <c r="C25" s="56">
        <v>320603027.71</v>
      </c>
      <c r="D25" s="46">
        <f t="shared" si="0"/>
        <v>0.9989777426741188</v>
      </c>
      <c r="E25" s="46">
        <f t="shared" si="1"/>
        <v>0.19296168352077442</v>
      </c>
      <c r="F25" s="46">
        <f t="shared" si="2"/>
        <v>0.38592336704154884</v>
      </c>
    </row>
    <row r="26" spans="1:6" ht="15.75">
      <c r="A26" s="5" t="s">
        <v>17</v>
      </c>
      <c r="B26" s="56">
        <v>18038500.02</v>
      </c>
      <c r="C26" s="56">
        <v>19688711.2</v>
      </c>
      <c r="D26" s="46">
        <f t="shared" si="0"/>
        <v>1.0914827273980845</v>
      </c>
      <c r="E26" s="46">
        <f t="shared" si="1"/>
        <v>0.36578002516284036</v>
      </c>
      <c r="F26" s="46">
        <f t="shared" si="2"/>
        <v>0.7315600503256807</v>
      </c>
    </row>
    <row r="27" spans="1:6" ht="15.75">
      <c r="A27" s="5" t="s">
        <v>18</v>
      </c>
      <c r="B27" s="56">
        <v>32317062.369999997</v>
      </c>
      <c r="C27" s="56">
        <v>43855864.2</v>
      </c>
      <c r="D27" s="46">
        <f t="shared" si="0"/>
        <v>1.3570498363338712</v>
      </c>
      <c r="E27" s="46">
        <f t="shared" si="1"/>
        <v>0.8619140172705145</v>
      </c>
      <c r="F27" s="46">
        <f t="shared" si="2"/>
        <v>1.723828034541029</v>
      </c>
    </row>
    <row r="28" spans="1:6" ht="15.75">
      <c r="A28" s="5" t="s">
        <v>19</v>
      </c>
      <c r="B28" s="56">
        <v>72930787.31</v>
      </c>
      <c r="C28" s="56">
        <v>87136677.25000001</v>
      </c>
      <c r="D28" s="46">
        <f t="shared" si="0"/>
        <v>1.1947859122871713</v>
      </c>
      <c r="E28" s="46">
        <f t="shared" si="1"/>
        <v>0.5587716261251886</v>
      </c>
      <c r="F28" s="46">
        <f t="shared" si="2"/>
        <v>1.1175432522503772</v>
      </c>
    </row>
    <row r="29" spans="1:6" ht="15.75">
      <c r="A29" s="5" t="s">
        <v>20</v>
      </c>
      <c r="B29" s="56">
        <v>99928828.44999999</v>
      </c>
      <c r="C29" s="56">
        <v>111888286.22</v>
      </c>
      <c r="D29" s="46">
        <f t="shared" si="0"/>
        <v>1.1196797556371232</v>
      </c>
      <c r="E29" s="46">
        <f t="shared" si="1"/>
        <v>0.41845787462193773</v>
      </c>
      <c r="F29" s="46">
        <f t="shared" si="2"/>
        <v>0.8369157492438755</v>
      </c>
    </row>
    <row r="30" spans="1:6" ht="15.75">
      <c r="A30" s="5" t="s">
        <v>21</v>
      </c>
      <c r="B30" s="56">
        <v>32882020.02</v>
      </c>
      <c r="C30" s="56">
        <v>37826392.190000005</v>
      </c>
      <c r="D30" s="46">
        <f t="shared" si="0"/>
        <v>1.1503670445730727</v>
      </c>
      <c r="E30" s="46">
        <f t="shared" si="1"/>
        <v>0.4757880433607014</v>
      </c>
      <c r="F30" s="46">
        <f t="shared" si="2"/>
        <v>0.9515760867214028</v>
      </c>
    </row>
    <row r="31" spans="1:6" ht="15.75">
      <c r="A31" s="5" t="s">
        <v>22</v>
      </c>
      <c r="B31" s="56">
        <v>50730942.26000001</v>
      </c>
      <c r="C31" s="56">
        <v>60736467.45000001</v>
      </c>
      <c r="D31" s="46">
        <f t="shared" si="0"/>
        <v>1.1972272688869232</v>
      </c>
      <c r="E31" s="46">
        <f t="shared" si="1"/>
        <v>0.5633325824907836</v>
      </c>
      <c r="F31" s="46">
        <f t="shared" si="2"/>
        <v>1.126665164981567</v>
      </c>
    </row>
    <row r="32" spans="1:6" ht="15.75">
      <c r="A32" s="5" t="s">
        <v>23</v>
      </c>
      <c r="B32" s="56">
        <v>40865866.59</v>
      </c>
      <c r="C32" s="56">
        <v>46645132.36</v>
      </c>
      <c r="D32" s="46">
        <f t="shared" si="0"/>
        <v>1.141420365019598</v>
      </c>
      <c r="E32" s="46">
        <f t="shared" si="1"/>
        <v>0.4590738054388404</v>
      </c>
      <c r="F32" s="46">
        <f t="shared" si="2"/>
        <v>0.9181476108776808</v>
      </c>
    </row>
    <row r="33" spans="1:6" ht="15.75">
      <c r="A33" s="5" t="s">
        <v>24</v>
      </c>
      <c r="B33" s="56">
        <v>173237801.75000003</v>
      </c>
      <c r="C33" s="56">
        <v>247896976.07999998</v>
      </c>
      <c r="D33" s="46">
        <f t="shared" si="0"/>
        <v>1.4309635286052684</v>
      </c>
      <c r="E33" s="23">
        <f t="shared" si="1"/>
        <v>1</v>
      </c>
      <c r="F33" s="23">
        <f t="shared" si="2"/>
        <v>2</v>
      </c>
    </row>
    <row r="34" spans="1:6" ht="15.75">
      <c r="A34" s="5" t="s">
        <v>25</v>
      </c>
      <c r="B34" s="56">
        <v>16916441.93</v>
      </c>
      <c r="C34" s="56">
        <v>18992793.080000002</v>
      </c>
      <c r="D34" s="46">
        <f t="shared" si="0"/>
        <v>1.1227416000712156</v>
      </c>
      <c r="E34" s="46">
        <f t="shared" si="1"/>
        <v>0.42417802990918846</v>
      </c>
      <c r="F34" s="46">
        <f t="shared" si="2"/>
        <v>0.8483560598183769</v>
      </c>
    </row>
    <row r="35" spans="1:6" ht="15.75">
      <c r="A35" s="5" t="s">
        <v>26</v>
      </c>
      <c r="B35" s="56">
        <v>120347005.38999999</v>
      </c>
      <c r="C35" s="56">
        <v>142305165.89</v>
      </c>
      <c r="D35" s="46">
        <f t="shared" si="0"/>
        <v>1.1824570576462767</v>
      </c>
      <c r="E35" s="46">
        <f t="shared" si="1"/>
        <v>0.5357387893570582</v>
      </c>
      <c r="F35" s="46">
        <f t="shared" si="2"/>
        <v>1.0714775787141164</v>
      </c>
    </row>
    <row r="36" spans="1:6" ht="15.75">
      <c r="A36" s="5" t="s">
        <v>27</v>
      </c>
      <c r="B36" s="56">
        <v>33720340.589999996</v>
      </c>
      <c r="C36" s="56">
        <v>37259070.04</v>
      </c>
      <c r="D36" s="46">
        <f t="shared" si="0"/>
        <v>1.1049434670019151</v>
      </c>
      <c r="E36" s="46">
        <f t="shared" si="1"/>
        <v>0.390927455893749</v>
      </c>
      <c r="F36" s="46">
        <f t="shared" si="2"/>
        <v>0.781854911787498</v>
      </c>
    </row>
    <row r="37" spans="1:6" ht="15.75">
      <c r="A37" s="5" t="s">
        <v>28</v>
      </c>
      <c r="B37" s="56">
        <v>38725832.49999999</v>
      </c>
      <c r="C37" s="56">
        <v>40472989.71</v>
      </c>
      <c r="D37" s="46">
        <f t="shared" si="0"/>
        <v>1.0451160658715344</v>
      </c>
      <c r="E37" s="46">
        <f t="shared" si="1"/>
        <v>0.27915756285545074</v>
      </c>
      <c r="F37" s="46">
        <f t="shared" si="2"/>
        <v>0.5583151257109015</v>
      </c>
    </row>
    <row r="38" spans="1:6" ht="15.75">
      <c r="A38" s="5" t="s">
        <v>29</v>
      </c>
      <c r="B38" s="56">
        <v>43843783.120000005</v>
      </c>
      <c r="C38" s="56">
        <v>48957308.7</v>
      </c>
      <c r="D38" s="46">
        <f t="shared" si="0"/>
        <v>1.116630573735034</v>
      </c>
      <c r="E38" s="46">
        <f t="shared" si="1"/>
        <v>0.41276137554941217</v>
      </c>
      <c r="F38" s="46">
        <f t="shared" si="2"/>
        <v>0.8255227510988243</v>
      </c>
    </row>
    <row r="39" spans="1:6" ht="15.75">
      <c r="A39" s="5" t="s">
        <v>30</v>
      </c>
      <c r="B39" s="56">
        <v>155270189.4</v>
      </c>
      <c r="C39" s="56">
        <v>182088354.45999998</v>
      </c>
      <c r="D39" s="46">
        <f t="shared" si="0"/>
        <v>1.1727193427381752</v>
      </c>
      <c r="E39" s="46">
        <f t="shared" si="1"/>
        <v>0.5175467346605146</v>
      </c>
      <c r="F39" s="46">
        <f t="shared" si="2"/>
        <v>1.0350934693210292</v>
      </c>
    </row>
    <row r="40" spans="1:6" ht="15.75">
      <c r="A40" s="5" t="s">
        <v>31</v>
      </c>
      <c r="B40" s="56">
        <v>221201336.52</v>
      </c>
      <c r="C40" s="56">
        <v>301982145.57</v>
      </c>
      <c r="D40" s="46">
        <f t="shared" si="0"/>
        <v>1.3651913244325997</v>
      </c>
      <c r="E40" s="46">
        <f t="shared" si="1"/>
        <v>0.8771239919104687</v>
      </c>
      <c r="F40" s="46">
        <f t="shared" si="2"/>
        <v>1.7542479838209375</v>
      </c>
    </row>
    <row r="41" spans="1:6" ht="15.75">
      <c r="A41" s="5" t="s">
        <v>32</v>
      </c>
      <c r="B41" s="56">
        <v>58601045.809999995</v>
      </c>
      <c r="C41" s="56">
        <v>68409156.49</v>
      </c>
      <c r="D41" s="46">
        <f t="shared" si="0"/>
        <v>1.1673709153894707</v>
      </c>
      <c r="E41" s="46">
        <f t="shared" si="1"/>
        <v>0.5075547720916398</v>
      </c>
      <c r="F41" s="46">
        <f t="shared" si="2"/>
        <v>1.0151095441832796</v>
      </c>
    </row>
    <row r="42" spans="1:6" ht="15.75">
      <c r="A42" s="5" t="s">
        <v>33</v>
      </c>
      <c r="B42" s="56">
        <v>29344609.84</v>
      </c>
      <c r="C42" s="56">
        <v>32646960.32</v>
      </c>
      <c r="D42" s="46">
        <f t="shared" si="0"/>
        <v>1.1125368678611132</v>
      </c>
      <c r="E42" s="46">
        <f t="shared" si="1"/>
        <v>0.4051134908174439</v>
      </c>
      <c r="F42" s="46">
        <f t="shared" si="2"/>
        <v>0.8102269816348878</v>
      </c>
    </row>
    <row r="43" spans="1:6" ht="15.75">
      <c r="A43" s="5" t="s">
        <v>34</v>
      </c>
      <c r="B43" s="56">
        <v>30881566.060000002</v>
      </c>
      <c r="C43" s="56">
        <v>35183595.699999996</v>
      </c>
      <c r="D43" s="46">
        <f t="shared" si="0"/>
        <v>1.1393073664606759</v>
      </c>
      <c r="E43" s="46">
        <f t="shared" si="1"/>
        <v>0.45512628944351713</v>
      </c>
      <c r="F43" s="46">
        <f t="shared" si="2"/>
        <v>0.9102525788870343</v>
      </c>
    </row>
    <row r="44" spans="1:6" ht="15.75">
      <c r="A44" s="5" t="s">
        <v>35</v>
      </c>
      <c r="B44" s="56">
        <v>25910795.15</v>
      </c>
      <c r="C44" s="56">
        <v>29282016.41</v>
      </c>
      <c r="D44" s="46">
        <f t="shared" si="0"/>
        <v>1.1301087535324057</v>
      </c>
      <c r="E44" s="46">
        <f t="shared" si="1"/>
        <v>0.43794138814966205</v>
      </c>
      <c r="F44" s="46">
        <f t="shared" si="2"/>
        <v>0.8758827762993241</v>
      </c>
    </row>
    <row r="45" spans="1:6" ht="15.75">
      <c r="A45" s="5" t="s">
        <v>36</v>
      </c>
      <c r="B45" s="56">
        <v>51783891.49</v>
      </c>
      <c r="C45" s="56">
        <v>61018944.25</v>
      </c>
      <c r="D45" s="46">
        <f>C45/B45</f>
        <v>1.1783383305942425</v>
      </c>
      <c r="E45" s="46">
        <f>(D45-$B$4)/($B$3-$B$4)</f>
        <v>0.5280441599170033</v>
      </c>
      <c r="F45" s="46">
        <f>E45*$B$5</f>
        <v>1.0560883198340065</v>
      </c>
    </row>
    <row r="46" spans="1:6" s="18" customFormat="1" ht="15.75">
      <c r="A46" s="15" t="s">
        <v>74</v>
      </c>
      <c r="B46" s="16">
        <f>SUM(B9:B45)</f>
        <v>17629836910.170013</v>
      </c>
      <c r="C46" s="16">
        <f>SUM(C9:C45)</f>
        <v>19627639270.11001</v>
      </c>
      <c r="D46" s="16">
        <f>C46/B46</f>
        <v>1.1133193897436189</v>
      </c>
      <c r="E46" s="16"/>
      <c r="F46" s="16"/>
    </row>
    <row r="47" ht="15.75">
      <c r="A47" s="6" t="s">
        <v>39</v>
      </c>
    </row>
  </sheetData>
  <sheetProtection/>
  <mergeCells count="1">
    <mergeCell ref="A1:F1"/>
  </mergeCells>
  <printOptions/>
  <pageMargins left="0.51" right="0.15748031496062992" top="0.34" bottom="0.22" header="0.4" footer="0.1574803149606299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51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49" sqref="M49"/>
    </sheetView>
  </sheetViews>
  <sheetFormatPr defaultColWidth="9.140625" defaultRowHeight="15"/>
  <cols>
    <col min="1" max="1" width="24.421875" style="1" customWidth="1"/>
    <col min="2" max="2" width="17.57421875" style="1" customWidth="1"/>
    <col min="3" max="3" width="15.57421875" style="1" customWidth="1"/>
    <col min="4" max="4" width="15.7109375" style="1" customWidth="1"/>
    <col min="5" max="6" width="17.421875" style="1" customWidth="1"/>
    <col min="7" max="7" width="15.7109375" style="1" customWidth="1"/>
    <col min="8" max="8" width="14.7109375" style="1" customWidth="1"/>
    <col min="9" max="9" width="17.57421875" style="1" customWidth="1"/>
    <col min="10" max="11" width="7.28125" style="1" customWidth="1"/>
    <col min="12" max="12" width="15.57421875" style="1" customWidth="1"/>
    <col min="13" max="16384" width="9.140625" style="1" customWidth="1"/>
  </cols>
  <sheetData>
    <row r="1" spans="1:12" ht="15.75">
      <c r="A1" s="62" t="s">
        <v>143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3" spans="1:3" ht="15.75">
      <c r="A3" s="11" t="s">
        <v>54</v>
      </c>
      <c r="B3" s="33">
        <f>MAX($J$10:$J$46)</f>
        <v>2.721244946045001</v>
      </c>
      <c r="C3" s="30"/>
    </row>
    <row r="4" spans="1:3" ht="15.75">
      <c r="A4" s="12" t="s">
        <v>55</v>
      </c>
      <c r="B4" s="34">
        <f>MIN($J$10:$J$46)</f>
        <v>0.469170068307211</v>
      </c>
      <c r="C4" s="31"/>
    </row>
    <row r="5" spans="1:3" ht="15.75">
      <c r="A5" s="13" t="s">
        <v>56</v>
      </c>
      <c r="B5" s="14" t="s">
        <v>142</v>
      </c>
      <c r="C5" s="28"/>
    </row>
    <row r="7" spans="1:12" s="7" customFormat="1" ht="15.75" customHeight="1">
      <c r="A7" s="63" t="s">
        <v>38</v>
      </c>
      <c r="B7" s="64" t="s">
        <v>297</v>
      </c>
      <c r="C7" s="64"/>
      <c r="D7" s="64"/>
      <c r="E7" s="64"/>
      <c r="F7" s="64" t="s">
        <v>298</v>
      </c>
      <c r="G7" s="64"/>
      <c r="H7" s="64"/>
      <c r="I7" s="64"/>
      <c r="J7" s="64" t="s">
        <v>84</v>
      </c>
      <c r="K7" s="64" t="s">
        <v>85</v>
      </c>
      <c r="L7" s="64" t="s">
        <v>86</v>
      </c>
    </row>
    <row r="8" spans="1:12" s="8" customFormat="1" ht="212.25" customHeight="1">
      <c r="A8" s="63"/>
      <c r="B8" s="10" t="s">
        <v>144</v>
      </c>
      <c r="C8" s="10" t="s">
        <v>113</v>
      </c>
      <c r="D8" s="10" t="s">
        <v>40</v>
      </c>
      <c r="E8" s="10" t="s">
        <v>141</v>
      </c>
      <c r="F8" s="10" t="s">
        <v>144</v>
      </c>
      <c r="G8" s="10" t="s">
        <v>113</v>
      </c>
      <c r="H8" s="10" t="s">
        <v>40</v>
      </c>
      <c r="I8" s="10" t="s">
        <v>141</v>
      </c>
      <c r="J8" s="65"/>
      <c r="K8" s="65"/>
      <c r="L8" s="65"/>
    </row>
    <row r="9" spans="1:12" s="7" customFormat="1" ht="15.75">
      <c r="A9" s="9">
        <v>1</v>
      </c>
      <c r="B9" s="9">
        <v>2</v>
      </c>
      <c r="C9" s="9">
        <v>3</v>
      </c>
      <c r="D9" s="9">
        <v>4</v>
      </c>
      <c r="E9" s="9" t="s">
        <v>114</v>
      </c>
      <c r="F9" s="9">
        <v>6</v>
      </c>
      <c r="G9" s="9">
        <v>7</v>
      </c>
      <c r="H9" s="9">
        <v>8</v>
      </c>
      <c r="I9" s="9" t="s">
        <v>115</v>
      </c>
      <c r="J9" s="9" t="s">
        <v>116</v>
      </c>
      <c r="K9" s="9">
        <v>11</v>
      </c>
      <c r="L9" s="9">
        <v>12</v>
      </c>
    </row>
    <row r="10" spans="1:12" ht="15.75">
      <c r="A10" s="5" t="s">
        <v>0</v>
      </c>
      <c r="B10" s="56">
        <v>1793762544.71</v>
      </c>
      <c r="C10" s="46"/>
      <c r="D10" s="46">
        <v>-47465748.71</v>
      </c>
      <c r="E10" s="56">
        <f>B10-C10-D10</f>
        <v>1841228293.42</v>
      </c>
      <c r="F10" s="56">
        <v>1882785991.24</v>
      </c>
      <c r="G10" s="46">
        <v>1808294.94</v>
      </c>
      <c r="H10" s="46">
        <v>-20782869.33</v>
      </c>
      <c r="I10" s="56">
        <f>F10-G10-H10</f>
        <v>1901760565.6299999</v>
      </c>
      <c r="J10" s="46">
        <f>I10/E10</f>
        <v>1.0328760276095714</v>
      </c>
      <c r="K10" s="46">
        <f>(J10-$B$4)/($B$3-$B$4)</f>
        <v>0.25030515853389534</v>
      </c>
      <c r="L10" s="46">
        <f>K10*$B$5</f>
        <v>0.25030515853389534</v>
      </c>
    </row>
    <row r="11" spans="1:12" ht="15.75">
      <c r="A11" s="5" t="s">
        <v>1</v>
      </c>
      <c r="B11" s="56">
        <v>1150164350.4099998</v>
      </c>
      <c r="C11" s="46"/>
      <c r="D11" s="46">
        <v>-13193177.49</v>
      </c>
      <c r="E11" s="56">
        <f aca="true" t="shared" si="0" ref="E11:E46">B11-C11-D11</f>
        <v>1163357527.8999999</v>
      </c>
      <c r="F11" s="56">
        <v>1175402349.69</v>
      </c>
      <c r="G11" s="46">
        <v>404014.21</v>
      </c>
      <c r="H11" s="46">
        <v>-18720567.98</v>
      </c>
      <c r="I11" s="56">
        <f aca="true" t="shared" si="1" ref="I11:I46">F11-G11-H11</f>
        <v>1193718903.46</v>
      </c>
      <c r="J11" s="46">
        <f aca="true" t="shared" si="2" ref="J11:J46">I11/E11</f>
        <v>1.0260980608556391</v>
      </c>
      <c r="K11" s="46">
        <f aca="true" t="shared" si="3" ref="K11:K46">(J11-$B$4)/($B$3-$B$4)</f>
        <v>0.24729550427198166</v>
      </c>
      <c r="L11" s="46">
        <f aca="true" t="shared" si="4" ref="L11:L46">K11*$B$5</f>
        <v>0.24729550427198166</v>
      </c>
    </row>
    <row r="12" spans="1:12" ht="15.75">
      <c r="A12" s="5" t="s">
        <v>2</v>
      </c>
      <c r="B12" s="56">
        <v>221121990.93</v>
      </c>
      <c r="C12" s="46">
        <v>132012.03</v>
      </c>
      <c r="D12" s="46">
        <v>-1095906.03</v>
      </c>
      <c r="E12" s="56">
        <f t="shared" si="0"/>
        <v>222085884.93</v>
      </c>
      <c r="F12" s="56">
        <v>179296372.4</v>
      </c>
      <c r="G12" s="46">
        <v>411788.44</v>
      </c>
      <c r="H12" s="46">
        <v>-2590756.44</v>
      </c>
      <c r="I12" s="56">
        <f t="shared" si="1"/>
        <v>181475340.4</v>
      </c>
      <c r="J12" s="46">
        <f t="shared" si="2"/>
        <v>0.8171403619694237</v>
      </c>
      <c r="K12" s="46">
        <f t="shared" si="3"/>
        <v>0.15451097878759212</v>
      </c>
      <c r="L12" s="46">
        <f t="shared" si="4"/>
        <v>0.15451097878759212</v>
      </c>
    </row>
    <row r="13" spans="1:12" ht="15.75">
      <c r="A13" s="5" t="s">
        <v>3</v>
      </c>
      <c r="B13" s="56">
        <v>521724444.55</v>
      </c>
      <c r="C13" s="46">
        <v>10233638</v>
      </c>
      <c r="D13" s="46">
        <v>-10455621.55</v>
      </c>
      <c r="E13" s="56">
        <f t="shared" si="0"/>
        <v>521946428.1</v>
      </c>
      <c r="F13" s="56">
        <v>346506525.72</v>
      </c>
      <c r="G13" s="46"/>
      <c r="H13" s="46">
        <v>-4339353.33</v>
      </c>
      <c r="I13" s="56">
        <f t="shared" si="1"/>
        <v>350845879.05</v>
      </c>
      <c r="J13" s="46">
        <f t="shared" si="2"/>
        <v>0.6721875276111311</v>
      </c>
      <c r="K13" s="46">
        <f t="shared" si="3"/>
        <v>0.09014685138171394</v>
      </c>
      <c r="L13" s="46">
        <f t="shared" si="4"/>
        <v>0.09014685138171394</v>
      </c>
    </row>
    <row r="14" spans="1:12" ht="15.75">
      <c r="A14" s="5" t="s">
        <v>4</v>
      </c>
      <c r="B14" s="56">
        <v>90622207.38</v>
      </c>
      <c r="C14" s="46"/>
      <c r="D14" s="46">
        <v>-5500199.07</v>
      </c>
      <c r="E14" s="56">
        <f t="shared" si="0"/>
        <v>96122406.44999999</v>
      </c>
      <c r="F14" s="56">
        <v>44943103.029999994</v>
      </c>
      <c r="G14" s="46"/>
      <c r="H14" s="46">
        <v>-154652.97</v>
      </c>
      <c r="I14" s="56">
        <f t="shared" si="1"/>
        <v>45097755.99999999</v>
      </c>
      <c r="J14" s="46">
        <f t="shared" si="2"/>
        <v>0.469170068307211</v>
      </c>
      <c r="K14" s="23">
        <f t="shared" si="3"/>
        <v>0</v>
      </c>
      <c r="L14" s="23">
        <f t="shared" si="4"/>
        <v>0</v>
      </c>
    </row>
    <row r="15" spans="1:12" ht="15.75">
      <c r="A15" s="5" t="s">
        <v>5</v>
      </c>
      <c r="B15" s="56">
        <v>106848585.71999998</v>
      </c>
      <c r="C15" s="46"/>
      <c r="D15" s="46">
        <v>-191107.74</v>
      </c>
      <c r="E15" s="56">
        <f t="shared" si="0"/>
        <v>107039693.45999998</v>
      </c>
      <c r="F15" s="56">
        <v>64164685.35000001</v>
      </c>
      <c r="G15" s="46"/>
      <c r="H15" s="46">
        <v>-16859.22</v>
      </c>
      <c r="I15" s="56">
        <f t="shared" si="1"/>
        <v>64181544.57000001</v>
      </c>
      <c r="J15" s="46">
        <f t="shared" si="2"/>
        <v>0.5996050856964031</v>
      </c>
      <c r="K15" s="46">
        <f t="shared" si="3"/>
        <v>0.057917708988528036</v>
      </c>
      <c r="L15" s="46">
        <f t="shared" si="4"/>
        <v>0.057917708988528036</v>
      </c>
    </row>
    <row r="16" spans="1:12" ht="15.75">
      <c r="A16" s="5" t="s">
        <v>6</v>
      </c>
      <c r="B16" s="56">
        <v>102978545.44</v>
      </c>
      <c r="C16" s="46"/>
      <c r="D16" s="46">
        <v>-161096.56</v>
      </c>
      <c r="E16" s="56">
        <f t="shared" si="0"/>
        <v>103139642</v>
      </c>
      <c r="F16" s="56">
        <v>76200715.02000001</v>
      </c>
      <c r="G16" s="46"/>
      <c r="H16" s="46">
        <v>-21049.8</v>
      </c>
      <c r="I16" s="56">
        <f t="shared" si="1"/>
        <v>76221764.82000001</v>
      </c>
      <c r="J16" s="46">
        <f t="shared" si="2"/>
        <v>0.7390152160892706</v>
      </c>
      <c r="K16" s="46">
        <f t="shared" si="3"/>
        <v>0.11982068200730481</v>
      </c>
      <c r="L16" s="46">
        <f t="shared" si="4"/>
        <v>0.11982068200730481</v>
      </c>
    </row>
    <row r="17" spans="1:12" ht="15.75">
      <c r="A17" s="5" t="s">
        <v>7</v>
      </c>
      <c r="B17" s="56">
        <v>15155001.540000001</v>
      </c>
      <c r="C17" s="46"/>
      <c r="D17" s="46">
        <v>-837686.92</v>
      </c>
      <c r="E17" s="56">
        <f t="shared" si="0"/>
        <v>15992688.46</v>
      </c>
      <c r="F17" s="56">
        <v>12849119.52</v>
      </c>
      <c r="G17" s="46"/>
      <c r="H17" s="46">
        <v>-217692.61</v>
      </c>
      <c r="I17" s="56">
        <f t="shared" si="1"/>
        <v>13066812.129999999</v>
      </c>
      <c r="J17" s="46">
        <f t="shared" si="2"/>
        <v>0.8170491260854585</v>
      </c>
      <c r="K17" s="46">
        <f t="shared" si="3"/>
        <v>0.15447046686462407</v>
      </c>
      <c r="L17" s="46">
        <f t="shared" si="4"/>
        <v>0.15447046686462407</v>
      </c>
    </row>
    <row r="18" spans="1:12" ht="15.75">
      <c r="A18" s="5" t="s">
        <v>8</v>
      </c>
      <c r="B18" s="56">
        <v>30364562.34</v>
      </c>
      <c r="C18" s="46"/>
      <c r="D18" s="46">
        <v>-108128.86</v>
      </c>
      <c r="E18" s="56">
        <f t="shared" si="0"/>
        <v>30472691.2</v>
      </c>
      <c r="F18" s="56">
        <v>32408154.319999997</v>
      </c>
      <c r="G18" s="46">
        <v>451728.18</v>
      </c>
      <c r="H18" s="46">
        <v>-732920.57</v>
      </c>
      <c r="I18" s="56">
        <f t="shared" si="1"/>
        <v>32689346.709999997</v>
      </c>
      <c r="J18" s="46">
        <f t="shared" si="2"/>
        <v>1.072742361199788</v>
      </c>
      <c r="K18" s="46">
        <f t="shared" si="3"/>
        <v>0.2680072047599348</v>
      </c>
      <c r="L18" s="46">
        <f t="shared" si="4"/>
        <v>0.2680072047599348</v>
      </c>
    </row>
    <row r="19" spans="1:12" ht="15.75">
      <c r="A19" s="5" t="s">
        <v>9</v>
      </c>
      <c r="B19" s="56">
        <v>23301139.21</v>
      </c>
      <c r="C19" s="46"/>
      <c r="D19" s="46">
        <v>-173084.61</v>
      </c>
      <c r="E19" s="56">
        <f t="shared" si="0"/>
        <v>23474223.82</v>
      </c>
      <c r="F19" s="56">
        <v>28855662.020000003</v>
      </c>
      <c r="G19" s="46"/>
      <c r="H19" s="46">
        <v>-856829.68</v>
      </c>
      <c r="I19" s="56">
        <f t="shared" si="1"/>
        <v>29712491.700000003</v>
      </c>
      <c r="J19" s="46">
        <f t="shared" si="2"/>
        <v>1.2657496975335563</v>
      </c>
      <c r="K19" s="46">
        <f t="shared" si="3"/>
        <v>0.3537092114923416</v>
      </c>
      <c r="L19" s="46">
        <f t="shared" si="4"/>
        <v>0.3537092114923416</v>
      </c>
    </row>
    <row r="20" spans="1:12" ht="15.75">
      <c r="A20" s="5" t="s">
        <v>10</v>
      </c>
      <c r="B20" s="56">
        <v>6262302.1899999995</v>
      </c>
      <c r="C20" s="46">
        <v>138568</v>
      </c>
      <c r="D20" s="46">
        <v>-277342.53</v>
      </c>
      <c r="E20" s="56">
        <f t="shared" si="0"/>
        <v>6401076.72</v>
      </c>
      <c r="F20" s="56">
        <v>15844278.01</v>
      </c>
      <c r="G20" s="46">
        <v>215635</v>
      </c>
      <c r="H20" s="46">
        <v>-1007149.92</v>
      </c>
      <c r="I20" s="56">
        <f t="shared" si="1"/>
        <v>16635792.93</v>
      </c>
      <c r="J20" s="46">
        <f t="shared" si="2"/>
        <v>2.598905411963255</v>
      </c>
      <c r="K20" s="46">
        <f t="shared" si="3"/>
        <v>0.9456769686962468</v>
      </c>
      <c r="L20" s="46">
        <f t="shared" si="4"/>
        <v>0.9456769686962468</v>
      </c>
    </row>
    <row r="21" spans="1:12" ht="15.75">
      <c r="A21" s="5" t="s">
        <v>11</v>
      </c>
      <c r="B21" s="56">
        <v>45585243.35</v>
      </c>
      <c r="C21" s="46">
        <v>32843576.45</v>
      </c>
      <c r="D21" s="46">
        <v>-32338270.58</v>
      </c>
      <c r="E21" s="56">
        <f t="shared" si="0"/>
        <v>45079937.480000004</v>
      </c>
      <c r="F21" s="56">
        <v>44531566.88</v>
      </c>
      <c r="G21" s="46"/>
      <c r="H21" s="46">
        <v>-740068.32</v>
      </c>
      <c r="I21" s="56">
        <f t="shared" si="1"/>
        <v>45271635.2</v>
      </c>
      <c r="J21" s="46">
        <f t="shared" si="2"/>
        <v>1.004252395427235</v>
      </c>
      <c r="K21" s="46">
        <f t="shared" si="3"/>
        <v>0.2375952648863587</v>
      </c>
      <c r="L21" s="46">
        <f t="shared" si="4"/>
        <v>0.2375952648863587</v>
      </c>
    </row>
    <row r="22" spans="1:12" ht="15.75">
      <c r="A22" s="5" t="s">
        <v>12</v>
      </c>
      <c r="B22" s="56">
        <v>13276491.2</v>
      </c>
      <c r="C22" s="46"/>
      <c r="D22" s="46">
        <v>-57235.06</v>
      </c>
      <c r="E22" s="56">
        <f t="shared" si="0"/>
        <v>13333726.26</v>
      </c>
      <c r="F22" s="56">
        <v>17277583.66</v>
      </c>
      <c r="G22" s="46"/>
      <c r="H22" s="46">
        <v>-149448.23</v>
      </c>
      <c r="I22" s="56">
        <f t="shared" si="1"/>
        <v>17427031.89</v>
      </c>
      <c r="J22" s="46">
        <f t="shared" si="2"/>
        <v>1.3069888754413352</v>
      </c>
      <c r="K22" s="46">
        <f t="shared" si="3"/>
        <v>0.3720208486032727</v>
      </c>
      <c r="L22" s="46">
        <f t="shared" si="4"/>
        <v>0.3720208486032727</v>
      </c>
    </row>
    <row r="23" spans="1:12" ht="15.75">
      <c r="A23" s="5" t="s">
        <v>13</v>
      </c>
      <c r="B23" s="56">
        <v>35347241.419999994</v>
      </c>
      <c r="C23" s="46"/>
      <c r="D23" s="46">
        <v>-5815369.62</v>
      </c>
      <c r="E23" s="56">
        <f t="shared" si="0"/>
        <v>41162611.03999999</v>
      </c>
      <c r="F23" s="56">
        <v>41563475.31999999</v>
      </c>
      <c r="G23" s="46"/>
      <c r="H23" s="46">
        <v>-280920.32</v>
      </c>
      <c r="I23" s="56">
        <f t="shared" si="1"/>
        <v>41844395.63999999</v>
      </c>
      <c r="J23" s="46">
        <f t="shared" si="2"/>
        <v>1.0165632009917318</v>
      </c>
      <c r="K23" s="46">
        <f t="shared" si="3"/>
        <v>0.24306169306163455</v>
      </c>
      <c r="L23" s="46">
        <f t="shared" si="4"/>
        <v>0.24306169306163455</v>
      </c>
    </row>
    <row r="24" spans="1:12" ht="15.75">
      <c r="A24" s="5" t="s">
        <v>14</v>
      </c>
      <c r="B24" s="56">
        <v>33372056.360000003</v>
      </c>
      <c r="C24" s="46"/>
      <c r="D24" s="46">
        <v>-5007748.49</v>
      </c>
      <c r="E24" s="56">
        <f t="shared" si="0"/>
        <v>38379804.85</v>
      </c>
      <c r="F24" s="56">
        <v>31545840.35</v>
      </c>
      <c r="G24" s="46"/>
      <c r="H24" s="46">
        <v>-895.84</v>
      </c>
      <c r="I24" s="56">
        <f t="shared" si="1"/>
        <v>31546736.19</v>
      </c>
      <c r="J24" s="46">
        <f t="shared" si="2"/>
        <v>0.8219618706581308</v>
      </c>
      <c r="K24" s="46">
        <f t="shared" si="3"/>
        <v>0.1566518972518797</v>
      </c>
      <c r="L24" s="46">
        <f t="shared" si="4"/>
        <v>0.1566518972518797</v>
      </c>
    </row>
    <row r="25" spans="1:12" ht="15.75">
      <c r="A25" s="5" t="s">
        <v>15</v>
      </c>
      <c r="B25" s="56">
        <v>16780353.11</v>
      </c>
      <c r="C25" s="46"/>
      <c r="D25" s="46">
        <v>-378528.78</v>
      </c>
      <c r="E25" s="56">
        <f t="shared" si="0"/>
        <v>17158881.89</v>
      </c>
      <c r="F25" s="56">
        <v>11392888.74</v>
      </c>
      <c r="G25" s="46">
        <v>271530</v>
      </c>
      <c r="H25" s="46">
        <v>-400758.68</v>
      </c>
      <c r="I25" s="56">
        <f t="shared" si="1"/>
        <v>11522117.42</v>
      </c>
      <c r="J25" s="46">
        <f t="shared" si="2"/>
        <v>0.6714958173769444</v>
      </c>
      <c r="K25" s="46">
        <f t="shared" si="3"/>
        <v>0.0898397078488659</v>
      </c>
      <c r="L25" s="46">
        <f t="shared" si="4"/>
        <v>0.0898397078488659</v>
      </c>
    </row>
    <row r="26" spans="1:12" ht="15.75">
      <c r="A26" s="5" t="s">
        <v>16</v>
      </c>
      <c r="B26" s="56">
        <v>107286543.27000001</v>
      </c>
      <c r="C26" s="46"/>
      <c r="D26" s="46">
        <v>-1150524.49</v>
      </c>
      <c r="E26" s="56">
        <f t="shared" si="0"/>
        <v>108437067.76</v>
      </c>
      <c r="F26" s="56">
        <v>144108343.57999998</v>
      </c>
      <c r="G26" s="46">
        <v>29133</v>
      </c>
      <c r="H26" s="46">
        <v>-436584.98</v>
      </c>
      <c r="I26" s="56">
        <f t="shared" si="1"/>
        <v>144515795.55999997</v>
      </c>
      <c r="J26" s="46">
        <f t="shared" si="2"/>
        <v>1.3327158189102988</v>
      </c>
      <c r="K26" s="46">
        <f t="shared" si="3"/>
        <v>0.38344451116586314</v>
      </c>
      <c r="L26" s="46">
        <f t="shared" si="4"/>
        <v>0.38344451116586314</v>
      </c>
    </row>
    <row r="27" spans="1:12" ht="15.75">
      <c r="A27" s="5" t="s">
        <v>17</v>
      </c>
      <c r="B27" s="56">
        <v>8540785.78</v>
      </c>
      <c r="C27" s="46">
        <v>907228</v>
      </c>
      <c r="D27" s="46">
        <v>-1347447</v>
      </c>
      <c r="E27" s="56">
        <f t="shared" si="0"/>
        <v>8981004.78</v>
      </c>
      <c r="F27" s="56">
        <v>15863031.139999999</v>
      </c>
      <c r="G27" s="46">
        <v>691015</v>
      </c>
      <c r="H27" s="46">
        <v>-701056.23</v>
      </c>
      <c r="I27" s="56">
        <f t="shared" si="1"/>
        <v>15873072.37</v>
      </c>
      <c r="J27" s="46">
        <f t="shared" si="2"/>
        <v>1.767404957332625</v>
      </c>
      <c r="K27" s="46">
        <f t="shared" si="3"/>
        <v>0.576461689555141</v>
      </c>
      <c r="L27" s="46">
        <f t="shared" si="4"/>
        <v>0.576461689555141</v>
      </c>
    </row>
    <row r="28" spans="1:12" ht="15.75">
      <c r="A28" s="5" t="s">
        <v>18</v>
      </c>
      <c r="B28" s="56">
        <v>25617327.34</v>
      </c>
      <c r="C28" s="46"/>
      <c r="D28" s="46">
        <v>-169</v>
      </c>
      <c r="E28" s="56">
        <f t="shared" si="0"/>
        <v>25617496.34</v>
      </c>
      <c r="F28" s="56">
        <v>14828937.290000001</v>
      </c>
      <c r="G28" s="46"/>
      <c r="H28" s="46">
        <v>-360169.44</v>
      </c>
      <c r="I28" s="56">
        <f t="shared" si="1"/>
        <v>15189106.73</v>
      </c>
      <c r="J28" s="46">
        <f t="shared" si="2"/>
        <v>0.592919250515642</v>
      </c>
      <c r="K28" s="46">
        <f t="shared" si="3"/>
        <v>0.054948964366911775</v>
      </c>
      <c r="L28" s="46">
        <f t="shared" si="4"/>
        <v>0.054948964366911775</v>
      </c>
    </row>
    <row r="29" spans="1:12" ht="15.75">
      <c r="A29" s="5" t="s">
        <v>19</v>
      </c>
      <c r="B29" s="56">
        <v>109838682.36000001</v>
      </c>
      <c r="C29" s="46">
        <v>419039</v>
      </c>
      <c r="D29" s="46">
        <v>-544259.07</v>
      </c>
      <c r="E29" s="56">
        <f t="shared" si="0"/>
        <v>109963902.43</v>
      </c>
      <c r="F29" s="56">
        <v>141221871.87</v>
      </c>
      <c r="G29" s="46">
        <v>510526.18</v>
      </c>
      <c r="H29" s="46">
        <v>-1247463.8</v>
      </c>
      <c r="I29" s="56">
        <f t="shared" si="1"/>
        <v>141958809.49</v>
      </c>
      <c r="J29" s="46">
        <f t="shared" si="2"/>
        <v>1.290958272241812</v>
      </c>
      <c r="K29" s="46">
        <f t="shared" si="3"/>
        <v>0.36490270019800036</v>
      </c>
      <c r="L29" s="46">
        <f t="shared" si="4"/>
        <v>0.36490270019800036</v>
      </c>
    </row>
    <row r="30" spans="1:12" ht="15.75">
      <c r="A30" s="5" t="s">
        <v>20</v>
      </c>
      <c r="B30" s="56">
        <v>54503232.480000004</v>
      </c>
      <c r="C30" s="46">
        <v>402650</v>
      </c>
      <c r="D30" s="46">
        <v>-434122.2</v>
      </c>
      <c r="E30" s="56">
        <f t="shared" si="0"/>
        <v>54534704.68000001</v>
      </c>
      <c r="F30" s="56">
        <v>64744276.64</v>
      </c>
      <c r="G30" s="46">
        <v>73689</v>
      </c>
      <c r="H30" s="46">
        <v>-198884.62</v>
      </c>
      <c r="I30" s="56">
        <f t="shared" si="1"/>
        <v>64869472.26</v>
      </c>
      <c r="J30" s="46">
        <f t="shared" si="2"/>
        <v>1.1895080873847685</v>
      </c>
      <c r="K30" s="46">
        <f t="shared" si="3"/>
        <v>0.3198552704433777</v>
      </c>
      <c r="L30" s="46">
        <f t="shared" si="4"/>
        <v>0.3198552704433777</v>
      </c>
    </row>
    <row r="31" spans="1:12" ht="15.75">
      <c r="A31" s="5" t="s">
        <v>21</v>
      </c>
      <c r="B31" s="56">
        <v>17086099.33</v>
      </c>
      <c r="C31" s="46"/>
      <c r="D31" s="46">
        <v>-1507482.59</v>
      </c>
      <c r="E31" s="56">
        <f t="shared" si="0"/>
        <v>18593581.919999998</v>
      </c>
      <c r="F31" s="56">
        <v>18194304.65</v>
      </c>
      <c r="G31" s="46"/>
      <c r="H31" s="46">
        <v>-1046141.05</v>
      </c>
      <c r="I31" s="56">
        <f t="shared" si="1"/>
        <v>19240445.7</v>
      </c>
      <c r="J31" s="46">
        <f t="shared" si="2"/>
        <v>1.0347896270220107</v>
      </c>
      <c r="K31" s="46">
        <f t="shared" si="3"/>
        <v>0.2511548635909321</v>
      </c>
      <c r="L31" s="46">
        <f t="shared" si="4"/>
        <v>0.2511548635909321</v>
      </c>
    </row>
    <row r="32" spans="1:12" ht="15.75">
      <c r="A32" s="5" t="s">
        <v>22</v>
      </c>
      <c r="B32" s="56">
        <v>9265844.43</v>
      </c>
      <c r="C32" s="46"/>
      <c r="D32" s="46">
        <v>-5445991</v>
      </c>
      <c r="E32" s="56">
        <f t="shared" si="0"/>
        <v>14711835.43</v>
      </c>
      <c r="F32" s="56">
        <v>13688702.27</v>
      </c>
      <c r="G32" s="46"/>
      <c r="H32" s="46">
        <v>-458577.9</v>
      </c>
      <c r="I32" s="56">
        <f t="shared" si="1"/>
        <v>14147280.17</v>
      </c>
      <c r="J32" s="46">
        <f t="shared" si="2"/>
        <v>0.9616257765602263</v>
      </c>
      <c r="K32" s="46">
        <f t="shared" si="3"/>
        <v>0.2186675554711961</v>
      </c>
      <c r="L32" s="46">
        <f t="shared" si="4"/>
        <v>0.2186675554711961</v>
      </c>
    </row>
    <row r="33" spans="1:12" ht="15.75">
      <c r="A33" s="5" t="s">
        <v>23</v>
      </c>
      <c r="B33" s="56">
        <v>19566880.61</v>
      </c>
      <c r="C33" s="46">
        <v>4123097.43</v>
      </c>
      <c r="D33" s="46">
        <v>-2975117.15</v>
      </c>
      <c r="E33" s="56">
        <f t="shared" si="0"/>
        <v>18418900.33</v>
      </c>
      <c r="F33" s="56">
        <v>26470517.790000003</v>
      </c>
      <c r="G33" s="46">
        <v>-221840.03</v>
      </c>
      <c r="H33" s="46">
        <v>-161167.43</v>
      </c>
      <c r="I33" s="56">
        <f t="shared" si="1"/>
        <v>26853525.250000004</v>
      </c>
      <c r="J33" s="46">
        <f t="shared" si="2"/>
        <v>1.4579331430694595</v>
      </c>
      <c r="K33" s="46">
        <f t="shared" si="3"/>
        <v>0.4390453818993183</v>
      </c>
      <c r="L33" s="46">
        <f t="shared" si="4"/>
        <v>0.4390453818993183</v>
      </c>
    </row>
    <row r="34" spans="1:12" ht="15.75">
      <c r="A34" s="5" t="s">
        <v>24</v>
      </c>
      <c r="B34" s="56">
        <v>80486270.83</v>
      </c>
      <c r="C34" s="46">
        <v>425415.54</v>
      </c>
      <c r="D34" s="46">
        <v>-1001465.2</v>
      </c>
      <c r="E34" s="56">
        <f t="shared" si="0"/>
        <v>81062320.49</v>
      </c>
      <c r="F34" s="56">
        <v>65042734.53000001</v>
      </c>
      <c r="G34" s="46">
        <v>693123.9</v>
      </c>
      <c r="H34" s="46">
        <v>-2398224.35</v>
      </c>
      <c r="I34" s="56">
        <f t="shared" si="1"/>
        <v>66747834.98000001</v>
      </c>
      <c r="J34" s="46">
        <f t="shared" si="2"/>
        <v>0.8234138200896205</v>
      </c>
      <c r="K34" s="46">
        <f t="shared" si="3"/>
        <v>0.1572966135736337</v>
      </c>
      <c r="L34" s="46">
        <f t="shared" si="4"/>
        <v>0.1572966135736337</v>
      </c>
    </row>
    <row r="35" spans="1:12" ht="15.75">
      <c r="A35" s="5" t="s">
        <v>25</v>
      </c>
      <c r="B35" s="56">
        <v>9814687.65</v>
      </c>
      <c r="C35" s="46">
        <v>6239545.31</v>
      </c>
      <c r="D35" s="46">
        <v>-6511996.05</v>
      </c>
      <c r="E35" s="56">
        <f t="shared" si="0"/>
        <v>10087138.39</v>
      </c>
      <c r="F35" s="56">
        <v>14130624.170000002</v>
      </c>
      <c r="G35" s="46">
        <v>2342638.72</v>
      </c>
      <c r="H35" s="46">
        <v>-1624953.11</v>
      </c>
      <c r="I35" s="56">
        <f t="shared" si="1"/>
        <v>13412938.56</v>
      </c>
      <c r="J35" s="46">
        <f t="shared" si="2"/>
        <v>1.3297070032564509</v>
      </c>
      <c r="K35" s="46">
        <f t="shared" si="3"/>
        <v>0.38210849179830536</v>
      </c>
      <c r="L35" s="46">
        <f t="shared" si="4"/>
        <v>0.38210849179830536</v>
      </c>
    </row>
    <row r="36" spans="1:12" ht="15.75">
      <c r="A36" s="5" t="s">
        <v>26</v>
      </c>
      <c r="B36" s="56">
        <v>38137122.32</v>
      </c>
      <c r="C36" s="46">
        <v>790797.38</v>
      </c>
      <c r="D36" s="46">
        <v>-790797.38</v>
      </c>
      <c r="E36" s="56">
        <f t="shared" si="0"/>
        <v>38137122.32</v>
      </c>
      <c r="F36" s="56">
        <v>103682427.56</v>
      </c>
      <c r="G36" s="46">
        <v>670839</v>
      </c>
      <c r="H36" s="46">
        <v>-768862.81</v>
      </c>
      <c r="I36" s="56">
        <f t="shared" si="1"/>
        <v>103780451.37</v>
      </c>
      <c r="J36" s="46">
        <f t="shared" si="2"/>
        <v>2.721244946045001</v>
      </c>
      <c r="K36" s="23">
        <f t="shared" si="3"/>
        <v>1</v>
      </c>
      <c r="L36" s="23">
        <f t="shared" si="4"/>
        <v>1</v>
      </c>
    </row>
    <row r="37" spans="1:12" ht="15.75">
      <c r="A37" s="5" t="s">
        <v>27</v>
      </c>
      <c r="B37" s="56">
        <v>47028114.97</v>
      </c>
      <c r="C37" s="46">
        <v>403258</v>
      </c>
      <c r="D37" s="46">
        <v>-3581232.97</v>
      </c>
      <c r="E37" s="56">
        <f t="shared" si="0"/>
        <v>50206089.94</v>
      </c>
      <c r="F37" s="56">
        <v>54288026.87</v>
      </c>
      <c r="G37" s="46"/>
      <c r="H37" s="46">
        <v>-772315.57</v>
      </c>
      <c r="I37" s="56">
        <f t="shared" si="1"/>
        <v>55060342.44</v>
      </c>
      <c r="J37" s="46">
        <f t="shared" si="2"/>
        <v>1.0966865275866173</v>
      </c>
      <c r="K37" s="46">
        <f t="shared" si="3"/>
        <v>0.2786392519549558</v>
      </c>
      <c r="L37" s="46">
        <f t="shared" si="4"/>
        <v>0.2786392519549558</v>
      </c>
    </row>
    <row r="38" spans="1:12" ht="15.75">
      <c r="A38" s="5" t="s">
        <v>28</v>
      </c>
      <c r="B38" s="56">
        <v>9349372.01</v>
      </c>
      <c r="C38" s="46">
        <v>1242864</v>
      </c>
      <c r="D38" s="46">
        <v>-1215046.97</v>
      </c>
      <c r="E38" s="56">
        <f t="shared" si="0"/>
        <v>9321554.98</v>
      </c>
      <c r="F38" s="56">
        <v>9249195.97</v>
      </c>
      <c r="G38" s="46">
        <v>46867</v>
      </c>
      <c r="H38" s="46">
        <v>-4133653.1</v>
      </c>
      <c r="I38" s="56">
        <f t="shared" si="1"/>
        <v>13335982.07</v>
      </c>
      <c r="J38" s="46">
        <f t="shared" si="2"/>
        <v>1.4306606675188005</v>
      </c>
      <c r="K38" s="46">
        <f t="shared" si="3"/>
        <v>0.42693544904572944</v>
      </c>
      <c r="L38" s="46">
        <f t="shared" si="4"/>
        <v>0.42693544904572944</v>
      </c>
    </row>
    <row r="39" spans="1:12" ht="15.75">
      <c r="A39" s="5" t="s">
        <v>29</v>
      </c>
      <c r="B39" s="56">
        <v>13609365.11</v>
      </c>
      <c r="C39" s="46">
        <v>18248.32</v>
      </c>
      <c r="D39" s="46">
        <v>-2673866.88</v>
      </c>
      <c r="E39" s="56">
        <f t="shared" si="0"/>
        <v>16264983.669999998</v>
      </c>
      <c r="F39" s="56">
        <v>16174761.469999999</v>
      </c>
      <c r="G39" s="46"/>
      <c r="H39" s="46">
        <v>-347823.83</v>
      </c>
      <c r="I39" s="56">
        <f t="shared" si="1"/>
        <v>16522585.299999999</v>
      </c>
      <c r="J39" s="46">
        <f t="shared" si="2"/>
        <v>1.0158378044040177</v>
      </c>
      <c r="K39" s="46">
        <f t="shared" si="3"/>
        <v>0.24273959160982014</v>
      </c>
      <c r="L39" s="46">
        <f t="shared" si="4"/>
        <v>0.24273959160982014</v>
      </c>
    </row>
    <row r="40" spans="1:12" ht="15.75">
      <c r="A40" s="5" t="s">
        <v>30</v>
      </c>
      <c r="B40" s="56">
        <v>80001449.27000001</v>
      </c>
      <c r="C40" s="46">
        <v>29592</v>
      </c>
      <c r="D40" s="46">
        <v>-296592</v>
      </c>
      <c r="E40" s="56">
        <f t="shared" si="0"/>
        <v>80268449.27000001</v>
      </c>
      <c r="F40" s="56">
        <v>98929809.65</v>
      </c>
      <c r="G40" s="46"/>
      <c r="H40" s="46">
        <v>-306000</v>
      </c>
      <c r="I40" s="56">
        <f t="shared" si="1"/>
        <v>99235809.65</v>
      </c>
      <c r="J40" s="46">
        <f t="shared" si="2"/>
        <v>1.2362990758199308</v>
      </c>
      <c r="K40" s="46">
        <f t="shared" si="3"/>
        <v>0.340632105573373</v>
      </c>
      <c r="L40" s="46">
        <f t="shared" si="4"/>
        <v>0.340632105573373</v>
      </c>
    </row>
    <row r="41" spans="1:12" ht="15.75">
      <c r="A41" s="5" t="s">
        <v>31</v>
      </c>
      <c r="B41" s="56">
        <v>61076624.870000005</v>
      </c>
      <c r="C41" s="46"/>
      <c r="D41" s="46">
        <v>-613547.02</v>
      </c>
      <c r="E41" s="56">
        <f t="shared" si="0"/>
        <v>61690171.89000001</v>
      </c>
      <c r="F41" s="56">
        <v>57252959.690000005</v>
      </c>
      <c r="G41" s="46"/>
      <c r="H41" s="46">
        <v>-925506.44</v>
      </c>
      <c r="I41" s="56">
        <f t="shared" si="1"/>
        <v>58178466.13</v>
      </c>
      <c r="J41" s="46">
        <f t="shared" si="2"/>
        <v>0.9430751179254008</v>
      </c>
      <c r="K41" s="46">
        <f t="shared" si="3"/>
        <v>0.21043041432717707</v>
      </c>
      <c r="L41" s="46">
        <f t="shared" si="4"/>
        <v>0.21043041432717707</v>
      </c>
    </row>
    <row r="42" spans="1:12" ht="15.75">
      <c r="A42" s="5" t="s">
        <v>32</v>
      </c>
      <c r="B42" s="56">
        <v>34906057.44</v>
      </c>
      <c r="C42" s="46">
        <v>233464.04</v>
      </c>
      <c r="D42" s="46">
        <v>-5065993.13</v>
      </c>
      <c r="E42" s="56">
        <f t="shared" si="0"/>
        <v>39738586.53</v>
      </c>
      <c r="F42" s="56">
        <v>48710931.71</v>
      </c>
      <c r="G42" s="46"/>
      <c r="H42" s="46">
        <v>-449608.67</v>
      </c>
      <c r="I42" s="56">
        <f t="shared" si="1"/>
        <v>49160540.38</v>
      </c>
      <c r="J42" s="46">
        <f t="shared" si="2"/>
        <v>1.237098363900967</v>
      </c>
      <c r="K42" s="46">
        <f t="shared" si="3"/>
        <v>0.34098701743218246</v>
      </c>
      <c r="L42" s="46">
        <f t="shared" si="4"/>
        <v>0.34098701743218246</v>
      </c>
    </row>
    <row r="43" spans="1:12" ht="15.75">
      <c r="A43" s="5" t="s">
        <v>33</v>
      </c>
      <c r="B43" s="56">
        <v>28038036.009999998</v>
      </c>
      <c r="C43" s="46"/>
      <c r="D43" s="46">
        <v>-9950300</v>
      </c>
      <c r="E43" s="56">
        <f t="shared" si="0"/>
        <v>37988336.01</v>
      </c>
      <c r="F43" s="56">
        <v>32849228.05</v>
      </c>
      <c r="G43" s="46">
        <v>1420711</v>
      </c>
      <c r="H43" s="46">
        <v>-2089255.56</v>
      </c>
      <c r="I43" s="56">
        <f t="shared" si="1"/>
        <v>33517772.61</v>
      </c>
      <c r="J43" s="46">
        <f t="shared" si="2"/>
        <v>0.8823174724256632</v>
      </c>
      <c r="K43" s="46">
        <f t="shared" si="3"/>
        <v>0.18345189505131326</v>
      </c>
      <c r="L43" s="46">
        <f t="shared" si="4"/>
        <v>0.18345189505131326</v>
      </c>
    </row>
    <row r="44" spans="1:12" ht="15.75">
      <c r="A44" s="5" t="s">
        <v>34</v>
      </c>
      <c r="B44" s="56">
        <v>16752018.75</v>
      </c>
      <c r="C44" s="46">
        <v>767217</v>
      </c>
      <c r="D44" s="46">
        <v>-1337779</v>
      </c>
      <c r="E44" s="56">
        <f t="shared" si="0"/>
        <v>17322580.75</v>
      </c>
      <c r="F44" s="56">
        <v>11783043.340000002</v>
      </c>
      <c r="G44" s="46">
        <v>27900</v>
      </c>
      <c r="H44" s="46">
        <v>-244565.67</v>
      </c>
      <c r="I44" s="56">
        <f t="shared" si="1"/>
        <v>11999709.010000002</v>
      </c>
      <c r="J44" s="46">
        <f t="shared" si="2"/>
        <v>0.6927206276697542</v>
      </c>
      <c r="K44" s="46">
        <f t="shared" si="3"/>
        <v>0.09926426584319427</v>
      </c>
      <c r="L44" s="46">
        <f t="shared" si="4"/>
        <v>0.09926426584319427</v>
      </c>
    </row>
    <row r="45" spans="1:12" ht="15.75">
      <c r="A45" s="5" t="s">
        <v>35</v>
      </c>
      <c r="B45" s="56">
        <v>10429975.87</v>
      </c>
      <c r="C45" s="46"/>
      <c r="D45" s="46"/>
      <c r="E45" s="56">
        <f t="shared" si="0"/>
        <v>10429975.87</v>
      </c>
      <c r="F45" s="56">
        <v>16358839.489999998</v>
      </c>
      <c r="G45" s="46">
        <v>65077</v>
      </c>
      <c r="H45" s="46">
        <v>-455614.71</v>
      </c>
      <c r="I45" s="56">
        <f t="shared" si="1"/>
        <v>16749377.2</v>
      </c>
      <c r="J45" s="46">
        <f t="shared" si="2"/>
        <v>1.6058883940639452</v>
      </c>
      <c r="K45" s="46">
        <f t="shared" si="3"/>
        <v>0.5047426872851439</v>
      </c>
      <c r="L45" s="46">
        <f t="shared" si="4"/>
        <v>0.5047426872851439</v>
      </c>
    </row>
    <row r="46" spans="1:12" ht="15.75">
      <c r="A46" s="5" t="s">
        <v>36</v>
      </c>
      <c r="B46" s="56">
        <v>23445384.26</v>
      </c>
      <c r="C46" s="46">
        <v>130924.62</v>
      </c>
      <c r="D46" s="46">
        <v>-715459.64</v>
      </c>
      <c r="E46" s="56">
        <f t="shared" si="0"/>
        <v>24029919.28</v>
      </c>
      <c r="F46" s="56">
        <v>15840669.059999999</v>
      </c>
      <c r="G46" s="46">
        <v>4286.87</v>
      </c>
      <c r="H46" s="46">
        <v>-284816.89</v>
      </c>
      <c r="I46" s="56">
        <f t="shared" si="1"/>
        <v>16121199.08</v>
      </c>
      <c r="J46" s="46">
        <f t="shared" si="2"/>
        <v>0.6708802843718915</v>
      </c>
      <c r="K46" s="46">
        <f t="shared" si="3"/>
        <v>0.0895663896696448</v>
      </c>
      <c r="L46" s="46">
        <f t="shared" si="4"/>
        <v>0.0895663896696448</v>
      </c>
    </row>
    <row r="47" spans="1:12" s="18" customFormat="1" ht="15.75">
      <c r="A47" s="15" t="s">
        <v>74</v>
      </c>
      <c r="B47" s="82">
        <f>SUM(B10:B46)</f>
        <v>5011446934.819999</v>
      </c>
      <c r="C47" s="16">
        <f aca="true" t="shared" si="5" ref="C47:I47">SUM(C10:C46)</f>
        <v>59481135.12</v>
      </c>
      <c r="D47" s="16">
        <f t="shared" si="5"/>
        <v>-170215441.33999997</v>
      </c>
      <c r="E47" s="82">
        <f t="shared" si="5"/>
        <v>5122181241.039999</v>
      </c>
      <c r="F47" s="82">
        <f t="shared" si="5"/>
        <v>4988981548.060001</v>
      </c>
      <c r="G47" s="16">
        <f t="shared" si="5"/>
        <v>9916957.409999998</v>
      </c>
      <c r="H47" s="16">
        <f t="shared" si="5"/>
        <v>-70424039.39999998</v>
      </c>
      <c r="I47" s="82">
        <f t="shared" si="5"/>
        <v>5049488630.049999</v>
      </c>
      <c r="J47" s="16">
        <f>I47/E47</f>
        <v>0.9858082704283145</v>
      </c>
      <c r="K47" s="16"/>
      <c r="L47" s="16"/>
    </row>
    <row r="48" spans="1:9" ht="15.75">
      <c r="A48" s="6" t="s">
        <v>39</v>
      </c>
      <c r="E48" s="21"/>
      <c r="I48" s="21"/>
    </row>
    <row r="51" spans="5:9" ht="15.75">
      <c r="E51" s="21">
        <f>B47-C47-D47-E47</f>
        <v>0</v>
      </c>
      <c r="I51" s="21">
        <f>F47-G47-H47-I47</f>
        <v>0</v>
      </c>
    </row>
  </sheetData>
  <sheetProtection/>
  <mergeCells count="7">
    <mergeCell ref="A1:L1"/>
    <mergeCell ref="A7:A8"/>
    <mergeCell ref="B7:E7"/>
    <mergeCell ref="F7:I7"/>
    <mergeCell ref="J7:J8"/>
    <mergeCell ref="K7:K8"/>
    <mergeCell ref="L7:L8"/>
  </mergeCells>
  <printOptions/>
  <pageMargins left="1.39" right="0.15748031496062992" top="0.17" bottom="0.15748031496062992" header="0.15748031496062992" footer="0.15748031496062992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0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H49" sqref="H49"/>
    </sheetView>
  </sheetViews>
  <sheetFormatPr defaultColWidth="9.140625" defaultRowHeight="15"/>
  <cols>
    <col min="1" max="1" width="24.57421875" style="1" customWidth="1"/>
    <col min="2" max="2" width="18.00390625" style="1" customWidth="1"/>
    <col min="3" max="3" width="18.140625" style="1" customWidth="1"/>
    <col min="4" max="4" width="16.8515625" style="1" customWidth="1"/>
    <col min="5" max="6" width="7.28125" style="1" customWidth="1"/>
    <col min="7" max="7" width="15.421875" style="1" customWidth="1"/>
    <col min="8" max="16384" width="9.140625" style="1" customWidth="1"/>
  </cols>
  <sheetData>
    <row r="1" spans="1:7" ht="33" customHeight="1">
      <c r="A1" s="66" t="s">
        <v>145</v>
      </c>
      <c r="B1" s="66"/>
      <c r="C1" s="66"/>
      <c r="D1" s="66"/>
      <c r="E1" s="66"/>
      <c r="F1" s="66"/>
      <c r="G1" s="66"/>
    </row>
    <row r="3" spans="1:2" ht="15.75">
      <c r="A3" s="11" t="s">
        <v>47</v>
      </c>
      <c r="B3" s="33">
        <f>MAX($E$10:$E$46)</f>
        <v>27.940655802075753</v>
      </c>
    </row>
    <row r="4" spans="1:2" ht="15.75">
      <c r="A4" s="12" t="s">
        <v>66</v>
      </c>
      <c r="B4" s="44">
        <f>MIN($E$10:$E$46)</f>
        <v>0</v>
      </c>
    </row>
    <row r="5" spans="1:2" ht="15.75">
      <c r="A5" s="13" t="s">
        <v>67</v>
      </c>
      <c r="B5" s="14" t="s">
        <v>42</v>
      </c>
    </row>
    <row r="6" spans="1:2" ht="15.75">
      <c r="A6" s="32"/>
      <c r="B6" s="28"/>
    </row>
    <row r="7" spans="1:7" s="7" customFormat="1" ht="63.75" customHeight="1">
      <c r="A7" s="63" t="s">
        <v>38</v>
      </c>
      <c r="B7" s="63" t="s">
        <v>262</v>
      </c>
      <c r="C7" s="63"/>
      <c r="D7" s="63"/>
      <c r="E7" s="64" t="s">
        <v>71</v>
      </c>
      <c r="F7" s="64" t="s">
        <v>72</v>
      </c>
      <c r="G7" s="64" t="s">
        <v>73</v>
      </c>
    </row>
    <row r="8" spans="1:7" s="8" customFormat="1" ht="50.25" customHeight="1">
      <c r="A8" s="67"/>
      <c r="B8" s="3" t="s">
        <v>259</v>
      </c>
      <c r="C8" s="3" t="s">
        <v>299</v>
      </c>
      <c r="D8" s="3" t="s">
        <v>44</v>
      </c>
      <c r="E8" s="65"/>
      <c r="F8" s="65"/>
      <c r="G8" s="65"/>
    </row>
    <row r="9" spans="1:7" s="7" customFormat="1" ht="15.75">
      <c r="A9" s="9">
        <v>1</v>
      </c>
      <c r="B9" s="9">
        <v>2</v>
      </c>
      <c r="C9" s="9">
        <v>3</v>
      </c>
      <c r="D9" s="9" t="s">
        <v>100</v>
      </c>
      <c r="E9" s="9">
        <v>5</v>
      </c>
      <c r="F9" s="9">
        <v>6</v>
      </c>
      <c r="G9" s="9">
        <v>7</v>
      </c>
    </row>
    <row r="10" spans="1:7" ht="15.75">
      <c r="A10" s="5" t="s">
        <v>0</v>
      </c>
      <c r="B10" s="46">
        <f>ННДконс!$E6</f>
        <v>11699372772.34</v>
      </c>
      <c r="C10" s="46">
        <f>ННДконс!$I6</f>
        <v>11880100372.439999</v>
      </c>
      <c r="D10" s="46">
        <f>C10/B10*100</f>
        <v>101.54476315625467</v>
      </c>
      <c r="E10" s="23">
        <f>IF(ABS(D10-$D$47)&gt;5,ABS(D10-$D$47)-5,0)</f>
        <v>0</v>
      </c>
      <c r="F10" s="23">
        <f>(E10-$B$4)/($B$3-$B$4)</f>
        <v>0</v>
      </c>
      <c r="G10" s="23">
        <f>F10*$B$5</f>
        <v>0</v>
      </c>
    </row>
    <row r="11" spans="1:7" ht="15.75">
      <c r="A11" s="5" t="s">
        <v>1</v>
      </c>
      <c r="B11" s="46">
        <f>ННДконс!$E7</f>
        <v>5584358000</v>
      </c>
      <c r="C11" s="46">
        <f>ННДконс!$I7</f>
        <v>5909910505.98</v>
      </c>
      <c r="D11" s="46">
        <f aca="true" t="shared" si="0" ref="D11:D47">C11/B11*100</f>
        <v>105.82972126751184</v>
      </c>
      <c r="E11" s="23">
        <f aca="true" t="shared" si="1" ref="E11:E46">IF(ABS(D11-$D$47)&gt;5,ABS(D11-$D$47)-5,0)</f>
        <v>0</v>
      </c>
      <c r="F11" s="23">
        <f aca="true" t="shared" si="2" ref="F11:F46">(E11-$B$4)/($B$3-$B$4)</f>
        <v>0</v>
      </c>
      <c r="G11" s="23">
        <f aca="true" t="shared" si="3" ref="G11:G46">F11*$B$5</f>
        <v>0</v>
      </c>
    </row>
    <row r="12" spans="1:7" ht="15.75">
      <c r="A12" s="5" t="s">
        <v>2</v>
      </c>
      <c r="B12" s="46">
        <f>ННДконс!$E8</f>
        <v>1029121000</v>
      </c>
      <c r="C12" s="46">
        <f>ННДконс!$I8</f>
        <v>1039636125.5</v>
      </c>
      <c r="D12" s="46">
        <f t="shared" si="0"/>
        <v>101.02175793711332</v>
      </c>
      <c r="E12" s="23">
        <f t="shared" si="1"/>
        <v>0</v>
      </c>
      <c r="F12" s="23">
        <f t="shared" si="2"/>
        <v>0</v>
      </c>
      <c r="G12" s="23">
        <f t="shared" si="3"/>
        <v>0</v>
      </c>
    </row>
    <row r="13" spans="1:7" ht="15.75">
      <c r="A13" s="5" t="s">
        <v>3</v>
      </c>
      <c r="B13" s="46">
        <f>ННДконс!$E9</f>
        <v>963534000</v>
      </c>
      <c r="C13" s="46">
        <f>ННДконс!$I9</f>
        <v>1045201203.1500001</v>
      </c>
      <c r="D13" s="46">
        <f t="shared" si="0"/>
        <v>108.47579879381529</v>
      </c>
      <c r="E13" s="46">
        <f t="shared" si="1"/>
        <v>1.2723573680980707</v>
      </c>
      <c r="F13" s="46">
        <f t="shared" si="2"/>
        <v>0.04553784911532196</v>
      </c>
      <c r="G13" s="46">
        <f t="shared" si="3"/>
        <v>-0.04553784911532196</v>
      </c>
    </row>
    <row r="14" spans="1:7" ht="15.75">
      <c r="A14" s="5" t="s">
        <v>4</v>
      </c>
      <c r="B14" s="46">
        <f>ННДконс!$E10</f>
        <v>202589000</v>
      </c>
      <c r="C14" s="46">
        <f>ННДконс!$I10</f>
        <v>189852716.51</v>
      </c>
      <c r="D14" s="46">
        <f t="shared" si="0"/>
        <v>93.71324035855847</v>
      </c>
      <c r="E14" s="46">
        <f t="shared" si="1"/>
        <v>3.4902010671587504</v>
      </c>
      <c r="F14" s="46">
        <f t="shared" si="2"/>
        <v>0.12491478696428658</v>
      </c>
      <c r="G14" s="46">
        <f t="shared" si="3"/>
        <v>-0.12491478696428658</v>
      </c>
    </row>
    <row r="15" spans="1:7" ht="15.75">
      <c r="A15" s="5" t="s">
        <v>5</v>
      </c>
      <c r="B15" s="46">
        <f>ННДконс!$E11</f>
        <v>317639500</v>
      </c>
      <c r="C15" s="46">
        <f>ННДконс!$I11</f>
        <v>325613989.73</v>
      </c>
      <c r="D15" s="46">
        <f t="shared" si="0"/>
        <v>102.5105472493188</v>
      </c>
      <c r="E15" s="23">
        <f t="shared" si="1"/>
        <v>0</v>
      </c>
      <c r="F15" s="23">
        <f t="shared" si="2"/>
        <v>0</v>
      </c>
      <c r="G15" s="23">
        <f t="shared" si="3"/>
        <v>0</v>
      </c>
    </row>
    <row r="16" spans="1:7" ht="15.75">
      <c r="A16" s="5" t="s">
        <v>6</v>
      </c>
      <c r="B16" s="46">
        <f>ННДконс!$E12</f>
        <v>278636675</v>
      </c>
      <c r="C16" s="46">
        <f>ННДконс!$I12</f>
        <v>295580686.56</v>
      </c>
      <c r="D16" s="46">
        <f t="shared" si="0"/>
        <v>106.08104139916254</v>
      </c>
      <c r="E16" s="23">
        <f t="shared" si="1"/>
        <v>0</v>
      </c>
      <c r="F16" s="23">
        <f t="shared" si="2"/>
        <v>0</v>
      </c>
      <c r="G16" s="23">
        <f t="shared" si="3"/>
        <v>0</v>
      </c>
    </row>
    <row r="17" spans="1:7" ht="15.75">
      <c r="A17" s="5" t="s">
        <v>7</v>
      </c>
      <c r="B17" s="46">
        <f>ННДконс!$E13</f>
        <v>98372378.57</v>
      </c>
      <c r="C17" s="46">
        <f>ННДконс!$I13</f>
        <v>94356983.34</v>
      </c>
      <c r="D17" s="46">
        <f t="shared" si="0"/>
        <v>95.91816799759222</v>
      </c>
      <c r="E17" s="46">
        <f t="shared" si="1"/>
        <v>1.2852734281249951</v>
      </c>
      <c r="F17" s="46">
        <f t="shared" si="2"/>
        <v>0.04600011671986275</v>
      </c>
      <c r="G17" s="46">
        <f t="shared" si="3"/>
        <v>-0.04600011671986275</v>
      </c>
    </row>
    <row r="18" spans="1:7" ht="15.75">
      <c r="A18" s="5" t="s">
        <v>8</v>
      </c>
      <c r="B18" s="46">
        <f>ННДконс!$E14</f>
        <v>278741000</v>
      </c>
      <c r="C18" s="46">
        <f>ННДконс!$I14</f>
        <v>277513162.18</v>
      </c>
      <c r="D18" s="46">
        <f t="shared" si="0"/>
        <v>99.5595058423411</v>
      </c>
      <c r="E18" s="23">
        <f t="shared" si="1"/>
        <v>0</v>
      </c>
      <c r="F18" s="23">
        <f t="shared" si="2"/>
        <v>0</v>
      </c>
      <c r="G18" s="23">
        <f t="shared" si="3"/>
        <v>0</v>
      </c>
    </row>
    <row r="19" spans="1:7" ht="15.75">
      <c r="A19" s="5" t="s">
        <v>9</v>
      </c>
      <c r="B19" s="46">
        <f>ННДконс!$E15</f>
        <v>157592000</v>
      </c>
      <c r="C19" s="46">
        <f>ННДконс!$I15</f>
        <v>159410167.33</v>
      </c>
      <c r="D19" s="46">
        <f t="shared" si="0"/>
        <v>101.15371803771767</v>
      </c>
      <c r="E19" s="23">
        <f t="shared" si="1"/>
        <v>0</v>
      </c>
      <c r="F19" s="23">
        <f t="shared" si="2"/>
        <v>0</v>
      </c>
      <c r="G19" s="23">
        <f t="shared" si="3"/>
        <v>0</v>
      </c>
    </row>
    <row r="20" spans="1:7" ht="15.75">
      <c r="A20" s="5" t="s">
        <v>10</v>
      </c>
      <c r="B20" s="46">
        <f>ННДконс!$E16</f>
        <v>39790700</v>
      </c>
      <c r="C20" s="46">
        <f>ННДконс!$I16</f>
        <v>39930405.800000004</v>
      </c>
      <c r="D20" s="46">
        <f t="shared" si="0"/>
        <v>100.3511016393278</v>
      </c>
      <c r="E20" s="23">
        <f t="shared" si="1"/>
        <v>0</v>
      </c>
      <c r="F20" s="23">
        <f t="shared" si="2"/>
        <v>0</v>
      </c>
      <c r="G20" s="23">
        <f t="shared" si="3"/>
        <v>0</v>
      </c>
    </row>
    <row r="21" spans="1:7" ht="15.75">
      <c r="A21" s="5" t="s">
        <v>11</v>
      </c>
      <c r="B21" s="46">
        <f>ННДконс!$E17</f>
        <v>177917538.51999998</v>
      </c>
      <c r="C21" s="46">
        <f>ННДконс!$I17</f>
        <v>165721743.47</v>
      </c>
      <c r="D21" s="46">
        <f t="shared" si="0"/>
        <v>93.1452541714267</v>
      </c>
      <c r="E21" s="46">
        <f t="shared" si="1"/>
        <v>4.058187254290516</v>
      </c>
      <c r="F21" s="46">
        <f t="shared" si="2"/>
        <v>0.14524309246846767</v>
      </c>
      <c r="G21" s="46">
        <f t="shared" si="3"/>
        <v>-0.14524309246846767</v>
      </c>
    </row>
    <row r="22" spans="1:7" ht="15.75">
      <c r="A22" s="5" t="s">
        <v>12</v>
      </c>
      <c r="B22" s="46">
        <f>ННДконс!$E18</f>
        <v>51426858.99</v>
      </c>
      <c r="C22" s="46">
        <f>ННДконс!$I18</f>
        <v>53995612.16</v>
      </c>
      <c r="D22" s="46">
        <f t="shared" si="0"/>
        <v>104.99496414995808</v>
      </c>
      <c r="E22" s="23">
        <f t="shared" si="1"/>
        <v>0</v>
      </c>
      <c r="F22" s="23">
        <f>(E22-$B$4)/($B$3-$B$4)</f>
        <v>0</v>
      </c>
      <c r="G22" s="23">
        <f t="shared" si="3"/>
        <v>0</v>
      </c>
    </row>
    <row r="23" spans="1:7" ht="15.75">
      <c r="A23" s="5" t="s">
        <v>13</v>
      </c>
      <c r="B23" s="46">
        <f>ННДконс!$E19</f>
        <v>98963066</v>
      </c>
      <c r="C23" s="46">
        <f>ННДконс!$I19</f>
        <v>95697570.11</v>
      </c>
      <c r="D23" s="46">
        <f t="shared" si="0"/>
        <v>96.70028827724477</v>
      </c>
      <c r="E23" s="46">
        <f t="shared" si="1"/>
        <v>0.5031531484724496</v>
      </c>
      <c r="F23" s="46">
        <f t="shared" si="2"/>
        <v>0.018007921934139772</v>
      </c>
      <c r="G23" s="46">
        <f t="shared" si="3"/>
        <v>-0.018007921934139772</v>
      </c>
    </row>
    <row r="24" spans="1:7" ht="15.75">
      <c r="A24" s="5" t="s">
        <v>14</v>
      </c>
      <c r="B24" s="46">
        <f>ННДконс!$E20</f>
        <v>106928966</v>
      </c>
      <c r="C24" s="46">
        <f>ННДконс!$I20</f>
        <v>80410944.54</v>
      </c>
      <c r="D24" s="46">
        <f t="shared" si="0"/>
        <v>75.20033864350657</v>
      </c>
      <c r="E24" s="46">
        <f t="shared" si="1"/>
        <v>22.003102782210647</v>
      </c>
      <c r="F24" s="46">
        <f t="shared" si="2"/>
        <v>0.7874941425167266</v>
      </c>
      <c r="G24" s="46">
        <f t="shared" si="3"/>
        <v>-0.7874941425167266</v>
      </c>
    </row>
    <row r="25" spans="1:7" ht="15.75">
      <c r="A25" s="5" t="s">
        <v>15</v>
      </c>
      <c r="B25" s="46">
        <f>ННДконс!$E21</f>
        <v>52383852</v>
      </c>
      <c r="C25" s="46">
        <f>ННДконс!$I21</f>
        <v>52849159.77</v>
      </c>
      <c r="D25" s="46">
        <f t="shared" si="0"/>
        <v>100.88826566247934</v>
      </c>
      <c r="E25" s="23">
        <f t="shared" si="1"/>
        <v>0</v>
      </c>
      <c r="F25" s="23">
        <f t="shared" si="2"/>
        <v>0</v>
      </c>
      <c r="G25" s="23">
        <f t="shared" si="3"/>
        <v>0</v>
      </c>
    </row>
    <row r="26" spans="1:7" ht="15.75">
      <c r="A26" s="5" t="s">
        <v>16</v>
      </c>
      <c r="B26" s="46">
        <f>ННДконс!$E22</f>
        <v>495539198.66</v>
      </c>
      <c r="C26" s="46">
        <f>ННДконс!$I22</f>
        <v>465118823.27000004</v>
      </c>
      <c r="D26" s="46">
        <f t="shared" si="0"/>
        <v>93.86115660027289</v>
      </c>
      <c r="E26" s="46">
        <f t="shared" si="1"/>
        <v>3.342284825444324</v>
      </c>
      <c r="F26" s="46">
        <f t="shared" si="2"/>
        <v>0.11962084387425224</v>
      </c>
      <c r="G26" s="46">
        <f>F26*$B$5</f>
        <v>-0.11962084387425224</v>
      </c>
    </row>
    <row r="27" spans="1:7" ht="15.75">
      <c r="A27" s="5" t="s">
        <v>17</v>
      </c>
      <c r="B27" s="46">
        <f>ННДконс!$E23</f>
        <v>37643900</v>
      </c>
      <c r="C27" s="46">
        <f>ННДконс!$I23</f>
        <v>35561783.57</v>
      </c>
      <c r="D27" s="46">
        <f t="shared" si="0"/>
        <v>94.46891414013957</v>
      </c>
      <c r="E27" s="46">
        <f t="shared" si="1"/>
        <v>2.7345272855776415</v>
      </c>
      <c r="F27" s="46">
        <f t="shared" si="2"/>
        <v>0.09786911606328472</v>
      </c>
      <c r="G27" s="46">
        <f t="shared" si="3"/>
        <v>-0.09786911606328472</v>
      </c>
    </row>
    <row r="28" spans="1:7" ht="15.75">
      <c r="A28" s="5" t="s">
        <v>18</v>
      </c>
      <c r="B28" s="46">
        <f>ННДконс!$E24</f>
        <v>59517819</v>
      </c>
      <c r="C28" s="46">
        <f>ННДконс!$I24</f>
        <v>59044970.93</v>
      </c>
      <c r="D28" s="46">
        <f t="shared" si="0"/>
        <v>99.2055352868357</v>
      </c>
      <c r="E28" s="23">
        <f t="shared" si="1"/>
        <v>0</v>
      </c>
      <c r="F28" s="23">
        <f t="shared" si="2"/>
        <v>0</v>
      </c>
      <c r="G28" s="23">
        <f t="shared" si="3"/>
        <v>0</v>
      </c>
    </row>
    <row r="29" spans="1:7" ht="15.75">
      <c r="A29" s="5" t="s">
        <v>19</v>
      </c>
      <c r="B29" s="46">
        <f>ННДконс!$E25</f>
        <v>228706341.59</v>
      </c>
      <c r="C29" s="46">
        <f>ННДконс!$I25</f>
        <v>229095486.74</v>
      </c>
      <c r="D29" s="46">
        <f t="shared" si="0"/>
        <v>100.17015057269273</v>
      </c>
      <c r="E29" s="23">
        <f t="shared" si="1"/>
        <v>0</v>
      </c>
      <c r="F29" s="23">
        <f t="shared" si="2"/>
        <v>0</v>
      </c>
      <c r="G29" s="23">
        <f t="shared" si="3"/>
        <v>0</v>
      </c>
    </row>
    <row r="30" spans="1:7" ht="15.75">
      <c r="A30" s="5" t="s">
        <v>20</v>
      </c>
      <c r="B30" s="46">
        <f>ННДконс!$E26</f>
        <v>175937092.06</v>
      </c>
      <c r="C30" s="46">
        <f>ННДконс!$I26</f>
        <v>176757758.48000002</v>
      </c>
      <c r="D30" s="46">
        <f t="shared" si="0"/>
        <v>100.46645446414458</v>
      </c>
      <c r="E30" s="23">
        <f t="shared" si="1"/>
        <v>0</v>
      </c>
      <c r="F30" s="23">
        <f t="shared" si="2"/>
        <v>0</v>
      </c>
      <c r="G30" s="23">
        <f t="shared" si="3"/>
        <v>0</v>
      </c>
    </row>
    <row r="31" spans="1:7" ht="15.75">
      <c r="A31" s="5" t="s">
        <v>21</v>
      </c>
      <c r="B31" s="46">
        <f>ННДконс!$E27</f>
        <v>57199575.45</v>
      </c>
      <c r="C31" s="46">
        <f>ННДконс!$I27</f>
        <v>57066837.89</v>
      </c>
      <c r="D31" s="46">
        <f t="shared" si="0"/>
        <v>99.76793960627202</v>
      </c>
      <c r="E31" s="23">
        <f t="shared" si="1"/>
        <v>0</v>
      </c>
      <c r="F31" s="23">
        <f t="shared" si="2"/>
        <v>0</v>
      </c>
      <c r="G31" s="23">
        <f t="shared" si="3"/>
        <v>0</v>
      </c>
    </row>
    <row r="32" spans="1:7" ht="15.75">
      <c r="A32" s="5" t="s">
        <v>22</v>
      </c>
      <c r="B32" s="46">
        <f>ННДконс!$E28</f>
        <v>76350492.37</v>
      </c>
      <c r="C32" s="46">
        <f>ННДконс!$I28</f>
        <v>74883747.62</v>
      </c>
      <c r="D32" s="46">
        <f t="shared" si="0"/>
        <v>98.0789321660271</v>
      </c>
      <c r="E32" s="23">
        <f t="shared" si="1"/>
        <v>0</v>
      </c>
      <c r="F32" s="23">
        <f t="shared" si="2"/>
        <v>0</v>
      </c>
      <c r="G32" s="23">
        <f t="shared" si="3"/>
        <v>0</v>
      </c>
    </row>
    <row r="33" spans="1:7" ht="15.75">
      <c r="A33" s="5" t="s">
        <v>23</v>
      </c>
      <c r="B33" s="46">
        <f>ННДконс!$E29</f>
        <v>76366057.72000001</v>
      </c>
      <c r="C33" s="46">
        <f>ННДконс!$I29</f>
        <v>73498657.61000001</v>
      </c>
      <c r="D33" s="46">
        <f t="shared" si="0"/>
        <v>96.24519034292241</v>
      </c>
      <c r="E33" s="46">
        <f t="shared" si="1"/>
        <v>0.9582510827948028</v>
      </c>
      <c r="F33" s="46">
        <f t="shared" si="2"/>
        <v>0.034295940996618014</v>
      </c>
      <c r="G33" s="46">
        <f t="shared" si="3"/>
        <v>-0.034295940996618014</v>
      </c>
    </row>
    <row r="34" spans="1:7" ht="15.75">
      <c r="A34" s="5" t="s">
        <v>24</v>
      </c>
      <c r="B34" s="46">
        <f>ННДконс!$E30</f>
        <v>291211954.1</v>
      </c>
      <c r="C34" s="46">
        <f>ННДконс!$I30</f>
        <v>314644811.06000006</v>
      </c>
      <c r="D34" s="46">
        <f t="shared" si="0"/>
        <v>108.04666725733153</v>
      </c>
      <c r="E34" s="46">
        <f t="shared" si="1"/>
        <v>0.8432258316143191</v>
      </c>
      <c r="F34" s="46">
        <f t="shared" si="2"/>
        <v>0.030179171082722923</v>
      </c>
      <c r="G34" s="46">
        <f t="shared" si="3"/>
        <v>-0.030179171082722923</v>
      </c>
    </row>
    <row r="35" spans="1:7" ht="15.75">
      <c r="A35" s="5" t="s">
        <v>25</v>
      </c>
      <c r="B35" s="46">
        <f>ННДконс!$E31</f>
        <v>33045193.4</v>
      </c>
      <c r="C35" s="46">
        <f>ННДконс!$I31</f>
        <v>32405731.64</v>
      </c>
      <c r="D35" s="46">
        <f t="shared" si="0"/>
        <v>98.0648872219946</v>
      </c>
      <c r="E35" s="23">
        <f t="shared" si="1"/>
        <v>0</v>
      </c>
      <c r="F35" s="23">
        <f t="shared" si="2"/>
        <v>0</v>
      </c>
      <c r="G35" s="23">
        <f t="shared" si="3"/>
        <v>0</v>
      </c>
    </row>
    <row r="36" spans="1:7" ht="15.75">
      <c r="A36" s="5" t="s">
        <v>26</v>
      </c>
      <c r="B36" s="46">
        <f>ННДконс!$E32</f>
        <v>228592475.19</v>
      </c>
      <c r="C36" s="46">
        <f>ННДконс!$I32</f>
        <v>246085617.26</v>
      </c>
      <c r="D36" s="46">
        <f t="shared" si="0"/>
        <v>107.65254501726716</v>
      </c>
      <c r="E36" s="46">
        <f t="shared" si="1"/>
        <v>0.4491035915499424</v>
      </c>
      <c r="F36" s="46">
        <f t="shared" si="2"/>
        <v>0.016073480691765934</v>
      </c>
      <c r="G36" s="46">
        <f t="shared" si="3"/>
        <v>-0.016073480691765934</v>
      </c>
    </row>
    <row r="37" spans="1:7" ht="15.75">
      <c r="A37" s="5" t="s">
        <v>27</v>
      </c>
      <c r="B37" s="46">
        <f>ННДконс!$E33</f>
        <v>92079068</v>
      </c>
      <c r="C37" s="46">
        <f>ННДконс!$I33</f>
        <v>92319412.47999999</v>
      </c>
      <c r="D37" s="46">
        <f t="shared" si="0"/>
        <v>100.26101967061611</v>
      </c>
      <c r="E37" s="23">
        <f t="shared" si="1"/>
        <v>0</v>
      </c>
      <c r="F37" s="23">
        <f t="shared" si="2"/>
        <v>0</v>
      </c>
      <c r="G37" s="23">
        <f t="shared" si="3"/>
        <v>0</v>
      </c>
    </row>
    <row r="38" spans="1:7" ht="15.75">
      <c r="A38" s="5" t="s">
        <v>28</v>
      </c>
      <c r="B38" s="46">
        <f>ННДконс!$E34</f>
        <v>54218772.72</v>
      </c>
      <c r="C38" s="46">
        <f>ННДконс!$I34</f>
        <v>53808971.78</v>
      </c>
      <c r="D38" s="46">
        <f t="shared" si="0"/>
        <v>99.24417149367007</v>
      </c>
      <c r="E38" s="23">
        <f t="shared" si="1"/>
        <v>0</v>
      </c>
      <c r="F38" s="23">
        <f t="shared" si="2"/>
        <v>0</v>
      </c>
      <c r="G38" s="23">
        <f t="shared" si="3"/>
        <v>0</v>
      </c>
    </row>
    <row r="39" spans="1:7" ht="15.75">
      <c r="A39" s="5" t="s">
        <v>29</v>
      </c>
      <c r="B39" s="46">
        <f>ННДконс!$E35</f>
        <v>94538349</v>
      </c>
      <c r="C39" s="46">
        <f>ННДконс!$I35</f>
        <v>65479894</v>
      </c>
      <c r="D39" s="46">
        <f t="shared" si="0"/>
        <v>69.26278562364146</v>
      </c>
      <c r="E39" s="46">
        <f t="shared" si="1"/>
        <v>27.940655802075753</v>
      </c>
      <c r="F39" s="23">
        <f t="shared" si="2"/>
        <v>1</v>
      </c>
      <c r="G39" s="23">
        <f t="shared" si="3"/>
        <v>-1</v>
      </c>
    </row>
    <row r="40" spans="1:7" ht="15.75">
      <c r="A40" s="5" t="s">
        <v>30</v>
      </c>
      <c r="B40" s="46">
        <f>ННДконс!$E36</f>
        <v>272962710.85</v>
      </c>
      <c r="C40" s="46">
        <f>ННДконс!$I36</f>
        <v>281324164.11</v>
      </c>
      <c r="D40" s="46">
        <f t="shared" si="0"/>
        <v>103.06322179830447</v>
      </c>
      <c r="E40" s="23">
        <f t="shared" si="1"/>
        <v>0</v>
      </c>
      <c r="F40" s="23">
        <f t="shared" si="2"/>
        <v>0</v>
      </c>
      <c r="G40" s="23">
        <f t="shared" si="3"/>
        <v>0</v>
      </c>
    </row>
    <row r="41" spans="1:7" ht="15.75">
      <c r="A41" s="5" t="s">
        <v>31</v>
      </c>
      <c r="B41" s="46">
        <f>ННДконс!$E37</f>
        <v>358834207</v>
      </c>
      <c r="C41" s="46">
        <f>ННДконс!$I37</f>
        <v>360160611.7</v>
      </c>
      <c r="D41" s="46">
        <f t="shared" si="0"/>
        <v>100.3696427693138</v>
      </c>
      <c r="E41" s="23">
        <f t="shared" si="1"/>
        <v>0</v>
      </c>
      <c r="F41" s="23">
        <f t="shared" si="2"/>
        <v>0</v>
      </c>
      <c r="G41" s="23">
        <f t="shared" si="3"/>
        <v>0</v>
      </c>
    </row>
    <row r="42" spans="1:7" ht="15.75">
      <c r="A42" s="5" t="s">
        <v>32</v>
      </c>
      <c r="B42" s="46">
        <f>ННДконс!$E38</f>
        <v>128527381</v>
      </c>
      <c r="C42" s="46">
        <f>ННДконс!$I38</f>
        <v>117569696.87</v>
      </c>
      <c r="D42" s="46">
        <f t="shared" si="0"/>
        <v>91.4744359958599</v>
      </c>
      <c r="E42" s="46">
        <f t="shared" si="1"/>
        <v>5.72900542985731</v>
      </c>
      <c r="F42" s="46">
        <f t="shared" si="2"/>
        <v>0.2050419099122109</v>
      </c>
      <c r="G42" s="46">
        <f t="shared" si="3"/>
        <v>-0.2050419099122109</v>
      </c>
    </row>
    <row r="43" spans="1:7" ht="15.75">
      <c r="A43" s="5" t="s">
        <v>33</v>
      </c>
      <c r="B43" s="46">
        <f>ННДконс!$E39</f>
        <v>66164732.93</v>
      </c>
      <c r="C43" s="46">
        <f>ННДконс!$I39</f>
        <v>66164732.93</v>
      </c>
      <c r="D43" s="46">
        <f t="shared" si="0"/>
        <v>100</v>
      </c>
      <c r="E43" s="23">
        <f t="shared" si="1"/>
        <v>0</v>
      </c>
      <c r="F43" s="23">
        <f t="shared" si="2"/>
        <v>0</v>
      </c>
      <c r="G43" s="23">
        <f t="shared" si="3"/>
        <v>0</v>
      </c>
    </row>
    <row r="44" spans="1:7" ht="15.75">
      <c r="A44" s="5" t="s">
        <v>34</v>
      </c>
      <c r="B44" s="46">
        <f>ННДконс!$E40</f>
        <v>47576107.59</v>
      </c>
      <c r="C44" s="46">
        <f>ННДконс!$I40</f>
        <v>47183304.71</v>
      </c>
      <c r="D44" s="46">
        <f t="shared" si="0"/>
        <v>99.17436944740186</v>
      </c>
      <c r="E44" s="23">
        <f t="shared" si="1"/>
        <v>0</v>
      </c>
      <c r="F44" s="23">
        <f t="shared" si="2"/>
        <v>0</v>
      </c>
      <c r="G44" s="23">
        <f t="shared" si="3"/>
        <v>0</v>
      </c>
    </row>
    <row r="45" spans="1:7" ht="15.75">
      <c r="A45" s="5" t="s">
        <v>35</v>
      </c>
      <c r="B45" s="46">
        <f>ННДконс!$E41</f>
        <v>56849758.71</v>
      </c>
      <c r="C45" s="46">
        <f>ННДконс!$I41</f>
        <v>46031393.61</v>
      </c>
      <c r="D45" s="46">
        <f t="shared" si="0"/>
        <v>80.9702532684681</v>
      </c>
      <c r="E45" s="46">
        <f t="shared" si="1"/>
        <v>16.233188157249117</v>
      </c>
      <c r="F45" s="46">
        <f t="shared" si="2"/>
        <v>0.5809880867593354</v>
      </c>
      <c r="G45" s="46">
        <f t="shared" si="3"/>
        <v>-0.5809880867593354</v>
      </c>
    </row>
    <row r="46" spans="1:7" ht="15.75">
      <c r="A46" s="5" t="s">
        <v>36</v>
      </c>
      <c r="B46" s="46">
        <f>ННДконс!$E42</f>
        <v>75876167</v>
      </c>
      <c r="C46" s="46">
        <f>ННДконс!$I42</f>
        <v>77140143.33</v>
      </c>
      <c r="D46" s="46">
        <f t="shared" si="0"/>
        <v>101.66584104070517</v>
      </c>
      <c r="E46" s="23">
        <f t="shared" si="1"/>
        <v>0</v>
      </c>
      <c r="F46" s="23">
        <f t="shared" si="2"/>
        <v>0</v>
      </c>
      <c r="G46" s="23">
        <f t="shared" si="3"/>
        <v>0</v>
      </c>
    </row>
    <row r="47" spans="1:7" ht="15.75">
      <c r="A47" s="15" t="s">
        <v>117</v>
      </c>
      <c r="B47" s="16">
        <f>AVERAGE(B10:B46)</f>
        <v>652570396.2637838</v>
      </c>
      <c r="C47" s="16">
        <f>AVERAGE(C10:C46)</f>
        <v>666949402.7070271</v>
      </c>
      <c r="D47" s="16">
        <f t="shared" si="0"/>
        <v>102.20344142571722</v>
      </c>
      <c r="E47" s="24"/>
      <c r="F47" s="24"/>
      <c r="G47" s="24"/>
    </row>
    <row r="48" ht="15.75">
      <c r="A48" s="6" t="s">
        <v>39</v>
      </c>
    </row>
    <row r="49" ht="15.75">
      <c r="D49" s="21"/>
    </row>
    <row r="50" spans="2:4" ht="15.75">
      <c r="B50" s="21">
        <f>SUM(B10:B46)</f>
        <v>24145104661.760002</v>
      </c>
      <c r="C50" s="21">
        <f>SUM(C10:C46)</f>
        <v>24677127900.160004</v>
      </c>
      <c r="D50" s="21">
        <f>C50/B50*100</f>
        <v>102.20344142571722</v>
      </c>
    </row>
  </sheetData>
  <sheetProtection/>
  <mergeCells count="6">
    <mergeCell ref="G7:G8"/>
    <mergeCell ref="A1:G1"/>
    <mergeCell ref="A7:A8"/>
    <mergeCell ref="B7:D7"/>
    <mergeCell ref="E7:E8"/>
    <mergeCell ref="F7:F8"/>
  </mergeCells>
  <printOptions/>
  <pageMargins left="0.15748031496062992" right="0.15748031496062992" top="0.58" bottom="0.31496062992125984" header="0.31496062992125984" footer="0.31496062992125984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F46" sqref="F46"/>
    </sheetView>
  </sheetViews>
  <sheetFormatPr defaultColWidth="9.140625" defaultRowHeight="15"/>
  <cols>
    <col min="1" max="1" width="24.7109375" style="1" customWidth="1"/>
    <col min="2" max="2" width="29.7109375" style="1" customWidth="1"/>
    <col min="3" max="3" width="7.28125" style="2" customWidth="1"/>
    <col min="4" max="4" width="7.140625" style="2" customWidth="1"/>
    <col min="5" max="5" width="15.421875" style="2" customWidth="1"/>
    <col min="6" max="16384" width="9.140625" style="1" customWidth="1"/>
  </cols>
  <sheetData>
    <row r="1" spans="1:5" ht="47.25" customHeight="1">
      <c r="A1" s="66" t="s">
        <v>286</v>
      </c>
      <c r="B1" s="68"/>
      <c r="C1" s="68"/>
      <c r="D1" s="68"/>
      <c r="E1" s="68"/>
    </row>
    <row r="3" spans="1:2" ht="15.75">
      <c r="A3" s="11" t="s">
        <v>57</v>
      </c>
      <c r="B3" s="11">
        <v>1</v>
      </c>
    </row>
    <row r="4" spans="1:2" ht="15.75">
      <c r="A4" s="12" t="s">
        <v>58</v>
      </c>
      <c r="B4" s="12">
        <v>0</v>
      </c>
    </row>
    <row r="5" spans="1:2" ht="15.75">
      <c r="A5" s="13" t="s">
        <v>59</v>
      </c>
      <c r="B5" s="14" t="s">
        <v>42</v>
      </c>
    </row>
    <row r="7" spans="1:5" s="8" customFormat="1" ht="129.75" customHeight="1">
      <c r="A7" s="3" t="s">
        <v>38</v>
      </c>
      <c r="B7" s="3" t="s">
        <v>300</v>
      </c>
      <c r="C7" s="9" t="s">
        <v>87</v>
      </c>
      <c r="D7" s="9" t="s">
        <v>88</v>
      </c>
      <c r="E7" s="9" t="s">
        <v>89</v>
      </c>
    </row>
    <row r="8" spans="1:5" s="7" customFormat="1" ht="15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.75">
      <c r="A9" s="5" t="s">
        <v>0</v>
      </c>
      <c r="B9" s="19"/>
      <c r="C9" s="20">
        <f>IF(B9="+",1,0)</f>
        <v>0</v>
      </c>
      <c r="D9" s="20">
        <f>(C9-$B$4)/($B$3-$B$4)</f>
        <v>0</v>
      </c>
      <c r="E9" s="20">
        <f>D9*$B$5</f>
        <v>0</v>
      </c>
    </row>
    <row r="10" spans="1:5" ht="15.75">
      <c r="A10" s="5" t="s">
        <v>1</v>
      </c>
      <c r="B10" s="19"/>
      <c r="C10" s="20">
        <f aca="true" t="shared" si="0" ref="C10:C45">IF(B10="+",1,0)</f>
        <v>0</v>
      </c>
      <c r="D10" s="20">
        <f aca="true" t="shared" si="1" ref="D10:D45">(C10-$B$4)/($B$3-$B$4)</f>
        <v>0</v>
      </c>
      <c r="E10" s="20">
        <f aca="true" t="shared" si="2" ref="E10:E45">D10*$B$5</f>
        <v>0</v>
      </c>
    </row>
    <row r="11" spans="1:5" ht="15.75">
      <c r="A11" s="5" t="s">
        <v>2</v>
      </c>
      <c r="B11" s="19"/>
      <c r="C11" s="20">
        <f t="shared" si="0"/>
        <v>0</v>
      </c>
      <c r="D11" s="20">
        <f t="shared" si="1"/>
        <v>0</v>
      </c>
      <c r="E11" s="20">
        <f t="shared" si="2"/>
        <v>0</v>
      </c>
    </row>
    <row r="12" spans="1:5" ht="15.75">
      <c r="A12" s="5" t="s">
        <v>3</v>
      </c>
      <c r="B12" s="19"/>
      <c r="C12" s="20">
        <f t="shared" si="0"/>
        <v>0</v>
      </c>
      <c r="D12" s="20">
        <f t="shared" si="1"/>
        <v>0</v>
      </c>
      <c r="E12" s="20">
        <f t="shared" si="2"/>
        <v>0</v>
      </c>
    </row>
    <row r="13" spans="1:5" ht="15.75">
      <c r="A13" s="5" t="s">
        <v>4</v>
      </c>
      <c r="B13" s="19"/>
      <c r="C13" s="20">
        <f t="shared" si="0"/>
        <v>0</v>
      </c>
      <c r="D13" s="20">
        <f t="shared" si="1"/>
        <v>0</v>
      </c>
      <c r="E13" s="20">
        <f t="shared" si="2"/>
        <v>0</v>
      </c>
    </row>
    <row r="14" spans="1:5" ht="15.75">
      <c r="A14" s="5" t="s">
        <v>5</v>
      </c>
      <c r="B14" s="19"/>
      <c r="C14" s="20">
        <f t="shared" si="0"/>
        <v>0</v>
      </c>
      <c r="D14" s="20">
        <f t="shared" si="1"/>
        <v>0</v>
      </c>
      <c r="E14" s="20">
        <f t="shared" si="2"/>
        <v>0</v>
      </c>
    </row>
    <row r="15" spans="1:5" ht="15.75">
      <c r="A15" s="5" t="s">
        <v>6</v>
      </c>
      <c r="B15" s="19"/>
      <c r="C15" s="20">
        <f t="shared" si="0"/>
        <v>0</v>
      </c>
      <c r="D15" s="20">
        <f t="shared" si="1"/>
        <v>0</v>
      </c>
      <c r="E15" s="20">
        <f t="shared" si="2"/>
        <v>0</v>
      </c>
    </row>
    <row r="16" spans="1:5" ht="15.75">
      <c r="A16" s="5" t="s">
        <v>7</v>
      </c>
      <c r="B16" s="19"/>
      <c r="C16" s="20">
        <f t="shared" si="0"/>
        <v>0</v>
      </c>
      <c r="D16" s="20">
        <f t="shared" si="1"/>
        <v>0</v>
      </c>
      <c r="E16" s="20">
        <f t="shared" si="2"/>
        <v>0</v>
      </c>
    </row>
    <row r="17" spans="1:5" ht="15.75">
      <c r="A17" s="5" t="s">
        <v>8</v>
      </c>
      <c r="B17" s="19"/>
      <c r="C17" s="20">
        <f t="shared" si="0"/>
        <v>0</v>
      </c>
      <c r="D17" s="20">
        <f t="shared" si="1"/>
        <v>0</v>
      </c>
      <c r="E17" s="20">
        <f t="shared" si="2"/>
        <v>0</v>
      </c>
    </row>
    <row r="18" spans="1:5" ht="15.75">
      <c r="A18" s="5" t="s">
        <v>9</v>
      </c>
      <c r="B18" s="19"/>
      <c r="C18" s="20">
        <f t="shared" si="0"/>
        <v>0</v>
      </c>
      <c r="D18" s="20">
        <f t="shared" si="1"/>
        <v>0</v>
      </c>
      <c r="E18" s="20">
        <f t="shared" si="2"/>
        <v>0</v>
      </c>
    </row>
    <row r="19" spans="1:5" ht="15.75">
      <c r="A19" s="5" t="s">
        <v>10</v>
      </c>
      <c r="B19" s="55"/>
      <c r="C19" s="20">
        <f t="shared" si="0"/>
        <v>0</v>
      </c>
      <c r="D19" s="20">
        <f t="shared" si="1"/>
        <v>0</v>
      </c>
      <c r="E19" s="20">
        <f t="shared" si="2"/>
        <v>0</v>
      </c>
    </row>
    <row r="20" spans="1:5" ht="15.75">
      <c r="A20" s="5" t="s">
        <v>11</v>
      </c>
      <c r="B20" s="55"/>
      <c r="C20" s="20">
        <f t="shared" si="0"/>
        <v>0</v>
      </c>
      <c r="D20" s="20">
        <f t="shared" si="1"/>
        <v>0</v>
      </c>
      <c r="E20" s="20">
        <f t="shared" si="2"/>
        <v>0</v>
      </c>
    </row>
    <row r="21" spans="1:5" ht="15.75">
      <c r="A21" s="5" t="s">
        <v>12</v>
      </c>
      <c r="B21" s="19"/>
      <c r="C21" s="20">
        <f t="shared" si="0"/>
        <v>0</v>
      </c>
      <c r="D21" s="20">
        <f t="shared" si="1"/>
        <v>0</v>
      </c>
      <c r="E21" s="20">
        <f t="shared" si="2"/>
        <v>0</v>
      </c>
    </row>
    <row r="22" spans="1:5" ht="15.75">
      <c r="A22" s="5" t="s">
        <v>13</v>
      </c>
      <c r="B22" s="19"/>
      <c r="C22" s="20">
        <f t="shared" si="0"/>
        <v>0</v>
      </c>
      <c r="D22" s="20">
        <f t="shared" si="1"/>
        <v>0</v>
      </c>
      <c r="E22" s="20">
        <f t="shared" si="2"/>
        <v>0</v>
      </c>
    </row>
    <row r="23" spans="1:5" ht="15.75">
      <c r="A23" s="5" t="s">
        <v>14</v>
      </c>
      <c r="B23" s="55" t="s">
        <v>37</v>
      </c>
      <c r="C23" s="20">
        <f t="shared" si="0"/>
        <v>1</v>
      </c>
      <c r="D23" s="20">
        <f t="shared" si="1"/>
        <v>1</v>
      </c>
      <c r="E23" s="20">
        <f t="shared" si="2"/>
        <v>-1</v>
      </c>
    </row>
    <row r="24" spans="1:5" ht="15.75">
      <c r="A24" s="5" t="s">
        <v>15</v>
      </c>
      <c r="B24" s="55"/>
      <c r="C24" s="20">
        <f t="shared" si="0"/>
        <v>0</v>
      </c>
      <c r="D24" s="20">
        <f t="shared" si="1"/>
        <v>0</v>
      </c>
      <c r="E24" s="20">
        <f t="shared" si="2"/>
        <v>0</v>
      </c>
    </row>
    <row r="25" spans="1:5" ht="15.75">
      <c r="A25" s="5" t="s">
        <v>16</v>
      </c>
      <c r="B25" s="19"/>
      <c r="C25" s="20">
        <f t="shared" si="0"/>
        <v>0</v>
      </c>
      <c r="D25" s="20">
        <f t="shared" si="1"/>
        <v>0</v>
      </c>
      <c r="E25" s="20">
        <f t="shared" si="2"/>
        <v>0</v>
      </c>
    </row>
    <row r="26" spans="1:5" ht="15.75">
      <c r="A26" s="5" t="s">
        <v>17</v>
      </c>
      <c r="B26" s="19"/>
      <c r="C26" s="20">
        <f t="shared" si="0"/>
        <v>0</v>
      </c>
      <c r="D26" s="20">
        <f t="shared" si="1"/>
        <v>0</v>
      </c>
      <c r="E26" s="20">
        <f t="shared" si="2"/>
        <v>0</v>
      </c>
    </row>
    <row r="27" spans="1:5" ht="15.75">
      <c r="A27" s="5" t="s">
        <v>18</v>
      </c>
      <c r="B27" s="19"/>
      <c r="C27" s="20">
        <f t="shared" si="0"/>
        <v>0</v>
      </c>
      <c r="D27" s="20">
        <f t="shared" si="1"/>
        <v>0</v>
      </c>
      <c r="E27" s="20">
        <f t="shared" si="2"/>
        <v>0</v>
      </c>
    </row>
    <row r="28" spans="1:5" ht="15.75">
      <c r="A28" s="5" t="s">
        <v>19</v>
      </c>
      <c r="B28" s="19"/>
      <c r="C28" s="20">
        <f t="shared" si="0"/>
        <v>0</v>
      </c>
      <c r="D28" s="20">
        <f t="shared" si="1"/>
        <v>0</v>
      </c>
      <c r="E28" s="20">
        <f t="shared" si="2"/>
        <v>0</v>
      </c>
    </row>
    <row r="29" spans="1:5" ht="15.75">
      <c r="A29" s="5" t="s">
        <v>20</v>
      </c>
      <c r="B29" s="19"/>
      <c r="C29" s="20">
        <f t="shared" si="0"/>
        <v>0</v>
      </c>
      <c r="D29" s="20">
        <f t="shared" si="1"/>
        <v>0</v>
      </c>
      <c r="E29" s="20">
        <f t="shared" si="2"/>
        <v>0</v>
      </c>
    </row>
    <row r="30" spans="1:5" ht="15.75">
      <c r="A30" s="5" t="s">
        <v>21</v>
      </c>
      <c r="B30" s="19"/>
      <c r="C30" s="20">
        <f t="shared" si="0"/>
        <v>0</v>
      </c>
      <c r="D30" s="20">
        <f t="shared" si="1"/>
        <v>0</v>
      </c>
      <c r="E30" s="20">
        <f t="shared" si="2"/>
        <v>0</v>
      </c>
    </row>
    <row r="31" spans="1:5" ht="15.75">
      <c r="A31" s="5" t="s">
        <v>22</v>
      </c>
      <c r="B31" s="19"/>
      <c r="C31" s="20">
        <f t="shared" si="0"/>
        <v>0</v>
      </c>
      <c r="D31" s="20">
        <f t="shared" si="1"/>
        <v>0</v>
      </c>
      <c r="E31" s="20">
        <f t="shared" si="2"/>
        <v>0</v>
      </c>
    </row>
    <row r="32" spans="1:5" ht="15.75">
      <c r="A32" s="5" t="s">
        <v>23</v>
      </c>
      <c r="B32" s="19"/>
      <c r="C32" s="20">
        <f t="shared" si="0"/>
        <v>0</v>
      </c>
      <c r="D32" s="20">
        <f t="shared" si="1"/>
        <v>0</v>
      </c>
      <c r="E32" s="20">
        <f t="shared" si="2"/>
        <v>0</v>
      </c>
    </row>
    <row r="33" spans="1:5" ht="15.75">
      <c r="A33" s="5" t="s">
        <v>24</v>
      </c>
      <c r="B33" s="19"/>
      <c r="C33" s="20">
        <f t="shared" si="0"/>
        <v>0</v>
      </c>
      <c r="D33" s="20">
        <f t="shared" si="1"/>
        <v>0</v>
      </c>
      <c r="E33" s="20">
        <f t="shared" si="2"/>
        <v>0</v>
      </c>
    </row>
    <row r="34" spans="1:5" ht="15.75">
      <c r="A34" s="5" t="s">
        <v>25</v>
      </c>
      <c r="B34" s="19"/>
      <c r="C34" s="20">
        <f t="shared" si="0"/>
        <v>0</v>
      </c>
      <c r="D34" s="20">
        <f t="shared" si="1"/>
        <v>0</v>
      </c>
      <c r="E34" s="20">
        <f t="shared" si="2"/>
        <v>0</v>
      </c>
    </row>
    <row r="35" spans="1:5" ht="15.75">
      <c r="A35" s="5" t="s">
        <v>26</v>
      </c>
      <c r="B35" s="19"/>
      <c r="C35" s="20">
        <f t="shared" si="0"/>
        <v>0</v>
      </c>
      <c r="D35" s="20">
        <f t="shared" si="1"/>
        <v>0</v>
      </c>
      <c r="E35" s="20">
        <f t="shared" si="2"/>
        <v>0</v>
      </c>
    </row>
    <row r="36" spans="1:5" ht="15.75">
      <c r="A36" s="5" t="s">
        <v>27</v>
      </c>
      <c r="B36" s="19"/>
      <c r="C36" s="20">
        <f t="shared" si="0"/>
        <v>0</v>
      </c>
      <c r="D36" s="20">
        <f t="shared" si="1"/>
        <v>0</v>
      </c>
      <c r="E36" s="20">
        <f t="shared" si="2"/>
        <v>0</v>
      </c>
    </row>
    <row r="37" spans="1:5" ht="15.75">
      <c r="A37" s="5" t="s">
        <v>28</v>
      </c>
      <c r="B37" s="55"/>
      <c r="C37" s="20">
        <f t="shared" si="0"/>
        <v>0</v>
      </c>
      <c r="D37" s="20">
        <f t="shared" si="1"/>
        <v>0</v>
      </c>
      <c r="E37" s="20">
        <f t="shared" si="2"/>
        <v>0</v>
      </c>
    </row>
    <row r="38" spans="1:5" ht="15.75">
      <c r="A38" s="5" t="s">
        <v>29</v>
      </c>
      <c r="B38" s="19"/>
      <c r="C38" s="20">
        <f t="shared" si="0"/>
        <v>0</v>
      </c>
      <c r="D38" s="20">
        <f t="shared" si="1"/>
        <v>0</v>
      </c>
      <c r="E38" s="20">
        <f t="shared" si="2"/>
        <v>0</v>
      </c>
    </row>
    <row r="39" spans="1:5" ht="15.75">
      <c r="A39" s="5" t="s">
        <v>30</v>
      </c>
      <c r="B39" s="19"/>
      <c r="C39" s="20">
        <f t="shared" si="0"/>
        <v>0</v>
      </c>
      <c r="D39" s="20">
        <f t="shared" si="1"/>
        <v>0</v>
      </c>
      <c r="E39" s="20">
        <f t="shared" si="2"/>
        <v>0</v>
      </c>
    </row>
    <row r="40" spans="1:5" ht="15.75">
      <c r="A40" s="5" t="s">
        <v>31</v>
      </c>
      <c r="B40" s="19"/>
      <c r="C40" s="20">
        <f t="shared" si="0"/>
        <v>0</v>
      </c>
      <c r="D40" s="20">
        <f t="shared" si="1"/>
        <v>0</v>
      </c>
      <c r="E40" s="20">
        <f t="shared" si="2"/>
        <v>0</v>
      </c>
    </row>
    <row r="41" spans="1:5" ht="15.75">
      <c r="A41" s="5" t="s">
        <v>32</v>
      </c>
      <c r="B41" s="19"/>
      <c r="C41" s="20">
        <f t="shared" si="0"/>
        <v>0</v>
      </c>
      <c r="D41" s="20">
        <f t="shared" si="1"/>
        <v>0</v>
      </c>
      <c r="E41" s="20">
        <f t="shared" si="2"/>
        <v>0</v>
      </c>
    </row>
    <row r="42" spans="1:5" ht="15.75">
      <c r="A42" s="5" t="s">
        <v>33</v>
      </c>
      <c r="B42" s="19"/>
      <c r="C42" s="20">
        <f t="shared" si="0"/>
        <v>0</v>
      </c>
      <c r="D42" s="20">
        <f t="shared" si="1"/>
        <v>0</v>
      </c>
      <c r="E42" s="20">
        <f t="shared" si="2"/>
        <v>0</v>
      </c>
    </row>
    <row r="43" spans="1:5" ht="15.75">
      <c r="A43" s="5" t="s">
        <v>34</v>
      </c>
      <c r="B43" s="19"/>
      <c r="C43" s="20">
        <f t="shared" si="0"/>
        <v>0</v>
      </c>
      <c r="D43" s="20">
        <f t="shared" si="1"/>
        <v>0</v>
      </c>
      <c r="E43" s="20">
        <f t="shared" si="2"/>
        <v>0</v>
      </c>
    </row>
    <row r="44" spans="1:5" ht="15.75">
      <c r="A44" s="5" t="s">
        <v>35</v>
      </c>
      <c r="B44" s="19"/>
      <c r="C44" s="20">
        <f t="shared" si="0"/>
        <v>0</v>
      </c>
      <c r="D44" s="20">
        <f t="shared" si="1"/>
        <v>0</v>
      </c>
      <c r="E44" s="20">
        <f t="shared" si="2"/>
        <v>0</v>
      </c>
    </row>
    <row r="45" spans="1:5" ht="15.75">
      <c r="A45" s="5" t="s">
        <v>36</v>
      </c>
      <c r="B45" s="19"/>
      <c r="C45" s="20">
        <f t="shared" si="0"/>
        <v>0</v>
      </c>
      <c r="D45" s="20">
        <f t="shared" si="1"/>
        <v>0</v>
      </c>
      <c r="E45" s="20">
        <f t="shared" si="2"/>
        <v>0</v>
      </c>
    </row>
    <row r="46" ht="15.75">
      <c r="A46" s="6"/>
    </row>
  </sheetData>
  <sheetProtection/>
  <mergeCells count="1">
    <mergeCell ref="A1:E1"/>
  </mergeCells>
  <printOptions/>
  <pageMargins left="0.82" right="0.24" top="0.17" bottom="0.22" header="0.17" footer="0.22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9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K48" sqref="K48"/>
    </sheetView>
  </sheetViews>
  <sheetFormatPr defaultColWidth="9.140625" defaultRowHeight="15"/>
  <cols>
    <col min="1" max="1" width="24.7109375" style="1" customWidth="1"/>
    <col min="2" max="2" width="18.140625" style="1" customWidth="1"/>
    <col min="3" max="3" width="18.28125" style="1" customWidth="1"/>
    <col min="4" max="4" width="17.28125" style="1" customWidth="1"/>
    <col min="5" max="5" width="16.7109375" style="1" customWidth="1"/>
    <col min="6" max="7" width="17.140625" style="1" customWidth="1"/>
    <col min="8" max="8" width="7.421875" style="1" customWidth="1"/>
    <col min="9" max="9" width="7.140625" style="1" customWidth="1"/>
    <col min="10" max="10" width="15.421875" style="1" customWidth="1"/>
    <col min="11" max="16384" width="9.140625" style="1" customWidth="1"/>
  </cols>
  <sheetData>
    <row r="1" spans="1:10" ht="15.75">
      <c r="A1" s="66" t="s">
        <v>146</v>
      </c>
      <c r="B1" s="66"/>
      <c r="C1" s="66"/>
      <c r="D1" s="66"/>
      <c r="E1" s="66"/>
      <c r="F1" s="66"/>
      <c r="G1" s="66"/>
      <c r="H1" s="66"/>
      <c r="I1" s="66"/>
      <c r="J1" s="66"/>
    </row>
    <row r="3" spans="1:4" ht="15.75">
      <c r="A3" s="11" t="s">
        <v>147</v>
      </c>
      <c r="B3" s="33">
        <f>MAX($H$10:$H$46)</f>
        <v>3.370130444681662</v>
      </c>
      <c r="C3" s="30"/>
      <c r="D3" s="30"/>
    </row>
    <row r="4" spans="1:4" ht="15.75">
      <c r="A4" s="12" t="s">
        <v>148</v>
      </c>
      <c r="B4" s="83">
        <f>MIN($H$10:$H$46)</f>
        <v>0.0023095801278678408</v>
      </c>
      <c r="C4" s="31"/>
      <c r="D4" s="31"/>
    </row>
    <row r="5" spans="1:4" ht="15.75">
      <c r="A5" s="13" t="s">
        <v>149</v>
      </c>
      <c r="B5" s="14" t="s">
        <v>42</v>
      </c>
      <c r="C5" s="28"/>
      <c r="D5" s="28"/>
    </row>
    <row r="7" spans="1:10" s="8" customFormat="1" ht="64.5" customHeight="1">
      <c r="A7" s="63" t="s">
        <v>38</v>
      </c>
      <c r="B7" s="63" t="s">
        <v>264</v>
      </c>
      <c r="C7" s="63"/>
      <c r="D7" s="63"/>
      <c r="E7" s="63" t="s">
        <v>120</v>
      </c>
      <c r="F7" s="63"/>
      <c r="G7" s="63"/>
      <c r="H7" s="64" t="s">
        <v>150</v>
      </c>
      <c r="I7" s="64" t="s">
        <v>151</v>
      </c>
      <c r="J7" s="64" t="s">
        <v>152</v>
      </c>
    </row>
    <row r="8" spans="1:10" s="8" customFormat="1" ht="45" customHeight="1">
      <c r="A8" s="63"/>
      <c r="B8" s="3" t="s">
        <v>285</v>
      </c>
      <c r="C8" s="3" t="s">
        <v>301</v>
      </c>
      <c r="D8" s="3" t="s">
        <v>302</v>
      </c>
      <c r="E8" s="3" t="s">
        <v>285</v>
      </c>
      <c r="F8" s="3" t="s">
        <v>301</v>
      </c>
      <c r="G8" s="3" t="s">
        <v>302</v>
      </c>
      <c r="H8" s="64"/>
      <c r="I8" s="64"/>
      <c r="J8" s="64"/>
    </row>
    <row r="9" spans="1:10" s="7" customFormat="1" ht="15.75">
      <c r="A9" s="9">
        <v>1</v>
      </c>
      <c r="B9" s="9">
        <v>2</v>
      </c>
      <c r="C9" s="9">
        <v>3</v>
      </c>
      <c r="D9" s="9" t="s">
        <v>118</v>
      </c>
      <c r="E9" s="9">
        <v>5</v>
      </c>
      <c r="F9" s="9">
        <v>6</v>
      </c>
      <c r="G9" s="9" t="s">
        <v>119</v>
      </c>
      <c r="H9" s="9" t="s">
        <v>124</v>
      </c>
      <c r="I9" s="9">
        <v>9</v>
      </c>
      <c r="J9" s="9">
        <v>10</v>
      </c>
    </row>
    <row r="10" spans="1:10" ht="15.75">
      <c r="A10" s="5" t="s">
        <v>0</v>
      </c>
      <c r="B10" s="47">
        <f>ННДнеконс!$E6</f>
        <v>8224894866.41</v>
      </c>
      <c r="C10" s="47">
        <f>ННДнеконс!$I6</f>
        <v>11880100372.439999</v>
      </c>
      <c r="D10" s="56">
        <f>C10-B10</f>
        <v>3655205506.029999</v>
      </c>
      <c r="E10" s="47">
        <v>14221000</v>
      </c>
      <c r="F10" s="47">
        <v>22662990</v>
      </c>
      <c r="G10" s="46">
        <f>F10-E10</f>
        <v>8441990</v>
      </c>
      <c r="H10" s="38">
        <f>G10/D10</f>
        <v>0.0023095801278678408</v>
      </c>
      <c r="I10" s="23">
        <f>(H10-$B$4)/($B$3-$B$4)</f>
        <v>0</v>
      </c>
      <c r="J10" s="23">
        <f>I10*$B$5</f>
        <v>0</v>
      </c>
    </row>
    <row r="11" spans="1:10" ht="15.75">
      <c r="A11" s="5" t="s">
        <v>1</v>
      </c>
      <c r="B11" s="47">
        <f>ННДнеконс!$E7</f>
        <v>4122073631.8599997</v>
      </c>
      <c r="C11" s="47">
        <f>ННДнеконс!$I7</f>
        <v>5909910505.98</v>
      </c>
      <c r="D11" s="56">
        <f aca="true" t="shared" si="0" ref="D11:D46">C11-B11</f>
        <v>1787836874.12</v>
      </c>
      <c r="E11" s="47">
        <v>1058761100</v>
      </c>
      <c r="F11" s="47">
        <v>1064120100</v>
      </c>
      <c r="G11" s="46">
        <f aca="true" t="shared" si="1" ref="G11:G46">F11-E11</f>
        <v>5359000</v>
      </c>
      <c r="H11" s="38">
        <f>G11/D11</f>
        <v>0.0029974770503812215</v>
      </c>
      <c r="I11" s="57">
        <f aca="true" t="shared" si="2" ref="I11:I46">(H11-$B$4)/($B$3-$B$4)</f>
        <v>0.00020425579333909166</v>
      </c>
      <c r="J11" s="57">
        <f aca="true" t="shared" si="3" ref="J11:J46">I11*$B$5</f>
        <v>-0.00020425579333909166</v>
      </c>
    </row>
    <row r="12" spans="1:10" ht="15.75">
      <c r="A12" s="5" t="s">
        <v>2</v>
      </c>
      <c r="B12" s="47">
        <f>ННДнеконс!$E8</f>
        <v>729359283.68</v>
      </c>
      <c r="C12" s="47">
        <f>ННДнеконс!$I8</f>
        <v>1039636125.5</v>
      </c>
      <c r="D12" s="56">
        <f t="shared" si="0"/>
        <v>310276841.82000005</v>
      </c>
      <c r="E12" s="47">
        <v>112544000</v>
      </c>
      <c r="F12" s="47">
        <v>153835455</v>
      </c>
      <c r="G12" s="46">
        <f t="shared" si="1"/>
        <v>41291455</v>
      </c>
      <c r="H12" s="46">
        <f aca="true" t="shared" si="4" ref="H12:H46">G12/D12</f>
        <v>0.1330793969598101</v>
      </c>
      <c r="I12" s="46">
        <f t="shared" si="2"/>
        <v>0.0388292079927084</v>
      </c>
      <c r="J12" s="46">
        <f t="shared" si="3"/>
        <v>-0.0388292079927084</v>
      </c>
    </row>
    <row r="13" spans="1:10" ht="15.75">
      <c r="A13" s="5" t="s">
        <v>3</v>
      </c>
      <c r="B13" s="47">
        <f>ННДнеконс!$E9</f>
        <v>739451106.1</v>
      </c>
      <c r="C13" s="47">
        <f>ННДнеконс!$I9</f>
        <v>1045201203.1500001</v>
      </c>
      <c r="D13" s="56">
        <f t="shared" si="0"/>
        <v>305750097.0500001</v>
      </c>
      <c r="E13" s="47">
        <v>2517000</v>
      </c>
      <c r="F13" s="47">
        <v>5091451</v>
      </c>
      <c r="G13" s="46">
        <f t="shared" si="1"/>
        <v>2574451</v>
      </c>
      <c r="H13" s="46">
        <f t="shared" si="4"/>
        <v>0.008420115070573449</v>
      </c>
      <c r="I13" s="38">
        <f t="shared" si="2"/>
        <v>0.0018143883503480816</v>
      </c>
      <c r="J13" s="38">
        <f t="shared" si="3"/>
        <v>-0.0018143883503480816</v>
      </c>
    </row>
    <row r="14" spans="1:10" ht="15.75">
      <c r="A14" s="5" t="s">
        <v>4</v>
      </c>
      <c r="B14" s="47">
        <f>ННДнеконс!$E10</f>
        <v>123257883.81</v>
      </c>
      <c r="C14" s="47">
        <f>ННДнеконс!$I10</f>
        <v>189852716.51</v>
      </c>
      <c r="D14" s="56">
        <f t="shared" si="0"/>
        <v>66594832.69999999</v>
      </c>
      <c r="E14" s="47">
        <v>113349000</v>
      </c>
      <c r="F14" s="47">
        <v>177859750</v>
      </c>
      <c r="G14" s="46">
        <f t="shared" si="1"/>
        <v>64510750</v>
      </c>
      <c r="H14" s="46">
        <f t="shared" si="4"/>
        <v>0.9687050388820935</v>
      </c>
      <c r="I14" s="46">
        <f t="shared" si="2"/>
        <v>0.2869497807693713</v>
      </c>
      <c r="J14" s="46">
        <f t="shared" si="3"/>
        <v>-0.2869497807693713</v>
      </c>
    </row>
    <row r="15" spans="1:10" ht="15.75">
      <c r="A15" s="5" t="s">
        <v>5</v>
      </c>
      <c r="B15" s="47">
        <f>ННДнеконс!$E11</f>
        <v>239483956.46</v>
      </c>
      <c r="C15" s="47">
        <f>ННДнеконс!$I11</f>
        <v>325613989.73</v>
      </c>
      <c r="D15" s="56">
        <f t="shared" si="0"/>
        <v>86130033.27000001</v>
      </c>
      <c r="E15" s="47">
        <v>9127748.36</v>
      </c>
      <c r="F15" s="47">
        <v>15244268.31</v>
      </c>
      <c r="G15" s="46">
        <f t="shared" si="1"/>
        <v>6116519.950000001</v>
      </c>
      <c r="H15" s="46">
        <f t="shared" si="4"/>
        <v>0.07101494934787687</v>
      </c>
      <c r="I15" s="46">
        <f t="shared" si="2"/>
        <v>0.020400541472716326</v>
      </c>
      <c r="J15" s="46">
        <f t="shared" si="3"/>
        <v>-0.020400541472716326</v>
      </c>
    </row>
    <row r="16" spans="1:10" ht="15.75">
      <c r="A16" s="5" t="s">
        <v>6</v>
      </c>
      <c r="B16" s="47">
        <f>ННДнеконс!$E12</f>
        <v>205292125.92000002</v>
      </c>
      <c r="C16" s="47">
        <f>ННДнеконс!$I12</f>
        <v>295580686.56</v>
      </c>
      <c r="D16" s="56">
        <f t="shared" si="0"/>
        <v>90288560.63999999</v>
      </c>
      <c r="E16" s="47">
        <v>67418606</v>
      </c>
      <c r="F16" s="47">
        <v>138338606</v>
      </c>
      <c r="G16" s="46">
        <f t="shared" si="1"/>
        <v>70920000</v>
      </c>
      <c r="H16" s="46">
        <f t="shared" si="4"/>
        <v>0.7854815659624188</v>
      </c>
      <c r="I16" s="46">
        <f t="shared" si="2"/>
        <v>0.23254561846724417</v>
      </c>
      <c r="J16" s="46">
        <f t="shared" si="3"/>
        <v>-0.23254561846724417</v>
      </c>
    </row>
    <row r="17" spans="1:10" ht="15.75">
      <c r="A17" s="5" t="s">
        <v>7</v>
      </c>
      <c r="B17" s="47">
        <f>ННДнеконс!$E13</f>
        <v>66625149.3</v>
      </c>
      <c r="C17" s="47">
        <f>ННДнеконс!$I13</f>
        <v>94356983.34</v>
      </c>
      <c r="D17" s="56">
        <f t="shared" si="0"/>
        <v>27731834.040000007</v>
      </c>
      <c r="E17" s="47">
        <v>42920000</v>
      </c>
      <c r="F17" s="47">
        <v>85845000</v>
      </c>
      <c r="G17" s="46">
        <f t="shared" si="1"/>
        <v>42925000</v>
      </c>
      <c r="H17" s="46">
        <f t="shared" si="4"/>
        <v>1.5478601212630072</v>
      </c>
      <c r="I17" s="46">
        <f t="shared" si="2"/>
        <v>0.4589170871295469</v>
      </c>
      <c r="J17" s="46">
        <f t="shared" si="3"/>
        <v>-0.4589170871295469</v>
      </c>
    </row>
    <row r="18" spans="1:10" ht="15.75">
      <c r="A18" s="5" t="s">
        <v>8</v>
      </c>
      <c r="B18" s="47">
        <f>ННДнеконс!$E14</f>
        <v>194476917.64999998</v>
      </c>
      <c r="C18" s="47">
        <f>ННДнеконс!$I14</f>
        <v>277513162.18</v>
      </c>
      <c r="D18" s="56">
        <f t="shared" si="0"/>
        <v>83036244.53000003</v>
      </c>
      <c r="E18" s="47">
        <v>31051000</v>
      </c>
      <c r="F18" s="47">
        <v>46936000</v>
      </c>
      <c r="G18" s="46">
        <f t="shared" si="1"/>
        <v>15885000</v>
      </c>
      <c r="H18" s="46">
        <f t="shared" si="4"/>
        <v>0.19130200420204377</v>
      </c>
      <c r="I18" s="46">
        <f t="shared" si="2"/>
        <v>0.0561171248932255</v>
      </c>
      <c r="J18" s="46">
        <f t="shared" si="3"/>
        <v>-0.0561171248932255</v>
      </c>
    </row>
    <row r="19" spans="1:10" ht="15.75">
      <c r="A19" s="5" t="s">
        <v>9</v>
      </c>
      <c r="B19" s="47">
        <f>ННДнеконс!$E15</f>
        <v>119786112.63000001</v>
      </c>
      <c r="C19" s="47">
        <f>ННДнеконс!$I15</f>
        <v>159410167.33</v>
      </c>
      <c r="D19" s="56">
        <f t="shared" si="0"/>
        <v>39624054.7</v>
      </c>
      <c r="E19" s="47">
        <v>31760810.15</v>
      </c>
      <c r="F19" s="47">
        <v>44342742.21</v>
      </c>
      <c r="G19" s="46">
        <f t="shared" si="1"/>
        <v>12581932.060000002</v>
      </c>
      <c r="H19" s="46">
        <f t="shared" si="4"/>
        <v>0.3175326744135552</v>
      </c>
      <c r="I19" s="46">
        <f t="shared" si="2"/>
        <v>0.09359853358098712</v>
      </c>
      <c r="J19" s="46">
        <f t="shared" si="3"/>
        <v>-0.09359853358098712</v>
      </c>
    </row>
    <row r="20" spans="1:10" ht="15.75">
      <c r="A20" s="5" t="s">
        <v>10</v>
      </c>
      <c r="B20" s="47">
        <f>ННДнеконс!$E16</f>
        <v>14991777.17</v>
      </c>
      <c r="C20" s="47">
        <f>ННДнеконс!$I16</f>
        <v>24931864.259999998</v>
      </c>
      <c r="D20" s="56">
        <f t="shared" si="0"/>
        <v>9940087.089999998</v>
      </c>
      <c r="E20" s="47">
        <v>29942000</v>
      </c>
      <c r="F20" s="47">
        <v>41154300</v>
      </c>
      <c r="G20" s="46">
        <f t="shared" si="1"/>
        <v>11212300</v>
      </c>
      <c r="H20" s="46">
        <f t="shared" si="4"/>
        <v>1.1279881049814828</v>
      </c>
      <c r="I20" s="46">
        <f t="shared" si="2"/>
        <v>0.334245368184913</v>
      </c>
      <c r="J20" s="46">
        <f t="shared" si="3"/>
        <v>-0.334245368184913</v>
      </c>
    </row>
    <row r="21" spans="1:10" ht="15.75">
      <c r="A21" s="5" t="s">
        <v>11</v>
      </c>
      <c r="B21" s="47">
        <f>ННДнеконс!$E17</f>
        <v>79149336.7</v>
      </c>
      <c r="C21" s="47">
        <f>ННДнеконс!$I17</f>
        <v>109624093.07</v>
      </c>
      <c r="D21" s="56">
        <f t="shared" si="0"/>
        <v>30474756.36999999</v>
      </c>
      <c r="E21" s="47">
        <v>105125911.94</v>
      </c>
      <c r="F21" s="47">
        <v>162252431.32</v>
      </c>
      <c r="G21" s="46">
        <f t="shared" si="1"/>
        <v>57126519.379999995</v>
      </c>
      <c r="H21" s="46">
        <f t="shared" si="4"/>
        <v>1.8745521272234542</v>
      </c>
      <c r="I21" s="46">
        <f t="shared" si="2"/>
        <v>0.5559210606481119</v>
      </c>
      <c r="J21" s="46">
        <f t="shared" si="3"/>
        <v>-0.5559210606481119</v>
      </c>
    </row>
    <row r="22" spans="1:10" ht="15.75">
      <c r="A22" s="5" t="s">
        <v>12</v>
      </c>
      <c r="B22" s="47">
        <f>ННДнеконс!$E18</f>
        <v>24977405</v>
      </c>
      <c r="C22" s="47">
        <f>ННДнеконс!$I18</f>
        <v>36487873.089999996</v>
      </c>
      <c r="D22" s="56">
        <f t="shared" si="0"/>
        <v>11510468.089999996</v>
      </c>
      <c r="E22" s="47">
        <v>32357000</v>
      </c>
      <c r="F22" s="47">
        <v>44333577</v>
      </c>
      <c r="G22" s="46">
        <f t="shared" si="1"/>
        <v>11976577</v>
      </c>
      <c r="H22" s="46">
        <f t="shared" si="4"/>
        <v>1.0404943488271297</v>
      </c>
      <c r="I22" s="46">
        <f t="shared" si="2"/>
        <v>0.3082660303064581</v>
      </c>
      <c r="J22" s="46">
        <f t="shared" si="3"/>
        <v>-0.3082660303064581</v>
      </c>
    </row>
    <row r="23" spans="1:10" ht="15.75">
      <c r="A23" s="5" t="s">
        <v>13</v>
      </c>
      <c r="B23" s="47">
        <f>ННДнеконс!$E19</f>
        <v>43183405.169999994</v>
      </c>
      <c r="C23" s="47">
        <f>ННДнеконс!$I19</f>
        <v>63392800.699999996</v>
      </c>
      <c r="D23" s="56">
        <f t="shared" si="0"/>
        <v>20209395.53</v>
      </c>
      <c r="E23" s="47">
        <v>37515000</v>
      </c>
      <c r="F23" s="47">
        <v>61226825</v>
      </c>
      <c r="G23" s="46">
        <f t="shared" si="1"/>
        <v>23711825</v>
      </c>
      <c r="H23" s="46">
        <f t="shared" si="4"/>
        <v>1.173306988069029</v>
      </c>
      <c r="I23" s="46">
        <f t="shared" si="2"/>
        <v>0.347701809281447</v>
      </c>
      <c r="J23" s="46">
        <f t="shared" si="3"/>
        <v>-0.347701809281447</v>
      </c>
    </row>
    <row r="24" spans="1:10" ht="15.75">
      <c r="A24" s="5" t="s">
        <v>14</v>
      </c>
      <c r="B24" s="47">
        <f>ННДнеконс!$E20</f>
        <v>32474141.84</v>
      </c>
      <c r="C24" s="47">
        <f>ННДнеконс!$I20</f>
        <v>49512994.86000001</v>
      </c>
      <c r="D24" s="56">
        <f t="shared" si="0"/>
        <v>17038853.020000007</v>
      </c>
      <c r="E24" s="47">
        <v>38915000</v>
      </c>
      <c r="F24" s="47">
        <v>52343000</v>
      </c>
      <c r="G24" s="46">
        <f t="shared" si="1"/>
        <v>13428000</v>
      </c>
      <c r="H24" s="46">
        <f t="shared" si="4"/>
        <v>0.7880812155746851</v>
      </c>
      <c r="I24" s="46">
        <f t="shared" si="2"/>
        <v>0.23331752698519045</v>
      </c>
      <c r="J24" s="46">
        <f t="shared" si="3"/>
        <v>-0.23331752698519045</v>
      </c>
    </row>
    <row r="25" spans="1:10" ht="15.75">
      <c r="A25" s="5" t="s">
        <v>15</v>
      </c>
      <c r="B25" s="47">
        <f>ННДнеконс!$E21</f>
        <v>25558515.97</v>
      </c>
      <c r="C25" s="47">
        <f>ННДнеконс!$I21</f>
        <v>36660863.82</v>
      </c>
      <c r="D25" s="56">
        <f t="shared" si="0"/>
        <v>11102347.850000001</v>
      </c>
      <c r="E25" s="47">
        <v>52700000</v>
      </c>
      <c r="F25" s="47">
        <v>79294544</v>
      </c>
      <c r="G25" s="46">
        <f t="shared" si="1"/>
        <v>26594544</v>
      </c>
      <c r="H25" s="46">
        <f t="shared" si="4"/>
        <v>2.395398194986297</v>
      </c>
      <c r="I25" s="46">
        <f t="shared" si="2"/>
        <v>0.7105747933465255</v>
      </c>
      <c r="J25" s="46">
        <f t="shared" si="3"/>
        <v>-0.7105747933465255</v>
      </c>
    </row>
    <row r="26" spans="1:10" ht="15.75">
      <c r="A26" s="5" t="s">
        <v>16</v>
      </c>
      <c r="B26" s="47">
        <f>ННДнеконс!$E22</f>
        <v>168953546.14000002</v>
      </c>
      <c r="C26" s="47">
        <f>ННДнеконс!$I22</f>
        <v>312815363.44</v>
      </c>
      <c r="D26" s="56">
        <f t="shared" si="0"/>
        <v>143861817.29999998</v>
      </c>
      <c r="E26" s="47">
        <v>91880000</v>
      </c>
      <c r="F26" s="47">
        <v>156298330</v>
      </c>
      <c r="G26" s="46">
        <f t="shared" si="1"/>
        <v>64418330</v>
      </c>
      <c r="H26" s="46">
        <f t="shared" si="4"/>
        <v>0.44777920374567665</v>
      </c>
      <c r="I26" s="46">
        <f t="shared" si="2"/>
        <v>0.13227236291168637</v>
      </c>
      <c r="J26" s="46">
        <f t="shared" si="3"/>
        <v>-0.13227236291168637</v>
      </c>
    </row>
    <row r="27" spans="1:10" ht="15.75">
      <c r="A27" s="5" t="s">
        <v>17</v>
      </c>
      <c r="B27" s="47">
        <f>ННДнеконс!$E23</f>
        <v>15016816.97</v>
      </c>
      <c r="C27" s="47">
        <f>ННДнеконс!$I23</f>
        <v>22016873.71</v>
      </c>
      <c r="D27" s="56">
        <f t="shared" si="0"/>
        <v>7000056.74</v>
      </c>
      <c r="E27" s="47">
        <v>22978800</v>
      </c>
      <c r="F27" s="47">
        <v>31672800</v>
      </c>
      <c r="G27" s="46">
        <f t="shared" si="1"/>
        <v>8694000</v>
      </c>
      <c r="H27" s="46">
        <f t="shared" si="4"/>
        <v>1.241989932784459</v>
      </c>
      <c r="I27" s="46">
        <f t="shared" si="2"/>
        <v>0.36809569229295624</v>
      </c>
      <c r="J27" s="46">
        <f t="shared" si="3"/>
        <v>-0.36809569229295624</v>
      </c>
    </row>
    <row r="28" spans="1:10" ht="15.75">
      <c r="A28" s="5" t="s">
        <v>18</v>
      </c>
      <c r="B28" s="47">
        <f>ННДнеконс!$E24</f>
        <v>37093980.379999995</v>
      </c>
      <c r="C28" s="47">
        <f>ННДнеконс!$I24</f>
        <v>48198532.5</v>
      </c>
      <c r="D28" s="56">
        <f t="shared" si="0"/>
        <v>11104552.120000005</v>
      </c>
      <c r="E28" s="47">
        <v>23614000</v>
      </c>
      <c r="F28" s="47">
        <v>46888000</v>
      </c>
      <c r="G28" s="46">
        <f t="shared" si="1"/>
        <v>23274000</v>
      </c>
      <c r="H28" s="46">
        <f t="shared" si="4"/>
        <v>2.095897227415597</v>
      </c>
      <c r="I28" s="46">
        <f t="shared" si="2"/>
        <v>0.6216445979424474</v>
      </c>
      <c r="J28" s="46">
        <f t="shared" si="3"/>
        <v>-0.6216445979424474</v>
      </c>
    </row>
    <row r="29" spans="1:10" ht="15.75">
      <c r="A29" s="5" t="s">
        <v>19</v>
      </c>
      <c r="B29" s="47">
        <f>ННДнеконс!$E25</f>
        <v>102008971.55000001</v>
      </c>
      <c r="C29" s="47">
        <f>ННДнеконс!$I25</f>
        <v>140835852.15</v>
      </c>
      <c r="D29" s="56">
        <f t="shared" si="0"/>
        <v>38826880.599999994</v>
      </c>
      <c r="E29" s="47">
        <v>55109000</v>
      </c>
      <c r="F29" s="47">
        <v>74471000</v>
      </c>
      <c r="G29" s="46">
        <f t="shared" si="1"/>
        <v>19362000</v>
      </c>
      <c r="H29" s="46">
        <f t="shared" si="4"/>
        <v>0.49867513693592996</v>
      </c>
      <c r="I29" s="46">
        <f t="shared" si="2"/>
        <v>0.14738478582168477</v>
      </c>
      <c r="J29" s="46">
        <f t="shared" si="3"/>
        <v>-0.14738478582168477</v>
      </c>
    </row>
    <row r="30" spans="1:10" ht="15.75">
      <c r="A30" s="5" t="s">
        <v>20</v>
      </c>
      <c r="B30" s="47">
        <f>ННДнеконс!$E26</f>
        <v>83105141.51</v>
      </c>
      <c r="C30" s="47">
        <f>ННДнеконс!$I26</f>
        <v>116992389.67</v>
      </c>
      <c r="D30" s="56">
        <f t="shared" si="0"/>
        <v>33887248.16</v>
      </c>
      <c r="E30" s="47">
        <v>85652000</v>
      </c>
      <c r="F30" s="47">
        <v>117596456</v>
      </c>
      <c r="G30" s="46">
        <f t="shared" si="1"/>
        <v>31944456</v>
      </c>
      <c r="H30" s="46">
        <f t="shared" si="4"/>
        <v>0.9426689310732159</v>
      </c>
      <c r="I30" s="46">
        <f t="shared" si="2"/>
        <v>0.2792189337748334</v>
      </c>
      <c r="J30" s="46">
        <f t="shared" si="3"/>
        <v>-0.2792189337748334</v>
      </c>
    </row>
    <row r="31" spans="1:10" ht="15.75">
      <c r="A31" s="5" t="s">
        <v>21</v>
      </c>
      <c r="B31" s="47">
        <f>ННДнеконс!$E27</f>
        <v>29609360.08</v>
      </c>
      <c r="C31" s="47">
        <f>ННДнеконс!$I27</f>
        <v>46124509.38</v>
      </c>
      <c r="D31" s="56">
        <f t="shared" si="0"/>
        <v>16515149.300000004</v>
      </c>
      <c r="E31" s="47">
        <v>60441060</v>
      </c>
      <c r="F31" s="47">
        <v>69802683.8</v>
      </c>
      <c r="G31" s="46">
        <f t="shared" si="1"/>
        <v>9361623.799999997</v>
      </c>
      <c r="H31" s="46">
        <f t="shared" si="4"/>
        <v>0.5668506914436429</v>
      </c>
      <c r="I31" s="46">
        <f t="shared" si="2"/>
        <v>0.167628010520854</v>
      </c>
      <c r="J31" s="46">
        <f t="shared" si="3"/>
        <v>-0.167628010520854</v>
      </c>
    </row>
    <row r="32" spans="1:10" ht="15.75">
      <c r="A32" s="5" t="s">
        <v>22</v>
      </c>
      <c r="B32" s="47">
        <f>ННДнеконс!$E28</f>
        <v>37310745.269999996</v>
      </c>
      <c r="C32" s="47">
        <f>ННДнеконс!$I28</f>
        <v>53860961.559999995</v>
      </c>
      <c r="D32" s="56">
        <f t="shared" si="0"/>
        <v>16550216.29</v>
      </c>
      <c r="E32" s="47">
        <v>49508800</v>
      </c>
      <c r="F32" s="47">
        <v>79542800</v>
      </c>
      <c r="G32" s="46">
        <f t="shared" si="1"/>
        <v>30034000</v>
      </c>
      <c r="H32" s="46">
        <f t="shared" si="4"/>
        <v>1.8147194860617741</v>
      </c>
      <c r="I32" s="46">
        <f t="shared" si="2"/>
        <v>0.5381550797459158</v>
      </c>
      <c r="J32" s="46">
        <f t="shared" si="3"/>
        <v>-0.5381550797459158</v>
      </c>
    </row>
    <row r="33" spans="1:10" ht="15.75">
      <c r="A33" s="5" t="s">
        <v>23</v>
      </c>
      <c r="B33" s="47">
        <f>ННДнеконс!$E29</f>
        <v>31034503.810000002</v>
      </c>
      <c r="C33" s="47">
        <f>ННДнеконс!$I29</f>
        <v>47639550.660000004</v>
      </c>
      <c r="D33" s="56">
        <f t="shared" si="0"/>
        <v>16605046.850000001</v>
      </c>
      <c r="E33" s="47">
        <v>44470000</v>
      </c>
      <c r="F33" s="47">
        <v>56542000</v>
      </c>
      <c r="G33" s="46">
        <f t="shared" si="1"/>
        <v>12072000</v>
      </c>
      <c r="H33" s="46">
        <f t="shared" si="4"/>
        <v>0.727007885557396</v>
      </c>
      <c r="I33" s="46">
        <f t="shared" si="2"/>
        <v>0.21518315093803073</v>
      </c>
      <c r="J33" s="46">
        <f t="shared" si="3"/>
        <v>-0.21518315093803073</v>
      </c>
    </row>
    <row r="34" spans="1:10" ht="15.75">
      <c r="A34" s="5" t="s">
        <v>24</v>
      </c>
      <c r="B34" s="47">
        <f>ННДнеконс!$E30</f>
        <v>147426789.63</v>
      </c>
      <c r="C34" s="47">
        <f>ННДнеконс!$I30</f>
        <v>206250395.83</v>
      </c>
      <c r="D34" s="56">
        <f t="shared" si="0"/>
        <v>58823606.20000002</v>
      </c>
      <c r="E34" s="47">
        <v>83635895.97</v>
      </c>
      <c r="F34" s="47">
        <v>118126405.89</v>
      </c>
      <c r="G34" s="46">
        <f t="shared" si="1"/>
        <v>34490509.92</v>
      </c>
      <c r="H34" s="46">
        <f t="shared" si="4"/>
        <v>0.586337903234501</v>
      </c>
      <c r="I34" s="46">
        <f t="shared" si="2"/>
        <v>0.17341430752850082</v>
      </c>
      <c r="J34" s="46">
        <f t="shared" si="3"/>
        <v>-0.17341430752850082</v>
      </c>
    </row>
    <row r="35" spans="1:10" ht="15.75">
      <c r="A35" s="5" t="s">
        <v>25</v>
      </c>
      <c r="B35" s="47">
        <f>ННДнеконс!$E31</f>
        <v>18590889.01</v>
      </c>
      <c r="C35" s="47">
        <f>ННДнеконс!$I31</f>
        <v>25359566.82</v>
      </c>
      <c r="D35" s="56">
        <f t="shared" si="0"/>
        <v>6768677.809999999</v>
      </c>
      <c r="E35" s="47">
        <v>28002000</v>
      </c>
      <c r="F35" s="47">
        <v>38184047.19</v>
      </c>
      <c r="G35" s="46">
        <f t="shared" si="1"/>
        <v>10182047.189999998</v>
      </c>
      <c r="H35" s="46">
        <f t="shared" si="4"/>
        <v>1.5042889432493167</v>
      </c>
      <c r="I35" s="46">
        <f t="shared" si="2"/>
        <v>0.445979588442406</v>
      </c>
      <c r="J35" s="46">
        <f t="shared" si="3"/>
        <v>-0.445979588442406</v>
      </c>
    </row>
    <row r="36" spans="1:10" ht="15.75">
      <c r="A36" s="5" t="s">
        <v>26</v>
      </c>
      <c r="B36" s="47">
        <f>ННДнеконс!$E32</f>
        <v>110007533.87</v>
      </c>
      <c r="C36" s="47">
        <f>ННДнеконс!$I32</f>
        <v>161115316.45</v>
      </c>
      <c r="D36" s="56">
        <f t="shared" si="0"/>
        <v>51107782.57999998</v>
      </c>
      <c r="E36" s="47">
        <v>37371000</v>
      </c>
      <c r="F36" s="47">
        <v>55349000</v>
      </c>
      <c r="G36" s="46">
        <f t="shared" si="1"/>
        <v>17978000</v>
      </c>
      <c r="H36" s="46">
        <f t="shared" si="4"/>
        <v>0.3517663864961994</v>
      </c>
      <c r="I36" s="46">
        <f t="shared" si="2"/>
        <v>0.10376347805382204</v>
      </c>
      <c r="J36" s="46">
        <f t="shared" si="3"/>
        <v>-0.10376347805382204</v>
      </c>
    </row>
    <row r="37" spans="1:10" ht="15.75">
      <c r="A37" s="5" t="s">
        <v>27</v>
      </c>
      <c r="B37" s="47">
        <f>ННДнеконс!$E33</f>
        <v>35941265.01</v>
      </c>
      <c r="C37" s="47">
        <f>ННДнеконс!$I33</f>
        <v>56193207.49</v>
      </c>
      <c r="D37" s="56">
        <f t="shared" si="0"/>
        <v>20251942.480000004</v>
      </c>
      <c r="E37" s="47">
        <v>34921276</v>
      </c>
      <c r="F37" s="47">
        <v>49543276</v>
      </c>
      <c r="G37" s="46">
        <f t="shared" si="1"/>
        <v>14622000</v>
      </c>
      <c r="H37" s="46">
        <f t="shared" si="4"/>
        <v>0.7220048158066859</v>
      </c>
      <c r="I37" s="46">
        <f t="shared" si="2"/>
        <v>0.21369759990906498</v>
      </c>
      <c r="J37" s="46">
        <f t="shared" si="3"/>
        <v>-0.21369759990906498</v>
      </c>
    </row>
    <row r="38" spans="1:10" ht="15.75">
      <c r="A38" s="5" t="s">
        <v>28</v>
      </c>
      <c r="B38" s="47">
        <f>ННДнеконс!$E34</f>
        <v>22090191.869999997</v>
      </c>
      <c r="C38" s="47">
        <f>ННДнеконс!$I34</f>
        <v>31429563.87</v>
      </c>
      <c r="D38" s="56">
        <f t="shared" si="0"/>
        <v>9339372.000000004</v>
      </c>
      <c r="E38" s="47">
        <v>94258000</v>
      </c>
      <c r="F38" s="47">
        <v>116225000</v>
      </c>
      <c r="G38" s="46">
        <f t="shared" si="1"/>
        <v>21967000</v>
      </c>
      <c r="H38" s="46">
        <f t="shared" si="4"/>
        <v>2.352085343639807</v>
      </c>
      <c r="I38" s="46">
        <f t="shared" si="2"/>
        <v>0.6977139990559633</v>
      </c>
      <c r="J38" s="46">
        <f t="shared" si="3"/>
        <v>-0.6977139990559633</v>
      </c>
    </row>
    <row r="39" spans="1:10" ht="15.75">
      <c r="A39" s="5" t="s">
        <v>29</v>
      </c>
      <c r="B39" s="47">
        <f>ННДнеконс!$E35</f>
        <v>32145389.72</v>
      </c>
      <c r="C39" s="47">
        <f>ННДнеконс!$I35</f>
        <v>46844820.739999995</v>
      </c>
      <c r="D39" s="56">
        <f t="shared" si="0"/>
        <v>14699431.019999996</v>
      </c>
      <c r="E39" s="47">
        <v>53128500</v>
      </c>
      <c r="F39" s="47">
        <v>102667500</v>
      </c>
      <c r="G39" s="46">
        <f t="shared" si="1"/>
        <v>49539000</v>
      </c>
      <c r="H39" s="46">
        <f t="shared" si="4"/>
        <v>3.370130444681662</v>
      </c>
      <c r="I39" s="23">
        <f t="shared" si="2"/>
        <v>1</v>
      </c>
      <c r="J39" s="23">
        <f t="shared" si="3"/>
        <v>-1</v>
      </c>
    </row>
    <row r="40" spans="1:10" ht="15.75">
      <c r="A40" s="5" t="s">
        <v>30</v>
      </c>
      <c r="B40" s="47">
        <f>ННДнеконс!$E36</f>
        <v>121525085.51</v>
      </c>
      <c r="C40" s="47">
        <f>ННДнеконс!$I36</f>
        <v>209186712.76</v>
      </c>
      <c r="D40" s="56">
        <f t="shared" si="0"/>
        <v>87661627.24999999</v>
      </c>
      <c r="E40" s="47">
        <v>65395966.08</v>
      </c>
      <c r="F40" s="47">
        <v>95501681.08</v>
      </c>
      <c r="G40" s="46">
        <f t="shared" si="1"/>
        <v>30105715</v>
      </c>
      <c r="H40" s="46">
        <f t="shared" si="4"/>
        <v>0.34343093944791</v>
      </c>
      <c r="I40" s="46">
        <f t="shared" si="2"/>
        <v>0.10128845120900978</v>
      </c>
      <c r="J40" s="46">
        <f t="shared" si="3"/>
        <v>-0.10128845120900978</v>
      </c>
    </row>
    <row r="41" spans="1:10" ht="15.75">
      <c r="A41" s="5" t="s">
        <v>31</v>
      </c>
      <c r="B41" s="47">
        <f>ННДнеконс!$E37</f>
        <v>145955786.60999998</v>
      </c>
      <c r="C41" s="47">
        <f>ННДнеконс!$I37</f>
        <v>222397699.67999998</v>
      </c>
      <c r="D41" s="56">
        <f t="shared" si="0"/>
        <v>76441913.07</v>
      </c>
      <c r="E41" s="47">
        <v>61312000</v>
      </c>
      <c r="F41" s="47">
        <v>81376185</v>
      </c>
      <c r="G41" s="46">
        <f t="shared" si="1"/>
        <v>20064185</v>
      </c>
      <c r="H41" s="46">
        <f t="shared" si="4"/>
        <v>0.2624762279513683</v>
      </c>
      <c r="I41" s="46">
        <f t="shared" si="2"/>
        <v>0.07725073817367961</v>
      </c>
      <c r="J41" s="46">
        <f t="shared" si="3"/>
        <v>-0.07725073817367961</v>
      </c>
    </row>
    <row r="42" spans="1:10" ht="15.75">
      <c r="A42" s="5" t="s">
        <v>32</v>
      </c>
      <c r="B42" s="47">
        <f>ННДнеконс!$E38</f>
        <v>48623556.53</v>
      </c>
      <c r="C42" s="47">
        <f>ННДнеконс!$I38</f>
        <v>69571056.05</v>
      </c>
      <c r="D42" s="56">
        <f t="shared" si="0"/>
        <v>20947499.519999996</v>
      </c>
      <c r="E42" s="47">
        <v>57505100</v>
      </c>
      <c r="F42" s="47">
        <v>74035100</v>
      </c>
      <c r="G42" s="46">
        <f t="shared" si="1"/>
        <v>16530000</v>
      </c>
      <c r="H42" s="46">
        <f t="shared" si="4"/>
        <v>0.7891156643406384</v>
      </c>
      <c r="I42" s="46">
        <f t="shared" si="2"/>
        <v>0.23362468369202152</v>
      </c>
      <c r="J42" s="46">
        <f t="shared" si="3"/>
        <v>-0.23362468369202152</v>
      </c>
    </row>
    <row r="43" spans="1:10" ht="15.75">
      <c r="A43" s="5" t="s">
        <v>33</v>
      </c>
      <c r="B43" s="47">
        <f>ННДнеконс!$E39</f>
        <v>44096758.61</v>
      </c>
      <c r="C43" s="47">
        <f>ННДнеконс!$I39</f>
        <v>51271769.190000005</v>
      </c>
      <c r="D43" s="56">
        <f t="shared" si="0"/>
        <v>7175010.580000006</v>
      </c>
      <c r="E43" s="47">
        <v>35109000</v>
      </c>
      <c r="F43" s="47">
        <v>55770000</v>
      </c>
      <c r="G43" s="46">
        <f t="shared" si="1"/>
        <v>20661000</v>
      </c>
      <c r="H43" s="46">
        <f t="shared" si="4"/>
        <v>2.879577635410258</v>
      </c>
      <c r="I43" s="46">
        <f t="shared" si="2"/>
        <v>0.8543411811374957</v>
      </c>
      <c r="J43" s="46">
        <f t="shared" si="3"/>
        <v>-0.8543411811374957</v>
      </c>
    </row>
    <row r="44" spans="1:10" ht="15.75">
      <c r="A44" s="5" t="s">
        <v>34</v>
      </c>
      <c r="B44" s="47">
        <f>ННДнеконс!$E40</f>
        <v>22278589</v>
      </c>
      <c r="C44" s="47">
        <f>ННДнеконс!$I40</f>
        <v>31834623.41</v>
      </c>
      <c r="D44" s="56">
        <f t="shared" si="0"/>
        <v>9556034.41</v>
      </c>
      <c r="E44" s="47">
        <v>38519000</v>
      </c>
      <c r="F44" s="47">
        <v>56902000</v>
      </c>
      <c r="G44" s="46">
        <f t="shared" si="1"/>
        <v>18383000</v>
      </c>
      <c r="H44" s="46">
        <f t="shared" si="4"/>
        <v>1.9237059235327723</v>
      </c>
      <c r="I44" s="46">
        <f t="shared" si="2"/>
        <v>0.5705161945005861</v>
      </c>
      <c r="J44" s="46">
        <f t="shared" si="3"/>
        <v>-0.5705161945005861</v>
      </c>
    </row>
    <row r="45" spans="1:10" ht="15.75">
      <c r="A45" s="5" t="s">
        <v>35</v>
      </c>
      <c r="B45" s="47">
        <f>ННДнеконс!$E41</f>
        <v>26972744.89</v>
      </c>
      <c r="C45" s="47">
        <f>ННДнеконс!$I41</f>
        <v>37301515.910000004</v>
      </c>
      <c r="D45" s="56">
        <f t="shared" si="0"/>
        <v>10328771.020000003</v>
      </c>
      <c r="E45" s="47">
        <v>36472000</v>
      </c>
      <c r="F45" s="47">
        <v>46067254</v>
      </c>
      <c r="G45" s="46">
        <f t="shared" si="1"/>
        <v>9595254</v>
      </c>
      <c r="H45" s="46">
        <f t="shared" si="4"/>
        <v>0.928983126978063</v>
      </c>
      <c r="I45" s="46">
        <f t="shared" si="2"/>
        <v>0.2751552366111287</v>
      </c>
      <c r="J45" s="46">
        <f t="shared" si="3"/>
        <v>-0.2751552366111287</v>
      </c>
    </row>
    <row r="46" spans="1:10" ht="15.75">
      <c r="A46" s="5" t="s">
        <v>36</v>
      </c>
      <c r="B46" s="47">
        <f>ННДнеконс!$E42</f>
        <v>33220088.36</v>
      </c>
      <c r="C46" s="47">
        <f>ННДнеконс!$I42</f>
        <v>44366033.169999994</v>
      </c>
      <c r="D46" s="56">
        <f t="shared" si="0"/>
        <v>11145944.809999995</v>
      </c>
      <c r="E46" s="47">
        <v>46378000</v>
      </c>
      <c r="F46" s="47">
        <v>60249800</v>
      </c>
      <c r="G46" s="46">
        <f t="shared" si="1"/>
        <v>13871800</v>
      </c>
      <c r="H46" s="46">
        <f t="shared" si="4"/>
        <v>1.244560262630621</v>
      </c>
      <c r="I46" s="46">
        <f t="shared" si="2"/>
        <v>0.36885889495412344</v>
      </c>
      <c r="J46" s="46">
        <f t="shared" si="3"/>
        <v>-0.36885889495412344</v>
      </c>
    </row>
    <row r="47" spans="1:10" s="18" customFormat="1" ht="15.75">
      <c r="A47" s="15" t="s">
        <v>74</v>
      </c>
      <c r="B47" s="16">
        <f>SUM(B10:B46)</f>
        <v>16298043349.999998</v>
      </c>
      <c r="C47" s="16">
        <f aca="true" t="shared" si="5" ref="B47:G47">SUM(C10:C46)</f>
        <v>23519392716.96</v>
      </c>
      <c r="D47" s="16">
        <f t="shared" si="5"/>
        <v>7221349366.960001</v>
      </c>
      <c r="E47" s="16">
        <f>SUM(E10:E46)</f>
        <v>2885886574.4999995</v>
      </c>
      <c r="F47" s="16">
        <f t="shared" si="5"/>
        <v>3777692358.8</v>
      </c>
      <c r="G47" s="16">
        <f t="shared" si="5"/>
        <v>891805784.3</v>
      </c>
      <c r="H47" s="16">
        <f>G47/D47</f>
        <v>0.12349572621154416</v>
      </c>
      <c r="I47" s="16"/>
      <c r="J47" s="16"/>
    </row>
    <row r="49" spans="4:7" ht="15.75">
      <c r="D49" s="21">
        <f>C47-B47-D47</f>
        <v>0</v>
      </c>
      <c r="G49" s="21">
        <f>F47-E47-G47</f>
        <v>0</v>
      </c>
    </row>
  </sheetData>
  <sheetProtection/>
  <mergeCells count="7">
    <mergeCell ref="A1:J1"/>
    <mergeCell ref="A7:A8"/>
    <mergeCell ref="B7:D7"/>
    <mergeCell ref="E7:G7"/>
    <mergeCell ref="H7:H8"/>
    <mergeCell ref="I7:I8"/>
    <mergeCell ref="J7:J8"/>
  </mergeCells>
  <printOptions/>
  <pageMargins left="1.32" right="0.15748031496062992" top="0.17" bottom="0.16" header="0.17" footer="0.16"/>
  <pageSetup fitToHeight="1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G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H46" sqref="H46"/>
    </sheetView>
  </sheetViews>
  <sheetFormatPr defaultColWidth="9.140625" defaultRowHeight="15"/>
  <cols>
    <col min="1" max="1" width="24.7109375" style="1" customWidth="1"/>
    <col min="2" max="2" width="23.8515625" style="1" customWidth="1"/>
    <col min="3" max="3" width="17.28125" style="1" customWidth="1"/>
    <col min="4" max="4" width="18.57421875" style="1" customWidth="1"/>
    <col min="5" max="6" width="8.421875" style="2" customWidth="1"/>
    <col min="7" max="7" width="17.28125" style="2" customWidth="1"/>
    <col min="8" max="16384" width="9.140625" style="1" customWidth="1"/>
  </cols>
  <sheetData>
    <row r="1" spans="1:7" ht="17.25" customHeight="1">
      <c r="A1" s="66" t="s">
        <v>154</v>
      </c>
      <c r="B1" s="66"/>
      <c r="C1" s="66"/>
      <c r="D1" s="68"/>
      <c r="E1" s="68"/>
      <c r="F1" s="68"/>
      <c r="G1" s="68"/>
    </row>
    <row r="3" spans="1:7" ht="15.75">
      <c r="A3" s="11" t="s">
        <v>60</v>
      </c>
      <c r="B3" s="11">
        <v>1</v>
      </c>
      <c r="C3" s="2"/>
      <c r="D3" s="2"/>
      <c r="F3" s="1"/>
      <c r="G3" s="1"/>
    </row>
    <row r="4" spans="1:7" ht="15.75">
      <c r="A4" s="12" t="s">
        <v>61</v>
      </c>
      <c r="B4" s="12">
        <v>0</v>
      </c>
      <c r="C4" s="2"/>
      <c r="D4" s="2"/>
      <c r="F4" s="1"/>
      <c r="G4" s="1"/>
    </row>
    <row r="5" spans="1:7" ht="15.75">
      <c r="A5" s="13" t="s">
        <v>62</v>
      </c>
      <c r="B5" s="14" t="s">
        <v>45</v>
      </c>
      <c r="C5" s="2"/>
      <c r="D5" s="2"/>
      <c r="F5" s="1"/>
      <c r="G5" s="1"/>
    </row>
    <row r="7" spans="1:7" s="8" customFormat="1" ht="102.75" customHeight="1">
      <c r="A7" s="3" t="s">
        <v>38</v>
      </c>
      <c r="B7" s="3" t="s">
        <v>287</v>
      </c>
      <c r="C7" s="3" t="s">
        <v>303</v>
      </c>
      <c r="D7" s="3" t="s">
        <v>153</v>
      </c>
      <c r="E7" s="9" t="s">
        <v>90</v>
      </c>
      <c r="F7" s="9" t="s">
        <v>91</v>
      </c>
      <c r="G7" s="9" t="s">
        <v>92</v>
      </c>
    </row>
    <row r="8" spans="1:7" s="7" customFormat="1" ht="15.75">
      <c r="A8" s="9">
        <v>1</v>
      </c>
      <c r="B8" s="9">
        <v>2</v>
      </c>
      <c r="C8" s="9">
        <v>3</v>
      </c>
      <c r="D8" s="9" t="s">
        <v>155</v>
      </c>
      <c r="E8" s="9">
        <v>5</v>
      </c>
      <c r="F8" s="9">
        <v>6</v>
      </c>
      <c r="G8" s="9">
        <v>7</v>
      </c>
    </row>
    <row r="9" spans="1:7" ht="15.75">
      <c r="A9" s="5" t="s">
        <v>0</v>
      </c>
      <c r="B9" s="60">
        <v>1248909362.79</v>
      </c>
      <c r="C9" s="60">
        <v>1384923512.4</v>
      </c>
      <c r="D9" s="35">
        <f>B9-C9</f>
        <v>-136014149.61000013</v>
      </c>
      <c r="E9" s="20">
        <f>IF(D9&lt;0,1,0)</f>
        <v>1</v>
      </c>
      <c r="F9" s="20">
        <f>(E9-$B$4)/($B$3-$B$4)</f>
        <v>1</v>
      </c>
      <c r="G9" s="20">
        <f>F9*$B$5</f>
        <v>-2</v>
      </c>
    </row>
    <row r="10" spans="1:7" ht="15.75">
      <c r="A10" s="5" t="s">
        <v>1</v>
      </c>
      <c r="B10" s="60">
        <v>936594926.27</v>
      </c>
      <c r="C10" s="60">
        <v>804914737.81</v>
      </c>
      <c r="D10" s="35">
        <f aca="true" t="shared" si="0" ref="D10:D45">B10-C10</f>
        <v>131680188.46000004</v>
      </c>
      <c r="E10" s="20">
        <f aca="true" t="shared" si="1" ref="E10:E45">IF(D10&lt;0,1,0)</f>
        <v>0</v>
      </c>
      <c r="F10" s="20">
        <f aca="true" t="shared" si="2" ref="F10:F45">(E10-$B$4)/($B$3-$B$4)</f>
        <v>0</v>
      </c>
      <c r="G10" s="20">
        <f aca="true" t="shared" si="3" ref="G10:G45">F10*$B$5</f>
        <v>0</v>
      </c>
    </row>
    <row r="11" spans="1:7" ht="15.75">
      <c r="A11" s="5" t="s">
        <v>2</v>
      </c>
      <c r="B11" s="60">
        <v>296672106.53</v>
      </c>
      <c r="C11" s="60">
        <v>274180396.7</v>
      </c>
      <c r="D11" s="35">
        <f t="shared" si="0"/>
        <v>22491709.829999983</v>
      </c>
      <c r="E11" s="20">
        <f t="shared" si="1"/>
        <v>0</v>
      </c>
      <c r="F11" s="20">
        <f t="shared" si="2"/>
        <v>0</v>
      </c>
      <c r="G11" s="20">
        <f t="shared" si="3"/>
        <v>0</v>
      </c>
    </row>
    <row r="12" spans="1:7" ht="15.75">
      <c r="A12" s="5" t="s">
        <v>3</v>
      </c>
      <c r="B12" s="60">
        <v>221140166.19</v>
      </c>
      <c r="C12" s="60">
        <v>203489993.93</v>
      </c>
      <c r="D12" s="35">
        <f t="shared" si="0"/>
        <v>17650172.25999999</v>
      </c>
      <c r="E12" s="20">
        <f t="shared" si="1"/>
        <v>0</v>
      </c>
      <c r="F12" s="20">
        <f t="shared" si="2"/>
        <v>0</v>
      </c>
      <c r="G12" s="20">
        <f t="shared" si="3"/>
        <v>0</v>
      </c>
    </row>
    <row r="13" spans="1:7" ht="15.75">
      <c r="A13" s="5" t="s">
        <v>4</v>
      </c>
      <c r="B13" s="60">
        <v>130685025.96</v>
      </c>
      <c r="C13" s="60">
        <v>101576565.66</v>
      </c>
      <c r="D13" s="35">
        <f t="shared" si="0"/>
        <v>29108460.299999997</v>
      </c>
      <c r="E13" s="20">
        <f t="shared" si="1"/>
        <v>0</v>
      </c>
      <c r="F13" s="20">
        <f t="shared" si="2"/>
        <v>0</v>
      </c>
      <c r="G13" s="20">
        <f t="shared" si="3"/>
        <v>0</v>
      </c>
    </row>
    <row r="14" spans="1:7" ht="15.75">
      <c r="A14" s="5" t="s">
        <v>5</v>
      </c>
      <c r="B14" s="60">
        <v>71732868.35</v>
      </c>
      <c r="C14" s="60">
        <v>63371442.54</v>
      </c>
      <c r="D14" s="35">
        <f t="shared" si="0"/>
        <v>8361425.809999995</v>
      </c>
      <c r="E14" s="20">
        <f t="shared" si="1"/>
        <v>0</v>
      </c>
      <c r="F14" s="20">
        <f t="shared" si="2"/>
        <v>0</v>
      </c>
      <c r="G14" s="20">
        <f t="shared" si="3"/>
        <v>0</v>
      </c>
    </row>
    <row r="15" spans="1:7" ht="15.75">
      <c r="A15" s="5" t="s">
        <v>6</v>
      </c>
      <c r="B15" s="60">
        <v>127179376.71</v>
      </c>
      <c r="C15" s="60">
        <v>106748653.67</v>
      </c>
      <c r="D15" s="35">
        <f t="shared" si="0"/>
        <v>20430723.03999999</v>
      </c>
      <c r="E15" s="20">
        <f t="shared" si="1"/>
        <v>0</v>
      </c>
      <c r="F15" s="20">
        <f t="shared" si="2"/>
        <v>0</v>
      </c>
      <c r="G15" s="20">
        <f t="shared" si="3"/>
        <v>0</v>
      </c>
    </row>
    <row r="16" spans="1:7" ht="15.75">
      <c r="A16" s="5" t="s">
        <v>7</v>
      </c>
      <c r="B16" s="60">
        <v>60412681.53</v>
      </c>
      <c r="C16" s="60">
        <v>50564129.9</v>
      </c>
      <c r="D16" s="35">
        <f t="shared" si="0"/>
        <v>9848551.630000003</v>
      </c>
      <c r="E16" s="20">
        <f t="shared" si="1"/>
        <v>0</v>
      </c>
      <c r="F16" s="20">
        <f t="shared" si="2"/>
        <v>0</v>
      </c>
      <c r="G16" s="20">
        <f t="shared" si="3"/>
        <v>0</v>
      </c>
    </row>
    <row r="17" spans="1:7" ht="15.75">
      <c r="A17" s="5" t="s">
        <v>8</v>
      </c>
      <c r="B17" s="60">
        <v>96885642.2</v>
      </c>
      <c r="C17" s="60">
        <v>77787939.16</v>
      </c>
      <c r="D17" s="35">
        <f t="shared" si="0"/>
        <v>19097703.040000007</v>
      </c>
      <c r="E17" s="20">
        <f t="shared" si="1"/>
        <v>0</v>
      </c>
      <c r="F17" s="20">
        <f t="shared" si="2"/>
        <v>0</v>
      </c>
      <c r="G17" s="20">
        <f t="shared" si="3"/>
        <v>0</v>
      </c>
    </row>
    <row r="18" spans="1:7" ht="15.75">
      <c r="A18" s="5" t="s">
        <v>9</v>
      </c>
      <c r="B18" s="60">
        <v>59009493.81</v>
      </c>
      <c r="C18" s="60">
        <v>44378741.29</v>
      </c>
      <c r="D18" s="35">
        <f t="shared" si="0"/>
        <v>14630752.520000003</v>
      </c>
      <c r="E18" s="20">
        <f t="shared" si="1"/>
        <v>0</v>
      </c>
      <c r="F18" s="20">
        <f t="shared" si="2"/>
        <v>0</v>
      </c>
      <c r="G18" s="20">
        <f t="shared" si="3"/>
        <v>0</v>
      </c>
    </row>
    <row r="19" spans="1:7" ht="15.75">
      <c r="A19" s="5" t="s">
        <v>10</v>
      </c>
      <c r="B19" s="60">
        <v>26263965.89</v>
      </c>
      <c r="C19" s="60">
        <v>24443905.71</v>
      </c>
      <c r="D19" s="35">
        <f t="shared" si="0"/>
        <v>1820060.1799999997</v>
      </c>
      <c r="E19" s="20">
        <f t="shared" si="1"/>
        <v>0</v>
      </c>
      <c r="F19" s="20">
        <f t="shared" si="2"/>
        <v>0</v>
      </c>
      <c r="G19" s="20">
        <f t="shared" si="3"/>
        <v>0</v>
      </c>
    </row>
    <row r="20" spans="1:7" ht="15.75">
      <c r="A20" s="5" t="s">
        <v>11</v>
      </c>
      <c r="B20" s="60">
        <v>66823983.79</v>
      </c>
      <c r="C20" s="60">
        <v>55288042.82</v>
      </c>
      <c r="D20" s="35">
        <f t="shared" si="0"/>
        <v>11535940.969999999</v>
      </c>
      <c r="E20" s="20">
        <f t="shared" si="1"/>
        <v>0</v>
      </c>
      <c r="F20" s="20">
        <f t="shared" si="2"/>
        <v>0</v>
      </c>
      <c r="G20" s="20">
        <f t="shared" si="3"/>
        <v>0</v>
      </c>
    </row>
    <row r="21" spans="1:7" ht="15.75">
      <c r="A21" s="5" t="s">
        <v>12</v>
      </c>
      <c r="B21" s="60">
        <v>44719480.01</v>
      </c>
      <c r="C21" s="60">
        <v>43888188.67</v>
      </c>
      <c r="D21" s="35">
        <f t="shared" si="0"/>
        <v>831291.3399999961</v>
      </c>
      <c r="E21" s="20">
        <f t="shared" si="1"/>
        <v>0</v>
      </c>
      <c r="F21" s="20">
        <f t="shared" si="2"/>
        <v>0</v>
      </c>
      <c r="G21" s="20">
        <f t="shared" si="3"/>
        <v>0</v>
      </c>
    </row>
    <row r="22" spans="1:7" ht="15.75">
      <c r="A22" s="5" t="s">
        <v>13</v>
      </c>
      <c r="B22" s="60">
        <v>44783258.9</v>
      </c>
      <c r="C22" s="60">
        <v>41294021.79</v>
      </c>
      <c r="D22" s="35">
        <f t="shared" si="0"/>
        <v>3489237.1099999994</v>
      </c>
      <c r="E22" s="20">
        <f t="shared" si="1"/>
        <v>0</v>
      </c>
      <c r="F22" s="20">
        <f t="shared" si="2"/>
        <v>0</v>
      </c>
      <c r="G22" s="20">
        <f t="shared" si="3"/>
        <v>0</v>
      </c>
    </row>
    <row r="23" spans="1:7" ht="15.75">
      <c r="A23" s="5" t="s">
        <v>14</v>
      </c>
      <c r="B23" s="60">
        <v>67504516.63</v>
      </c>
      <c r="C23" s="60">
        <v>38884650.9</v>
      </c>
      <c r="D23" s="35">
        <f t="shared" si="0"/>
        <v>28619865.729999997</v>
      </c>
      <c r="E23" s="20">
        <f t="shared" si="1"/>
        <v>0</v>
      </c>
      <c r="F23" s="20">
        <f t="shared" si="2"/>
        <v>0</v>
      </c>
      <c r="G23" s="20">
        <f t="shared" si="3"/>
        <v>0</v>
      </c>
    </row>
    <row r="24" spans="1:7" ht="15.75">
      <c r="A24" s="5" t="s">
        <v>15</v>
      </c>
      <c r="B24" s="60">
        <v>64663984.57</v>
      </c>
      <c r="C24" s="60">
        <v>27619040.69</v>
      </c>
      <c r="D24" s="35">
        <f t="shared" si="0"/>
        <v>37044943.879999995</v>
      </c>
      <c r="E24" s="20">
        <f t="shared" si="1"/>
        <v>0</v>
      </c>
      <c r="F24" s="20">
        <f t="shared" si="2"/>
        <v>0</v>
      </c>
      <c r="G24" s="20">
        <f t="shared" si="3"/>
        <v>0</v>
      </c>
    </row>
    <row r="25" spans="1:7" ht="15.75">
      <c r="A25" s="5" t="s">
        <v>16</v>
      </c>
      <c r="B25" s="60">
        <v>58400512.46</v>
      </c>
      <c r="C25" s="60">
        <v>62172462.6</v>
      </c>
      <c r="D25" s="35">
        <f t="shared" si="0"/>
        <v>-3771950.1400000006</v>
      </c>
      <c r="E25" s="20">
        <f t="shared" si="1"/>
        <v>1</v>
      </c>
      <c r="F25" s="20">
        <f t="shared" si="2"/>
        <v>1</v>
      </c>
      <c r="G25" s="20">
        <f t="shared" si="3"/>
        <v>-2</v>
      </c>
    </row>
    <row r="26" spans="1:7" ht="15.75">
      <c r="A26" s="5" t="s">
        <v>17</v>
      </c>
      <c r="B26" s="60">
        <v>23731147.83</v>
      </c>
      <c r="C26" s="60">
        <v>24920225.55</v>
      </c>
      <c r="D26" s="35">
        <f t="shared" si="0"/>
        <v>-1189077.7200000025</v>
      </c>
      <c r="E26" s="20">
        <f t="shared" si="1"/>
        <v>1</v>
      </c>
      <c r="F26" s="20">
        <f t="shared" si="2"/>
        <v>1</v>
      </c>
      <c r="G26" s="20">
        <f t="shared" si="3"/>
        <v>-2</v>
      </c>
    </row>
    <row r="27" spans="1:7" ht="15.75">
      <c r="A27" s="5" t="s">
        <v>18</v>
      </c>
      <c r="B27" s="60">
        <v>35081872.43</v>
      </c>
      <c r="C27" s="60">
        <v>34469638.34</v>
      </c>
      <c r="D27" s="35">
        <f t="shared" si="0"/>
        <v>612234.0899999961</v>
      </c>
      <c r="E27" s="20">
        <f t="shared" si="1"/>
        <v>0</v>
      </c>
      <c r="F27" s="20">
        <f t="shared" si="2"/>
        <v>0</v>
      </c>
      <c r="G27" s="20">
        <f t="shared" si="3"/>
        <v>0</v>
      </c>
    </row>
    <row r="28" spans="1:7" ht="15.75">
      <c r="A28" s="5" t="s">
        <v>19</v>
      </c>
      <c r="B28" s="60">
        <v>66569728.33</v>
      </c>
      <c r="C28" s="60">
        <v>51840167.68</v>
      </c>
      <c r="D28" s="35">
        <f t="shared" si="0"/>
        <v>14729560.649999999</v>
      </c>
      <c r="E28" s="20">
        <f t="shared" si="1"/>
        <v>0</v>
      </c>
      <c r="F28" s="20">
        <f t="shared" si="2"/>
        <v>0</v>
      </c>
      <c r="G28" s="20">
        <f t="shared" si="3"/>
        <v>0</v>
      </c>
    </row>
    <row r="29" spans="1:7" ht="15.75">
      <c r="A29" s="5" t="s">
        <v>20</v>
      </c>
      <c r="B29" s="60">
        <v>75756801.78</v>
      </c>
      <c r="C29" s="60">
        <v>66559782.19</v>
      </c>
      <c r="D29" s="35">
        <f t="shared" si="0"/>
        <v>9197019.590000004</v>
      </c>
      <c r="E29" s="20">
        <f t="shared" si="1"/>
        <v>0</v>
      </c>
      <c r="F29" s="20">
        <f t="shared" si="2"/>
        <v>0</v>
      </c>
      <c r="G29" s="20">
        <f t="shared" si="3"/>
        <v>0</v>
      </c>
    </row>
    <row r="30" spans="1:7" ht="15.75">
      <c r="A30" s="5" t="s">
        <v>21</v>
      </c>
      <c r="B30" s="60">
        <v>32998447.62</v>
      </c>
      <c r="C30" s="60">
        <v>25772926.95</v>
      </c>
      <c r="D30" s="35">
        <f t="shared" si="0"/>
        <v>7225520.670000002</v>
      </c>
      <c r="E30" s="20">
        <f t="shared" si="1"/>
        <v>0</v>
      </c>
      <c r="F30" s="20">
        <f t="shared" si="2"/>
        <v>0</v>
      </c>
      <c r="G30" s="20">
        <f t="shared" si="3"/>
        <v>0</v>
      </c>
    </row>
    <row r="31" spans="1:7" ht="15.75">
      <c r="A31" s="5" t="s">
        <v>22</v>
      </c>
      <c r="B31" s="60">
        <v>69621729.91</v>
      </c>
      <c r="C31" s="60">
        <v>47408012.31</v>
      </c>
      <c r="D31" s="35">
        <f t="shared" si="0"/>
        <v>22213717.599999994</v>
      </c>
      <c r="E31" s="20">
        <f t="shared" si="1"/>
        <v>0</v>
      </c>
      <c r="F31" s="20">
        <f t="shared" si="2"/>
        <v>0</v>
      </c>
      <c r="G31" s="20">
        <f t="shared" si="3"/>
        <v>0</v>
      </c>
    </row>
    <row r="32" spans="1:7" ht="15.75">
      <c r="A32" s="5" t="s">
        <v>23</v>
      </c>
      <c r="B32" s="60">
        <v>37156243.18</v>
      </c>
      <c r="C32" s="60">
        <v>35801650.01</v>
      </c>
      <c r="D32" s="35">
        <f t="shared" si="0"/>
        <v>1354593.1700000018</v>
      </c>
      <c r="E32" s="20">
        <f t="shared" si="1"/>
        <v>0</v>
      </c>
      <c r="F32" s="20">
        <f t="shared" si="2"/>
        <v>0</v>
      </c>
      <c r="G32" s="20">
        <f t="shared" si="3"/>
        <v>0</v>
      </c>
    </row>
    <row r="33" spans="1:7" ht="15.75">
      <c r="A33" s="5" t="s">
        <v>24</v>
      </c>
      <c r="B33" s="60">
        <v>70892508.89</v>
      </c>
      <c r="C33" s="60">
        <v>59389321.56</v>
      </c>
      <c r="D33" s="35">
        <f t="shared" si="0"/>
        <v>11503187.329999998</v>
      </c>
      <c r="E33" s="20">
        <f t="shared" si="1"/>
        <v>0</v>
      </c>
      <c r="F33" s="20">
        <f t="shared" si="2"/>
        <v>0</v>
      </c>
      <c r="G33" s="20">
        <f t="shared" si="3"/>
        <v>0</v>
      </c>
    </row>
    <row r="34" spans="1:7" ht="15.75">
      <c r="A34" s="5" t="s">
        <v>25</v>
      </c>
      <c r="B34" s="60">
        <v>22171300.03</v>
      </c>
      <c r="C34" s="60">
        <v>21189560</v>
      </c>
      <c r="D34" s="35">
        <f t="shared" si="0"/>
        <v>981740.0300000012</v>
      </c>
      <c r="E34" s="20">
        <f t="shared" si="1"/>
        <v>0</v>
      </c>
      <c r="F34" s="20">
        <f t="shared" si="2"/>
        <v>0</v>
      </c>
      <c r="G34" s="20">
        <f t="shared" si="3"/>
        <v>0</v>
      </c>
    </row>
    <row r="35" spans="1:7" ht="15.75">
      <c r="A35" s="5" t="s">
        <v>26</v>
      </c>
      <c r="B35" s="60">
        <v>60262385.58</v>
      </c>
      <c r="C35" s="60">
        <v>47330853.53</v>
      </c>
      <c r="D35" s="35">
        <f t="shared" si="0"/>
        <v>12931532.049999997</v>
      </c>
      <c r="E35" s="20">
        <f t="shared" si="1"/>
        <v>0</v>
      </c>
      <c r="F35" s="20">
        <f t="shared" si="2"/>
        <v>0</v>
      </c>
      <c r="G35" s="20">
        <f t="shared" si="3"/>
        <v>0</v>
      </c>
    </row>
    <row r="36" spans="1:7" ht="15.75">
      <c r="A36" s="5" t="s">
        <v>27</v>
      </c>
      <c r="B36" s="60">
        <v>55946071</v>
      </c>
      <c r="C36" s="60">
        <v>36915662.61</v>
      </c>
      <c r="D36" s="35">
        <f t="shared" si="0"/>
        <v>19030408.39</v>
      </c>
      <c r="E36" s="20">
        <f t="shared" si="1"/>
        <v>0</v>
      </c>
      <c r="F36" s="20">
        <f t="shared" si="2"/>
        <v>0</v>
      </c>
      <c r="G36" s="20">
        <f t="shared" si="3"/>
        <v>0</v>
      </c>
    </row>
    <row r="37" spans="1:7" ht="15.75">
      <c r="A37" s="5" t="s">
        <v>28</v>
      </c>
      <c r="B37" s="60">
        <v>60141525.31</v>
      </c>
      <c r="C37" s="60">
        <v>44137447.99</v>
      </c>
      <c r="D37" s="35">
        <f t="shared" si="0"/>
        <v>16004077.32</v>
      </c>
      <c r="E37" s="20">
        <f t="shared" si="1"/>
        <v>0</v>
      </c>
      <c r="F37" s="20">
        <f t="shared" si="2"/>
        <v>0</v>
      </c>
      <c r="G37" s="20">
        <f t="shared" si="3"/>
        <v>0</v>
      </c>
    </row>
    <row r="38" spans="1:7" ht="15.75">
      <c r="A38" s="5" t="s">
        <v>29</v>
      </c>
      <c r="B38" s="60">
        <v>55801263.13</v>
      </c>
      <c r="C38" s="60">
        <v>43302692.1</v>
      </c>
      <c r="D38" s="35">
        <f t="shared" si="0"/>
        <v>12498571.030000001</v>
      </c>
      <c r="E38" s="20">
        <f t="shared" si="1"/>
        <v>0</v>
      </c>
      <c r="F38" s="20">
        <f t="shared" si="2"/>
        <v>0</v>
      </c>
      <c r="G38" s="20">
        <f t="shared" si="3"/>
        <v>0</v>
      </c>
    </row>
    <row r="39" spans="1:7" ht="15.75">
      <c r="A39" s="5" t="s">
        <v>30</v>
      </c>
      <c r="B39" s="60">
        <v>70462325.15</v>
      </c>
      <c r="C39" s="60">
        <v>66906324.48</v>
      </c>
      <c r="D39" s="35">
        <f t="shared" si="0"/>
        <v>3556000.6700000092</v>
      </c>
      <c r="E39" s="20">
        <f t="shared" si="1"/>
        <v>0</v>
      </c>
      <c r="F39" s="20">
        <f t="shared" si="2"/>
        <v>0</v>
      </c>
      <c r="G39" s="20">
        <f t="shared" si="3"/>
        <v>0</v>
      </c>
    </row>
    <row r="40" spans="1:7" ht="15.75">
      <c r="A40" s="5" t="s">
        <v>31</v>
      </c>
      <c r="B40" s="60">
        <v>80791580.45</v>
      </c>
      <c r="C40" s="60">
        <v>75141543.21</v>
      </c>
      <c r="D40" s="35">
        <f t="shared" si="0"/>
        <v>5650037.24000001</v>
      </c>
      <c r="E40" s="20">
        <f t="shared" si="1"/>
        <v>0</v>
      </c>
      <c r="F40" s="20">
        <f t="shared" si="2"/>
        <v>0</v>
      </c>
      <c r="G40" s="20">
        <f t="shared" si="3"/>
        <v>0</v>
      </c>
    </row>
    <row r="41" spans="1:7" ht="15.75">
      <c r="A41" s="5" t="s">
        <v>32</v>
      </c>
      <c r="B41" s="60">
        <v>46451341.29</v>
      </c>
      <c r="C41" s="60">
        <v>44175054.75</v>
      </c>
      <c r="D41" s="35">
        <f t="shared" si="0"/>
        <v>2276286.539999999</v>
      </c>
      <c r="E41" s="20">
        <f t="shared" si="1"/>
        <v>0</v>
      </c>
      <c r="F41" s="20">
        <f t="shared" si="2"/>
        <v>0</v>
      </c>
      <c r="G41" s="20">
        <f t="shared" si="3"/>
        <v>0</v>
      </c>
    </row>
    <row r="42" spans="1:7" ht="15.75">
      <c r="A42" s="5" t="s">
        <v>33</v>
      </c>
      <c r="B42" s="60">
        <v>37254643.6</v>
      </c>
      <c r="C42" s="60">
        <v>39693812.38</v>
      </c>
      <c r="D42" s="35">
        <f t="shared" si="0"/>
        <v>-2439168.780000001</v>
      </c>
      <c r="E42" s="20">
        <f t="shared" si="1"/>
        <v>1</v>
      </c>
      <c r="F42" s="20">
        <f t="shared" si="2"/>
        <v>1</v>
      </c>
      <c r="G42" s="20">
        <f t="shared" si="3"/>
        <v>-2</v>
      </c>
    </row>
    <row r="43" spans="1:7" ht="15.75">
      <c r="A43" s="5" t="s">
        <v>34</v>
      </c>
      <c r="B43" s="60">
        <v>40018452.05</v>
      </c>
      <c r="C43" s="60">
        <v>28252820.62</v>
      </c>
      <c r="D43" s="35">
        <f t="shared" si="0"/>
        <v>11765631.429999996</v>
      </c>
      <c r="E43" s="20">
        <f t="shared" si="1"/>
        <v>0</v>
      </c>
      <c r="F43" s="20">
        <f t="shared" si="2"/>
        <v>0</v>
      </c>
      <c r="G43" s="20">
        <f t="shared" si="3"/>
        <v>0</v>
      </c>
    </row>
    <row r="44" spans="1:7" ht="15.75">
      <c r="A44" s="5" t="s">
        <v>35</v>
      </c>
      <c r="B44" s="60">
        <v>32671535.72</v>
      </c>
      <c r="C44" s="60">
        <v>30286627.91</v>
      </c>
      <c r="D44" s="35">
        <f t="shared" si="0"/>
        <v>2384907.8099999987</v>
      </c>
      <c r="E44" s="20">
        <f t="shared" si="1"/>
        <v>0</v>
      </c>
      <c r="F44" s="20">
        <f t="shared" si="2"/>
        <v>0</v>
      </c>
      <c r="G44" s="20">
        <f t="shared" si="3"/>
        <v>0</v>
      </c>
    </row>
    <row r="45" spans="1:7" ht="15.75">
      <c r="A45" s="5" t="s">
        <v>36</v>
      </c>
      <c r="B45" s="60">
        <v>51582023.65</v>
      </c>
      <c r="C45" s="60">
        <v>35627748.03</v>
      </c>
      <c r="D45" s="35">
        <f t="shared" si="0"/>
        <v>15954275.619999997</v>
      </c>
      <c r="E45" s="20">
        <f t="shared" si="1"/>
        <v>0</v>
      </c>
      <c r="F45" s="20">
        <f t="shared" si="2"/>
        <v>0</v>
      </c>
      <c r="G45" s="20">
        <f t="shared" si="3"/>
        <v>0</v>
      </c>
    </row>
    <row r="46" spans="1:3" ht="15.75">
      <c r="A46" s="6"/>
      <c r="B46" s="6"/>
      <c r="C46" s="6"/>
    </row>
  </sheetData>
  <sheetProtection/>
  <mergeCells count="1">
    <mergeCell ref="A1:G1"/>
  </mergeCells>
  <printOptions/>
  <pageMargins left="0.15748031496062992" right="0.1968503937007874" top="0.61" bottom="0.31496062992125984" header="0.31496062992125984" footer="0.31496062992125984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F4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G48" sqref="G48"/>
    </sheetView>
  </sheetViews>
  <sheetFormatPr defaultColWidth="9.140625" defaultRowHeight="15"/>
  <cols>
    <col min="1" max="1" width="24.421875" style="1" customWidth="1"/>
    <col min="2" max="2" width="18.421875" style="1" customWidth="1"/>
    <col min="3" max="3" width="17.140625" style="1" customWidth="1"/>
    <col min="4" max="5" width="8.140625" style="1" customWidth="1"/>
    <col min="6" max="6" width="17.140625" style="1" customWidth="1"/>
    <col min="7" max="16384" width="9.140625" style="1" customWidth="1"/>
  </cols>
  <sheetData>
    <row r="1" spans="1:6" ht="33.75" customHeight="1">
      <c r="A1" s="66" t="s">
        <v>267</v>
      </c>
      <c r="B1" s="66"/>
      <c r="C1" s="66"/>
      <c r="D1" s="66"/>
      <c r="E1" s="66"/>
      <c r="F1" s="66"/>
    </row>
    <row r="3" spans="1:2" ht="15.75">
      <c r="A3" s="11" t="s">
        <v>156</v>
      </c>
      <c r="B3" s="33">
        <f>MAX($D$9:$D$45)</f>
        <v>0.1180172559730767</v>
      </c>
    </row>
    <row r="4" spans="1:2" ht="15.75">
      <c r="A4" s="12" t="s">
        <v>157</v>
      </c>
      <c r="B4" s="44">
        <f>MIN($D$9:$D$45)</f>
        <v>0</v>
      </c>
    </row>
    <row r="5" spans="1:2" ht="15.75">
      <c r="A5" s="13" t="s">
        <v>158</v>
      </c>
      <c r="B5" s="14" t="s">
        <v>42</v>
      </c>
    </row>
    <row r="7" spans="1:6" s="8" customFormat="1" ht="162.75" customHeight="1">
      <c r="A7" s="3" t="s">
        <v>38</v>
      </c>
      <c r="B7" s="10" t="s">
        <v>305</v>
      </c>
      <c r="C7" s="10" t="s">
        <v>306</v>
      </c>
      <c r="D7" s="9" t="s">
        <v>159</v>
      </c>
      <c r="E7" s="9" t="s">
        <v>160</v>
      </c>
      <c r="F7" s="9" t="s">
        <v>161</v>
      </c>
    </row>
    <row r="8" spans="1:6" s="7" customFormat="1" ht="15.75">
      <c r="A8" s="9">
        <v>1</v>
      </c>
      <c r="B8" s="9">
        <v>2</v>
      </c>
      <c r="C8" s="9">
        <v>3</v>
      </c>
      <c r="D8" s="9" t="s">
        <v>125</v>
      </c>
      <c r="E8" s="9">
        <v>5</v>
      </c>
      <c r="F8" s="9">
        <v>6</v>
      </c>
    </row>
    <row r="9" spans="1:6" ht="15.75">
      <c r="A9" s="5" t="s">
        <v>0</v>
      </c>
      <c r="B9" s="56">
        <v>14412936080.62</v>
      </c>
      <c r="C9" s="84">
        <v>387893490.44813347</v>
      </c>
      <c r="D9" s="46">
        <f>C9/B9</f>
        <v>0.026912871067936318</v>
      </c>
      <c r="E9" s="46">
        <f>(D9-$B$4)/($B$3-$B$4)</f>
        <v>0.2280418303750085</v>
      </c>
      <c r="F9" s="46">
        <f>E9*$B$5</f>
        <v>-0.2280418303750085</v>
      </c>
    </row>
    <row r="10" spans="1:6" ht="15.75">
      <c r="A10" s="5" t="s">
        <v>1</v>
      </c>
      <c r="B10" s="56">
        <v>10288335573.42</v>
      </c>
      <c r="C10" s="84">
        <v>87060581.40189397</v>
      </c>
      <c r="D10" s="46">
        <f aca="true" t="shared" si="0" ref="D10:D45">C10/B10</f>
        <v>0.008462066656030904</v>
      </c>
      <c r="E10" s="46">
        <f aca="true" t="shared" si="1" ref="E10:E45">(D10-$B$4)/($B$3-$B$4)</f>
        <v>0.07170194380694088</v>
      </c>
      <c r="F10" s="46">
        <f aca="true" t="shared" si="2" ref="F10:F45">E10*$B$5</f>
        <v>-0.07170194380694088</v>
      </c>
    </row>
    <row r="11" spans="1:6" ht="15.75">
      <c r="A11" s="5" t="s">
        <v>2</v>
      </c>
      <c r="B11" s="56">
        <v>1814305223.2</v>
      </c>
      <c r="C11" s="84">
        <v>138572371.60598648</v>
      </c>
      <c r="D11" s="46">
        <f t="shared" si="0"/>
        <v>0.07637765125405856</v>
      </c>
      <c r="E11" s="46">
        <f t="shared" si="1"/>
        <v>0.647173590203475</v>
      </c>
      <c r="F11" s="46">
        <f t="shared" si="2"/>
        <v>-0.647173590203475</v>
      </c>
    </row>
    <row r="12" spans="1:6" ht="15.75">
      <c r="A12" s="5" t="s">
        <v>3</v>
      </c>
      <c r="B12" s="56">
        <v>1566131062.97</v>
      </c>
      <c r="C12" s="84">
        <v>80241898.18552151</v>
      </c>
      <c r="D12" s="46">
        <f t="shared" si="0"/>
        <v>0.0512357490907251</v>
      </c>
      <c r="E12" s="46">
        <f t="shared" si="1"/>
        <v>0.4341377764486705</v>
      </c>
      <c r="F12" s="46">
        <f t="shared" si="2"/>
        <v>-0.4341377764486705</v>
      </c>
    </row>
    <row r="13" spans="1:6" ht="15.75">
      <c r="A13" s="5" t="s">
        <v>4</v>
      </c>
      <c r="B13" s="56">
        <v>815085117.49</v>
      </c>
      <c r="C13" s="84">
        <v>32862710.49173385</v>
      </c>
      <c r="D13" s="46">
        <f t="shared" si="0"/>
        <v>0.04031813339069711</v>
      </c>
      <c r="E13" s="46">
        <f t="shared" si="1"/>
        <v>0.3416291376906348</v>
      </c>
      <c r="F13" s="46">
        <f t="shared" si="2"/>
        <v>-0.3416291376906348</v>
      </c>
    </row>
    <row r="14" spans="1:6" ht="15.75">
      <c r="A14" s="5" t="s">
        <v>5</v>
      </c>
      <c r="B14" s="56">
        <v>653476286.09</v>
      </c>
      <c r="C14" s="84">
        <v>2595914.386686273</v>
      </c>
      <c r="D14" s="38">
        <f t="shared" si="0"/>
        <v>0.003972469149903859</v>
      </c>
      <c r="E14" s="46">
        <f t="shared" si="1"/>
        <v>0.03366007044605493</v>
      </c>
      <c r="F14" s="46">
        <f t="shared" si="2"/>
        <v>-0.03366007044605493</v>
      </c>
    </row>
    <row r="15" spans="1:6" ht="15.75">
      <c r="A15" s="5" t="s">
        <v>6</v>
      </c>
      <c r="B15" s="56">
        <v>947936153.18</v>
      </c>
      <c r="C15" s="84">
        <v>24182713.418401256</v>
      </c>
      <c r="D15" s="46">
        <f t="shared" si="0"/>
        <v>0.02551090950300457</v>
      </c>
      <c r="E15" s="46">
        <f t="shared" si="1"/>
        <v>0.21616253735660806</v>
      </c>
      <c r="F15" s="46">
        <f t="shared" si="2"/>
        <v>-0.21616253735660806</v>
      </c>
    </row>
    <row r="16" spans="1:6" ht="15.75">
      <c r="A16" s="5" t="s">
        <v>7</v>
      </c>
      <c r="B16" s="56">
        <v>353886946.19</v>
      </c>
      <c r="C16" s="84">
        <v>11347444.675263837</v>
      </c>
      <c r="D16" s="46">
        <f t="shared" si="0"/>
        <v>0.03206516882702832</v>
      </c>
      <c r="E16" s="46">
        <f t="shared" si="1"/>
        <v>0.27169898641215107</v>
      </c>
      <c r="F16" s="46">
        <f t="shared" si="2"/>
        <v>-0.27169898641215107</v>
      </c>
    </row>
    <row r="17" spans="1:6" ht="15.75">
      <c r="A17" s="5" t="s">
        <v>8</v>
      </c>
      <c r="B17" s="56">
        <v>687289474.67</v>
      </c>
      <c r="C17" s="84">
        <v>14903769.788469225</v>
      </c>
      <c r="D17" s="46">
        <f t="shared" si="0"/>
        <v>0.021684850907436385</v>
      </c>
      <c r="E17" s="46">
        <f t="shared" si="1"/>
        <v>0.18374305290052967</v>
      </c>
      <c r="F17" s="46">
        <f t="shared" si="2"/>
        <v>-0.18374305290052967</v>
      </c>
    </row>
    <row r="18" spans="1:6" ht="15.75">
      <c r="A18" s="5" t="s">
        <v>9</v>
      </c>
      <c r="B18" s="56">
        <v>434419840.91</v>
      </c>
      <c r="C18" s="84"/>
      <c r="D18" s="23">
        <f t="shared" si="0"/>
        <v>0</v>
      </c>
      <c r="E18" s="23">
        <f t="shared" si="1"/>
        <v>0</v>
      </c>
      <c r="F18" s="23">
        <f t="shared" si="2"/>
        <v>0</v>
      </c>
    </row>
    <row r="19" spans="1:6" ht="15.75">
      <c r="A19" s="5" t="s">
        <v>10</v>
      </c>
      <c r="B19" s="56">
        <v>191715471.07</v>
      </c>
      <c r="C19" s="84">
        <v>8940157.947295249</v>
      </c>
      <c r="D19" s="46">
        <f t="shared" si="0"/>
        <v>0.04663242824065554</v>
      </c>
      <c r="E19" s="46">
        <f t="shared" si="1"/>
        <v>0.3951322868521346</v>
      </c>
      <c r="F19" s="46">
        <f t="shared" si="2"/>
        <v>-0.3951322868521346</v>
      </c>
    </row>
    <row r="20" spans="1:6" ht="15.75">
      <c r="A20" s="5" t="s">
        <v>11</v>
      </c>
      <c r="B20" s="56">
        <v>729797418.27</v>
      </c>
      <c r="C20" s="84"/>
      <c r="D20" s="23">
        <f t="shared" si="0"/>
        <v>0</v>
      </c>
      <c r="E20" s="23">
        <f t="shared" si="1"/>
        <v>0</v>
      </c>
      <c r="F20" s="23">
        <f t="shared" si="2"/>
        <v>0</v>
      </c>
    </row>
    <row r="21" spans="1:6" ht="15.75">
      <c r="A21" s="5" t="s">
        <v>12</v>
      </c>
      <c r="B21" s="56">
        <v>232842048.14</v>
      </c>
      <c r="C21" s="84">
        <v>27479379.596633825</v>
      </c>
      <c r="D21" s="46">
        <f t="shared" si="0"/>
        <v>0.1180172559730767</v>
      </c>
      <c r="E21" s="23">
        <f t="shared" si="1"/>
        <v>1</v>
      </c>
      <c r="F21" s="23">
        <f t="shared" si="2"/>
        <v>-1</v>
      </c>
    </row>
    <row r="22" spans="1:6" ht="15.75">
      <c r="A22" s="5" t="s">
        <v>13</v>
      </c>
      <c r="B22" s="56">
        <v>319155005.78</v>
      </c>
      <c r="C22" s="84">
        <v>22452894.266511336</v>
      </c>
      <c r="D22" s="46">
        <f t="shared" si="0"/>
        <v>0.07035106409074646</v>
      </c>
      <c r="E22" s="46">
        <f t="shared" si="1"/>
        <v>0.5961082852730931</v>
      </c>
      <c r="F22" s="46">
        <f t="shared" si="2"/>
        <v>-0.5961082852730931</v>
      </c>
    </row>
    <row r="23" spans="1:6" ht="15.75">
      <c r="A23" s="5" t="s">
        <v>14</v>
      </c>
      <c r="B23" s="56">
        <v>416249633.5</v>
      </c>
      <c r="C23" s="84">
        <v>11692073.886463836</v>
      </c>
      <c r="D23" s="46">
        <f t="shared" si="0"/>
        <v>0.028089091125803566</v>
      </c>
      <c r="E23" s="46">
        <f t="shared" si="1"/>
        <v>0.23800833949411207</v>
      </c>
      <c r="F23" s="46">
        <f t="shared" si="2"/>
        <v>-0.23800833949411207</v>
      </c>
    </row>
    <row r="24" spans="1:6" ht="15.75">
      <c r="A24" s="5" t="s">
        <v>15</v>
      </c>
      <c r="B24" s="56">
        <v>273292380.29</v>
      </c>
      <c r="C24" s="84">
        <v>11891339.853538234</v>
      </c>
      <c r="D24" s="46">
        <f t="shared" si="0"/>
        <v>0.043511421141416096</v>
      </c>
      <c r="E24" s="46">
        <f t="shared" si="1"/>
        <v>0.36868694143627917</v>
      </c>
      <c r="F24" s="46">
        <f t="shared" si="2"/>
        <v>-0.36868694143627917</v>
      </c>
    </row>
    <row r="25" spans="1:6" ht="15.75">
      <c r="A25" s="5" t="s">
        <v>16</v>
      </c>
      <c r="B25" s="56">
        <v>957376653.32</v>
      </c>
      <c r="C25" s="84">
        <v>32476656.454073355</v>
      </c>
      <c r="D25" s="46">
        <f t="shared" si="0"/>
        <v>0.03392254902127652</v>
      </c>
      <c r="E25" s="46">
        <f t="shared" si="1"/>
        <v>0.2874371950235419</v>
      </c>
      <c r="F25" s="46">
        <f t="shared" si="2"/>
        <v>-0.2874371950235419</v>
      </c>
    </row>
    <row r="26" spans="1:6" ht="15.75">
      <c r="A26" s="5" t="s">
        <v>17</v>
      </c>
      <c r="B26" s="56">
        <v>143504251.51</v>
      </c>
      <c r="C26" s="84">
        <v>14714733.084733654</v>
      </c>
      <c r="D26" s="46">
        <f t="shared" si="0"/>
        <v>0.10253865603214041</v>
      </c>
      <c r="E26" s="46">
        <f t="shared" si="1"/>
        <v>0.8688446040088627</v>
      </c>
      <c r="F26" s="46">
        <f t="shared" si="2"/>
        <v>-0.8688446040088627</v>
      </c>
    </row>
    <row r="27" spans="1:6" ht="15.75">
      <c r="A27" s="5" t="s">
        <v>18</v>
      </c>
      <c r="B27" s="56">
        <v>267876925.64</v>
      </c>
      <c r="C27" s="84">
        <v>16458821.241442114</v>
      </c>
      <c r="D27" s="46">
        <f t="shared" si="0"/>
        <v>0.06144172814481654</v>
      </c>
      <c r="E27" s="46">
        <f t="shared" si="1"/>
        <v>0.5206164779736385</v>
      </c>
      <c r="F27" s="46">
        <f t="shared" si="2"/>
        <v>-0.5206164779736385</v>
      </c>
    </row>
    <row r="28" spans="1:6" ht="15.75">
      <c r="A28" s="5" t="s">
        <v>19</v>
      </c>
      <c r="B28" s="56">
        <v>597428910.07</v>
      </c>
      <c r="C28" s="84">
        <v>19261618.196691632</v>
      </c>
      <c r="D28" s="46">
        <f t="shared" si="0"/>
        <v>0.03224085388575315</v>
      </c>
      <c r="E28" s="46">
        <f t="shared" si="1"/>
        <v>0.2731876251478704</v>
      </c>
      <c r="F28" s="46">
        <f t="shared" si="2"/>
        <v>-0.2731876251478704</v>
      </c>
    </row>
    <row r="29" spans="1:6" ht="15.75">
      <c r="A29" s="5" t="s">
        <v>20</v>
      </c>
      <c r="B29" s="56">
        <v>655185454.45</v>
      </c>
      <c r="C29" s="84">
        <v>20313183.933223933</v>
      </c>
      <c r="D29" s="46">
        <f t="shared" si="0"/>
        <v>0.031003716268817316</v>
      </c>
      <c r="E29" s="46">
        <f t="shared" si="1"/>
        <v>0.2627049410121025</v>
      </c>
      <c r="F29" s="46">
        <f t="shared" si="2"/>
        <v>-0.2627049410121025</v>
      </c>
    </row>
    <row r="30" spans="1:6" ht="15.75">
      <c r="A30" s="5" t="s">
        <v>21</v>
      </c>
      <c r="B30" s="56">
        <v>273245682.61</v>
      </c>
      <c r="C30" s="84">
        <v>3391263.697292853</v>
      </c>
      <c r="D30" s="46">
        <f t="shared" si="0"/>
        <v>0.01241104219799571</v>
      </c>
      <c r="E30" s="46">
        <f t="shared" si="1"/>
        <v>0.10516294499193443</v>
      </c>
      <c r="F30" s="46">
        <f t="shared" si="2"/>
        <v>-0.10516294499193443</v>
      </c>
    </row>
    <row r="31" spans="1:6" ht="15.75">
      <c r="A31" s="5" t="s">
        <v>22</v>
      </c>
      <c r="B31" s="56">
        <v>382275959.86</v>
      </c>
      <c r="C31" s="84">
        <v>19385648.85483581</v>
      </c>
      <c r="D31" s="46">
        <f t="shared" si="0"/>
        <v>0.05071113773917504</v>
      </c>
      <c r="E31" s="46">
        <f t="shared" si="1"/>
        <v>0.42969256759150354</v>
      </c>
      <c r="F31" s="46">
        <f t="shared" si="2"/>
        <v>-0.42969256759150354</v>
      </c>
    </row>
    <row r="32" spans="1:6" ht="15.75">
      <c r="A32" s="5" t="s">
        <v>23</v>
      </c>
      <c r="B32" s="56">
        <v>333776373.65</v>
      </c>
      <c r="C32" s="84">
        <v>8029414.243854418</v>
      </c>
      <c r="D32" s="46">
        <f t="shared" si="0"/>
        <v>0.02405626904040282</v>
      </c>
      <c r="E32" s="46">
        <f t="shared" si="1"/>
        <v>0.2038368782772816</v>
      </c>
      <c r="F32" s="46">
        <f t="shared" si="2"/>
        <v>-0.2038368782772816</v>
      </c>
    </row>
    <row r="33" spans="1:6" ht="15.75">
      <c r="A33" s="5" t="s">
        <v>24</v>
      </c>
      <c r="B33" s="56">
        <v>631733387.83</v>
      </c>
      <c r="C33" s="84">
        <v>24068609.11549543</v>
      </c>
      <c r="D33" s="46">
        <f t="shared" si="0"/>
        <v>0.03809931464627972</v>
      </c>
      <c r="E33" s="46">
        <f t="shared" si="1"/>
        <v>0.3228283383827474</v>
      </c>
      <c r="F33" s="46">
        <f t="shared" si="2"/>
        <v>-0.3228283383827474</v>
      </c>
    </row>
    <row r="34" spans="1:6" ht="15.75">
      <c r="A34" s="5" t="s">
        <v>25</v>
      </c>
      <c r="B34" s="56">
        <v>212715030.25</v>
      </c>
      <c r="C34" s="84">
        <v>3689480.1197834574</v>
      </c>
      <c r="D34" s="46">
        <f t="shared" si="0"/>
        <v>0.017344708154601395</v>
      </c>
      <c r="E34" s="46">
        <f t="shared" si="1"/>
        <v>0.14696756005374542</v>
      </c>
      <c r="F34" s="46">
        <f t="shared" si="2"/>
        <v>-0.14696756005374542</v>
      </c>
    </row>
    <row r="35" spans="1:6" ht="15.75">
      <c r="A35" s="5" t="s">
        <v>26</v>
      </c>
      <c r="B35" s="56">
        <v>419019835.75</v>
      </c>
      <c r="C35" s="84">
        <v>29141900.83655688</v>
      </c>
      <c r="D35" s="46">
        <f t="shared" si="0"/>
        <v>0.06954778354202741</v>
      </c>
      <c r="E35" s="46">
        <f t="shared" si="1"/>
        <v>0.5893018183535241</v>
      </c>
      <c r="F35" s="46">
        <f t="shared" si="2"/>
        <v>-0.5893018183535241</v>
      </c>
    </row>
    <row r="36" spans="1:6" ht="15.75">
      <c r="A36" s="5" t="s">
        <v>27</v>
      </c>
      <c r="B36" s="56">
        <v>384872183.93</v>
      </c>
      <c r="C36" s="84">
        <v>4450168.202741079</v>
      </c>
      <c r="D36" s="46">
        <f t="shared" si="0"/>
        <v>0.011562717152743023</v>
      </c>
      <c r="E36" s="46">
        <f t="shared" si="1"/>
        <v>0.09797480086624644</v>
      </c>
      <c r="F36" s="46">
        <f t="shared" si="2"/>
        <v>-0.09797480086624644</v>
      </c>
    </row>
    <row r="37" spans="1:6" ht="15.75">
      <c r="A37" s="5" t="s">
        <v>28</v>
      </c>
      <c r="B37" s="56">
        <v>384082741.37</v>
      </c>
      <c r="C37" s="84">
        <v>21545165.09120623</v>
      </c>
      <c r="D37" s="46">
        <f t="shared" si="0"/>
        <v>0.056095113814163905</v>
      </c>
      <c r="E37" s="46">
        <f t="shared" si="1"/>
        <v>0.475312812110806</v>
      </c>
      <c r="F37" s="46">
        <f t="shared" si="2"/>
        <v>-0.475312812110806</v>
      </c>
    </row>
    <row r="38" spans="1:6" ht="15.75">
      <c r="A38" s="5" t="s">
        <v>29</v>
      </c>
      <c r="B38" s="56">
        <v>405621844.5</v>
      </c>
      <c r="C38" s="84">
        <v>8675292.146397516</v>
      </c>
      <c r="D38" s="46">
        <f t="shared" si="0"/>
        <v>0.021387635463990688</v>
      </c>
      <c r="E38" s="46">
        <f t="shared" si="1"/>
        <v>0.1812246462404604</v>
      </c>
      <c r="F38" s="46">
        <f t="shared" si="2"/>
        <v>-0.1812246462404604</v>
      </c>
    </row>
    <row r="39" spans="1:6" ht="15.75">
      <c r="A39" s="5" t="s">
        <v>30</v>
      </c>
      <c r="B39" s="56">
        <v>866645721.73</v>
      </c>
      <c r="C39" s="84"/>
      <c r="D39" s="23">
        <f t="shared" si="0"/>
        <v>0</v>
      </c>
      <c r="E39" s="23">
        <f t="shared" si="1"/>
        <v>0</v>
      </c>
      <c r="F39" s="23">
        <f t="shared" si="2"/>
        <v>0</v>
      </c>
    </row>
    <row r="40" spans="1:6" ht="15.75">
      <c r="A40" s="5" t="s">
        <v>31</v>
      </c>
      <c r="B40" s="56">
        <v>754647759.67</v>
      </c>
      <c r="C40" s="84">
        <v>33479020.049320355</v>
      </c>
      <c r="D40" s="46">
        <f t="shared" si="0"/>
        <v>0.04436377054105402</v>
      </c>
      <c r="E40" s="46">
        <f t="shared" si="1"/>
        <v>0.37590918527350553</v>
      </c>
      <c r="F40" s="46">
        <f t="shared" si="2"/>
        <v>-0.37590918527350553</v>
      </c>
    </row>
    <row r="41" spans="1:6" ht="15.75">
      <c r="A41" s="5" t="s">
        <v>32</v>
      </c>
      <c r="B41" s="56">
        <v>324942002.52</v>
      </c>
      <c r="C41" s="84">
        <v>31404207.7694963</v>
      </c>
      <c r="D41" s="46">
        <f t="shared" si="0"/>
        <v>0.09664557836767622</v>
      </c>
      <c r="E41" s="46">
        <f t="shared" si="1"/>
        <v>0.8189105700756506</v>
      </c>
      <c r="F41" s="46">
        <f t="shared" si="2"/>
        <v>-0.8189105700756506</v>
      </c>
    </row>
    <row r="42" spans="1:6" ht="15.75">
      <c r="A42" s="5" t="s">
        <v>33</v>
      </c>
      <c r="B42" s="56">
        <v>355071860.49</v>
      </c>
      <c r="C42" s="84">
        <v>11637833.995888785</v>
      </c>
      <c r="D42" s="46">
        <f t="shared" si="0"/>
        <v>0.03277599632882354</v>
      </c>
      <c r="E42" s="46">
        <f t="shared" si="1"/>
        <v>0.27772206749410216</v>
      </c>
      <c r="F42" s="46">
        <f t="shared" si="2"/>
        <v>-0.27772206749410216</v>
      </c>
    </row>
    <row r="43" spans="1:6" ht="15.75">
      <c r="A43" s="5" t="s">
        <v>34</v>
      </c>
      <c r="B43" s="56">
        <v>308641244.39</v>
      </c>
      <c r="C43" s="84">
        <v>5054952.843154907</v>
      </c>
      <c r="D43" s="46">
        <f t="shared" si="0"/>
        <v>0.016378085998018637</v>
      </c>
      <c r="E43" s="46">
        <f t="shared" si="1"/>
        <v>0.1387770446192629</v>
      </c>
      <c r="F43" s="46">
        <f t="shared" si="2"/>
        <v>-0.1387770446192629</v>
      </c>
    </row>
    <row r="44" spans="1:6" ht="15.75">
      <c r="A44" s="5" t="s">
        <v>35</v>
      </c>
      <c r="B44" s="56">
        <v>216811793.76</v>
      </c>
      <c r="C44" s="84">
        <v>18513544.78572779</v>
      </c>
      <c r="D44" s="46">
        <f t="shared" si="0"/>
        <v>0.08538993412056438</v>
      </c>
      <c r="E44" s="46">
        <f t="shared" si="1"/>
        <v>0.7235377014700664</v>
      </c>
      <c r="F44" s="46">
        <f t="shared" si="2"/>
        <v>-0.7235377014700664</v>
      </c>
    </row>
    <row r="45" spans="1:6" ht="15.75">
      <c r="A45" s="5" t="s">
        <v>36</v>
      </c>
      <c r="B45" s="56">
        <v>308597803.42</v>
      </c>
      <c r="C45" s="84">
        <v>17697574.787990384</v>
      </c>
      <c r="D45" s="46">
        <f t="shared" si="0"/>
        <v>0.057348349832238035</v>
      </c>
      <c r="E45" s="46">
        <f t="shared" si="1"/>
        <v>0.48593190342707954</v>
      </c>
      <c r="F45" s="46">
        <f t="shared" si="2"/>
        <v>-0.48593190342707954</v>
      </c>
    </row>
    <row r="46" spans="1:6" s="18" customFormat="1" ht="15.75">
      <c r="A46" s="15" t="s">
        <v>74</v>
      </c>
      <c r="B46" s="16">
        <f>SUM(B9:B45)</f>
        <v>43320927136.51</v>
      </c>
      <c r="C46" s="16">
        <f>SUM(C9:C45)</f>
        <v>1205505829.402439</v>
      </c>
      <c r="D46" s="16">
        <f>C46/B46</f>
        <v>0.027827332171440605</v>
      </c>
      <c r="E46" s="17"/>
      <c r="F46" s="17"/>
    </row>
    <row r="47" ht="15.75">
      <c r="A47" s="6" t="s">
        <v>39</v>
      </c>
    </row>
  </sheetData>
  <sheetProtection/>
  <mergeCells count="1">
    <mergeCell ref="A1:F1"/>
  </mergeCells>
  <printOptions/>
  <pageMargins left="0.71" right="0.21" top="0.17" bottom="0.22" header="0.17" footer="0.2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2010-08-08T11:08:55Z</cp:lastPrinted>
  <dcterms:created xsi:type="dcterms:W3CDTF">2006-09-28T05:33:49Z</dcterms:created>
  <dcterms:modified xsi:type="dcterms:W3CDTF">2011-02-28T12:45:34Z</dcterms:modified>
  <cp:category/>
  <cp:version/>
  <cp:contentType/>
  <cp:contentStatus/>
</cp:coreProperties>
</file>