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8772" windowHeight="10452" tabRatio="799" activeTab="9"/>
  </bookViews>
  <sheets>
    <sheet name="I (1)" sheetId="1" r:id="rId1"/>
    <sheet name="I (2)" sheetId="2" r:id="rId2"/>
    <sheet name="I (3)" sheetId="3" r:id="rId3"/>
    <sheet name="I (4)" sheetId="4" r:id="rId4"/>
    <sheet name="I (5)" sheetId="5" r:id="rId5"/>
    <sheet name="II (1)" sheetId="6" r:id="rId6"/>
    <sheet name="II (2)" sheetId="7" r:id="rId7"/>
    <sheet name="II (3)" sheetId="8" r:id="rId8"/>
    <sheet name="II (4)" sheetId="9" r:id="rId9"/>
    <sheet name="II (6)" sheetId="10" r:id="rId10"/>
    <sheet name="III (1)" sheetId="11" r:id="rId11"/>
    <sheet name="III (2)" sheetId="12" r:id="rId12"/>
    <sheet name="III (3)" sheetId="13" r:id="rId13"/>
    <sheet name="III (4)" sheetId="14" r:id="rId14"/>
    <sheet name="III (5)" sheetId="15" r:id="rId15"/>
    <sheet name="III (6)" sheetId="16" r:id="rId16"/>
    <sheet name="III (7)" sheetId="17" r:id="rId17"/>
    <sheet name="IV (1)" sheetId="18" r:id="rId18"/>
    <sheet name="IV (2)" sheetId="19" r:id="rId19"/>
    <sheet name="рейтинг" sheetId="20" r:id="rId20"/>
    <sheet name="ранг" sheetId="21" r:id="rId21"/>
  </sheets>
  <definedNames>
    <definedName name="_xlnm.Print_Area" localSheetId="0">'I (1)'!$A$1:$F$48</definedName>
    <definedName name="_xlnm.Print_Area" localSheetId="1">'I (2)'!$A$1:$F$48</definedName>
    <definedName name="_xlnm.Print_Area" localSheetId="2">'I (3)'!$A$1:$G$48</definedName>
    <definedName name="_xlnm.Print_Area" localSheetId="4">'I (5)'!$A$1:$G$48</definedName>
    <definedName name="_xlnm.Print_Area" localSheetId="5">'II (1)'!$A$1:$G$46</definedName>
    <definedName name="_xlnm.Print_Area" localSheetId="6">'II (2)'!$A$1:$F$47</definedName>
    <definedName name="_xlnm.Print_Area" localSheetId="9">'II (6)'!$A$1:$F$47</definedName>
    <definedName name="_xlnm.Print_Area" localSheetId="10">'III (1)'!$A$1:$M$47</definedName>
    <definedName name="_xlnm.Print_Area" localSheetId="11">'III (2)'!$A$1:$K$47</definedName>
    <definedName name="_xlnm.Print_Area" localSheetId="14">'III (5)'!$A$1:$H$47</definedName>
    <definedName name="_xlnm.Print_Area" localSheetId="16">'III (7)'!$A$1:$J$48</definedName>
    <definedName name="_xlnm.Print_Area" localSheetId="18">'IV (2)'!$A$1:$E$46</definedName>
    <definedName name="_xlnm.Print_Area" localSheetId="20">'ранг'!$A$1:$U$41</definedName>
    <definedName name="_xlnm.Print_Area" localSheetId="19">'рейтинг'!$A$1:$U$41</definedName>
  </definedNames>
  <calcPr fullCalcOnLoad="1"/>
</workbook>
</file>

<file path=xl/sharedStrings.xml><?xml version="1.0" encoding="utf-8"?>
<sst xmlns="http://schemas.openxmlformats.org/spreadsheetml/2006/main" count="1126" uniqueCount="307">
  <si>
    <t>1.Самара</t>
  </si>
  <si>
    <t>2.Тольятти</t>
  </si>
  <si>
    <t>3.Сызрань</t>
  </si>
  <si>
    <t>4.Новокуйбышевск</t>
  </si>
  <si>
    <t xml:space="preserve">5.Чапаевск </t>
  </si>
  <si>
    <t>6.Отрадный</t>
  </si>
  <si>
    <t>7.Жигулевск</t>
  </si>
  <si>
    <t>8.Октябрьск</t>
  </si>
  <si>
    <t>9.Кинель</t>
  </si>
  <si>
    <t>10.Похвистнево</t>
  </si>
  <si>
    <t>11.Алексеевский</t>
  </si>
  <si>
    <t>12.Безенчукский</t>
  </si>
  <si>
    <t>13.Богатовский</t>
  </si>
  <si>
    <t>14.Большеглушицкий</t>
  </si>
  <si>
    <t>15.Большечерниговский</t>
  </si>
  <si>
    <t>16.Борский</t>
  </si>
  <si>
    <t>17.Волжский</t>
  </si>
  <si>
    <t>18.Елховский</t>
  </si>
  <si>
    <t>19.Исаклинский</t>
  </si>
  <si>
    <t>20.Кинельский</t>
  </si>
  <si>
    <t>21.Кинель-Черкасский</t>
  </si>
  <si>
    <t>22.Клявлинский</t>
  </si>
  <si>
    <t>23.Кошкинский</t>
  </si>
  <si>
    <t>24.Красноармейский</t>
  </si>
  <si>
    <t>25.Красноярский</t>
  </si>
  <si>
    <t>26.Камышлинский</t>
  </si>
  <si>
    <t>27.Нефтегорский</t>
  </si>
  <si>
    <t>28.Пестравский</t>
  </si>
  <si>
    <t>29.Похвистневский</t>
  </si>
  <si>
    <t>30.Приволжский</t>
  </si>
  <si>
    <t>31.Сергиевский</t>
  </si>
  <si>
    <t>32.Ставропольский</t>
  </si>
  <si>
    <t>33.Сызранский</t>
  </si>
  <si>
    <t>34.Хворостянский</t>
  </si>
  <si>
    <t>35.Челно-Вершинский</t>
  </si>
  <si>
    <t>36.Шенталинский</t>
  </si>
  <si>
    <t>37.Шигонский</t>
  </si>
  <si>
    <t>+</t>
  </si>
  <si>
    <t>Наименование муниципального образования</t>
  </si>
  <si>
    <t>* для муниципального района - консолидированный бюджет</t>
  </si>
  <si>
    <t>+2</t>
  </si>
  <si>
    <t>-1</t>
  </si>
  <si>
    <t>% исполнения годового плана</t>
  </si>
  <si>
    <t>-2</t>
  </si>
  <si>
    <t>П I (3) макс</t>
  </si>
  <si>
    <t>П IV (2) макс</t>
  </si>
  <si>
    <t>П IV (2) мин</t>
  </si>
  <si>
    <t>В IV (2)</t>
  </si>
  <si>
    <t>П I (1) макс</t>
  </si>
  <si>
    <t>П I (1) мин</t>
  </si>
  <si>
    <t>В I (1)</t>
  </si>
  <si>
    <t>П I (2) макс</t>
  </si>
  <si>
    <t>П I (2) мин</t>
  </si>
  <si>
    <t>В I (2)</t>
  </si>
  <si>
    <t>П I (4) макс</t>
  </si>
  <si>
    <t>П I (4) мин</t>
  </si>
  <si>
    <t>В I (4)</t>
  </si>
  <si>
    <t>П II (1) макс</t>
  </si>
  <si>
    <t>П II (1) мин</t>
  </si>
  <si>
    <t>В II (1)</t>
  </si>
  <si>
    <t>П III (1) макс</t>
  </si>
  <si>
    <t>П III (1) мин</t>
  </si>
  <si>
    <t>В III (1)</t>
  </si>
  <si>
    <t>П I (3) мин</t>
  </si>
  <si>
    <t>В I (3)</t>
  </si>
  <si>
    <t>П IV (2)</t>
  </si>
  <si>
    <t>О IV (2)</t>
  </si>
  <si>
    <t>О IV (2) х В IV (2)</t>
  </si>
  <si>
    <t>П I (3)</t>
  </si>
  <si>
    <t>О I (3)</t>
  </si>
  <si>
    <t>О I (3) х В I (3)</t>
  </si>
  <si>
    <t>Всего</t>
  </si>
  <si>
    <t>П III (4) макс</t>
  </si>
  <si>
    <t>П III (4) мин</t>
  </si>
  <si>
    <t>В III (4)</t>
  </si>
  <si>
    <t>П III (4)</t>
  </si>
  <si>
    <t>О III (4)</t>
  </si>
  <si>
    <t>О III (4) х В III (4)</t>
  </si>
  <si>
    <t>П I (1)</t>
  </si>
  <si>
    <t>О I (1)</t>
  </si>
  <si>
    <t>О I (1) х В I (1)</t>
  </si>
  <si>
    <t>П I (2)</t>
  </si>
  <si>
    <t>О I (2)</t>
  </si>
  <si>
    <t>О I (2) х В I (2)</t>
  </si>
  <si>
    <t>П I (4)</t>
  </si>
  <si>
    <t>О I (4)</t>
  </si>
  <si>
    <t>О I (4) х В I (4)</t>
  </si>
  <si>
    <t>П II (1)</t>
  </si>
  <si>
    <t>О II (1)</t>
  </si>
  <si>
    <t>О II (1) х В II (1)</t>
  </si>
  <si>
    <t>П III (1)</t>
  </si>
  <si>
    <t>О III (1)</t>
  </si>
  <si>
    <t>О III (1) х В III (1)</t>
  </si>
  <si>
    <t>I. Показатели, характеризующие качество работы с доходами бюджета</t>
  </si>
  <si>
    <t>II. Показатели эффективности расходования средств</t>
  </si>
  <si>
    <t>Рейтинг муниципального образования</t>
  </si>
  <si>
    <t>4=3/2*100%</t>
  </si>
  <si>
    <t>П III (2) макс</t>
  </si>
  <si>
    <t>П III (2) мин</t>
  </si>
  <si>
    <t>В III (2)</t>
  </si>
  <si>
    <t>П III (2)</t>
  </si>
  <si>
    <t>О III (2)</t>
  </si>
  <si>
    <t>О III (2) х В III (2)</t>
  </si>
  <si>
    <t>В среднем по МО</t>
  </si>
  <si>
    <t>4=3/2</t>
  </si>
  <si>
    <t>4=2/3</t>
  </si>
  <si>
    <t xml:space="preserve">Снижение остатков средств на счетах по учету средств бюджета (код 000 01 05 00 00 00 0000 000) </t>
  </si>
  <si>
    <t>Доходы бюджета, всего</t>
  </si>
  <si>
    <t>Дефицит бюджета, всего</t>
  </si>
  <si>
    <t>Доходы бюджета без учета безвозмездных поступлений</t>
  </si>
  <si>
    <t xml:space="preserve">Бюджетные кредиты от других бюджетов бюджетной системы РФ (код 000 01 03 00 00 00 0000 000) </t>
  </si>
  <si>
    <t>6=2+3+4+5</t>
  </si>
  <si>
    <t>9=7-8</t>
  </si>
  <si>
    <t>Средства от продажи акций и иных форм участия в капитале, находящихся в муниципальной собственности 
(код 000 01 06 01 00 00 0000 630)</t>
  </si>
  <si>
    <t>Безвозмездные поступления 
(код 000 2 00 00000 00 0000 000)</t>
  </si>
  <si>
    <t>Скорректированный дефицит в % 
к доходам бюджета без учета безвозмездных поступлений</t>
  </si>
  <si>
    <t>I (1) Динамика налоговых доходов*</t>
  </si>
  <si>
    <t>+1</t>
  </si>
  <si>
    <t>I (2) Динамика неналоговых доходов*</t>
  </si>
  <si>
    <t>I (3) Отклонение фактического исполнения плана налоговых и неналоговых доходов 
от среднего значения среди муниципальных образований*</t>
  </si>
  <si>
    <t>П I (5) макс</t>
  </si>
  <si>
    <t>П I (5) мин</t>
  </si>
  <si>
    <t>В I (5)</t>
  </si>
  <si>
    <t>П I (5)</t>
  </si>
  <si>
    <t>О I (5)</t>
  </si>
  <si>
    <t>О I (5) х В I (5)</t>
  </si>
  <si>
    <t xml:space="preserve">Превышение (-) / соблюдение (+) норматива </t>
  </si>
  <si>
    <t>II (1) Соблюдение норматива формирования расходов на содержание органов местного самоуправления</t>
  </si>
  <si>
    <t>4=2-3</t>
  </si>
  <si>
    <t>П II (2) макс</t>
  </si>
  <si>
    <t>П II (2) мин</t>
  </si>
  <si>
    <t>В II (2)</t>
  </si>
  <si>
    <t>П II (2)</t>
  </si>
  <si>
    <t>О II (2)</t>
  </si>
  <si>
    <t>О II (2) х В II (2)</t>
  </si>
  <si>
    <t>П II (3) макс</t>
  </si>
  <si>
    <t>П II (3) мин</t>
  </si>
  <si>
    <t>В II (3)</t>
  </si>
  <si>
    <t>П II (3)</t>
  </si>
  <si>
    <t>О II (3)</t>
  </si>
  <si>
    <t>О II (3) х В II (3)</t>
  </si>
  <si>
    <t>П II (4) макс</t>
  </si>
  <si>
    <t>П II (4) мин</t>
  </si>
  <si>
    <t>В II (4)</t>
  </si>
  <si>
    <t>П II (4)</t>
  </si>
  <si>
    <t>О II (4)</t>
  </si>
  <si>
    <t>О II (4) х В II (4)</t>
  </si>
  <si>
    <t>П II (6) макс</t>
  </si>
  <si>
    <t>П II (6) мин</t>
  </si>
  <si>
    <t>В II (6)</t>
  </si>
  <si>
    <t>П II (6)</t>
  </si>
  <si>
    <t>О II (6)</t>
  </si>
  <si>
    <t>О II (6) х В II (6)</t>
  </si>
  <si>
    <t>П III (5) макс</t>
  </si>
  <si>
    <t>П III (5) мин</t>
  </si>
  <si>
    <t>В III (5)</t>
  </si>
  <si>
    <t>П III (5)</t>
  </si>
  <si>
    <t>О III (5)</t>
  </si>
  <si>
    <t>О III (5) х В III (5)</t>
  </si>
  <si>
    <t>П III (6) макс</t>
  </si>
  <si>
    <t>П III (6) мин</t>
  </si>
  <si>
    <t>В III (6)</t>
  </si>
  <si>
    <t>П III (6)</t>
  </si>
  <si>
    <t>О III (6)</t>
  </si>
  <si>
    <t>О III (6) х В III (6)</t>
  </si>
  <si>
    <t>IV (1) Утверждение бюджета на очередной финансовый год и плановый период</t>
  </si>
  <si>
    <t>П IV (1) макс</t>
  </si>
  <si>
    <t>П IV (1) мин</t>
  </si>
  <si>
    <t>В IV (1)</t>
  </si>
  <si>
    <t>П IV (1)</t>
  </si>
  <si>
    <t>О IV (1)</t>
  </si>
  <si>
    <t>О IV (1) х В IV (1)</t>
  </si>
  <si>
    <t>Муниципальный долг, всего</t>
  </si>
  <si>
    <t xml:space="preserve">Объем основного долга по бюджетным кредитам, привлеченным в местный бюджет </t>
  </si>
  <si>
    <t>Муниципальный долг, скорректированный на величину бюджетных кредитов</t>
  </si>
  <si>
    <t>7=5-6</t>
  </si>
  <si>
    <t>Скорректированный объем муниципального долга в % 
к доходам бюджета без учета безвозмездных поступлений</t>
  </si>
  <si>
    <t>III (1) Соблюдение ограничения размера дефицита бюджета муниципального образования, установленного п. 3 ст. 92.1 Бюджетного кодекса РФ</t>
  </si>
  <si>
    <t>III (2) Соблюдение ограничения предельного объема муниципального долга, установленного п. 3 ст. 107 Бюджетного кодекса РФ</t>
  </si>
  <si>
    <t>П III (7) макс</t>
  </si>
  <si>
    <t>П III (7) мин</t>
  </si>
  <si>
    <t>В III (7)</t>
  </si>
  <si>
    <t>П III (7)</t>
  </si>
  <si>
    <t>О III (7)</t>
  </si>
  <si>
    <t>О III (7) х В III (7)</t>
  </si>
  <si>
    <t>IV. Иные показатели</t>
  </si>
  <si>
    <t>III. Показатели, характеризующие качество работы с источниками финансирования дефицита местного бюджета  и муниципальным долгом</t>
  </si>
  <si>
    <t>Просроченная кредиторская задолженность бюджета муниципального образования</t>
  </si>
  <si>
    <t>II (2) Доля неэффективных расходов на содержание органов местного самоуправления 
в общем объеме расходов бюджета*</t>
  </si>
  <si>
    <t>II (4) Наличие просроченной кредиторской задолженности бюджета муниципального образования*</t>
  </si>
  <si>
    <t>I (4) Наличие обращения от муниципального образования с просьбой 
о досрочном предоставлении дотаций на выравнивание бюджетной обеспеченности</t>
  </si>
  <si>
    <t>II (3) Размер кредиторской задолженности бюджета 
на 1 жителя муниципального образования*</t>
  </si>
  <si>
    <t>Дефицит бюджета, скорректированный на разницу полученных и погашенных бюджетных кредитов, величину поступлений от продажи акций и снижения остатков</t>
  </si>
  <si>
    <t>Налоговые и неналоговые доходы</t>
  </si>
  <si>
    <t>Налоговые и неналоговые доходы 
(без учета доходов от продажи имущества)</t>
  </si>
  <si>
    <t>Дотации</t>
  </si>
  <si>
    <t>Доходы от продажи имущества</t>
  </si>
  <si>
    <t>Безвозмездные поступления</t>
  </si>
  <si>
    <t>Положительное значение остатков средств бюджета, 
не имеющих целевого назначения</t>
  </si>
  <si>
    <t>среднее значение</t>
  </si>
  <si>
    <t>8=5/(6+7)</t>
  </si>
  <si>
    <t>IV (2) Нарушение органами местного самоуправления условий предоставления межбюджетных трансфертов из областного бюджета местным бюджетам*</t>
  </si>
  <si>
    <t>4=3/2*100</t>
  </si>
  <si>
    <t>Процент исполнения годового плана, %</t>
  </si>
  <si>
    <t>10=(-6)/9*100</t>
  </si>
  <si>
    <t>8=4/7*100</t>
  </si>
  <si>
    <t>Налоговые  доходы (исполнено)</t>
  </si>
  <si>
    <t>Неналоговые  доходы 
(исполнено без учета доходов от продажи активов и прочих неналоговых доходов)</t>
  </si>
  <si>
    <t>I (5) Степень исполнения плана по доходам от продажи имущества*</t>
  </si>
  <si>
    <t>II (6) Доля расходов местного бюджета, осуществляемых в рамках муниципальных программ</t>
  </si>
  <si>
    <t>III (4) Дефицит местного бюджета</t>
  </si>
  <si>
    <t>Бюджетные кредиты инвестиционного характера</t>
  </si>
  <si>
    <t>Дефицит бюджета, скорректированный на разницу полученных и погашенных бюджетных кредитов инвестиционного характера, величину поступлений от продажи акций и снижения остатков</t>
  </si>
  <si>
    <t>III (5) Уровень долговой нагрузки местного бюджета</t>
  </si>
  <si>
    <t>III (6) Соблюдение сроков возврата бюджетного кредита, 
предоставленного местному бюджету из областного бюджета</t>
  </si>
  <si>
    <t>III (7) Соотношение остатков собственных средств и доходов местного бюджета*</t>
  </si>
  <si>
    <t>в т.ч. в рамках муниципальных программ</t>
  </si>
  <si>
    <t>всего</t>
  </si>
  <si>
    <t>в т.ч. по бюджетным кредитам инвестиционного характера</t>
  </si>
  <si>
    <t>6=(2-3)/(4-5)*100</t>
  </si>
  <si>
    <t>Безенчукский</t>
  </si>
  <si>
    <t>Похвистнево</t>
  </si>
  <si>
    <t>Кинель-Черкасский</t>
  </si>
  <si>
    <t>Отрадный</t>
  </si>
  <si>
    <t>Большеглушицкий</t>
  </si>
  <si>
    <t>Кинель</t>
  </si>
  <si>
    <t>Богатовский</t>
  </si>
  <si>
    <t>Похвистневский</t>
  </si>
  <si>
    <t>Борский</t>
  </si>
  <si>
    <t>Кошкинский</t>
  </si>
  <si>
    <t>Сергиевский</t>
  </si>
  <si>
    <t>Ставропольский</t>
  </si>
  <si>
    <t>Жигулевск</t>
  </si>
  <si>
    <t>Новокуйбышевск</t>
  </si>
  <si>
    <t>Красноармейский</t>
  </si>
  <si>
    <t xml:space="preserve">Чапаевск </t>
  </si>
  <si>
    <t>Волжский</t>
  </si>
  <si>
    <t>Нефтегорский</t>
  </si>
  <si>
    <t>Красноярский</t>
  </si>
  <si>
    <t>Сызрань</t>
  </si>
  <si>
    <t>Алексеевский</t>
  </si>
  <si>
    <t>Исаклинский</t>
  </si>
  <si>
    <t>Челно-Вершинский</t>
  </si>
  <si>
    <t>Шенталинский</t>
  </si>
  <si>
    <t>Шигонский</t>
  </si>
  <si>
    <t>Большечерниговский</t>
  </si>
  <si>
    <t>Кинельский</t>
  </si>
  <si>
    <t>Пестравский</t>
  </si>
  <si>
    <t>Хворостянский</t>
  </si>
  <si>
    <t>Самара</t>
  </si>
  <si>
    <t>Приволжский</t>
  </si>
  <si>
    <t>Камышлинский</t>
  </si>
  <si>
    <t>Сызранский</t>
  </si>
  <si>
    <t>Клявлинский</t>
  </si>
  <si>
    <t>Елховский</t>
  </si>
  <si>
    <t>Октябрьск</t>
  </si>
  <si>
    <t>Тольятти</t>
  </si>
  <si>
    <t>за 2016 год</t>
  </si>
  <si>
    <t>за 2016 года</t>
  </si>
  <si>
    <t/>
  </si>
  <si>
    <t>1.Самара*</t>
  </si>
  <si>
    <t>2.Тольятти*</t>
  </si>
  <si>
    <t>4.Новокуйбышевск*</t>
  </si>
  <si>
    <t>6.Отрадный*</t>
  </si>
  <si>
    <t>за 2017 год</t>
  </si>
  <si>
    <t>за 2017 года</t>
  </si>
  <si>
    <t>Утверждено 
на 2017 год</t>
  </si>
  <si>
    <t>Исполнено
 за 2017 год</t>
  </si>
  <si>
    <t>В 4 квартале 2017 года 
в МУФ СО поступило обращение от МО с просьбой о досрочном предоставлении дотации на выравнивание бюджетной обеспеченности из областного бюджета</t>
  </si>
  <si>
    <t>Исполнено
 за 2017 года</t>
  </si>
  <si>
    <t>Кредиторская задолженность по бюджетной деятельности 
на 01.01.2018</t>
  </si>
  <si>
    <t>Численность населения на 01.01.2018</t>
  </si>
  <si>
    <t>Дефицит бюджета (факт за 2017 год)</t>
  </si>
  <si>
    <t>Доходы бюджета (факт за 2017 год)</t>
  </si>
  <si>
    <t>Муниципальный долг (на 01.01.2018)</t>
  </si>
  <si>
    <t>на 01.11.2017</t>
  </si>
  <si>
    <t>на 01.12.2017</t>
  </si>
  <si>
    <t>на 01.01.2018</t>
  </si>
  <si>
    <t>Муниципальный долг на 01.01.2018</t>
  </si>
  <si>
    <t>III (3) Соблюдение ограничения предельного объема расходов на обслуживание муниципального долга, установленного ст. 111 Бюджетного кодекса РФ</t>
  </si>
  <si>
    <t>П III (3) макс</t>
  </si>
  <si>
    <t>П III (3) мин</t>
  </si>
  <si>
    <t>В III (3)</t>
  </si>
  <si>
    <t>Доля расходов на обслуживание муниципального долга в общем объеме расходов  бюджета за исключением расходов за счет субвенций, %</t>
  </si>
  <si>
    <t>П III (3)</t>
  </si>
  <si>
    <t>О III (3)</t>
  </si>
  <si>
    <t>О III (3) х В III (3)</t>
  </si>
  <si>
    <t>5=3-4</t>
  </si>
  <si>
    <t>6=2/5*100</t>
  </si>
  <si>
    <t>Нормативное 
значение расходов 
на содержание ОМСУ (постановление Правительства СО 
от 23.11.2016 № 668)</t>
  </si>
  <si>
    <t>Исполнено расходов на содержание ОМСУ 
(на 01.01.2018)</t>
  </si>
  <si>
    <t>3.Сызрань*</t>
  </si>
  <si>
    <t xml:space="preserve">* - норматив на 2017 год не установлен (доля дотаций из других бюджетов бюджетной системы РФ в течение двух из трех последних отчётных финансовых лет не превышала 5 процентов собственных доходов местного бюджета)  </t>
  </si>
  <si>
    <t>Неэффективные расходы 
на управление на 01.01.2018</t>
  </si>
  <si>
    <t>Общий объем расходов бюджета муниципального образования 
(факт за 2017 год)</t>
  </si>
  <si>
    <t>Расходы бюджета за 2017 год (факт)</t>
  </si>
  <si>
    <t>Дефицит бюджета (исполнено за 2017 год)</t>
  </si>
  <si>
    <t>Доходы бюджета (исполнено за 2017 год)</t>
  </si>
  <si>
    <t>В 4 квартале 2017 года не соблюдены сроки возврата бюджетного кредита, предоставленного из областного бюджета</t>
  </si>
  <si>
    <t>Доходы бюджета, не имеющие целевого назначения 
(утверждено на 2017 год)</t>
  </si>
  <si>
    <t>Бюджет муниципального образования принят на 2017 год и на плановый период 2018 и 2019 годов</t>
  </si>
  <si>
    <t xml:space="preserve">В 4 квартале 2017 года принят приказ 
МУФ СО 
о приостановлении (сокращении) МБТ бюджету МО </t>
  </si>
  <si>
    <t>Расчет рейтинга муниципальных образований Самарской области за 2017 год</t>
  </si>
  <si>
    <t>Общий объем расходов бюджета муниципального образования без учёта субвенций на исполнение переданных полномочий (исполнено за 2017 год)</t>
  </si>
  <si>
    <t>Субвенции
(исполнено за 2017год)</t>
  </si>
  <si>
    <t>Общий объем расходов бюджета муниципального образования (исполнено 
за 2017 год)</t>
  </si>
  <si>
    <t>Расходы бюджета на обслуживание муниципального долга 
(исполнено 
за 2017 год)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</si>
</sst>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"/>
    <numFmt numFmtId="174" formatCode="#,##0.000"/>
    <numFmt numFmtId="175" formatCode="#,##0_ ;\-#,##0\ "/>
    <numFmt numFmtId="176" formatCode="#,##0.0_ ;\-#,##0.0\ "/>
    <numFmt numFmtId="177" formatCode="#,##0.00_ ;\-#,##0.00\ "/>
    <numFmt numFmtId="178" formatCode="#,##0.0000"/>
    <numFmt numFmtId="179" formatCode="#,##0.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.000000"/>
    <numFmt numFmtId="187" formatCode="#,##0.0000000"/>
    <numFmt numFmtId="188" formatCode="#,##0.00000000"/>
    <numFmt numFmtId="189" formatCode="#,##0.000000000"/>
    <numFmt numFmtId="190" formatCode="#,##0.0000000000"/>
    <numFmt numFmtId="191" formatCode="#,##0.00000000000"/>
    <numFmt numFmtId="192" formatCode="#,##0.000000000000"/>
    <numFmt numFmtId="193" formatCode="#,##0_ ;[Red]\-#,##0\ "/>
    <numFmt numFmtId="194" formatCode="#,##0.00_ ;[Red]\-#,##0.00\ "/>
    <numFmt numFmtId="195" formatCode="#,##0.0_ ;[Red]\-#,##0.0\ "/>
    <numFmt numFmtId="196" formatCode="#,##0.0000000000000"/>
    <numFmt numFmtId="197" formatCode="#,##0.00000000000000"/>
    <numFmt numFmtId="198" formatCode="#,##0.000000000000000"/>
    <numFmt numFmtId="199" formatCode="mmm/yyyy"/>
    <numFmt numFmtId="200" formatCode="0.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_(* #,##0_);_(* \(#,##0\);_(* &quot;-&quot;_);_(@_)"/>
    <numFmt numFmtId="206" formatCode="_(&quot;$&quot;* #,##0_);_(&quot;$&quot;* \(#,##0\);_(&quot;$&quot;* &quot;-&quot;_);_(@_)"/>
    <numFmt numFmtId="207" formatCode="_(* #,##0.00_);_(* \(#,##0.00\);_(* &quot;-&quot;??_);_(@_)"/>
    <numFmt numFmtId="208" formatCode="_(&quot;$&quot;* #,##0.00_);_(&quot;$&quot;* \(#,##0.00\);_(&quot;$&quot;* &quot;-&quot;??_);_(@_)"/>
    <numFmt numFmtId="209" formatCode="[$-10419]###\ 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62"/>
      <name val="Times New Roman"/>
      <family val="1"/>
    </font>
    <font>
      <sz val="12"/>
      <color indexed="17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7030A0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13" fillId="0" borderId="0">
      <alignment vertical="center" wrapText="1"/>
      <protection/>
    </xf>
    <xf numFmtId="0" fontId="14" fillId="0" borderId="0">
      <alignment vertical="top" wrapText="1"/>
      <protection/>
    </xf>
    <xf numFmtId="0" fontId="13" fillId="0" borderId="0">
      <alignment vertical="center" wrapText="1"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 quotePrefix="1">
      <alignment horizontal="right"/>
    </xf>
    <xf numFmtId="0" fontId="4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3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 quotePrefix="1">
      <alignment horizontal="right"/>
    </xf>
    <xf numFmtId="0" fontId="9" fillId="0" borderId="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center"/>
    </xf>
    <xf numFmtId="177" fontId="3" fillId="0" borderId="10" xfId="0" applyNumberFormat="1" applyFont="1" applyBorder="1" applyAlignment="1">
      <alignment/>
    </xf>
    <xf numFmtId="4" fontId="7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4" fontId="3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/>
    </xf>
    <xf numFmtId="194" fontId="3" fillId="0" borderId="10" xfId="0" applyNumberFormat="1" applyFont="1" applyBorder="1" applyAlignment="1">
      <alignment/>
    </xf>
    <xf numFmtId="194" fontId="6" fillId="0" borderId="10" xfId="0" applyNumberFormat="1" applyFont="1" applyBorder="1" applyAlignment="1">
      <alignment/>
    </xf>
    <xf numFmtId="194" fontId="3" fillId="0" borderId="10" xfId="0" applyNumberFormat="1" applyFont="1" applyBorder="1" applyAlignment="1">
      <alignment horizontal="right"/>
    </xf>
    <xf numFmtId="177" fontId="6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174" fontId="49" fillId="0" borderId="10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0" fontId="50" fillId="34" borderId="10" xfId="0" applyFont="1" applyFill="1" applyBorder="1" applyAlignment="1">
      <alignment horizontal="center" vertical="center" wrapText="1"/>
    </xf>
    <xf numFmtId="194" fontId="3" fillId="0" borderId="10" xfId="0" applyNumberFormat="1" applyFont="1" applyFill="1" applyBorder="1" applyAlignment="1">
      <alignment/>
    </xf>
    <xf numFmtId="194" fontId="3" fillId="0" borderId="0" xfId="0" applyNumberFormat="1" applyFont="1" applyAlignment="1">
      <alignment/>
    </xf>
    <xf numFmtId="4" fontId="3" fillId="0" borderId="10" xfId="0" applyNumberFormat="1" applyFont="1" applyFill="1" applyBorder="1" applyAlignment="1">
      <alignment/>
    </xf>
    <xf numFmtId="0" fontId="50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35" borderId="0" xfId="0" applyFont="1" applyFill="1" applyAlignment="1">
      <alignment/>
    </xf>
    <xf numFmtId="179" fontId="3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2" fillId="0" borderId="11" xfId="0" applyFont="1" applyFill="1" applyBorder="1" applyAlignment="1">
      <alignment horizontal="left" wrapText="1"/>
    </xf>
    <xf numFmtId="14" fontId="6" fillId="33" borderId="10" xfId="0" applyNumberFormat="1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4" xfId="57"/>
    <cellStyle name="Обычный 3" xfId="58"/>
    <cellStyle name="Обычный 4" xfId="59"/>
    <cellStyle name="Обычный 5" xfId="60"/>
    <cellStyle name="Обычный 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Финансовый 2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48"/>
  <sheetViews>
    <sheetView view="pageBreakPreview" zoomScaleSheetLayoutView="100" zoomScalePageLayoutView="0" workbookViewId="0" topLeftCell="A1">
      <pane ySplit="9" topLeftCell="A28" activePane="bottomLeft" state="frozen"/>
      <selection pane="topLeft" activeCell="A1" sqref="A1"/>
      <selection pane="bottomLeft" activeCell="E37" sqref="E37"/>
    </sheetView>
  </sheetViews>
  <sheetFormatPr defaultColWidth="8.7109375" defaultRowHeight="15"/>
  <cols>
    <col min="1" max="1" width="24.421875" style="1" customWidth="1"/>
    <col min="2" max="2" width="18.8515625" style="1" customWidth="1"/>
    <col min="3" max="3" width="18.421875" style="1" bestFit="1" customWidth="1"/>
    <col min="4" max="4" width="7.421875" style="1" customWidth="1"/>
    <col min="5" max="5" width="7.140625" style="1" customWidth="1"/>
    <col min="6" max="6" width="15.28125" style="1" customWidth="1"/>
    <col min="7" max="16384" width="8.7109375" style="1" customWidth="1"/>
  </cols>
  <sheetData>
    <row r="1" spans="1:6" ht="15">
      <c r="A1" s="67" t="s">
        <v>116</v>
      </c>
      <c r="B1" s="67"/>
      <c r="C1" s="67"/>
      <c r="D1" s="67"/>
      <c r="E1" s="67"/>
      <c r="F1" s="67"/>
    </row>
    <row r="3" spans="1:2" ht="15">
      <c r="A3" s="11" t="s">
        <v>48</v>
      </c>
      <c r="B3" s="30">
        <f>MAX($D$10:$D$46)</f>
        <v>1.1549163561599252</v>
      </c>
    </row>
    <row r="4" spans="1:2" ht="15">
      <c r="A4" s="12" t="s">
        <v>49</v>
      </c>
      <c r="B4" s="31">
        <f>MIN($D$10:$D$46)</f>
        <v>0.8542483843245152</v>
      </c>
    </row>
    <row r="5" spans="1:2" ht="15">
      <c r="A5" s="13" t="s">
        <v>50</v>
      </c>
      <c r="B5" s="14" t="s">
        <v>40</v>
      </c>
    </row>
    <row r="7" spans="1:6" s="8" customFormat="1" ht="18" customHeight="1">
      <c r="A7" s="68" t="s">
        <v>38</v>
      </c>
      <c r="B7" s="68" t="s">
        <v>206</v>
      </c>
      <c r="C7" s="68"/>
      <c r="D7" s="69" t="s">
        <v>78</v>
      </c>
      <c r="E7" s="69" t="s">
        <v>79</v>
      </c>
      <c r="F7" s="69" t="s">
        <v>80</v>
      </c>
    </row>
    <row r="8" spans="1:6" s="8" customFormat="1" ht="36.75" customHeight="1">
      <c r="A8" s="68"/>
      <c r="B8" s="3" t="s">
        <v>257</v>
      </c>
      <c r="C8" s="3" t="s">
        <v>264</v>
      </c>
      <c r="D8" s="69"/>
      <c r="E8" s="69"/>
      <c r="F8" s="69"/>
    </row>
    <row r="9" spans="1:6" s="7" customFormat="1" ht="15">
      <c r="A9" s="9">
        <v>1</v>
      </c>
      <c r="B9" s="9">
        <v>2</v>
      </c>
      <c r="C9" s="9">
        <v>3</v>
      </c>
      <c r="D9" s="9" t="s">
        <v>104</v>
      </c>
      <c r="E9" s="9">
        <v>5</v>
      </c>
      <c r="F9" s="9">
        <v>6</v>
      </c>
    </row>
    <row r="10" spans="1:6" ht="15">
      <c r="A10" s="5" t="s">
        <v>0</v>
      </c>
      <c r="B10" s="42">
        <v>11631719498.36</v>
      </c>
      <c r="C10" s="42">
        <v>12514886921.160002</v>
      </c>
      <c r="D10" s="39">
        <f>$C10/$B10</f>
        <v>1.0759275034894473</v>
      </c>
      <c r="E10" s="39">
        <f>($D10-$B$4)/($B$3-$B$4)</f>
        <v>0.7372887701064565</v>
      </c>
      <c r="F10" s="39">
        <f>$E10*$B$5</f>
        <v>1.474577540212913</v>
      </c>
    </row>
    <row r="11" spans="1:6" ht="15">
      <c r="A11" s="5" t="s">
        <v>1</v>
      </c>
      <c r="B11" s="42">
        <v>4817713514.07</v>
      </c>
      <c r="C11" s="42">
        <v>5147622979.51</v>
      </c>
      <c r="D11" s="39">
        <f aca="true" t="shared" si="0" ref="D11:D47">$C11/$B11</f>
        <v>1.0684784316204168</v>
      </c>
      <c r="E11" s="39">
        <f aca="true" t="shared" si="1" ref="E11:E45">($D11-$B$4)/($B$3-$B$4)</f>
        <v>0.7125136940531006</v>
      </c>
      <c r="F11" s="39">
        <f aca="true" t="shared" si="2" ref="F11:F46">$E11*$B$5</f>
        <v>1.4250273881062012</v>
      </c>
    </row>
    <row r="12" spans="1:6" ht="15">
      <c r="A12" s="5" t="s">
        <v>2</v>
      </c>
      <c r="B12" s="42">
        <v>1141830073.73</v>
      </c>
      <c r="C12" s="42">
        <v>1135595041.5800002</v>
      </c>
      <c r="D12" s="39">
        <f t="shared" si="0"/>
        <v>0.99453943954232</v>
      </c>
      <c r="E12" s="39">
        <f t="shared" si="1"/>
        <v>0.4665979364592987</v>
      </c>
      <c r="F12" s="39">
        <f t="shared" si="2"/>
        <v>0.9331958729185974</v>
      </c>
    </row>
    <row r="13" spans="1:6" ht="15">
      <c r="A13" s="5" t="s">
        <v>3</v>
      </c>
      <c r="B13" s="42">
        <v>848355186.67</v>
      </c>
      <c r="C13" s="42">
        <v>911892593.12</v>
      </c>
      <c r="D13" s="39">
        <f t="shared" si="0"/>
        <v>1.0748948169921608</v>
      </c>
      <c r="E13" s="39">
        <f t="shared" si="1"/>
        <v>0.7338541292600022</v>
      </c>
      <c r="F13" s="39">
        <f t="shared" si="2"/>
        <v>1.4677082585200043</v>
      </c>
    </row>
    <row r="14" spans="1:6" ht="15">
      <c r="A14" s="5" t="s">
        <v>4</v>
      </c>
      <c r="B14" s="42">
        <v>300660636.19</v>
      </c>
      <c r="C14" s="42">
        <v>335742158.16</v>
      </c>
      <c r="D14" s="39">
        <f t="shared" si="0"/>
        <v>1.1166814599162578</v>
      </c>
      <c r="E14" s="39">
        <f t="shared" si="1"/>
        <v>0.8728334913417458</v>
      </c>
      <c r="F14" s="39">
        <f t="shared" si="2"/>
        <v>1.7456669826834916</v>
      </c>
    </row>
    <row r="15" spans="1:6" ht="15">
      <c r="A15" s="5" t="s">
        <v>5</v>
      </c>
      <c r="B15" s="42">
        <v>326654947.71999997</v>
      </c>
      <c r="C15" s="42">
        <v>348714905.05999994</v>
      </c>
      <c r="D15" s="39">
        <f t="shared" si="0"/>
        <v>1.0675329043505233</v>
      </c>
      <c r="E15" s="39">
        <f t="shared" si="1"/>
        <v>0.7093689385138872</v>
      </c>
      <c r="F15" s="39">
        <f t="shared" si="2"/>
        <v>1.4187378770277743</v>
      </c>
    </row>
    <row r="16" spans="1:6" ht="15">
      <c r="A16" s="5" t="s">
        <v>6</v>
      </c>
      <c r="B16" s="42">
        <v>314390560.45</v>
      </c>
      <c r="C16" s="42">
        <v>307698653.52</v>
      </c>
      <c r="D16" s="39">
        <f t="shared" si="0"/>
        <v>0.9787146696757638</v>
      </c>
      <c r="E16" s="39">
        <f t="shared" si="1"/>
        <v>0.41396589264713324</v>
      </c>
      <c r="F16" s="39">
        <f t="shared" si="2"/>
        <v>0.8279317852942665</v>
      </c>
    </row>
    <row r="17" spans="1:6" ht="15">
      <c r="A17" s="5" t="s">
        <v>7</v>
      </c>
      <c r="B17" s="42">
        <v>108322895.49</v>
      </c>
      <c r="C17" s="42">
        <v>106001827.02000001</v>
      </c>
      <c r="D17" s="39">
        <f t="shared" si="0"/>
        <v>0.9785726880776164</v>
      </c>
      <c r="E17" s="39">
        <f t="shared" si="1"/>
        <v>0.41349367208675675</v>
      </c>
      <c r="F17" s="39">
        <f t="shared" si="2"/>
        <v>0.8269873441735135</v>
      </c>
    </row>
    <row r="18" spans="1:6" ht="15">
      <c r="A18" s="5" t="s">
        <v>8</v>
      </c>
      <c r="B18" s="42">
        <v>289913628.32</v>
      </c>
      <c r="C18" s="42">
        <v>297929604.98</v>
      </c>
      <c r="D18" s="39">
        <f t="shared" si="0"/>
        <v>1.027649533781669</v>
      </c>
      <c r="E18" s="39">
        <f t="shared" si="1"/>
        <v>0.5767197230840271</v>
      </c>
      <c r="F18" s="39">
        <f t="shared" si="2"/>
        <v>1.1534394461680542</v>
      </c>
    </row>
    <row r="19" spans="1:6" ht="15">
      <c r="A19" s="5" t="s">
        <v>9</v>
      </c>
      <c r="B19" s="42">
        <v>146541354.44</v>
      </c>
      <c r="C19" s="42">
        <v>155160002.60000002</v>
      </c>
      <c r="D19" s="39">
        <f t="shared" si="0"/>
        <v>1.058813760749897</v>
      </c>
      <c r="E19" s="39">
        <f t="shared" si="1"/>
        <v>0.6803696954372113</v>
      </c>
      <c r="F19" s="39">
        <f t="shared" si="2"/>
        <v>1.3607393908744225</v>
      </c>
    </row>
    <row r="20" spans="1:6" ht="15">
      <c r="A20" s="5" t="s">
        <v>10</v>
      </c>
      <c r="B20" s="42">
        <v>53278719.870000005</v>
      </c>
      <c r="C20" s="42">
        <v>51529250.89</v>
      </c>
      <c r="D20" s="39">
        <f t="shared" si="0"/>
        <v>0.9671638323092464</v>
      </c>
      <c r="E20" s="39">
        <f t="shared" si="1"/>
        <v>0.3755486402340944</v>
      </c>
      <c r="F20" s="39">
        <f t="shared" si="2"/>
        <v>0.7510972804681888</v>
      </c>
    </row>
    <row r="21" spans="1:6" ht="15">
      <c r="A21" s="5" t="s">
        <v>11</v>
      </c>
      <c r="B21" s="42">
        <v>236996866</v>
      </c>
      <c r="C21" s="42">
        <v>223222261.41</v>
      </c>
      <c r="D21" s="39">
        <f t="shared" si="0"/>
        <v>0.9418785369507797</v>
      </c>
      <c r="E21" s="39">
        <f t="shared" si="1"/>
        <v>0.29145157061901666</v>
      </c>
      <c r="F21" s="39">
        <f t="shared" si="2"/>
        <v>0.5829031412380333</v>
      </c>
    </row>
    <row r="22" spans="1:6" ht="15">
      <c r="A22" s="5" t="s">
        <v>12</v>
      </c>
      <c r="B22" s="42">
        <v>103630955.85000001</v>
      </c>
      <c r="C22" s="42">
        <v>102598104.47</v>
      </c>
      <c r="D22" s="39">
        <f t="shared" si="0"/>
        <v>0.9900333701303016</v>
      </c>
      <c r="E22" s="39">
        <f t="shared" si="1"/>
        <v>0.45161107442503734</v>
      </c>
      <c r="F22" s="39">
        <f t="shared" si="2"/>
        <v>0.9032221488500747</v>
      </c>
    </row>
    <row r="23" spans="1:6" ht="15">
      <c r="A23" s="5" t="s">
        <v>13</v>
      </c>
      <c r="B23" s="42">
        <v>118692598.14</v>
      </c>
      <c r="C23" s="42">
        <v>126410499.91999999</v>
      </c>
      <c r="D23" s="39">
        <f t="shared" si="0"/>
        <v>1.0650242888010302</v>
      </c>
      <c r="E23" s="39">
        <f t="shared" si="1"/>
        <v>0.701025464035447</v>
      </c>
      <c r="F23" s="39">
        <f t="shared" si="2"/>
        <v>1.402050928070894</v>
      </c>
    </row>
    <row r="24" spans="1:6" ht="15">
      <c r="A24" s="5" t="s">
        <v>14</v>
      </c>
      <c r="B24" s="42">
        <v>138904508.77</v>
      </c>
      <c r="C24" s="42">
        <v>124212876.75</v>
      </c>
      <c r="D24" s="39">
        <f t="shared" si="0"/>
        <v>0.8942321444415702</v>
      </c>
      <c r="E24" s="39">
        <f t="shared" si="1"/>
        <v>0.13298310383036957</v>
      </c>
      <c r="F24" s="39">
        <f t="shared" si="2"/>
        <v>0.26596620766073914</v>
      </c>
    </row>
    <row r="25" spans="1:6" ht="15">
      <c r="A25" s="5" t="s">
        <v>15</v>
      </c>
      <c r="B25" s="42">
        <v>92426659.83999999</v>
      </c>
      <c r="C25" s="42">
        <v>94790937.18999998</v>
      </c>
      <c r="D25" s="39">
        <f t="shared" si="0"/>
        <v>1.0255800366917165</v>
      </c>
      <c r="E25" s="39">
        <f t="shared" si="1"/>
        <v>0.5698367249471811</v>
      </c>
      <c r="F25" s="39">
        <f t="shared" si="2"/>
        <v>1.1396734498943621</v>
      </c>
    </row>
    <row r="26" spans="1:6" ht="15">
      <c r="A26" s="5" t="s">
        <v>16</v>
      </c>
      <c r="B26" s="42">
        <v>867973249.2299999</v>
      </c>
      <c r="C26" s="42">
        <v>952546395.04</v>
      </c>
      <c r="D26" s="39">
        <f t="shared" si="0"/>
        <v>1.0974375026938064</v>
      </c>
      <c r="E26" s="39">
        <f t="shared" si="1"/>
        <v>0.8088294768636561</v>
      </c>
      <c r="F26" s="39">
        <f t="shared" si="2"/>
        <v>1.6176589537273123</v>
      </c>
    </row>
    <row r="27" spans="1:6" ht="15">
      <c r="A27" s="5" t="s">
        <v>17</v>
      </c>
      <c r="B27" s="42">
        <v>42647945.19000001</v>
      </c>
      <c r="C27" s="42">
        <v>43000127.650000006</v>
      </c>
      <c r="D27" s="39">
        <f t="shared" si="0"/>
        <v>1.0082578998456078</v>
      </c>
      <c r="E27" s="39">
        <f t="shared" si="1"/>
        <v>0.5122245465020784</v>
      </c>
      <c r="F27" s="39">
        <f t="shared" si="2"/>
        <v>1.0244490930041568</v>
      </c>
    </row>
    <row r="28" spans="1:6" ht="15">
      <c r="A28" s="5" t="s">
        <v>18</v>
      </c>
      <c r="B28" s="42">
        <v>72096338.91000001</v>
      </c>
      <c r="C28" s="42">
        <v>69742596.92</v>
      </c>
      <c r="D28" s="39">
        <f t="shared" si="0"/>
        <v>0.9673528222710691</v>
      </c>
      <c r="E28" s="39">
        <f t="shared" si="1"/>
        <v>0.37617720722335174</v>
      </c>
      <c r="F28" s="39">
        <f t="shared" si="2"/>
        <v>0.7523544144467035</v>
      </c>
    </row>
    <row r="29" spans="1:6" ht="15">
      <c r="A29" s="5" t="s">
        <v>19</v>
      </c>
      <c r="B29" s="42">
        <v>219765919.28</v>
      </c>
      <c r="C29" s="42">
        <v>227683876.22999996</v>
      </c>
      <c r="D29" s="39">
        <f t="shared" si="0"/>
        <v>1.0360290484345382</v>
      </c>
      <c r="E29" s="39">
        <f t="shared" si="1"/>
        <v>0.6045893847633775</v>
      </c>
      <c r="F29" s="39">
        <f t="shared" si="2"/>
        <v>1.209178769526755</v>
      </c>
    </row>
    <row r="30" spans="1:6" ht="15">
      <c r="A30" s="5" t="s">
        <v>20</v>
      </c>
      <c r="B30" s="42">
        <v>249364331.16</v>
      </c>
      <c r="C30" s="42">
        <v>243029040.28000003</v>
      </c>
      <c r="D30" s="39">
        <f t="shared" si="0"/>
        <v>0.9745942378746419</v>
      </c>
      <c r="E30" s="39">
        <f t="shared" si="1"/>
        <v>0.40026163350716254</v>
      </c>
      <c r="F30" s="39">
        <f t="shared" si="2"/>
        <v>0.8005232670143251</v>
      </c>
    </row>
    <row r="31" spans="1:6" ht="15">
      <c r="A31" s="5" t="s">
        <v>21</v>
      </c>
      <c r="B31" s="42">
        <v>72272915.64999999</v>
      </c>
      <c r="C31" s="42">
        <v>72117610.99</v>
      </c>
      <c r="D31" s="39">
        <f t="shared" si="0"/>
        <v>0.9978511360915325</v>
      </c>
      <c r="E31" s="39">
        <f t="shared" si="1"/>
        <v>0.4776124004509119</v>
      </c>
      <c r="F31" s="39">
        <f t="shared" si="2"/>
        <v>0.9552248009018238</v>
      </c>
    </row>
    <row r="32" spans="1:6" ht="15">
      <c r="A32" s="5" t="s">
        <v>22</v>
      </c>
      <c r="B32" s="42">
        <v>134196487.60999998</v>
      </c>
      <c r="C32" s="42">
        <v>137433481.16000003</v>
      </c>
      <c r="D32" s="39">
        <f t="shared" si="0"/>
        <v>1.024121298609598</v>
      </c>
      <c r="E32" s="39">
        <f t="shared" si="1"/>
        <v>0.5649850672424588</v>
      </c>
      <c r="F32" s="39">
        <f t="shared" si="2"/>
        <v>1.1299701344849176</v>
      </c>
    </row>
    <row r="33" spans="1:6" ht="15">
      <c r="A33" s="5" t="s">
        <v>23</v>
      </c>
      <c r="B33" s="42">
        <v>104033927.69999999</v>
      </c>
      <c r="C33" s="42">
        <v>106084889.35000001</v>
      </c>
      <c r="D33" s="39">
        <f t="shared" si="0"/>
        <v>1.0197143537242421</v>
      </c>
      <c r="E33" s="39">
        <f t="shared" si="1"/>
        <v>0.5503278862382636</v>
      </c>
      <c r="F33" s="39">
        <f t="shared" si="2"/>
        <v>1.1006557724765271</v>
      </c>
    </row>
    <row r="34" spans="1:6" ht="15">
      <c r="A34" s="5" t="s">
        <v>24</v>
      </c>
      <c r="B34" s="42">
        <v>420942750.16999996</v>
      </c>
      <c r="C34" s="42">
        <v>446061618.70000005</v>
      </c>
      <c r="D34" s="39">
        <f t="shared" si="0"/>
        <v>1.0596728854929933</v>
      </c>
      <c r="E34" s="39">
        <f t="shared" si="1"/>
        <v>0.6832270824008169</v>
      </c>
      <c r="F34" s="39">
        <f t="shared" si="2"/>
        <v>1.3664541648016337</v>
      </c>
    </row>
    <row r="35" spans="1:6" ht="15">
      <c r="A35" s="5" t="s">
        <v>25</v>
      </c>
      <c r="B35" s="42">
        <v>45978270.879999995</v>
      </c>
      <c r="C35" s="42">
        <v>45604443.84</v>
      </c>
      <c r="D35" s="39">
        <f t="shared" si="0"/>
        <v>0.9918694845881514</v>
      </c>
      <c r="E35" s="39">
        <f t="shared" si="1"/>
        <v>0.45771785875142024</v>
      </c>
      <c r="F35" s="39">
        <f t="shared" si="2"/>
        <v>0.9154357175028405</v>
      </c>
    </row>
    <row r="36" spans="1:6" ht="15">
      <c r="A36" s="5" t="s">
        <v>26</v>
      </c>
      <c r="B36" s="42">
        <v>185497920.47000003</v>
      </c>
      <c r="C36" s="42">
        <v>187690270.09</v>
      </c>
      <c r="D36" s="39">
        <f t="shared" si="0"/>
        <v>1.0118187288269602</v>
      </c>
      <c r="E36" s="39">
        <f t="shared" si="1"/>
        <v>0.5240676070037195</v>
      </c>
      <c r="F36" s="39">
        <f t="shared" si="2"/>
        <v>1.048135214007439</v>
      </c>
    </row>
    <row r="37" spans="1:6" ht="15">
      <c r="A37" s="5" t="s">
        <v>27</v>
      </c>
      <c r="B37" s="42">
        <v>131396101.52000001</v>
      </c>
      <c r="C37" s="42">
        <v>112244907.42999999</v>
      </c>
      <c r="D37" s="39">
        <f t="shared" si="0"/>
        <v>0.8542483843245152</v>
      </c>
      <c r="E37" s="39">
        <f t="shared" si="1"/>
        <v>0</v>
      </c>
      <c r="F37" s="39">
        <f t="shared" si="2"/>
        <v>0</v>
      </c>
    </row>
    <row r="38" spans="1:6" ht="15">
      <c r="A38" s="5" t="s">
        <v>28</v>
      </c>
      <c r="B38" s="42">
        <v>108579259.2</v>
      </c>
      <c r="C38" s="42">
        <v>105991224.7</v>
      </c>
      <c r="D38" s="39">
        <f t="shared" si="0"/>
        <v>0.976164559243926</v>
      </c>
      <c r="E38" s="39">
        <f t="shared" si="1"/>
        <v>0.4054844091812661</v>
      </c>
      <c r="F38" s="39">
        <f t="shared" si="2"/>
        <v>0.8109688183625322</v>
      </c>
    </row>
    <row r="39" spans="1:6" ht="15">
      <c r="A39" s="5" t="s">
        <v>29</v>
      </c>
      <c r="B39" s="42">
        <v>103957702.58999999</v>
      </c>
      <c r="C39" s="42">
        <v>120062451.07</v>
      </c>
      <c r="D39" s="39">
        <f t="shared" si="0"/>
        <v>1.1549163561599252</v>
      </c>
      <c r="E39" s="39">
        <f t="shared" si="1"/>
        <v>1</v>
      </c>
      <c r="F39" s="39">
        <f t="shared" si="2"/>
        <v>2</v>
      </c>
    </row>
    <row r="40" spans="1:6" ht="15">
      <c r="A40" s="5" t="s">
        <v>30</v>
      </c>
      <c r="B40" s="42">
        <v>335900705.11999995</v>
      </c>
      <c r="C40" s="42">
        <v>355186958.0899999</v>
      </c>
      <c r="D40" s="39">
        <f t="shared" si="0"/>
        <v>1.0574165301710516</v>
      </c>
      <c r="E40" s="39">
        <f t="shared" si="1"/>
        <v>0.6757226072544689</v>
      </c>
      <c r="F40" s="39">
        <f t="shared" si="2"/>
        <v>1.3514452145089377</v>
      </c>
    </row>
    <row r="41" spans="1:6" ht="15">
      <c r="A41" s="5" t="s">
        <v>31</v>
      </c>
      <c r="B41" s="42">
        <v>524357100.09</v>
      </c>
      <c r="C41" s="42">
        <v>586053170.0699999</v>
      </c>
      <c r="D41" s="39">
        <f t="shared" si="0"/>
        <v>1.1176604073243417</v>
      </c>
      <c r="E41" s="39">
        <f t="shared" si="1"/>
        <v>0.8760893998514151</v>
      </c>
      <c r="F41" s="39">
        <f t="shared" si="2"/>
        <v>1.7521787997028302</v>
      </c>
    </row>
    <row r="42" spans="1:6" ht="15">
      <c r="A42" s="5" t="s">
        <v>32</v>
      </c>
      <c r="B42" s="42">
        <v>131093395.75</v>
      </c>
      <c r="C42" s="42">
        <v>135847501.56</v>
      </c>
      <c r="D42" s="39">
        <f t="shared" si="0"/>
        <v>1.0362650290870965</v>
      </c>
      <c r="E42" s="39">
        <f t="shared" si="1"/>
        <v>0.6053742394025922</v>
      </c>
      <c r="F42" s="39">
        <f t="shared" si="2"/>
        <v>1.2107484788051843</v>
      </c>
    </row>
    <row r="43" spans="1:6" ht="15">
      <c r="A43" s="5" t="s">
        <v>33</v>
      </c>
      <c r="B43" s="42">
        <v>106608251.79</v>
      </c>
      <c r="C43" s="42">
        <v>103196585.28</v>
      </c>
      <c r="D43" s="39">
        <f t="shared" si="0"/>
        <v>0.9679981009657639</v>
      </c>
      <c r="E43" s="39">
        <f t="shared" si="1"/>
        <v>0.37832335764554575</v>
      </c>
      <c r="F43" s="39">
        <f t="shared" si="2"/>
        <v>0.7566467152910915</v>
      </c>
    </row>
    <row r="44" spans="1:6" ht="15">
      <c r="A44" s="5" t="s">
        <v>34</v>
      </c>
      <c r="B44" s="42">
        <v>67745095.98</v>
      </c>
      <c r="C44" s="42">
        <v>66869631.83</v>
      </c>
      <c r="D44" s="39">
        <f t="shared" si="0"/>
        <v>0.9870770845131216</v>
      </c>
      <c r="E44" s="39">
        <f t="shared" si="1"/>
        <v>0.4417786815727708</v>
      </c>
      <c r="F44" s="39">
        <f t="shared" si="2"/>
        <v>0.8835573631455416</v>
      </c>
    </row>
    <row r="45" spans="1:6" ht="15">
      <c r="A45" s="5" t="s">
        <v>35</v>
      </c>
      <c r="B45" s="42">
        <v>70650679.84</v>
      </c>
      <c r="C45" s="42">
        <v>71212026.56</v>
      </c>
      <c r="D45" s="39">
        <f t="shared" si="0"/>
        <v>1.0079453831339098</v>
      </c>
      <c r="E45" s="39">
        <f t="shared" si="1"/>
        <v>0.5111851384474385</v>
      </c>
      <c r="F45" s="39">
        <f t="shared" si="2"/>
        <v>1.022370276894877</v>
      </c>
    </row>
    <row r="46" spans="1:6" ht="15">
      <c r="A46" s="5" t="s">
        <v>36</v>
      </c>
      <c r="B46" s="42">
        <v>109988757.11</v>
      </c>
      <c r="C46" s="42">
        <v>102855864.27</v>
      </c>
      <c r="D46" s="39">
        <f t="shared" si="0"/>
        <v>0.9351488913283529</v>
      </c>
      <c r="E46" s="39">
        <f>($D46-$B$4)/($B$3-$B$4)</f>
        <v>0.26906925440041146</v>
      </c>
      <c r="F46" s="39">
        <f t="shared" si="2"/>
        <v>0.5381385088008229</v>
      </c>
    </row>
    <row r="47" spans="1:6" s="18" customFormat="1" ht="15">
      <c r="A47" s="15" t="s">
        <v>71</v>
      </c>
      <c r="B47" s="16">
        <f>SUM(B$10:B$46)</f>
        <v>24775079709.149998</v>
      </c>
      <c r="C47" s="16">
        <f>SUM(C$10:C$46)</f>
        <v>26274523288.450005</v>
      </c>
      <c r="D47" s="16">
        <f t="shared" si="0"/>
        <v>1.0605222504590461</v>
      </c>
      <c r="E47" s="16"/>
      <c r="F47" s="16"/>
    </row>
    <row r="48" ht="15">
      <c r="A48" s="6" t="s">
        <v>39</v>
      </c>
    </row>
  </sheetData>
  <sheetProtection/>
  <mergeCells count="6">
    <mergeCell ref="A1:F1"/>
    <mergeCell ref="A7:A8"/>
    <mergeCell ref="B7:C7"/>
    <mergeCell ref="D7:D8"/>
    <mergeCell ref="E7:E8"/>
    <mergeCell ref="F7:F8"/>
  </mergeCells>
  <printOptions horizontalCentered="1"/>
  <pageMargins left="0.15748031496062992" right="0.15748031496062992" top="0.35433070866141736" bottom="0.2362204724409449" header="0.3937007874015748" footer="0.1574803149606299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F48"/>
  <sheetViews>
    <sheetView tabSelected="1"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34" sqref="A34:IV34"/>
    </sheetView>
  </sheetViews>
  <sheetFormatPr defaultColWidth="8.7109375" defaultRowHeight="15"/>
  <cols>
    <col min="1" max="1" width="24.421875" style="1" customWidth="1"/>
    <col min="2" max="2" width="18.421875" style="1" customWidth="1"/>
    <col min="3" max="3" width="18.28125" style="1" customWidth="1"/>
    <col min="4" max="5" width="8.140625" style="1" customWidth="1"/>
    <col min="6" max="6" width="17.140625" style="1" customWidth="1"/>
    <col min="7" max="16384" width="8.7109375" style="1" customWidth="1"/>
  </cols>
  <sheetData>
    <row r="1" spans="1:6" ht="33.75" customHeight="1">
      <c r="A1" s="74" t="s">
        <v>209</v>
      </c>
      <c r="B1" s="74"/>
      <c r="C1" s="74"/>
      <c r="D1" s="74"/>
      <c r="E1" s="74"/>
      <c r="F1" s="74"/>
    </row>
    <row r="3" spans="1:2" ht="15">
      <c r="A3" s="11" t="s">
        <v>147</v>
      </c>
      <c r="B3" s="30">
        <f>MAX($D$10:$D$46)</f>
        <v>1</v>
      </c>
    </row>
    <row r="4" spans="1:2" ht="15">
      <c r="A4" s="12" t="s">
        <v>148</v>
      </c>
      <c r="B4" s="31">
        <f>MIN($D$10:$D$46)</f>
        <v>0.1493630965523884</v>
      </c>
    </row>
    <row r="5" spans="1:2" ht="15">
      <c r="A5" s="13" t="s">
        <v>149</v>
      </c>
      <c r="B5" s="14" t="s">
        <v>40</v>
      </c>
    </row>
    <row r="7" spans="1:6" s="8" customFormat="1" ht="33.75" customHeight="1">
      <c r="A7" s="68" t="s">
        <v>38</v>
      </c>
      <c r="B7" s="77" t="s">
        <v>295</v>
      </c>
      <c r="C7" s="77"/>
      <c r="D7" s="69" t="s">
        <v>150</v>
      </c>
      <c r="E7" s="69" t="s">
        <v>151</v>
      </c>
      <c r="F7" s="69" t="s">
        <v>152</v>
      </c>
    </row>
    <row r="8" spans="1:6" s="8" customFormat="1" ht="49.5" customHeight="1">
      <c r="A8" s="68"/>
      <c r="B8" s="52" t="s">
        <v>71</v>
      </c>
      <c r="C8" s="52" t="s">
        <v>216</v>
      </c>
      <c r="D8" s="69"/>
      <c r="E8" s="69"/>
      <c r="F8" s="69"/>
    </row>
    <row r="9" spans="1:6" s="7" customFormat="1" ht="15">
      <c r="A9" s="9">
        <v>1</v>
      </c>
      <c r="B9" s="9">
        <v>2</v>
      </c>
      <c r="C9" s="9">
        <v>3</v>
      </c>
      <c r="D9" s="9" t="s">
        <v>104</v>
      </c>
      <c r="E9" s="9">
        <v>5</v>
      </c>
      <c r="F9" s="9">
        <v>6</v>
      </c>
    </row>
    <row r="10" spans="1:6" ht="15">
      <c r="A10" s="5" t="s">
        <v>0</v>
      </c>
      <c r="B10" s="39">
        <v>27636091279.35</v>
      </c>
      <c r="C10" s="39">
        <v>16657795209.87</v>
      </c>
      <c r="D10" s="39">
        <f>$C10/$B10</f>
        <v>0.6027551089439661</v>
      </c>
      <c r="E10" s="39">
        <f>($D10-$B$4)/($B$3-$B$4)</f>
        <v>0.5330029893530253</v>
      </c>
      <c r="F10" s="39">
        <f>$E10*$B$5</f>
        <v>1.0660059787060505</v>
      </c>
    </row>
    <row r="11" spans="1:6" ht="15">
      <c r="A11" s="5" t="s">
        <v>1</v>
      </c>
      <c r="B11" s="39">
        <v>13056404987.09</v>
      </c>
      <c r="C11" s="39">
        <v>10858352233.78</v>
      </c>
      <c r="D11" s="39">
        <f aca="true" t="shared" si="0" ref="D11:D47">$C11/$B11</f>
        <v>0.8316494658764487</v>
      </c>
      <c r="E11" s="39">
        <f aca="true" t="shared" si="1" ref="E11:E46">($D11-$B$4)/($B$3-$B$4)</f>
        <v>0.8020888425587575</v>
      </c>
      <c r="F11" s="39">
        <f aca="true" t="shared" si="2" ref="F11:F46">$E11*$B$5</f>
        <v>1.604177685117515</v>
      </c>
    </row>
    <row r="12" spans="1:6" ht="15">
      <c r="A12" s="5" t="s">
        <v>2</v>
      </c>
      <c r="B12" s="39">
        <v>2198008293</v>
      </c>
      <c r="C12" s="39">
        <v>1703443789.32</v>
      </c>
      <c r="D12" s="39">
        <f t="shared" si="0"/>
        <v>0.7749942503606377</v>
      </c>
      <c r="E12" s="39">
        <f t="shared" si="1"/>
        <v>0.7354855535570827</v>
      </c>
      <c r="F12" s="39">
        <f t="shared" si="2"/>
        <v>1.4709711071141653</v>
      </c>
    </row>
    <row r="13" spans="1:6" ht="15">
      <c r="A13" s="5" t="s">
        <v>3</v>
      </c>
      <c r="B13" s="39">
        <v>1906005712.75</v>
      </c>
      <c r="C13" s="39">
        <v>1611770707.64</v>
      </c>
      <c r="D13" s="39">
        <f t="shared" si="0"/>
        <v>0.845627427482641</v>
      </c>
      <c r="E13" s="39">
        <f t="shared" si="1"/>
        <v>0.8185211905435908</v>
      </c>
      <c r="F13" s="39">
        <f t="shared" si="2"/>
        <v>1.6370423810871817</v>
      </c>
    </row>
    <row r="14" spans="1:6" ht="15">
      <c r="A14" s="5" t="s">
        <v>4</v>
      </c>
      <c r="B14" s="39">
        <v>990972351.87</v>
      </c>
      <c r="C14" s="39">
        <v>870643808.52</v>
      </c>
      <c r="D14" s="39">
        <f t="shared" si="0"/>
        <v>0.8785752769762589</v>
      </c>
      <c r="E14" s="39">
        <f t="shared" si="1"/>
        <v>0.8572543437374872</v>
      </c>
      <c r="F14" s="39">
        <f t="shared" si="2"/>
        <v>1.7145086874749744</v>
      </c>
    </row>
    <row r="15" spans="1:6" ht="15">
      <c r="A15" s="5" t="s">
        <v>5</v>
      </c>
      <c r="B15" s="39">
        <v>676907929.96</v>
      </c>
      <c r="C15" s="39">
        <v>582201481.05</v>
      </c>
      <c r="D15" s="39">
        <f t="shared" si="0"/>
        <v>0.860089615266294</v>
      </c>
      <c r="E15" s="39">
        <f t="shared" si="1"/>
        <v>0.8355227898452884</v>
      </c>
      <c r="F15" s="39">
        <f t="shared" si="2"/>
        <v>1.6710455796905768</v>
      </c>
    </row>
    <row r="16" spans="1:6" ht="15">
      <c r="A16" s="5" t="s">
        <v>6</v>
      </c>
      <c r="B16" s="39">
        <v>1459590072.63</v>
      </c>
      <c r="C16" s="39">
        <v>1212712887.46</v>
      </c>
      <c r="D16" s="39">
        <f t="shared" si="0"/>
        <v>0.8308585473418861</v>
      </c>
      <c r="E16" s="39">
        <f t="shared" si="1"/>
        <v>0.8011590468593739</v>
      </c>
      <c r="F16" s="39">
        <f t="shared" si="2"/>
        <v>1.6023180937187478</v>
      </c>
    </row>
    <row r="17" spans="1:6" ht="15">
      <c r="A17" s="5" t="s">
        <v>7</v>
      </c>
      <c r="B17" s="39">
        <v>503424658.33</v>
      </c>
      <c r="C17" s="39">
        <v>413938157.66</v>
      </c>
      <c r="D17" s="39">
        <f t="shared" si="0"/>
        <v>0.8222445023514509</v>
      </c>
      <c r="E17" s="39">
        <f t="shared" si="1"/>
        <v>0.791032464112349</v>
      </c>
      <c r="F17" s="39">
        <f t="shared" si="2"/>
        <v>1.582064928224698</v>
      </c>
    </row>
    <row r="18" spans="1:6" ht="15">
      <c r="A18" s="5" t="s">
        <v>8</v>
      </c>
      <c r="B18" s="39">
        <v>820995206.44</v>
      </c>
      <c r="C18" s="39">
        <v>697714151.56</v>
      </c>
      <c r="D18" s="39">
        <f t="shared" si="0"/>
        <v>0.8498394949045178</v>
      </c>
      <c r="E18" s="39">
        <f t="shared" si="1"/>
        <v>0.8234728537089266</v>
      </c>
      <c r="F18" s="39">
        <f t="shared" si="2"/>
        <v>1.6469457074178533</v>
      </c>
    </row>
    <row r="19" spans="1:6" ht="15">
      <c r="A19" s="5" t="s">
        <v>9</v>
      </c>
      <c r="B19" s="39">
        <v>871855364.61</v>
      </c>
      <c r="C19" s="39">
        <v>623902479.6</v>
      </c>
      <c r="D19" s="39">
        <f t="shared" si="0"/>
        <v>0.7156031893880532</v>
      </c>
      <c r="E19" s="39">
        <f t="shared" si="1"/>
        <v>0.6656660327581685</v>
      </c>
      <c r="F19" s="39">
        <f t="shared" si="2"/>
        <v>1.331332065516337</v>
      </c>
    </row>
    <row r="20" spans="1:6" ht="15">
      <c r="A20" s="5" t="s">
        <v>10</v>
      </c>
      <c r="B20" s="39">
        <v>145619267.38</v>
      </c>
      <c r="C20" s="39">
        <v>106105131.35</v>
      </c>
      <c r="D20" s="39">
        <f t="shared" si="0"/>
        <v>0.7286476113982493</v>
      </c>
      <c r="E20" s="39">
        <f t="shared" si="1"/>
        <v>0.6810009211897982</v>
      </c>
      <c r="F20" s="39">
        <f t="shared" si="2"/>
        <v>1.3620018423795963</v>
      </c>
    </row>
    <row r="21" spans="1:6" ht="15">
      <c r="A21" s="5" t="s">
        <v>11</v>
      </c>
      <c r="B21" s="39">
        <v>613143462.36</v>
      </c>
      <c r="C21" s="39">
        <v>541622941.71</v>
      </c>
      <c r="D21" s="39">
        <f t="shared" si="0"/>
        <v>0.883354345205417</v>
      </c>
      <c r="E21" s="39">
        <f t="shared" si="1"/>
        <v>0.862872567223664</v>
      </c>
      <c r="F21" s="39">
        <f t="shared" si="2"/>
        <v>1.725745134447328</v>
      </c>
    </row>
    <row r="22" spans="1:6" ht="15">
      <c r="A22" s="5" t="s">
        <v>12</v>
      </c>
      <c r="B22" s="39">
        <v>192037435.88</v>
      </c>
      <c r="C22" s="39">
        <v>188709105.21</v>
      </c>
      <c r="D22" s="39">
        <f t="shared" si="0"/>
        <v>0.9826683237320467</v>
      </c>
      <c r="E22" s="39">
        <f t="shared" si="1"/>
        <v>0.9796250595316187</v>
      </c>
      <c r="F22" s="39">
        <f t="shared" si="2"/>
        <v>1.9592501190632374</v>
      </c>
    </row>
    <row r="23" spans="1:6" ht="15">
      <c r="A23" s="5" t="s">
        <v>13</v>
      </c>
      <c r="B23" s="39">
        <v>431770890.99</v>
      </c>
      <c r="C23" s="39">
        <v>430462773.6</v>
      </c>
      <c r="D23" s="39">
        <f t="shared" si="0"/>
        <v>0.9969703437232634</v>
      </c>
      <c r="E23" s="39">
        <f t="shared" si="1"/>
        <v>0.9964383672228921</v>
      </c>
      <c r="F23" s="39">
        <f t="shared" si="2"/>
        <v>1.9928767344457843</v>
      </c>
    </row>
    <row r="24" spans="1:6" ht="15">
      <c r="A24" s="5" t="s">
        <v>14</v>
      </c>
      <c r="B24" s="39">
        <v>235017160.66</v>
      </c>
      <c r="C24" s="39">
        <v>57940115.73</v>
      </c>
      <c r="D24" s="39">
        <f t="shared" si="0"/>
        <v>0.2465356809149019</v>
      </c>
      <c r="E24" s="39">
        <f t="shared" si="1"/>
        <v>0.11423509134000098</v>
      </c>
      <c r="F24" s="39">
        <f t="shared" si="2"/>
        <v>0.22847018268000197</v>
      </c>
    </row>
    <row r="25" spans="1:6" ht="15">
      <c r="A25" s="5" t="s">
        <v>15</v>
      </c>
      <c r="B25" s="39">
        <v>507869912.22</v>
      </c>
      <c r="C25" s="39">
        <v>436632377.58</v>
      </c>
      <c r="D25" s="39">
        <f t="shared" si="0"/>
        <v>0.859732713189079</v>
      </c>
      <c r="E25" s="39">
        <f t="shared" si="1"/>
        <v>0.8351032194319092</v>
      </c>
      <c r="F25" s="39">
        <f t="shared" si="2"/>
        <v>1.6702064388638185</v>
      </c>
    </row>
    <row r="26" spans="1:6" ht="15">
      <c r="A26" s="5" t="s">
        <v>16</v>
      </c>
      <c r="B26" s="39">
        <v>3126035084.07</v>
      </c>
      <c r="C26" s="39">
        <v>2593172443.71</v>
      </c>
      <c r="D26" s="39">
        <f t="shared" si="0"/>
        <v>0.8295404158848309</v>
      </c>
      <c r="E26" s="39">
        <f t="shared" si="1"/>
        <v>0.7996094650675272</v>
      </c>
      <c r="F26" s="39">
        <f t="shared" si="2"/>
        <v>1.5992189301350543</v>
      </c>
    </row>
    <row r="27" spans="1:6" ht="15">
      <c r="A27" s="5" t="s">
        <v>17</v>
      </c>
      <c r="B27" s="39">
        <v>112712384.05</v>
      </c>
      <c r="C27" s="39">
        <v>29805719.91</v>
      </c>
      <c r="D27" s="39">
        <f t="shared" si="0"/>
        <v>0.2644405063491335</v>
      </c>
      <c r="E27" s="39">
        <f t="shared" si="1"/>
        <v>0.1352838200768613</v>
      </c>
      <c r="F27" s="39">
        <f t="shared" si="2"/>
        <v>0.2705676401537226</v>
      </c>
    </row>
    <row r="28" spans="1:6" ht="15">
      <c r="A28" s="5" t="s">
        <v>18</v>
      </c>
      <c r="B28" s="39">
        <v>210690035.52</v>
      </c>
      <c r="C28" s="39">
        <v>188535733.03</v>
      </c>
      <c r="D28" s="39">
        <f t="shared" si="0"/>
        <v>0.8948488359436582</v>
      </c>
      <c r="E28" s="39">
        <f t="shared" si="1"/>
        <v>0.8763853723837203</v>
      </c>
      <c r="F28" s="39">
        <f t="shared" si="2"/>
        <v>1.7527707447674405</v>
      </c>
    </row>
    <row r="29" spans="1:6" ht="15">
      <c r="A29" s="5" t="s">
        <v>19</v>
      </c>
      <c r="B29" s="39">
        <v>479319842.34</v>
      </c>
      <c r="C29" s="39">
        <v>322163030.35</v>
      </c>
      <c r="D29" s="39">
        <f t="shared" si="0"/>
        <v>0.6721253782802453</v>
      </c>
      <c r="E29" s="39">
        <f t="shared" si="1"/>
        <v>0.6145539649280598</v>
      </c>
      <c r="F29" s="39">
        <f t="shared" si="2"/>
        <v>1.2291079298561196</v>
      </c>
    </row>
    <row r="30" spans="1:6" ht="15">
      <c r="A30" s="5" t="s">
        <v>20</v>
      </c>
      <c r="B30" s="39">
        <v>521922237.43</v>
      </c>
      <c r="C30" s="39">
        <v>519118558.43</v>
      </c>
      <c r="D30" s="39">
        <f t="shared" si="0"/>
        <v>0.9946281671886494</v>
      </c>
      <c r="E30" s="39">
        <f t="shared" si="1"/>
        <v>0.9936849285640222</v>
      </c>
      <c r="F30" s="39">
        <f t="shared" si="2"/>
        <v>1.9873698571280445</v>
      </c>
    </row>
    <row r="31" spans="1:6" ht="15">
      <c r="A31" s="5" t="s">
        <v>21</v>
      </c>
      <c r="B31" s="39">
        <v>222444089.83</v>
      </c>
      <c r="C31" s="39">
        <v>191054809.52</v>
      </c>
      <c r="D31" s="39">
        <f t="shared" si="0"/>
        <v>0.8588891243009026</v>
      </c>
      <c r="E31" s="39">
        <f t="shared" si="1"/>
        <v>0.8341115050062156</v>
      </c>
      <c r="F31" s="39">
        <f t="shared" si="2"/>
        <v>1.6682230100124311</v>
      </c>
    </row>
    <row r="32" spans="1:6" ht="15">
      <c r="A32" s="5" t="s">
        <v>22</v>
      </c>
      <c r="B32" s="39">
        <v>324619152.59</v>
      </c>
      <c r="C32" s="39">
        <v>322595256.55</v>
      </c>
      <c r="D32" s="39">
        <f t="shared" si="0"/>
        <v>0.9937653215349367</v>
      </c>
      <c r="E32" s="39">
        <f t="shared" si="1"/>
        <v>0.9926705760827043</v>
      </c>
      <c r="F32" s="39">
        <f t="shared" si="2"/>
        <v>1.9853411521654085</v>
      </c>
    </row>
    <row r="33" spans="1:6" ht="15">
      <c r="A33" s="5" t="s">
        <v>23</v>
      </c>
      <c r="B33" s="39">
        <v>623152278.95</v>
      </c>
      <c r="C33" s="39">
        <v>623152278.95</v>
      </c>
      <c r="D33" s="39">
        <f t="shared" si="0"/>
        <v>1</v>
      </c>
      <c r="E33" s="39">
        <f t="shared" si="1"/>
        <v>1</v>
      </c>
      <c r="F33" s="39">
        <f t="shared" si="2"/>
        <v>2</v>
      </c>
    </row>
    <row r="34" spans="1:6" ht="15">
      <c r="A34" s="5" t="s">
        <v>24</v>
      </c>
      <c r="B34" s="39">
        <v>650221760.54</v>
      </c>
      <c r="C34" s="39">
        <v>97119135.6</v>
      </c>
      <c r="D34" s="39">
        <f t="shared" si="0"/>
        <v>0.1493630965523884</v>
      </c>
      <c r="E34" s="39">
        <f t="shared" si="1"/>
        <v>0</v>
      </c>
      <c r="F34" s="39">
        <f t="shared" si="2"/>
        <v>0</v>
      </c>
    </row>
    <row r="35" spans="1:6" ht="15">
      <c r="A35" s="5" t="s">
        <v>25</v>
      </c>
      <c r="B35" s="39">
        <v>129530765.27</v>
      </c>
      <c r="C35" s="39">
        <v>64536797.8</v>
      </c>
      <c r="D35" s="39">
        <f t="shared" si="0"/>
        <v>0.4982352853816348</v>
      </c>
      <c r="E35" s="39">
        <f t="shared" si="1"/>
        <v>0.4101305591319581</v>
      </c>
      <c r="F35" s="39">
        <f t="shared" si="2"/>
        <v>0.8202611182639162</v>
      </c>
    </row>
    <row r="36" spans="1:6" ht="15">
      <c r="A36" s="5" t="s">
        <v>26</v>
      </c>
      <c r="B36" s="39">
        <v>400428847.71</v>
      </c>
      <c r="C36" s="39">
        <v>292062852.75</v>
      </c>
      <c r="D36" s="39">
        <f t="shared" si="0"/>
        <v>0.7293751547129262</v>
      </c>
      <c r="E36" s="39">
        <f t="shared" si="1"/>
        <v>0.6818562136321178</v>
      </c>
      <c r="F36" s="39">
        <f t="shared" si="2"/>
        <v>1.3637124272642356</v>
      </c>
    </row>
    <row r="37" spans="1:6" ht="15">
      <c r="A37" s="5" t="s">
        <v>27</v>
      </c>
      <c r="B37" s="39">
        <v>408742490.79</v>
      </c>
      <c r="C37" s="39">
        <v>151053562.62</v>
      </c>
      <c r="D37" s="39">
        <f t="shared" si="0"/>
        <v>0.3695567894789948</v>
      </c>
      <c r="E37" s="39">
        <f t="shared" si="1"/>
        <v>0.2588574420345114</v>
      </c>
      <c r="F37" s="39">
        <f t="shared" si="2"/>
        <v>0.5177148840690228</v>
      </c>
    </row>
    <row r="38" spans="1:6" ht="15">
      <c r="A38" s="5" t="s">
        <v>28</v>
      </c>
      <c r="B38" s="39">
        <v>381996307.83</v>
      </c>
      <c r="C38" s="39">
        <v>347820564.75</v>
      </c>
      <c r="D38" s="39">
        <f t="shared" si="0"/>
        <v>0.9105338392558254</v>
      </c>
      <c r="E38" s="39">
        <f t="shared" si="1"/>
        <v>0.8948245010514235</v>
      </c>
      <c r="F38" s="39">
        <f t="shared" si="2"/>
        <v>1.789649002102847</v>
      </c>
    </row>
    <row r="39" spans="1:6" ht="15">
      <c r="A39" s="5" t="s">
        <v>29</v>
      </c>
      <c r="B39" s="39">
        <v>294501030.77</v>
      </c>
      <c r="C39" s="39">
        <v>80623695.48</v>
      </c>
      <c r="D39" s="39">
        <f t="shared" si="0"/>
        <v>0.27376371236868663</v>
      </c>
      <c r="E39" s="39">
        <f t="shared" si="1"/>
        <v>0.146244085240254</v>
      </c>
      <c r="F39" s="39">
        <f t="shared" si="2"/>
        <v>0.292488170480508</v>
      </c>
    </row>
    <row r="40" spans="1:6" ht="15">
      <c r="A40" s="5" t="s">
        <v>30</v>
      </c>
      <c r="B40" s="39">
        <v>935306078.49</v>
      </c>
      <c r="C40" s="39">
        <v>930073909.8</v>
      </c>
      <c r="D40" s="39">
        <f t="shared" si="0"/>
        <v>0.9944059289142576</v>
      </c>
      <c r="E40" s="39">
        <f t="shared" si="1"/>
        <v>0.9934236675330335</v>
      </c>
      <c r="F40" s="39">
        <f t="shared" si="2"/>
        <v>1.986847335066067</v>
      </c>
    </row>
    <row r="41" spans="1:6" ht="15">
      <c r="A41" s="5" t="s">
        <v>31</v>
      </c>
      <c r="B41" s="39">
        <v>816299239.74</v>
      </c>
      <c r="C41" s="39">
        <v>641087209.58</v>
      </c>
      <c r="D41" s="39">
        <f t="shared" si="0"/>
        <v>0.7853580872918529</v>
      </c>
      <c r="E41" s="39">
        <f t="shared" si="1"/>
        <v>0.7476691737235847</v>
      </c>
      <c r="F41" s="39">
        <f t="shared" si="2"/>
        <v>1.4953383474471693</v>
      </c>
    </row>
    <row r="42" spans="1:6" ht="15">
      <c r="A42" s="5" t="s">
        <v>32</v>
      </c>
      <c r="B42" s="39">
        <v>291981730.2</v>
      </c>
      <c r="C42" s="39">
        <v>59497404.36</v>
      </c>
      <c r="D42" s="39">
        <f t="shared" si="0"/>
        <v>0.2037709836134124</v>
      </c>
      <c r="E42" s="39">
        <f t="shared" si="1"/>
        <v>0.06396135277050652</v>
      </c>
      <c r="F42" s="39">
        <f t="shared" si="2"/>
        <v>0.12792270554101304</v>
      </c>
    </row>
    <row r="43" spans="1:6" ht="15">
      <c r="A43" s="5" t="s">
        <v>33</v>
      </c>
      <c r="B43" s="39">
        <v>249344524.73</v>
      </c>
      <c r="C43" s="39">
        <v>154492369.53</v>
      </c>
      <c r="D43" s="39">
        <f t="shared" si="0"/>
        <v>0.619593992277514</v>
      </c>
      <c r="E43" s="39">
        <f t="shared" si="1"/>
        <v>0.5527986075131359</v>
      </c>
      <c r="F43" s="39">
        <f t="shared" si="2"/>
        <v>1.1055972150262718</v>
      </c>
    </row>
    <row r="44" spans="1:6" ht="15">
      <c r="A44" s="5" t="s">
        <v>34</v>
      </c>
      <c r="B44" s="39">
        <v>213164283.88</v>
      </c>
      <c r="C44" s="39">
        <v>203962797.23</v>
      </c>
      <c r="D44" s="39">
        <f t="shared" si="0"/>
        <v>0.9568338256178979</v>
      </c>
      <c r="E44" s="39">
        <f t="shared" si="1"/>
        <v>0.9492542891013185</v>
      </c>
      <c r="F44" s="39">
        <f t="shared" si="2"/>
        <v>1.898508578202637</v>
      </c>
    </row>
    <row r="45" spans="1:6" ht="15">
      <c r="A45" s="5" t="s">
        <v>35</v>
      </c>
      <c r="B45" s="39">
        <v>210768964.53</v>
      </c>
      <c r="C45" s="39">
        <v>191768448.78</v>
      </c>
      <c r="D45" s="39">
        <f t="shared" si="0"/>
        <v>0.9098514537357537</v>
      </c>
      <c r="E45" s="39">
        <f t="shared" si="1"/>
        <v>0.8940222956482651</v>
      </c>
      <c r="F45" s="39">
        <f t="shared" si="2"/>
        <v>1.7880445912965302</v>
      </c>
    </row>
    <row r="46" spans="1:6" ht="15">
      <c r="A46" s="5" t="s">
        <v>36</v>
      </c>
      <c r="B46" s="39">
        <v>260429367.56</v>
      </c>
      <c r="C46" s="39">
        <v>119049250.22</v>
      </c>
      <c r="D46" s="39">
        <f t="shared" si="0"/>
        <v>0.4571268261156161</v>
      </c>
      <c r="E46" s="39">
        <f t="shared" si="1"/>
        <v>0.36180387697249966</v>
      </c>
      <c r="F46" s="39">
        <f t="shared" si="2"/>
        <v>0.7236077539449993</v>
      </c>
    </row>
    <row r="47" spans="1:6" s="18" customFormat="1" ht="15">
      <c r="A47" s="15" t="s">
        <v>71</v>
      </c>
      <c r="B47" s="16">
        <f>SUM(B$10:B$46)</f>
        <v>63109324482.33998</v>
      </c>
      <c r="C47" s="16">
        <f>SUM(C$10:C$46)</f>
        <v>45116693180.59001</v>
      </c>
      <c r="D47" s="16">
        <f t="shared" si="0"/>
        <v>0.7148974188943366</v>
      </c>
      <c r="E47" s="17"/>
      <c r="F47" s="17"/>
    </row>
    <row r="48" ht="15">
      <c r="A48" s="6"/>
    </row>
  </sheetData>
  <sheetProtection/>
  <mergeCells count="6">
    <mergeCell ref="A1:F1"/>
    <mergeCell ref="A7:A8"/>
    <mergeCell ref="B7:C7"/>
    <mergeCell ref="D7:D8"/>
    <mergeCell ref="E7:E8"/>
    <mergeCell ref="F7:F8"/>
  </mergeCells>
  <printOptions horizontalCentered="1"/>
  <pageMargins left="0.15748031496062992" right="0.1968503937007874" top="0.15748031496062992" bottom="0.2362204724409449" header="0.15748031496062992" footer="0.2362204724409449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M49"/>
  <sheetViews>
    <sheetView view="pageBreakPreview" zoomScale="90" zoomScaleSheetLayoutView="90" zoomScalePageLayoutView="0" workbookViewId="0" topLeftCell="A1">
      <selection activeCell="A43" sqref="A43:IV43"/>
    </sheetView>
  </sheetViews>
  <sheetFormatPr defaultColWidth="8.7109375" defaultRowHeight="15"/>
  <cols>
    <col min="1" max="1" width="24.57421875" style="1" customWidth="1"/>
    <col min="2" max="2" width="18.7109375" style="1" bestFit="1" customWidth="1"/>
    <col min="3" max="3" width="17.28125" style="1" customWidth="1"/>
    <col min="4" max="4" width="15.7109375" style="1" customWidth="1"/>
    <col min="5" max="5" width="16.8515625" style="1" bestFit="1" customWidth="1"/>
    <col min="6" max="6" width="18.8515625" style="1" bestFit="1" customWidth="1"/>
    <col min="7" max="7" width="18.8515625" style="1" customWidth="1"/>
    <col min="8" max="8" width="19.00390625" style="1" bestFit="1" customWidth="1"/>
    <col min="9" max="9" width="18.57421875" style="1" customWidth="1"/>
    <col min="10" max="10" width="13.8515625" style="1" customWidth="1"/>
    <col min="11" max="11" width="8.421875" style="1" customWidth="1"/>
    <col min="12" max="12" width="8.57421875" style="1" customWidth="1"/>
    <col min="13" max="13" width="19.00390625" style="1" customWidth="1"/>
    <col min="14" max="16384" width="8.7109375" style="1" customWidth="1"/>
  </cols>
  <sheetData>
    <row r="1" spans="1:13" ht="18.75" customHeight="1">
      <c r="A1" s="71" t="s">
        <v>177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3" spans="1:8" ht="15">
      <c r="A3" s="11" t="s">
        <v>60</v>
      </c>
      <c r="B3" s="37">
        <v>1</v>
      </c>
      <c r="C3" s="35"/>
      <c r="D3" s="35"/>
      <c r="E3" s="35"/>
      <c r="F3" s="35"/>
      <c r="G3" s="35"/>
      <c r="H3" s="35"/>
    </row>
    <row r="4" spans="1:8" ht="15">
      <c r="A4" s="12" t="s">
        <v>61</v>
      </c>
      <c r="B4" s="38">
        <v>0</v>
      </c>
      <c r="C4" s="36"/>
      <c r="D4" s="36"/>
      <c r="E4" s="36"/>
      <c r="F4" s="36"/>
      <c r="G4" s="36"/>
      <c r="H4" s="36"/>
    </row>
    <row r="5" spans="1:8" ht="15">
      <c r="A5" s="13" t="s">
        <v>62</v>
      </c>
      <c r="B5" s="14" t="s">
        <v>43</v>
      </c>
      <c r="C5" s="28"/>
      <c r="D5" s="28"/>
      <c r="E5" s="28"/>
      <c r="F5" s="28"/>
      <c r="G5" s="28"/>
      <c r="H5" s="28"/>
    </row>
    <row r="7" spans="1:13" s="8" customFormat="1" ht="24.75" customHeight="1">
      <c r="A7" s="68" t="s">
        <v>38</v>
      </c>
      <c r="B7" s="68" t="s">
        <v>272</v>
      </c>
      <c r="C7" s="68"/>
      <c r="D7" s="68"/>
      <c r="E7" s="68"/>
      <c r="F7" s="68"/>
      <c r="G7" s="68" t="s">
        <v>273</v>
      </c>
      <c r="H7" s="68"/>
      <c r="I7" s="68"/>
      <c r="J7" s="78" t="s">
        <v>115</v>
      </c>
      <c r="K7" s="69" t="s">
        <v>90</v>
      </c>
      <c r="L7" s="69" t="s">
        <v>91</v>
      </c>
      <c r="M7" s="69" t="s">
        <v>92</v>
      </c>
    </row>
    <row r="8" spans="1:13" s="8" customFormat="1" ht="193.5" customHeight="1">
      <c r="A8" s="68"/>
      <c r="B8" s="10" t="s">
        <v>108</v>
      </c>
      <c r="C8" s="10" t="s">
        <v>106</v>
      </c>
      <c r="D8" s="10" t="s">
        <v>113</v>
      </c>
      <c r="E8" s="10" t="s">
        <v>110</v>
      </c>
      <c r="F8" s="10" t="s">
        <v>192</v>
      </c>
      <c r="G8" s="10" t="s">
        <v>107</v>
      </c>
      <c r="H8" s="10" t="s">
        <v>114</v>
      </c>
      <c r="I8" s="10" t="s">
        <v>109</v>
      </c>
      <c r="J8" s="78"/>
      <c r="K8" s="69"/>
      <c r="L8" s="69"/>
      <c r="M8" s="69"/>
    </row>
    <row r="9" spans="1:13" s="7" customFormat="1" ht="1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 t="s">
        <v>111</v>
      </c>
      <c r="G9" s="9">
        <v>7</v>
      </c>
      <c r="H9" s="9">
        <v>8</v>
      </c>
      <c r="I9" s="9" t="s">
        <v>112</v>
      </c>
      <c r="J9" s="9" t="s">
        <v>204</v>
      </c>
      <c r="K9" s="9">
        <v>11</v>
      </c>
      <c r="L9" s="9">
        <v>12</v>
      </c>
      <c r="M9" s="9">
        <v>13</v>
      </c>
    </row>
    <row r="10" spans="1:13" ht="15">
      <c r="A10" s="5" t="s">
        <v>0</v>
      </c>
      <c r="B10" s="42">
        <v>-1282548230.38</v>
      </c>
      <c r="C10" s="42"/>
      <c r="D10" s="42">
        <v>0</v>
      </c>
      <c r="E10" s="53">
        <v>0</v>
      </c>
      <c r="F10" s="42">
        <f>IF(SUM($B10:$E10)&lt;0,SUM($B10:$E10),0)</f>
        <v>-1282548230.38</v>
      </c>
      <c r="G10" s="39">
        <v>26353543048.97</v>
      </c>
      <c r="H10" s="39">
        <v>12374763522.98</v>
      </c>
      <c r="I10" s="34">
        <f>$G10-$H10</f>
        <v>13978779525.990002</v>
      </c>
      <c r="J10" s="34">
        <f>-$F10/$I10*100</f>
        <v>9.174965725694625</v>
      </c>
      <c r="K10" s="33">
        <f>IF($J10&gt;10,1,0)</f>
        <v>0</v>
      </c>
      <c r="L10" s="33">
        <f>($K10-$B$4)/($B$3-$B$4)</f>
        <v>0</v>
      </c>
      <c r="M10" s="33">
        <f>$L10*$B$5</f>
        <v>0</v>
      </c>
    </row>
    <row r="11" spans="1:13" ht="15">
      <c r="A11" s="5" t="s">
        <v>1</v>
      </c>
      <c r="B11" s="42">
        <v>-325461516.07</v>
      </c>
      <c r="C11" s="42"/>
      <c r="D11" s="42">
        <v>0</v>
      </c>
      <c r="E11" s="53">
        <v>49000000</v>
      </c>
      <c r="F11" s="42">
        <f aca="true" t="shared" si="0" ref="F11:F46">IF(SUM($B11:$E11)&lt;0,SUM($B11:$E11),0)</f>
        <v>-276461516.07</v>
      </c>
      <c r="G11" s="39">
        <v>12730943471.02</v>
      </c>
      <c r="H11" s="39">
        <v>6347571613.14</v>
      </c>
      <c r="I11" s="34">
        <f aca="true" t="shared" si="1" ref="I11:I46">$G11-$H11</f>
        <v>6383371857.88</v>
      </c>
      <c r="J11" s="34">
        <f aca="true" t="shared" si="2" ref="J11:J46">-$F11/$I11*100</f>
        <v>4.3309636697526885</v>
      </c>
      <c r="K11" s="33">
        <f aca="true" t="shared" si="3" ref="K11:K46">IF($J11&gt;10,1,0)</f>
        <v>0</v>
      </c>
      <c r="L11" s="33">
        <f aca="true" t="shared" si="4" ref="L11:L46">($K11-$B$4)/($B$3-$B$4)</f>
        <v>0</v>
      </c>
      <c r="M11" s="33">
        <f aca="true" t="shared" si="5" ref="M11:M46">$L11*$B$5</f>
        <v>0</v>
      </c>
    </row>
    <row r="12" spans="1:13" ht="15">
      <c r="A12" s="5" t="s">
        <v>2</v>
      </c>
      <c r="B12" s="42"/>
      <c r="C12" s="42"/>
      <c r="D12" s="42">
        <v>0</v>
      </c>
      <c r="E12" s="53">
        <v>0</v>
      </c>
      <c r="F12" s="42">
        <f t="shared" si="0"/>
        <v>0</v>
      </c>
      <c r="G12" s="39">
        <v>2217969586.76</v>
      </c>
      <c r="H12" s="39">
        <v>911172597.95</v>
      </c>
      <c r="I12" s="34">
        <f t="shared" si="1"/>
        <v>1306796988.8100002</v>
      </c>
      <c r="J12" s="34">
        <f t="shared" si="2"/>
        <v>0</v>
      </c>
      <c r="K12" s="33">
        <f t="shared" si="3"/>
        <v>0</v>
      </c>
      <c r="L12" s="33">
        <f t="shared" si="4"/>
        <v>0</v>
      </c>
      <c r="M12" s="33">
        <f t="shared" si="5"/>
        <v>0</v>
      </c>
    </row>
    <row r="13" spans="1:13" ht="15">
      <c r="A13" s="5" t="s">
        <v>3</v>
      </c>
      <c r="B13" s="42">
        <v>-278542414.48</v>
      </c>
      <c r="C13" s="42">
        <v>239249414.48</v>
      </c>
      <c r="D13" s="42">
        <v>0</v>
      </c>
      <c r="E13" s="53">
        <v>0</v>
      </c>
      <c r="F13" s="42">
        <f t="shared" si="0"/>
        <v>-39293000.00000003</v>
      </c>
      <c r="G13" s="39">
        <v>1627463298.27</v>
      </c>
      <c r="H13" s="39">
        <v>418199496.07</v>
      </c>
      <c r="I13" s="34">
        <f t="shared" si="1"/>
        <v>1209263802.2</v>
      </c>
      <c r="J13" s="34">
        <f t="shared" si="2"/>
        <v>3.249332356472981</v>
      </c>
      <c r="K13" s="33">
        <f t="shared" si="3"/>
        <v>0</v>
      </c>
      <c r="L13" s="33">
        <f t="shared" si="4"/>
        <v>0</v>
      </c>
      <c r="M13" s="33">
        <f t="shared" si="5"/>
        <v>0</v>
      </c>
    </row>
    <row r="14" spans="1:13" ht="15">
      <c r="A14" s="5" t="s">
        <v>4</v>
      </c>
      <c r="B14" s="42"/>
      <c r="C14" s="42"/>
      <c r="D14" s="42">
        <v>0</v>
      </c>
      <c r="E14" s="53">
        <v>0</v>
      </c>
      <c r="F14" s="42">
        <f t="shared" si="0"/>
        <v>0</v>
      </c>
      <c r="G14" s="39">
        <v>1022439795.74</v>
      </c>
      <c r="H14" s="39">
        <v>597972583.9</v>
      </c>
      <c r="I14" s="34">
        <f t="shared" si="1"/>
        <v>424467211.84000003</v>
      </c>
      <c r="J14" s="34">
        <f t="shared" si="2"/>
        <v>0</v>
      </c>
      <c r="K14" s="33">
        <f t="shared" si="3"/>
        <v>0</v>
      </c>
      <c r="L14" s="33">
        <f t="shared" si="4"/>
        <v>0</v>
      </c>
      <c r="M14" s="33">
        <f t="shared" si="5"/>
        <v>0</v>
      </c>
    </row>
    <row r="15" spans="1:13" ht="15">
      <c r="A15" s="5" t="s">
        <v>5</v>
      </c>
      <c r="B15" s="42"/>
      <c r="C15" s="42">
        <v>7813327.24</v>
      </c>
      <c r="D15" s="42">
        <v>0</v>
      </c>
      <c r="E15" s="53">
        <v>0</v>
      </c>
      <c r="F15" s="42">
        <f t="shared" si="0"/>
        <v>0</v>
      </c>
      <c r="G15" s="39">
        <v>690586602.72</v>
      </c>
      <c r="H15" s="39">
        <v>246236989.94</v>
      </c>
      <c r="I15" s="34">
        <f t="shared" si="1"/>
        <v>444349612.78000003</v>
      </c>
      <c r="J15" s="34">
        <f t="shared" si="2"/>
        <v>0</v>
      </c>
      <c r="K15" s="33">
        <f t="shared" si="3"/>
        <v>0</v>
      </c>
      <c r="L15" s="33">
        <f t="shared" si="4"/>
        <v>0</v>
      </c>
      <c r="M15" s="33">
        <f t="shared" si="5"/>
        <v>0</v>
      </c>
    </row>
    <row r="16" spans="1:13" ht="15">
      <c r="A16" s="5" t="s">
        <v>6</v>
      </c>
      <c r="B16" s="42">
        <v>-319949327.79</v>
      </c>
      <c r="C16" s="42">
        <v>332949327.79</v>
      </c>
      <c r="D16" s="42">
        <v>0</v>
      </c>
      <c r="E16" s="53">
        <v>0</v>
      </c>
      <c r="F16" s="42">
        <f t="shared" si="0"/>
        <v>0</v>
      </c>
      <c r="G16" s="39">
        <v>1139640744.84</v>
      </c>
      <c r="H16" s="39">
        <v>726067208.48</v>
      </c>
      <c r="I16" s="34">
        <f t="shared" si="1"/>
        <v>413573536.3599999</v>
      </c>
      <c r="J16" s="34">
        <f t="shared" si="2"/>
        <v>0</v>
      </c>
      <c r="K16" s="33">
        <f t="shared" si="3"/>
        <v>0</v>
      </c>
      <c r="L16" s="33">
        <f t="shared" si="4"/>
        <v>0</v>
      </c>
      <c r="M16" s="33">
        <f t="shared" si="5"/>
        <v>0</v>
      </c>
    </row>
    <row r="17" spans="1:13" ht="15">
      <c r="A17" s="5" t="s">
        <v>7</v>
      </c>
      <c r="B17" s="42">
        <v>-4994141.45</v>
      </c>
      <c r="C17" s="42"/>
      <c r="D17" s="42">
        <v>0</v>
      </c>
      <c r="E17" s="53">
        <v>0</v>
      </c>
      <c r="F17" s="42">
        <f t="shared" si="0"/>
        <v>-4994141.45</v>
      </c>
      <c r="G17" s="39">
        <v>498430516.88</v>
      </c>
      <c r="H17" s="39">
        <v>371383759.8</v>
      </c>
      <c r="I17" s="34">
        <f t="shared" si="1"/>
        <v>127046757.07999998</v>
      </c>
      <c r="J17" s="34">
        <f t="shared" si="2"/>
        <v>3.930947601327</v>
      </c>
      <c r="K17" s="33">
        <f t="shared" si="3"/>
        <v>0</v>
      </c>
      <c r="L17" s="33">
        <f t="shared" si="4"/>
        <v>0</v>
      </c>
      <c r="M17" s="33">
        <f t="shared" si="5"/>
        <v>0</v>
      </c>
    </row>
    <row r="18" spans="1:13" ht="15">
      <c r="A18" s="5" t="s">
        <v>8</v>
      </c>
      <c r="B18" s="42">
        <v>-17464330.83</v>
      </c>
      <c r="C18" s="42">
        <v>10070035.58</v>
      </c>
      <c r="D18" s="42">
        <v>0</v>
      </c>
      <c r="E18" s="53">
        <v>0</v>
      </c>
      <c r="F18" s="42">
        <f t="shared" si="0"/>
        <v>-7394295.249999998</v>
      </c>
      <c r="G18" s="39">
        <v>803530875.61</v>
      </c>
      <c r="H18" s="39">
        <v>387878201.74</v>
      </c>
      <c r="I18" s="34">
        <f t="shared" si="1"/>
        <v>415652673.87</v>
      </c>
      <c r="J18" s="34">
        <f t="shared" si="2"/>
        <v>1.7789601065606633</v>
      </c>
      <c r="K18" s="33">
        <f t="shared" si="3"/>
        <v>0</v>
      </c>
      <c r="L18" s="33">
        <f t="shared" si="4"/>
        <v>0</v>
      </c>
      <c r="M18" s="33">
        <f t="shared" si="5"/>
        <v>0</v>
      </c>
    </row>
    <row r="19" spans="1:13" ht="15">
      <c r="A19" s="5" t="s">
        <v>9</v>
      </c>
      <c r="B19" s="42">
        <v>-149092109.23</v>
      </c>
      <c r="C19" s="42">
        <v>139092109.23</v>
      </c>
      <c r="D19" s="42">
        <v>0</v>
      </c>
      <c r="E19" s="53">
        <v>0</v>
      </c>
      <c r="F19" s="42">
        <f t="shared" si="0"/>
        <v>-10000000</v>
      </c>
      <c r="G19" s="39">
        <v>722763255.38</v>
      </c>
      <c r="H19" s="39">
        <v>512406882.99</v>
      </c>
      <c r="I19" s="34">
        <f t="shared" si="1"/>
        <v>210356372.39</v>
      </c>
      <c r="J19" s="34">
        <f t="shared" si="2"/>
        <v>4.753837445656286</v>
      </c>
      <c r="K19" s="33">
        <f t="shared" si="3"/>
        <v>0</v>
      </c>
      <c r="L19" s="33">
        <f t="shared" si="4"/>
        <v>0</v>
      </c>
      <c r="M19" s="33">
        <f t="shared" si="5"/>
        <v>0</v>
      </c>
    </row>
    <row r="20" spans="1:13" ht="15">
      <c r="A20" s="5" t="s">
        <v>10</v>
      </c>
      <c r="B20" s="42">
        <v>-2744333.4</v>
      </c>
      <c r="C20" s="42">
        <v>2744333.4</v>
      </c>
      <c r="D20" s="42">
        <v>0</v>
      </c>
      <c r="E20" s="53">
        <v>0</v>
      </c>
      <c r="F20" s="42">
        <f t="shared" si="0"/>
        <v>0</v>
      </c>
      <c r="G20" s="39">
        <v>142874933.98</v>
      </c>
      <c r="H20" s="39">
        <v>107493868.24</v>
      </c>
      <c r="I20" s="34">
        <f t="shared" si="1"/>
        <v>35381065.739999995</v>
      </c>
      <c r="J20" s="34">
        <f t="shared" si="2"/>
        <v>0</v>
      </c>
      <c r="K20" s="33">
        <f t="shared" si="3"/>
        <v>0</v>
      </c>
      <c r="L20" s="33">
        <f t="shared" si="4"/>
        <v>0</v>
      </c>
      <c r="M20" s="33">
        <f t="shared" si="5"/>
        <v>0</v>
      </c>
    </row>
    <row r="21" spans="1:13" ht="15">
      <c r="A21" s="5" t="s">
        <v>11</v>
      </c>
      <c r="B21" s="42">
        <v>-7165750.5</v>
      </c>
      <c r="C21" s="42">
        <v>13550750.5</v>
      </c>
      <c r="D21" s="42">
        <v>0</v>
      </c>
      <c r="E21" s="53">
        <v>0</v>
      </c>
      <c r="F21" s="42">
        <f t="shared" si="0"/>
        <v>0</v>
      </c>
      <c r="G21" s="39">
        <v>605977711.86</v>
      </c>
      <c r="H21" s="39">
        <v>443756178.49</v>
      </c>
      <c r="I21" s="34">
        <f t="shared" si="1"/>
        <v>162221533.37</v>
      </c>
      <c r="J21" s="34">
        <f t="shared" si="2"/>
        <v>0</v>
      </c>
      <c r="K21" s="33">
        <f t="shared" si="3"/>
        <v>0</v>
      </c>
      <c r="L21" s="33">
        <f t="shared" si="4"/>
        <v>0</v>
      </c>
      <c r="M21" s="33">
        <f t="shared" si="5"/>
        <v>0</v>
      </c>
    </row>
    <row r="22" spans="1:13" ht="15">
      <c r="A22" s="5" t="s">
        <v>12</v>
      </c>
      <c r="B22" s="42"/>
      <c r="C22" s="42"/>
      <c r="D22" s="42">
        <v>0</v>
      </c>
      <c r="E22" s="53">
        <v>0</v>
      </c>
      <c r="F22" s="42">
        <f t="shared" si="0"/>
        <v>0</v>
      </c>
      <c r="G22" s="39">
        <v>211948788</v>
      </c>
      <c r="H22" s="39">
        <v>141074889.29</v>
      </c>
      <c r="I22" s="34">
        <f t="shared" si="1"/>
        <v>70873898.71000001</v>
      </c>
      <c r="J22" s="34">
        <f t="shared" si="2"/>
        <v>0</v>
      </c>
      <c r="K22" s="33">
        <f t="shared" si="3"/>
        <v>0</v>
      </c>
      <c r="L22" s="33">
        <f t="shared" si="4"/>
        <v>0</v>
      </c>
      <c r="M22" s="33">
        <f t="shared" si="5"/>
        <v>0</v>
      </c>
    </row>
    <row r="23" spans="1:13" ht="15">
      <c r="A23" s="5" t="s">
        <v>13</v>
      </c>
      <c r="B23" s="42">
        <v>-17657508.95</v>
      </c>
      <c r="C23" s="42">
        <v>12736508.95</v>
      </c>
      <c r="D23" s="42">
        <v>0</v>
      </c>
      <c r="E23" s="53">
        <v>4921000</v>
      </c>
      <c r="F23" s="42">
        <f t="shared" si="0"/>
        <v>0</v>
      </c>
      <c r="G23" s="39">
        <v>414113382.04</v>
      </c>
      <c r="H23" s="39">
        <v>312452481.69</v>
      </c>
      <c r="I23" s="34">
        <f t="shared" si="1"/>
        <v>101660900.35000002</v>
      </c>
      <c r="J23" s="34">
        <f t="shared" si="2"/>
        <v>0</v>
      </c>
      <c r="K23" s="33">
        <f t="shared" si="3"/>
        <v>0</v>
      </c>
      <c r="L23" s="33">
        <f t="shared" si="4"/>
        <v>0</v>
      </c>
      <c r="M23" s="33">
        <f t="shared" si="5"/>
        <v>0</v>
      </c>
    </row>
    <row r="24" spans="1:13" ht="15">
      <c r="A24" s="5" t="s">
        <v>14</v>
      </c>
      <c r="B24" s="42"/>
      <c r="C24" s="42"/>
      <c r="D24" s="42">
        <v>0</v>
      </c>
      <c r="E24" s="53">
        <v>0</v>
      </c>
      <c r="F24" s="42">
        <f t="shared" si="0"/>
        <v>0</v>
      </c>
      <c r="G24" s="39">
        <v>235563781.5</v>
      </c>
      <c r="H24" s="39">
        <v>150886932.2</v>
      </c>
      <c r="I24" s="34">
        <f t="shared" si="1"/>
        <v>84676849.30000001</v>
      </c>
      <c r="J24" s="34">
        <f t="shared" si="2"/>
        <v>0</v>
      </c>
      <c r="K24" s="33">
        <f t="shared" si="3"/>
        <v>0</v>
      </c>
      <c r="L24" s="33">
        <f t="shared" si="4"/>
        <v>0</v>
      </c>
      <c r="M24" s="33">
        <f t="shared" si="5"/>
        <v>0</v>
      </c>
    </row>
    <row r="25" spans="1:13" ht="15">
      <c r="A25" s="5" t="s">
        <v>15</v>
      </c>
      <c r="B25" s="42">
        <v>-1579466.1</v>
      </c>
      <c r="C25" s="42">
        <v>1579466.1</v>
      </c>
      <c r="D25" s="42">
        <v>0</v>
      </c>
      <c r="E25" s="53">
        <v>0</v>
      </c>
      <c r="F25" s="42">
        <f t="shared" si="0"/>
        <v>0</v>
      </c>
      <c r="G25" s="39">
        <v>506290446.12</v>
      </c>
      <c r="H25" s="39">
        <v>438288011.8</v>
      </c>
      <c r="I25" s="34">
        <f t="shared" si="1"/>
        <v>68002434.32</v>
      </c>
      <c r="J25" s="34">
        <f t="shared" si="2"/>
        <v>0</v>
      </c>
      <c r="K25" s="33">
        <f t="shared" si="3"/>
        <v>0</v>
      </c>
      <c r="L25" s="33">
        <f t="shared" si="4"/>
        <v>0</v>
      </c>
      <c r="M25" s="33">
        <f t="shared" si="5"/>
        <v>0</v>
      </c>
    </row>
    <row r="26" spans="1:13" ht="15">
      <c r="A26" s="5" t="s">
        <v>16</v>
      </c>
      <c r="B26" s="42">
        <v>-250991084.76</v>
      </c>
      <c r="C26" s="42">
        <v>244143468.68</v>
      </c>
      <c r="D26" s="42">
        <v>0</v>
      </c>
      <c r="E26" s="53">
        <v>0</v>
      </c>
      <c r="F26" s="42">
        <f t="shared" si="0"/>
        <v>-6847616.079999983</v>
      </c>
      <c r="G26" s="39">
        <v>2875043999.31</v>
      </c>
      <c r="H26" s="39">
        <v>2207653611.44</v>
      </c>
      <c r="I26" s="34">
        <f t="shared" si="1"/>
        <v>667390387.8699999</v>
      </c>
      <c r="J26" s="34">
        <f t="shared" si="2"/>
        <v>1.0260285740486004</v>
      </c>
      <c r="K26" s="33">
        <f t="shared" si="3"/>
        <v>0</v>
      </c>
      <c r="L26" s="33">
        <f t="shared" si="4"/>
        <v>0</v>
      </c>
      <c r="M26" s="33">
        <f t="shared" si="5"/>
        <v>0</v>
      </c>
    </row>
    <row r="27" spans="1:13" ht="15">
      <c r="A27" s="5" t="s">
        <v>17</v>
      </c>
      <c r="B27" s="42">
        <v>-2813041.49</v>
      </c>
      <c r="C27" s="42"/>
      <c r="D27" s="42">
        <v>0</v>
      </c>
      <c r="E27" s="53">
        <v>3468690</v>
      </c>
      <c r="F27" s="42">
        <f t="shared" si="0"/>
        <v>0</v>
      </c>
      <c r="G27" s="39">
        <v>109899342.56</v>
      </c>
      <c r="H27" s="39">
        <v>77820483.51</v>
      </c>
      <c r="I27" s="34">
        <f t="shared" si="1"/>
        <v>32078859.049999997</v>
      </c>
      <c r="J27" s="34">
        <f t="shared" si="2"/>
        <v>0</v>
      </c>
      <c r="K27" s="33">
        <f t="shared" si="3"/>
        <v>0</v>
      </c>
      <c r="L27" s="33">
        <f t="shared" si="4"/>
        <v>0</v>
      </c>
      <c r="M27" s="33">
        <f t="shared" si="5"/>
        <v>0</v>
      </c>
    </row>
    <row r="28" spans="1:13" ht="15">
      <c r="A28" s="5" t="s">
        <v>18</v>
      </c>
      <c r="B28" s="42"/>
      <c r="C28" s="42"/>
      <c r="D28" s="42">
        <v>0</v>
      </c>
      <c r="E28" s="53">
        <v>0</v>
      </c>
      <c r="F28" s="42">
        <f t="shared" si="0"/>
        <v>0</v>
      </c>
      <c r="G28" s="39">
        <v>215627790.07</v>
      </c>
      <c r="H28" s="39">
        <v>169850608.59</v>
      </c>
      <c r="I28" s="34">
        <f t="shared" si="1"/>
        <v>45777181.47999999</v>
      </c>
      <c r="J28" s="34">
        <f t="shared" si="2"/>
        <v>0</v>
      </c>
      <c r="K28" s="33">
        <f t="shared" si="3"/>
        <v>0</v>
      </c>
      <c r="L28" s="33">
        <f t="shared" si="4"/>
        <v>0</v>
      </c>
      <c r="M28" s="33">
        <f t="shared" si="5"/>
        <v>0</v>
      </c>
    </row>
    <row r="29" spans="1:13" ht="15">
      <c r="A29" s="5" t="s">
        <v>19</v>
      </c>
      <c r="B29" s="42">
        <v>-21055273.65</v>
      </c>
      <c r="C29" s="42">
        <v>21055273.65</v>
      </c>
      <c r="D29" s="42">
        <v>0</v>
      </c>
      <c r="E29" s="53">
        <v>0</v>
      </c>
      <c r="F29" s="42">
        <f t="shared" si="0"/>
        <v>0</v>
      </c>
      <c r="G29" s="39">
        <v>458264568.69</v>
      </c>
      <c r="H29" s="39">
        <v>265645342.36</v>
      </c>
      <c r="I29" s="34">
        <f t="shared" si="1"/>
        <v>192619226.32999998</v>
      </c>
      <c r="J29" s="34">
        <f t="shared" si="2"/>
        <v>0</v>
      </c>
      <c r="K29" s="33">
        <f t="shared" si="3"/>
        <v>0</v>
      </c>
      <c r="L29" s="33">
        <f t="shared" si="4"/>
        <v>0</v>
      </c>
      <c r="M29" s="33">
        <f t="shared" si="5"/>
        <v>0</v>
      </c>
    </row>
    <row r="30" spans="1:13" ht="15">
      <c r="A30" s="5" t="s">
        <v>20</v>
      </c>
      <c r="B30" s="42">
        <v>-38396179.31</v>
      </c>
      <c r="C30" s="42">
        <v>38396179.31</v>
      </c>
      <c r="D30" s="42">
        <v>0</v>
      </c>
      <c r="E30" s="53">
        <v>0</v>
      </c>
      <c r="F30" s="42">
        <f t="shared" si="0"/>
        <v>0</v>
      </c>
      <c r="G30" s="39">
        <v>483526058.12</v>
      </c>
      <c r="H30" s="39">
        <v>238417608.95</v>
      </c>
      <c r="I30" s="34">
        <f t="shared" si="1"/>
        <v>245108449.17000002</v>
      </c>
      <c r="J30" s="34">
        <f t="shared" si="2"/>
        <v>0</v>
      </c>
      <c r="K30" s="33">
        <f t="shared" si="3"/>
        <v>0</v>
      </c>
      <c r="L30" s="33">
        <f t="shared" si="4"/>
        <v>0</v>
      </c>
      <c r="M30" s="33">
        <f t="shared" si="5"/>
        <v>0</v>
      </c>
    </row>
    <row r="31" spans="1:13" ht="15">
      <c r="A31" s="5" t="s">
        <v>21</v>
      </c>
      <c r="B31" s="42">
        <v>-2391238.44</v>
      </c>
      <c r="C31" s="42"/>
      <c r="D31" s="42">
        <v>0</v>
      </c>
      <c r="E31" s="53">
        <v>0</v>
      </c>
      <c r="F31" s="42">
        <f t="shared" si="0"/>
        <v>-2391238.44</v>
      </c>
      <c r="G31" s="39">
        <v>220052851.39</v>
      </c>
      <c r="H31" s="39">
        <v>142924923.56</v>
      </c>
      <c r="I31" s="34">
        <f t="shared" si="1"/>
        <v>77127927.82999998</v>
      </c>
      <c r="J31" s="34">
        <f t="shared" si="2"/>
        <v>3.100353538954918</v>
      </c>
      <c r="K31" s="33">
        <f t="shared" si="3"/>
        <v>0</v>
      </c>
      <c r="L31" s="33">
        <f t="shared" si="4"/>
        <v>0</v>
      </c>
      <c r="M31" s="33">
        <f t="shared" si="5"/>
        <v>0</v>
      </c>
    </row>
    <row r="32" spans="1:13" ht="15">
      <c r="A32" s="5" t="s">
        <v>22</v>
      </c>
      <c r="B32" s="42"/>
      <c r="C32" s="42"/>
      <c r="D32" s="42">
        <v>0</v>
      </c>
      <c r="E32" s="53">
        <v>0</v>
      </c>
      <c r="F32" s="42">
        <f t="shared" si="0"/>
        <v>0</v>
      </c>
      <c r="G32" s="39">
        <v>339950887.74</v>
      </c>
      <c r="H32" s="39">
        <v>224530255.35</v>
      </c>
      <c r="I32" s="34">
        <f t="shared" si="1"/>
        <v>115420632.39000002</v>
      </c>
      <c r="J32" s="34">
        <f t="shared" si="2"/>
        <v>0</v>
      </c>
      <c r="K32" s="33">
        <f t="shared" si="3"/>
        <v>0</v>
      </c>
      <c r="L32" s="33">
        <f t="shared" si="4"/>
        <v>0</v>
      </c>
      <c r="M32" s="33">
        <f t="shared" si="5"/>
        <v>0</v>
      </c>
    </row>
    <row r="33" spans="1:13" ht="15">
      <c r="A33" s="5" t="s">
        <v>23</v>
      </c>
      <c r="B33" s="42">
        <v>-61210455.31</v>
      </c>
      <c r="C33" s="42">
        <v>50874455.31</v>
      </c>
      <c r="D33" s="42">
        <v>0</v>
      </c>
      <c r="E33" s="53">
        <v>10336000</v>
      </c>
      <c r="F33" s="42">
        <f t="shared" si="0"/>
        <v>0</v>
      </c>
      <c r="G33" s="39">
        <v>561941823.64</v>
      </c>
      <c r="H33" s="39">
        <v>473130690.82</v>
      </c>
      <c r="I33" s="34">
        <f t="shared" si="1"/>
        <v>88811132.82</v>
      </c>
      <c r="J33" s="34">
        <f t="shared" si="2"/>
        <v>0</v>
      </c>
      <c r="K33" s="33">
        <f t="shared" si="3"/>
        <v>0</v>
      </c>
      <c r="L33" s="33">
        <f t="shared" si="4"/>
        <v>0</v>
      </c>
      <c r="M33" s="33">
        <f t="shared" si="5"/>
        <v>0</v>
      </c>
    </row>
    <row r="34" spans="1:13" ht="15">
      <c r="A34" s="5" t="s">
        <v>24</v>
      </c>
      <c r="B34" s="42">
        <v>-20434873.92</v>
      </c>
      <c r="C34" s="42">
        <v>19710792.66</v>
      </c>
      <c r="D34" s="42">
        <v>724081.26</v>
      </c>
      <c r="E34" s="53">
        <v>0</v>
      </c>
      <c r="F34" s="42">
        <f t="shared" si="0"/>
        <v>-1.6298145055770874E-09</v>
      </c>
      <c r="G34" s="39">
        <v>629786886.62</v>
      </c>
      <c r="H34" s="39">
        <v>337978846.2</v>
      </c>
      <c r="I34" s="34">
        <f t="shared" si="1"/>
        <v>291808040.42</v>
      </c>
      <c r="J34" s="34">
        <f t="shared" si="2"/>
        <v>5.585228231652876E-16</v>
      </c>
      <c r="K34" s="33">
        <f t="shared" si="3"/>
        <v>0</v>
      </c>
      <c r="L34" s="33">
        <f t="shared" si="4"/>
        <v>0</v>
      </c>
      <c r="M34" s="33">
        <f t="shared" si="5"/>
        <v>0</v>
      </c>
    </row>
    <row r="35" spans="1:13" ht="15">
      <c r="A35" s="5" t="s">
        <v>25</v>
      </c>
      <c r="B35" s="42">
        <v>-213511.76</v>
      </c>
      <c r="C35" s="42">
        <v>1001511.76</v>
      </c>
      <c r="D35" s="42">
        <v>0</v>
      </c>
      <c r="E35" s="53">
        <v>0</v>
      </c>
      <c r="F35" s="42">
        <f t="shared" si="0"/>
        <v>0</v>
      </c>
      <c r="G35" s="39">
        <v>129317253.51</v>
      </c>
      <c r="H35" s="39">
        <v>102133990.55</v>
      </c>
      <c r="I35" s="34">
        <f t="shared" si="1"/>
        <v>27183262.96000001</v>
      </c>
      <c r="J35" s="34">
        <f t="shared" si="2"/>
        <v>0</v>
      </c>
      <c r="K35" s="33">
        <f t="shared" si="3"/>
        <v>0</v>
      </c>
      <c r="L35" s="33">
        <f t="shared" si="4"/>
        <v>0</v>
      </c>
      <c r="M35" s="33">
        <f t="shared" si="5"/>
        <v>0</v>
      </c>
    </row>
    <row r="36" spans="1:13" ht="15">
      <c r="A36" s="5" t="s">
        <v>26</v>
      </c>
      <c r="B36" s="42">
        <v>-6013425.68</v>
      </c>
      <c r="C36" s="42">
        <v>10468425.68</v>
      </c>
      <c r="D36" s="42">
        <v>0</v>
      </c>
      <c r="E36" s="53">
        <v>0</v>
      </c>
      <c r="F36" s="42">
        <f t="shared" si="0"/>
        <v>0</v>
      </c>
      <c r="G36" s="39">
        <v>394415422.03</v>
      </c>
      <c r="H36" s="39">
        <v>218853857.02</v>
      </c>
      <c r="I36" s="34">
        <f t="shared" si="1"/>
        <v>175561565.00999996</v>
      </c>
      <c r="J36" s="34">
        <f t="shared" si="2"/>
        <v>0</v>
      </c>
      <c r="K36" s="33">
        <f t="shared" si="3"/>
        <v>0</v>
      </c>
      <c r="L36" s="33">
        <f t="shared" si="4"/>
        <v>0</v>
      </c>
      <c r="M36" s="33">
        <f t="shared" si="5"/>
        <v>0</v>
      </c>
    </row>
    <row r="37" spans="1:13" ht="15">
      <c r="A37" s="5" t="s">
        <v>27</v>
      </c>
      <c r="B37" s="42">
        <v>-12895503.54</v>
      </c>
      <c r="C37" s="42">
        <v>12895503.54</v>
      </c>
      <c r="D37" s="42">
        <v>0</v>
      </c>
      <c r="E37" s="53">
        <v>0</v>
      </c>
      <c r="F37" s="42">
        <f t="shared" si="0"/>
        <v>0</v>
      </c>
      <c r="G37" s="39">
        <v>395846987.25</v>
      </c>
      <c r="H37" s="39">
        <v>318447054.06</v>
      </c>
      <c r="I37" s="34">
        <f t="shared" si="1"/>
        <v>77399933.19</v>
      </c>
      <c r="J37" s="34">
        <f t="shared" si="2"/>
        <v>0</v>
      </c>
      <c r="K37" s="33">
        <f t="shared" si="3"/>
        <v>0</v>
      </c>
      <c r="L37" s="33">
        <f t="shared" si="4"/>
        <v>0</v>
      </c>
      <c r="M37" s="33">
        <f t="shared" si="5"/>
        <v>0</v>
      </c>
    </row>
    <row r="38" spans="1:13" ht="15">
      <c r="A38" s="5" t="s">
        <v>28</v>
      </c>
      <c r="B38" s="42"/>
      <c r="C38" s="42"/>
      <c r="D38" s="42">
        <v>0</v>
      </c>
      <c r="E38" s="53">
        <v>0</v>
      </c>
      <c r="F38" s="42">
        <f t="shared" si="0"/>
        <v>0</v>
      </c>
      <c r="G38" s="39">
        <v>386608572.31</v>
      </c>
      <c r="H38" s="39">
        <v>298573629</v>
      </c>
      <c r="I38" s="34">
        <f t="shared" si="1"/>
        <v>88034943.31</v>
      </c>
      <c r="J38" s="34">
        <f t="shared" si="2"/>
        <v>0</v>
      </c>
      <c r="K38" s="33">
        <f t="shared" si="3"/>
        <v>0</v>
      </c>
      <c r="L38" s="33">
        <f t="shared" si="4"/>
        <v>0</v>
      </c>
      <c r="M38" s="33">
        <f t="shared" si="5"/>
        <v>0</v>
      </c>
    </row>
    <row r="39" spans="1:13" ht="15">
      <c r="A39" s="5" t="s">
        <v>29</v>
      </c>
      <c r="B39" s="42"/>
      <c r="C39" s="42"/>
      <c r="D39" s="42">
        <v>0</v>
      </c>
      <c r="E39" s="53">
        <v>0</v>
      </c>
      <c r="F39" s="42">
        <f t="shared" si="0"/>
        <v>0</v>
      </c>
      <c r="G39" s="39">
        <v>306289713.28</v>
      </c>
      <c r="H39" s="39">
        <v>229403809.72</v>
      </c>
      <c r="I39" s="34">
        <f t="shared" si="1"/>
        <v>76885903.55999997</v>
      </c>
      <c r="J39" s="34">
        <f t="shared" si="2"/>
        <v>0</v>
      </c>
      <c r="K39" s="33">
        <f t="shared" si="3"/>
        <v>0</v>
      </c>
      <c r="L39" s="33">
        <f t="shared" si="4"/>
        <v>0</v>
      </c>
      <c r="M39" s="33">
        <f t="shared" si="5"/>
        <v>0</v>
      </c>
    </row>
    <row r="40" spans="1:13" ht="15">
      <c r="A40" s="5" t="s">
        <v>30</v>
      </c>
      <c r="B40" s="42"/>
      <c r="C40" s="42"/>
      <c r="D40" s="42">
        <v>0</v>
      </c>
      <c r="E40" s="53">
        <v>0</v>
      </c>
      <c r="F40" s="42">
        <f t="shared" si="0"/>
        <v>0</v>
      </c>
      <c r="G40" s="39">
        <v>959016635.81</v>
      </c>
      <c r="H40" s="39">
        <v>643219613.95</v>
      </c>
      <c r="I40" s="34">
        <f t="shared" si="1"/>
        <v>315797021.8599999</v>
      </c>
      <c r="J40" s="34">
        <f t="shared" si="2"/>
        <v>0</v>
      </c>
      <c r="K40" s="33">
        <f t="shared" si="3"/>
        <v>0</v>
      </c>
      <c r="L40" s="33">
        <f t="shared" si="4"/>
        <v>0</v>
      </c>
      <c r="M40" s="33">
        <f t="shared" si="5"/>
        <v>0</v>
      </c>
    </row>
    <row r="41" spans="1:13" ht="15">
      <c r="A41" s="5" t="s">
        <v>31</v>
      </c>
      <c r="B41" s="42">
        <v>-46324709.53</v>
      </c>
      <c r="C41" s="42">
        <v>16324709.53</v>
      </c>
      <c r="D41" s="42">
        <v>0</v>
      </c>
      <c r="E41" s="53">
        <v>0</v>
      </c>
      <c r="F41" s="42">
        <f t="shared" si="0"/>
        <v>-30000000</v>
      </c>
      <c r="G41" s="39">
        <v>769974530.21</v>
      </c>
      <c r="H41" s="39">
        <v>462066537.91</v>
      </c>
      <c r="I41" s="34">
        <f t="shared" si="1"/>
        <v>307907992.3</v>
      </c>
      <c r="J41" s="34">
        <f t="shared" si="2"/>
        <v>9.743170281455535</v>
      </c>
      <c r="K41" s="33">
        <f t="shared" si="3"/>
        <v>0</v>
      </c>
      <c r="L41" s="33">
        <f t="shared" si="4"/>
        <v>0</v>
      </c>
      <c r="M41" s="33">
        <f t="shared" si="5"/>
        <v>0</v>
      </c>
    </row>
    <row r="42" spans="1:13" ht="15">
      <c r="A42" s="5" t="s">
        <v>32</v>
      </c>
      <c r="B42" s="42"/>
      <c r="C42" s="42"/>
      <c r="D42" s="42">
        <v>0</v>
      </c>
      <c r="E42" s="53">
        <v>0</v>
      </c>
      <c r="F42" s="42">
        <f t="shared" si="0"/>
        <v>0</v>
      </c>
      <c r="G42" s="39">
        <v>300938997.26</v>
      </c>
      <c r="H42" s="39">
        <v>175635476.39</v>
      </c>
      <c r="I42" s="34">
        <f t="shared" si="1"/>
        <v>125303520.87</v>
      </c>
      <c r="J42" s="34">
        <f t="shared" si="2"/>
        <v>0</v>
      </c>
      <c r="K42" s="33">
        <f t="shared" si="3"/>
        <v>0</v>
      </c>
      <c r="L42" s="33">
        <f t="shared" si="4"/>
        <v>0</v>
      </c>
      <c r="M42" s="33">
        <f t="shared" si="5"/>
        <v>0</v>
      </c>
    </row>
    <row r="43" spans="1:13" ht="15">
      <c r="A43" s="5" t="s">
        <v>33</v>
      </c>
      <c r="B43" s="42"/>
      <c r="C43" s="42">
        <v>2117155.4</v>
      </c>
      <c r="D43" s="42">
        <v>0</v>
      </c>
      <c r="E43" s="53">
        <v>0</v>
      </c>
      <c r="F43" s="42">
        <f t="shared" si="0"/>
        <v>0</v>
      </c>
      <c r="G43" s="39">
        <v>255655619.33</v>
      </c>
      <c r="H43" s="39">
        <v>187164899.79</v>
      </c>
      <c r="I43" s="34">
        <f t="shared" si="1"/>
        <v>68490719.54000002</v>
      </c>
      <c r="J43" s="34">
        <f t="shared" si="2"/>
        <v>0</v>
      </c>
      <c r="K43" s="33">
        <f t="shared" si="3"/>
        <v>0</v>
      </c>
      <c r="L43" s="33">
        <f t="shared" si="4"/>
        <v>0</v>
      </c>
      <c r="M43" s="33">
        <f t="shared" si="5"/>
        <v>0</v>
      </c>
    </row>
    <row r="44" spans="1:13" ht="15">
      <c r="A44" s="5" t="s">
        <v>34</v>
      </c>
      <c r="B44" s="42"/>
      <c r="C44" s="42"/>
      <c r="D44" s="42">
        <v>0</v>
      </c>
      <c r="E44" s="53">
        <v>0</v>
      </c>
      <c r="F44" s="42">
        <f t="shared" si="0"/>
        <v>0</v>
      </c>
      <c r="G44" s="39">
        <v>224474581.23</v>
      </c>
      <c r="H44" s="39">
        <v>179410749.92</v>
      </c>
      <c r="I44" s="34">
        <f t="shared" si="1"/>
        <v>45063831.31</v>
      </c>
      <c r="J44" s="34">
        <f t="shared" si="2"/>
        <v>0</v>
      </c>
      <c r="K44" s="33">
        <f t="shared" si="3"/>
        <v>0</v>
      </c>
      <c r="L44" s="33">
        <f t="shared" si="4"/>
        <v>0</v>
      </c>
      <c r="M44" s="33">
        <f t="shared" si="5"/>
        <v>0</v>
      </c>
    </row>
    <row r="45" spans="1:13" ht="15">
      <c r="A45" s="5" t="s">
        <v>35</v>
      </c>
      <c r="B45" s="42"/>
      <c r="C45" s="42"/>
      <c r="D45" s="42">
        <v>0</v>
      </c>
      <c r="E45" s="53">
        <v>333000</v>
      </c>
      <c r="F45" s="42">
        <f t="shared" si="0"/>
        <v>0</v>
      </c>
      <c r="G45" s="39">
        <v>223026034.97</v>
      </c>
      <c r="H45" s="39">
        <v>169527991.1</v>
      </c>
      <c r="I45" s="34">
        <f t="shared" si="1"/>
        <v>53498043.870000005</v>
      </c>
      <c r="J45" s="34">
        <f t="shared" si="2"/>
        <v>0</v>
      </c>
      <c r="K45" s="33">
        <f t="shared" si="3"/>
        <v>0</v>
      </c>
      <c r="L45" s="33">
        <f t="shared" si="4"/>
        <v>0</v>
      </c>
      <c r="M45" s="33">
        <f t="shared" si="5"/>
        <v>0</v>
      </c>
    </row>
    <row r="46" spans="1:13" ht="15">
      <c r="A46" s="5" t="s">
        <v>36</v>
      </c>
      <c r="B46" s="42">
        <v>-18242500.08</v>
      </c>
      <c r="C46" s="42">
        <v>20742500.08</v>
      </c>
      <c r="D46" s="42">
        <v>0</v>
      </c>
      <c r="E46" s="53">
        <v>0</v>
      </c>
      <c r="F46" s="42">
        <f t="shared" si="0"/>
        <v>0</v>
      </c>
      <c r="G46" s="39">
        <v>242186867.48</v>
      </c>
      <c r="H46" s="39">
        <v>173687277.94</v>
      </c>
      <c r="I46" s="34">
        <f t="shared" si="1"/>
        <v>68499589.53999999</v>
      </c>
      <c r="J46" s="34">
        <f t="shared" si="2"/>
        <v>0</v>
      </c>
      <c r="K46" s="33">
        <f t="shared" si="3"/>
        <v>0</v>
      </c>
      <c r="L46" s="33">
        <f t="shared" si="4"/>
        <v>0</v>
      </c>
      <c r="M46" s="33">
        <f t="shared" si="5"/>
        <v>0</v>
      </c>
    </row>
    <row r="47" spans="1:13" s="18" customFormat="1" ht="15">
      <c r="A47" s="15" t="s">
        <v>71</v>
      </c>
      <c r="B47" s="43">
        <f>SUM(B$10:B$46)</f>
        <v>-2888180926.6499996</v>
      </c>
      <c r="C47" s="43">
        <f>SUM(C$10:C$46)</f>
        <v>1197515248.8700001</v>
      </c>
      <c r="D47" s="43">
        <f>SUM(D$10:D$46)</f>
        <v>724081.26</v>
      </c>
      <c r="E47" s="43">
        <f>SUM(E$10:E$46)</f>
        <v>68058690</v>
      </c>
      <c r="F47" s="43">
        <f>SUM($F$10:$F$46)</f>
        <v>-1659930037.67</v>
      </c>
      <c r="G47" s="43">
        <f>SUM(G$10:G$46)</f>
        <v>60405925662.50001</v>
      </c>
      <c r="H47" s="43">
        <f>SUM(H$10:H$46)</f>
        <v>31783682476.83</v>
      </c>
      <c r="I47" s="43">
        <f>SUM(I$10:I$46)</f>
        <v>28622243185.67</v>
      </c>
      <c r="J47" s="16"/>
      <c r="K47" s="16"/>
      <c r="L47" s="17"/>
      <c r="M47" s="17"/>
    </row>
    <row r="49" spans="6:9" ht="15">
      <c r="F49" s="21"/>
      <c r="I49" s="21">
        <f>$G$47-$H$47-$I$47</f>
        <v>0</v>
      </c>
    </row>
  </sheetData>
  <sheetProtection/>
  <mergeCells count="8">
    <mergeCell ref="A1:M1"/>
    <mergeCell ref="A7:A8"/>
    <mergeCell ref="K7:K8"/>
    <mergeCell ref="L7:L8"/>
    <mergeCell ref="M7:M8"/>
    <mergeCell ref="B7:F7"/>
    <mergeCell ref="G7:I7"/>
    <mergeCell ref="J7:J8"/>
  </mergeCells>
  <printOptions horizontalCentered="1"/>
  <pageMargins left="0.2362204724409449" right="0.15748031496062992" top="0.15748031496062992" bottom="0.15748031496062992" header="0.15748031496062992" footer="0.15748031496062992"/>
  <pageSetup fitToHeight="1" fitToWidth="1" horizontalDpi="600" verticalDpi="600" orientation="landscape" paperSize="9" scale="61" r:id="rId1"/>
  <colBreaks count="1" manualBreakCount="1">
    <brk id="4" max="47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49"/>
  <sheetViews>
    <sheetView view="pageBreakPreview" zoomScaleSheetLayoutView="100" zoomScalePageLayoutView="0" workbookViewId="0" topLeftCell="A25">
      <selection activeCell="G50" sqref="G50"/>
    </sheetView>
  </sheetViews>
  <sheetFormatPr defaultColWidth="8.7109375" defaultRowHeight="15"/>
  <cols>
    <col min="1" max="1" width="24.421875" style="1" customWidth="1"/>
    <col min="2" max="2" width="18.140625" style="1" customWidth="1"/>
    <col min="3" max="3" width="17.28125" style="1" bestFit="1" customWidth="1"/>
    <col min="4" max="4" width="18.421875" style="1" bestFit="1" customWidth="1"/>
    <col min="5" max="5" width="18.421875" style="1" customWidth="1"/>
    <col min="6" max="6" width="19.00390625" style="1" bestFit="1" customWidth="1"/>
    <col min="7" max="7" width="19.28125" style="1" bestFit="1" customWidth="1"/>
    <col min="8" max="8" width="12.7109375" style="1" customWidth="1"/>
    <col min="9" max="9" width="8.421875" style="1" customWidth="1"/>
    <col min="10" max="10" width="8.57421875" style="1" customWidth="1"/>
    <col min="11" max="11" width="18.7109375" style="1" customWidth="1"/>
    <col min="12" max="16384" width="8.7109375" style="1" customWidth="1"/>
  </cols>
  <sheetData>
    <row r="1" spans="1:11" ht="18.75" customHeight="1">
      <c r="A1" s="71" t="s">
        <v>178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3" spans="1:6" ht="15">
      <c r="A3" s="11" t="s">
        <v>97</v>
      </c>
      <c r="B3" s="37">
        <v>1</v>
      </c>
      <c r="C3" s="35"/>
      <c r="D3" s="35"/>
      <c r="E3" s="35"/>
      <c r="F3" s="35"/>
    </row>
    <row r="4" spans="1:6" ht="15">
      <c r="A4" s="12" t="s">
        <v>98</v>
      </c>
      <c r="B4" s="38">
        <v>0</v>
      </c>
      <c r="C4" s="36"/>
      <c r="D4" s="36"/>
      <c r="E4" s="36"/>
      <c r="F4" s="36"/>
    </row>
    <row r="5" spans="1:6" ht="15">
      <c r="A5" s="13" t="s">
        <v>99</v>
      </c>
      <c r="B5" s="14" t="s">
        <v>43</v>
      </c>
      <c r="C5" s="28"/>
      <c r="D5" s="28"/>
      <c r="E5" s="28"/>
      <c r="F5" s="28"/>
    </row>
    <row r="7" spans="1:11" s="8" customFormat="1" ht="24.75" customHeight="1">
      <c r="A7" s="68" t="s">
        <v>38</v>
      </c>
      <c r="B7" s="68" t="s">
        <v>274</v>
      </c>
      <c r="C7" s="68"/>
      <c r="D7" s="68"/>
      <c r="E7" s="68" t="s">
        <v>273</v>
      </c>
      <c r="F7" s="68"/>
      <c r="G7" s="68"/>
      <c r="H7" s="78" t="s">
        <v>176</v>
      </c>
      <c r="I7" s="69" t="s">
        <v>100</v>
      </c>
      <c r="J7" s="69" t="s">
        <v>101</v>
      </c>
      <c r="K7" s="69" t="s">
        <v>102</v>
      </c>
    </row>
    <row r="8" spans="1:11" s="8" customFormat="1" ht="193.5" customHeight="1">
      <c r="A8" s="68"/>
      <c r="B8" s="10" t="s">
        <v>172</v>
      </c>
      <c r="C8" s="10" t="s">
        <v>173</v>
      </c>
      <c r="D8" s="10" t="s">
        <v>174</v>
      </c>
      <c r="E8" s="10" t="s">
        <v>107</v>
      </c>
      <c r="F8" s="10" t="s">
        <v>114</v>
      </c>
      <c r="G8" s="10" t="s">
        <v>109</v>
      </c>
      <c r="H8" s="78"/>
      <c r="I8" s="69"/>
      <c r="J8" s="69"/>
      <c r="K8" s="69"/>
    </row>
    <row r="9" spans="1:11" s="7" customFormat="1" ht="15">
      <c r="A9" s="9">
        <v>1</v>
      </c>
      <c r="B9" s="9">
        <v>2</v>
      </c>
      <c r="C9" s="9">
        <v>3</v>
      </c>
      <c r="D9" s="9" t="s">
        <v>128</v>
      </c>
      <c r="E9" s="9">
        <v>5</v>
      </c>
      <c r="F9" s="9">
        <v>6</v>
      </c>
      <c r="G9" s="9" t="s">
        <v>175</v>
      </c>
      <c r="H9" s="9" t="s">
        <v>205</v>
      </c>
      <c r="I9" s="9">
        <v>9</v>
      </c>
      <c r="J9" s="9">
        <v>10</v>
      </c>
      <c r="K9" s="9">
        <v>11</v>
      </c>
    </row>
    <row r="10" spans="1:11" ht="15">
      <c r="A10" s="5" t="s">
        <v>0</v>
      </c>
      <c r="B10" s="39">
        <v>8667129000</v>
      </c>
      <c r="C10" s="39">
        <v>100000000</v>
      </c>
      <c r="D10" s="42">
        <f>$B10-$C10</f>
        <v>8567129000</v>
      </c>
      <c r="E10" s="39">
        <v>26353543048.97</v>
      </c>
      <c r="F10" s="39">
        <v>12374763522.98</v>
      </c>
      <c r="G10" s="34">
        <f>$E10-$F10</f>
        <v>13978779525.990002</v>
      </c>
      <c r="H10" s="34">
        <f>$D10/$G10*100</f>
        <v>61.28667373336558</v>
      </c>
      <c r="I10" s="33">
        <f>IF($H10&gt;100,1,0)</f>
        <v>0</v>
      </c>
      <c r="J10" s="33">
        <f>($I10-$B$4)/($B$3-$B$4)</f>
        <v>0</v>
      </c>
      <c r="K10" s="33">
        <f>$J10*$B$5</f>
        <v>0</v>
      </c>
    </row>
    <row r="11" spans="1:11" ht="15">
      <c r="A11" s="5" t="s">
        <v>1</v>
      </c>
      <c r="B11" s="39">
        <v>5740078000</v>
      </c>
      <c r="C11" s="39">
        <v>218478000</v>
      </c>
      <c r="D11" s="42">
        <f aca="true" t="shared" si="0" ref="D11:D46">$B11-$C11</f>
        <v>5521600000</v>
      </c>
      <c r="E11" s="39">
        <v>12730943471.02</v>
      </c>
      <c r="F11" s="39">
        <v>6347571613.14</v>
      </c>
      <c r="G11" s="34">
        <f aca="true" t="shared" si="1" ref="G11:G46">$E11-$F11</f>
        <v>6383371857.88</v>
      </c>
      <c r="H11" s="34">
        <f aca="true" t="shared" si="2" ref="H11:H46">$D11/$G11*100</f>
        <v>86.49973905536805</v>
      </c>
      <c r="I11" s="33">
        <f aca="true" t="shared" si="3" ref="I11:I46">IF($H11&gt;100,1,0)</f>
        <v>0</v>
      </c>
      <c r="J11" s="33">
        <f aca="true" t="shared" si="4" ref="J11:J46">($I11-$B$4)/($B$3-$B$4)</f>
        <v>0</v>
      </c>
      <c r="K11" s="33">
        <f aca="true" t="shared" si="5" ref="K11:K46">$J11*$B$5</f>
        <v>0</v>
      </c>
    </row>
    <row r="12" spans="1:11" ht="15">
      <c r="A12" s="5" t="s">
        <v>2</v>
      </c>
      <c r="B12" s="39">
        <v>151455100</v>
      </c>
      <c r="C12" s="39">
        <v>42530700</v>
      </c>
      <c r="D12" s="42">
        <f t="shared" si="0"/>
        <v>108924400</v>
      </c>
      <c r="E12" s="39">
        <v>2217969586.76</v>
      </c>
      <c r="F12" s="39">
        <v>911172597.95</v>
      </c>
      <c r="G12" s="34">
        <f t="shared" si="1"/>
        <v>1306796988.8100002</v>
      </c>
      <c r="H12" s="34">
        <f t="shared" si="2"/>
        <v>8.335219696151054</v>
      </c>
      <c r="I12" s="33">
        <f t="shared" si="3"/>
        <v>0</v>
      </c>
      <c r="J12" s="33">
        <f t="shared" si="4"/>
        <v>0</v>
      </c>
      <c r="K12" s="33">
        <f t="shared" si="5"/>
        <v>0</v>
      </c>
    </row>
    <row r="13" spans="1:11" ht="15">
      <c r="A13" s="5" t="s">
        <v>3</v>
      </c>
      <c r="B13" s="39">
        <v>170000000</v>
      </c>
      <c r="C13" s="39">
        <v>50000000</v>
      </c>
      <c r="D13" s="42">
        <f t="shared" si="0"/>
        <v>120000000</v>
      </c>
      <c r="E13" s="39">
        <v>1627463298.27</v>
      </c>
      <c r="F13" s="39">
        <v>418199496.07</v>
      </c>
      <c r="G13" s="34">
        <f t="shared" si="1"/>
        <v>1209263802.2</v>
      </c>
      <c r="H13" s="34">
        <f t="shared" si="2"/>
        <v>9.923393041426143</v>
      </c>
      <c r="I13" s="33">
        <f t="shared" si="3"/>
        <v>0</v>
      </c>
      <c r="J13" s="33">
        <f t="shared" si="4"/>
        <v>0</v>
      </c>
      <c r="K13" s="33">
        <f t="shared" si="5"/>
        <v>0</v>
      </c>
    </row>
    <row r="14" spans="1:11" ht="15">
      <c r="A14" s="5" t="s">
        <v>4</v>
      </c>
      <c r="B14" s="39">
        <v>136400000</v>
      </c>
      <c r="C14" s="39">
        <v>0</v>
      </c>
      <c r="D14" s="42">
        <f t="shared" si="0"/>
        <v>136400000</v>
      </c>
      <c r="E14" s="39">
        <v>1022439795.74</v>
      </c>
      <c r="F14" s="39">
        <v>597972583.9</v>
      </c>
      <c r="G14" s="34">
        <f t="shared" si="1"/>
        <v>424467211.84000003</v>
      </c>
      <c r="H14" s="34">
        <f t="shared" si="2"/>
        <v>32.13440195032427</v>
      </c>
      <c r="I14" s="33">
        <f t="shared" si="3"/>
        <v>0</v>
      </c>
      <c r="J14" s="33">
        <f t="shared" si="4"/>
        <v>0</v>
      </c>
      <c r="K14" s="33">
        <f t="shared" si="5"/>
        <v>0</v>
      </c>
    </row>
    <row r="15" spans="1:11" ht="15">
      <c r="A15" s="5" t="s">
        <v>5</v>
      </c>
      <c r="B15" s="39">
        <v>13921000</v>
      </c>
      <c r="C15" s="39">
        <v>13921000</v>
      </c>
      <c r="D15" s="42">
        <f t="shared" si="0"/>
        <v>0</v>
      </c>
      <c r="E15" s="39">
        <v>690586602.72</v>
      </c>
      <c r="F15" s="39">
        <v>246236989.94</v>
      </c>
      <c r="G15" s="34">
        <f t="shared" si="1"/>
        <v>444349612.78000003</v>
      </c>
      <c r="H15" s="34">
        <f t="shared" si="2"/>
        <v>0</v>
      </c>
      <c r="I15" s="33">
        <f t="shared" si="3"/>
        <v>0</v>
      </c>
      <c r="J15" s="33">
        <f t="shared" si="4"/>
        <v>0</v>
      </c>
      <c r="K15" s="33">
        <f t="shared" si="5"/>
        <v>0</v>
      </c>
    </row>
    <row r="16" spans="1:11" ht="15">
      <c r="A16" s="5" t="s">
        <v>6</v>
      </c>
      <c r="B16" s="39">
        <v>28395000</v>
      </c>
      <c r="C16" s="39">
        <v>28395000</v>
      </c>
      <c r="D16" s="42">
        <f t="shared" si="0"/>
        <v>0</v>
      </c>
      <c r="E16" s="39">
        <v>1139640744.84</v>
      </c>
      <c r="F16" s="39">
        <v>726067208.48</v>
      </c>
      <c r="G16" s="34">
        <f t="shared" si="1"/>
        <v>413573536.3599999</v>
      </c>
      <c r="H16" s="34">
        <f t="shared" si="2"/>
        <v>0</v>
      </c>
      <c r="I16" s="33">
        <f t="shared" si="3"/>
        <v>0</v>
      </c>
      <c r="J16" s="33">
        <f t="shared" si="4"/>
        <v>0</v>
      </c>
      <c r="K16" s="33">
        <f t="shared" si="5"/>
        <v>0</v>
      </c>
    </row>
    <row r="17" spans="1:11" ht="15">
      <c r="A17" s="5" t="s">
        <v>7</v>
      </c>
      <c r="B17" s="39">
        <v>119583300</v>
      </c>
      <c r="C17" s="39">
        <v>74323700</v>
      </c>
      <c r="D17" s="42">
        <f t="shared" si="0"/>
        <v>45259600</v>
      </c>
      <c r="E17" s="39">
        <v>498430516.88</v>
      </c>
      <c r="F17" s="39">
        <v>371383759.8</v>
      </c>
      <c r="G17" s="34">
        <f t="shared" si="1"/>
        <v>127046757.07999998</v>
      </c>
      <c r="H17" s="34">
        <f t="shared" si="2"/>
        <v>35.62436463569119</v>
      </c>
      <c r="I17" s="33">
        <f t="shared" si="3"/>
        <v>0</v>
      </c>
      <c r="J17" s="33">
        <f t="shared" si="4"/>
        <v>0</v>
      </c>
      <c r="K17" s="33">
        <f t="shared" si="5"/>
        <v>0</v>
      </c>
    </row>
    <row r="18" spans="1:11" ht="15">
      <c r="A18" s="5" t="s">
        <v>8</v>
      </c>
      <c r="B18" s="39">
        <v>37194295.25</v>
      </c>
      <c r="C18" s="39">
        <v>0</v>
      </c>
      <c r="D18" s="42">
        <f t="shared" si="0"/>
        <v>37194295.25</v>
      </c>
      <c r="E18" s="39">
        <v>803530875.61</v>
      </c>
      <c r="F18" s="39">
        <v>387878201.74</v>
      </c>
      <c r="G18" s="34">
        <f t="shared" si="1"/>
        <v>415652673.87</v>
      </c>
      <c r="H18" s="34">
        <f t="shared" si="2"/>
        <v>8.9484075499134</v>
      </c>
      <c r="I18" s="33">
        <f t="shared" si="3"/>
        <v>0</v>
      </c>
      <c r="J18" s="33">
        <f t="shared" si="4"/>
        <v>0</v>
      </c>
      <c r="K18" s="33">
        <f t="shared" si="5"/>
        <v>0</v>
      </c>
    </row>
    <row r="19" spans="1:11" ht="15">
      <c r="A19" s="5" t="s">
        <v>9</v>
      </c>
      <c r="B19" s="39">
        <v>10000000</v>
      </c>
      <c r="C19" s="39">
        <v>0</v>
      </c>
      <c r="D19" s="42">
        <f t="shared" si="0"/>
        <v>10000000</v>
      </c>
      <c r="E19" s="39">
        <v>722763255.38</v>
      </c>
      <c r="F19" s="39">
        <v>512406882.99</v>
      </c>
      <c r="G19" s="34">
        <f t="shared" si="1"/>
        <v>210356372.39</v>
      </c>
      <c r="H19" s="34">
        <f t="shared" si="2"/>
        <v>4.753837445656286</v>
      </c>
      <c r="I19" s="33">
        <f t="shared" si="3"/>
        <v>0</v>
      </c>
      <c r="J19" s="33">
        <f t="shared" si="4"/>
        <v>0</v>
      </c>
      <c r="K19" s="33">
        <f t="shared" si="5"/>
        <v>0</v>
      </c>
    </row>
    <row r="20" spans="1:11" ht="15">
      <c r="A20" s="5" t="s">
        <v>10</v>
      </c>
      <c r="B20" s="39">
        <v>0</v>
      </c>
      <c r="C20" s="39">
        <v>0</v>
      </c>
      <c r="D20" s="42">
        <f t="shared" si="0"/>
        <v>0</v>
      </c>
      <c r="E20" s="39">
        <v>142874933.98</v>
      </c>
      <c r="F20" s="39">
        <v>107493868.24</v>
      </c>
      <c r="G20" s="34">
        <f t="shared" si="1"/>
        <v>35381065.739999995</v>
      </c>
      <c r="H20" s="34">
        <f t="shared" si="2"/>
        <v>0</v>
      </c>
      <c r="I20" s="33">
        <f t="shared" si="3"/>
        <v>0</v>
      </c>
      <c r="J20" s="33">
        <f t="shared" si="4"/>
        <v>0</v>
      </c>
      <c r="K20" s="33">
        <f t="shared" si="5"/>
        <v>0</v>
      </c>
    </row>
    <row r="21" spans="1:11" ht="15">
      <c r="A21" s="5" t="s">
        <v>11</v>
      </c>
      <c r="B21" s="39">
        <v>21500000</v>
      </c>
      <c r="C21" s="39">
        <v>21500000</v>
      </c>
      <c r="D21" s="42">
        <f t="shared" si="0"/>
        <v>0</v>
      </c>
      <c r="E21" s="39">
        <v>605977711.86</v>
      </c>
      <c r="F21" s="39">
        <v>443756178.49</v>
      </c>
      <c r="G21" s="34">
        <f t="shared" si="1"/>
        <v>162221533.37</v>
      </c>
      <c r="H21" s="34">
        <f t="shared" si="2"/>
        <v>0</v>
      </c>
      <c r="I21" s="33">
        <f t="shared" si="3"/>
        <v>0</v>
      </c>
      <c r="J21" s="33">
        <f t="shared" si="4"/>
        <v>0</v>
      </c>
      <c r="K21" s="33">
        <f t="shared" si="5"/>
        <v>0</v>
      </c>
    </row>
    <row r="22" spans="1:11" ht="15">
      <c r="A22" s="5" t="s">
        <v>12</v>
      </c>
      <c r="B22" s="39">
        <v>0</v>
      </c>
      <c r="C22" s="39">
        <v>0</v>
      </c>
      <c r="D22" s="42">
        <f t="shared" si="0"/>
        <v>0</v>
      </c>
      <c r="E22" s="39">
        <v>211948788</v>
      </c>
      <c r="F22" s="39">
        <v>141074889.29</v>
      </c>
      <c r="G22" s="34">
        <f t="shared" si="1"/>
        <v>70873898.71000001</v>
      </c>
      <c r="H22" s="34">
        <f t="shared" si="2"/>
        <v>0</v>
      </c>
      <c r="I22" s="33">
        <f t="shared" si="3"/>
        <v>0</v>
      </c>
      <c r="J22" s="33">
        <f t="shared" si="4"/>
        <v>0</v>
      </c>
      <c r="K22" s="33">
        <f t="shared" si="5"/>
        <v>0</v>
      </c>
    </row>
    <row r="23" spans="1:11" ht="15">
      <c r="A23" s="5" t="s">
        <v>13</v>
      </c>
      <c r="B23" s="39">
        <v>29621000</v>
      </c>
      <c r="C23" s="39">
        <v>29621000</v>
      </c>
      <c r="D23" s="42">
        <f t="shared" si="0"/>
        <v>0</v>
      </c>
      <c r="E23" s="39">
        <v>414113382.04</v>
      </c>
      <c r="F23" s="39">
        <v>312452481.69</v>
      </c>
      <c r="G23" s="34">
        <f t="shared" si="1"/>
        <v>101660900.35000002</v>
      </c>
      <c r="H23" s="34">
        <f t="shared" si="2"/>
        <v>0</v>
      </c>
      <c r="I23" s="33">
        <f t="shared" si="3"/>
        <v>0</v>
      </c>
      <c r="J23" s="33">
        <f t="shared" si="4"/>
        <v>0</v>
      </c>
      <c r="K23" s="33">
        <f t="shared" si="5"/>
        <v>0</v>
      </c>
    </row>
    <row r="24" spans="1:11" ht="15">
      <c r="A24" s="5" t="s">
        <v>14</v>
      </c>
      <c r="B24" s="39">
        <v>0</v>
      </c>
      <c r="C24" s="39">
        <v>0</v>
      </c>
      <c r="D24" s="42">
        <f t="shared" si="0"/>
        <v>0</v>
      </c>
      <c r="E24" s="39">
        <v>235563781.5</v>
      </c>
      <c r="F24" s="39">
        <v>150886932.2</v>
      </c>
      <c r="G24" s="34">
        <f t="shared" si="1"/>
        <v>84676849.30000001</v>
      </c>
      <c r="H24" s="34">
        <f t="shared" si="2"/>
        <v>0</v>
      </c>
      <c r="I24" s="33">
        <f t="shared" si="3"/>
        <v>0</v>
      </c>
      <c r="J24" s="33">
        <f t="shared" si="4"/>
        <v>0</v>
      </c>
      <c r="K24" s="33">
        <f t="shared" si="5"/>
        <v>0</v>
      </c>
    </row>
    <row r="25" spans="1:11" ht="15">
      <c r="A25" s="5" t="s">
        <v>15</v>
      </c>
      <c r="B25" s="39">
        <v>0</v>
      </c>
      <c r="C25" s="39">
        <v>0</v>
      </c>
      <c r="D25" s="42">
        <f t="shared" si="0"/>
        <v>0</v>
      </c>
      <c r="E25" s="39">
        <v>506290446.12</v>
      </c>
      <c r="F25" s="39">
        <v>438288011.8</v>
      </c>
      <c r="G25" s="34">
        <f t="shared" si="1"/>
        <v>68002434.32</v>
      </c>
      <c r="H25" s="34">
        <f t="shared" si="2"/>
        <v>0</v>
      </c>
      <c r="I25" s="33">
        <f t="shared" si="3"/>
        <v>0</v>
      </c>
      <c r="J25" s="33">
        <f t="shared" si="4"/>
        <v>0</v>
      </c>
      <c r="K25" s="33">
        <f t="shared" si="5"/>
        <v>0</v>
      </c>
    </row>
    <row r="26" spans="1:11" ht="15">
      <c r="A26" s="5" t="s">
        <v>16</v>
      </c>
      <c r="B26" s="39">
        <v>0</v>
      </c>
      <c r="C26" s="39">
        <v>0</v>
      </c>
      <c r="D26" s="42">
        <f t="shared" si="0"/>
        <v>0</v>
      </c>
      <c r="E26" s="39">
        <v>2875043999.31</v>
      </c>
      <c r="F26" s="39">
        <v>2207653611.44</v>
      </c>
      <c r="G26" s="34">
        <f t="shared" si="1"/>
        <v>667390387.8699999</v>
      </c>
      <c r="H26" s="34">
        <f t="shared" si="2"/>
        <v>0</v>
      </c>
      <c r="I26" s="33">
        <f t="shared" si="3"/>
        <v>0</v>
      </c>
      <c r="J26" s="33">
        <f t="shared" si="4"/>
        <v>0</v>
      </c>
      <c r="K26" s="33">
        <f t="shared" si="5"/>
        <v>0</v>
      </c>
    </row>
    <row r="27" spans="1:11" ht="15">
      <c r="A27" s="5" t="s">
        <v>17</v>
      </c>
      <c r="B27" s="39">
        <v>12922810</v>
      </c>
      <c r="C27" s="39">
        <v>12922810</v>
      </c>
      <c r="D27" s="42">
        <f t="shared" si="0"/>
        <v>0</v>
      </c>
      <c r="E27" s="39">
        <v>109899342.56</v>
      </c>
      <c r="F27" s="39">
        <v>77820483.51</v>
      </c>
      <c r="G27" s="34">
        <f t="shared" si="1"/>
        <v>32078859.049999997</v>
      </c>
      <c r="H27" s="34">
        <f t="shared" si="2"/>
        <v>0</v>
      </c>
      <c r="I27" s="33">
        <f t="shared" si="3"/>
        <v>0</v>
      </c>
      <c r="J27" s="33">
        <f t="shared" si="4"/>
        <v>0</v>
      </c>
      <c r="K27" s="33">
        <f t="shared" si="5"/>
        <v>0</v>
      </c>
    </row>
    <row r="28" spans="1:11" ht="15">
      <c r="A28" s="5" t="s">
        <v>18</v>
      </c>
      <c r="B28" s="39">
        <v>3518700</v>
      </c>
      <c r="C28" s="39">
        <v>3518700</v>
      </c>
      <c r="D28" s="42">
        <f t="shared" si="0"/>
        <v>0</v>
      </c>
      <c r="E28" s="39">
        <v>215627790.07</v>
      </c>
      <c r="F28" s="39">
        <v>169850608.59</v>
      </c>
      <c r="G28" s="34">
        <f t="shared" si="1"/>
        <v>45777181.47999999</v>
      </c>
      <c r="H28" s="34">
        <f t="shared" si="2"/>
        <v>0</v>
      </c>
      <c r="I28" s="33">
        <f t="shared" si="3"/>
        <v>0</v>
      </c>
      <c r="J28" s="33">
        <f t="shared" si="4"/>
        <v>0</v>
      </c>
      <c r="K28" s="33">
        <f t="shared" si="5"/>
        <v>0</v>
      </c>
    </row>
    <row r="29" spans="1:11" ht="15">
      <c r="A29" s="5" t="s">
        <v>19</v>
      </c>
      <c r="B29" s="39">
        <v>0</v>
      </c>
      <c r="C29" s="39">
        <v>0</v>
      </c>
      <c r="D29" s="42">
        <f t="shared" si="0"/>
        <v>0</v>
      </c>
      <c r="E29" s="39">
        <v>458264568.69</v>
      </c>
      <c r="F29" s="39">
        <v>265645342.36</v>
      </c>
      <c r="G29" s="34">
        <f t="shared" si="1"/>
        <v>192619226.32999998</v>
      </c>
      <c r="H29" s="34">
        <f t="shared" si="2"/>
        <v>0</v>
      </c>
      <c r="I29" s="33">
        <f t="shared" si="3"/>
        <v>0</v>
      </c>
      <c r="J29" s="33">
        <f t="shared" si="4"/>
        <v>0</v>
      </c>
      <c r="K29" s="33">
        <f t="shared" si="5"/>
        <v>0</v>
      </c>
    </row>
    <row r="30" spans="1:11" ht="15">
      <c r="A30" s="5" t="s">
        <v>20</v>
      </c>
      <c r="B30" s="39">
        <v>0</v>
      </c>
      <c r="C30" s="39">
        <v>0</v>
      </c>
      <c r="D30" s="42">
        <f t="shared" si="0"/>
        <v>0</v>
      </c>
      <c r="E30" s="39">
        <v>483526058.12</v>
      </c>
      <c r="F30" s="39">
        <v>238417608.95</v>
      </c>
      <c r="G30" s="34">
        <f t="shared" si="1"/>
        <v>245108449.17000002</v>
      </c>
      <c r="H30" s="34">
        <f t="shared" si="2"/>
        <v>0</v>
      </c>
      <c r="I30" s="33">
        <f t="shared" si="3"/>
        <v>0</v>
      </c>
      <c r="J30" s="33">
        <f t="shared" si="4"/>
        <v>0</v>
      </c>
      <c r="K30" s="33">
        <f t="shared" si="5"/>
        <v>0</v>
      </c>
    </row>
    <row r="31" spans="1:11" ht="15">
      <c r="A31" s="5" t="s">
        <v>21</v>
      </c>
      <c r="B31" s="39">
        <v>54417000</v>
      </c>
      <c r="C31" s="39">
        <v>40180000</v>
      </c>
      <c r="D31" s="42">
        <f t="shared" si="0"/>
        <v>14237000</v>
      </c>
      <c r="E31" s="39">
        <v>220052851.39</v>
      </c>
      <c r="F31" s="39">
        <v>142924923.56</v>
      </c>
      <c r="G31" s="34">
        <f t="shared" si="1"/>
        <v>77127927.82999998</v>
      </c>
      <c r="H31" s="34">
        <f t="shared" si="2"/>
        <v>18.458942695025083</v>
      </c>
      <c r="I31" s="33">
        <f t="shared" si="3"/>
        <v>0</v>
      </c>
      <c r="J31" s="33">
        <f t="shared" si="4"/>
        <v>0</v>
      </c>
      <c r="K31" s="33">
        <f t="shared" si="5"/>
        <v>0</v>
      </c>
    </row>
    <row r="32" spans="1:11" ht="15">
      <c r="A32" s="5" t="s">
        <v>22</v>
      </c>
      <c r="B32" s="39">
        <v>0</v>
      </c>
      <c r="C32" s="39">
        <v>0</v>
      </c>
      <c r="D32" s="42">
        <f t="shared" si="0"/>
        <v>0</v>
      </c>
      <c r="E32" s="39">
        <v>339950887.74</v>
      </c>
      <c r="F32" s="39">
        <v>224530255.35</v>
      </c>
      <c r="G32" s="34">
        <f t="shared" si="1"/>
        <v>115420632.39000002</v>
      </c>
      <c r="H32" s="34">
        <f t="shared" si="2"/>
        <v>0</v>
      </c>
      <c r="I32" s="33">
        <f t="shared" si="3"/>
        <v>0</v>
      </c>
      <c r="J32" s="33">
        <f t="shared" si="4"/>
        <v>0</v>
      </c>
      <c r="K32" s="33">
        <f t="shared" si="5"/>
        <v>0</v>
      </c>
    </row>
    <row r="33" spans="1:11" ht="15">
      <c r="A33" s="5" t="s">
        <v>23</v>
      </c>
      <c r="B33" s="39">
        <v>70212000</v>
      </c>
      <c r="C33" s="39">
        <v>70212000</v>
      </c>
      <c r="D33" s="42">
        <f t="shared" si="0"/>
        <v>0</v>
      </c>
      <c r="E33" s="39">
        <v>561941823.64</v>
      </c>
      <c r="F33" s="39">
        <v>473130690.82</v>
      </c>
      <c r="G33" s="34">
        <f t="shared" si="1"/>
        <v>88811132.82</v>
      </c>
      <c r="H33" s="34">
        <f t="shared" si="2"/>
        <v>0</v>
      </c>
      <c r="I33" s="33">
        <f t="shared" si="3"/>
        <v>0</v>
      </c>
      <c r="J33" s="33">
        <f t="shared" si="4"/>
        <v>0</v>
      </c>
      <c r="K33" s="33">
        <f t="shared" si="5"/>
        <v>0</v>
      </c>
    </row>
    <row r="34" spans="1:11" ht="15">
      <c r="A34" s="5" t="s">
        <v>24</v>
      </c>
      <c r="B34" s="39">
        <v>0</v>
      </c>
      <c r="C34" s="39">
        <v>0</v>
      </c>
      <c r="D34" s="42">
        <f t="shared" si="0"/>
        <v>0</v>
      </c>
      <c r="E34" s="39">
        <v>629786886.62</v>
      </c>
      <c r="F34" s="39">
        <v>337978846.2</v>
      </c>
      <c r="G34" s="34">
        <f t="shared" si="1"/>
        <v>291808040.42</v>
      </c>
      <c r="H34" s="34">
        <f t="shared" si="2"/>
        <v>0</v>
      </c>
      <c r="I34" s="33">
        <f t="shared" si="3"/>
        <v>0</v>
      </c>
      <c r="J34" s="33">
        <f t="shared" si="4"/>
        <v>0</v>
      </c>
      <c r="K34" s="33">
        <f t="shared" si="5"/>
        <v>0</v>
      </c>
    </row>
    <row r="35" spans="1:11" ht="15">
      <c r="A35" s="5" t="s">
        <v>25</v>
      </c>
      <c r="B35" s="39">
        <v>18020000</v>
      </c>
      <c r="C35" s="39">
        <v>8020000</v>
      </c>
      <c r="D35" s="42">
        <f t="shared" si="0"/>
        <v>10000000</v>
      </c>
      <c r="E35" s="39">
        <v>129317253.51</v>
      </c>
      <c r="F35" s="39">
        <v>102133990.55</v>
      </c>
      <c r="G35" s="34">
        <f t="shared" si="1"/>
        <v>27183262.96000001</v>
      </c>
      <c r="H35" s="34">
        <f t="shared" si="2"/>
        <v>36.787342324263776</v>
      </c>
      <c r="I35" s="33">
        <f t="shared" si="3"/>
        <v>0</v>
      </c>
      <c r="J35" s="33">
        <f t="shared" si="4"/>
        <v>0</v>
      </c>
      <c r="K35" s="33">
        <f t="shared" si="5"/>
        <v>0</v>
      </c>
    </row>
    <row r="36" spans="1:11" ht="15">
      <c r="A36" s="5" t="s">
        <v>26</v>
      </c>
      <c r="B36" s="39">
        <v>7000000</v>
      </c>
      <c r="C36" s="39">
        <v>0</v>
      </c>
      <c r="D36" s="42">
        <f t="shared" si="0"/>
        <v>7000000</v>
      </c>
      <c r="E36" s="39">
        <v>394415422.03</v>
      </c>
      <c r="F36" s="39">
        <v>218853857.02</v>
      </c>
      <c r="G36" s="34">
        <f t="shared" si="1"/>
        <v>175561565.00999996</v>
      </c>
      <c r="H36" s="34">
        <f t="shared" si="2"/>
        <v>3.987205285850169</v>
      </c>
      <c r="I36" s="33">
        <f t="shared" si="3"/>
        <v>0</v>
      </c>
      <c r="J36" s="33">
        <f t="shared" si="4"/>
        <v>0</v>
      </c>
      <c r="K36" s="33">
        <f t="shared" si="5"/>
        <v>0</v>
      </c>
    </row>
    <row r="37" spans="1:11" ht="15">
      <c r="A37" s="5" t="s">
        <v>27</v>
      </c>
      <c r="B37" s="39">
        <v>0</v>
      </c>
      <c r="C37" s="39">
        <v>0</v>
      </c>
      <c r="D37" s="42">
        <f t="shared" si="0"/>
        <v>0</v>
      </c>
      <c r="E37" s="39">
        <v>395846987.25</v>
      </c>
      <c r="F37" s="39">
        <v>318447054.06</v>
      </c>
      <c r="G37" s="34">
        <f t="shared" si="1"/>
        <v>77399933.19</v>
      </c>
      <c r="H37" s="34">
        <f t="shared" si="2"/>
        <v>0</v>
      </c>
      <c r="I37" s="33">
        <f t="shared" si="3"/>
        <v>0</v>
      </c>
      <c r="J37" s="33">
        <f t="shared" si="4"/>
        <v>0</v>
      </c>
      <c r="K37" s="33">
        <f t="shared" si="5"/>
        <v>0</v>
      </c>
    </row>
    <row r="38" spans="1:11" ht="15">
      <c r="A38" s="5" t="s">
        <v>28</v>
      </c>
      <c r="B38" s="39">
        <v>0</v>
      </c>
      <c r="C38" s="39">
        <v>0</v>
      </c>
      <c r="D38" s="42">
        <f t="shared" si="0"/>
        <v>0</v>
      </c>
      <c r="E38" s="39">
        <v>386608572.31</v>
      </c>
      <c r="F38" s="39">
        <v>298573629</v>
      </c>
      <c r="G38" s="34">
        <f t="shared" si="1"/>
        <v>88034943.31</v>
      </c>
      <c r="H38" s="34">
        <f t="shared" si="2"/>
        <v>0</v>
      </c>
      <c r="I38" s="33">
        <f t="shared" si="3"/>
        <v>0</v>
      </c>
      <c r="J38" s="33">
        <f t="shared" si="4"/>
        <v>0</v>
      </c>
      <c r="K38" s="33">
        <f t="shared" si="5"/>
        <v>0</v>
      </c>
    </row>
    <row r="39" spans="1:11" ht="15">
      <c r="A39" s="5" t="s">
        <v>29</v>
      </c>
      <c r="B39" s="39">
        <v>23703000</v>
      </c>
      <c r="C39" s="39">
        <v>23703000</v>
      </c>
      <c r="D39" s="42">
        <f t="shared" si="0"/>
        <v>0</v>
      </c>
      <c r="E39" s="39">
        <v>306289713.28</v>
      </c>
      <c r="F39" s="39">
        <v>229403809.72</v>
      </c>
      <c r="G39" s="34">
        <f t="shared" si="1"/>
        <v>76885903.55999997</v>
      </c>
      <c r="H39" s="34">
        <f t="shared" si="2"/>
        <v>0</v>
      </c>
      <c r="I39" s="33">
        <f t="shared" si="3"/>
        <v>0</v>
      </c>
      <c r="J39" s="33">
        <f t="shared" si="4"/>
        <v>0</v>
      </c>
      <c r="K39" s="33">
        <f t="shared" si="5"/>
        <v>0</v>
      </c>
    </row>
    <row r="40" spans="1:11" ht="15">
      <c r="A40" s="5" t="s">
        <v>30</v>
      </c>
      <c r="B40" s="39">
        <v>50329750</v>
      </c>
      <c r="C40" s="39">
        <v>50329750</v>
      </c>
      <c r="D40" s="42">
        <f t="shared" si="0"/>
        <v>0</v>
      </c>
      <c r="E40" s="39">
        <v>959016635.81</v>
      </c>
      <c r="F40" s="39">
        <v>643219613.95</v>
      </c>
      <c r="G40" s="34">
        <f t="shared" si="1"/>
        <v>315797021.8599999</v>
      </c>
      <c r="H40" s="34">
        <f t="shared" si="2"/>
        <v>0</v>
      </c>
      <c r="I40" s="33">
        <f t="shared" si="3"/>
        <v>0</v>
      </c>
      <c r="J40" s="33">
        <f t="shared" si="4"/>
        <v>0</v>
      </c>
      <c r="K40" s="33">
        <f t="shared" si="5"/>
        <v>0</v>
      </c>
    </row>
    <row r="41" spans="1:11" ht="15">
      <c r="A41" s="5" t="s">
        <v>31</v>
      </c>
      <c r="B41" s="39">
        <v>30000000</v>
      </c>
      <c r="C41" s="39">
        <v>0</v>
      </c>
      <c r="D41" s="42">
        <f t="shared" si="0"/>
        <v>30000000</v>
      </c>
      <c r="E41" s="39">
        <v>769974530.21</v>
      </c>
      <c r="F41" s="39">
        <v>462066537.91</v>
      </c>
      <c r="G41" s="34">
        <f t="shared" si="1"/>
        <v>307907992.3</v>
      </c>
      <c r="H41" s="34">
        <f t="shared" si="2"/>
        <v>9.743170281455535</v>
      </c>
      <c r="I41" s="33">
        <f t="shared" si="3"/>
        <v>0</v>
      </c>
      <c r="J41" s="33">
        <f t="shared" si="4"/>
        <v>0</v>
      </c>
      <c r="K41" s="33">
        <f t="shared" si="5"/>
        <v>0</v>
      </c>
    </row>
    <row r="42" spans="1:11" ht="15">
      <c r="A42" s="5" t="s">
        <v>32</v>
      </c>
      <c r="B42" s="39">
        <v>5000000</v>
      </c>
      <c r="C42" s="39">
        <v>0</v>
      </c>
      <c r="D42" s="42">
        <f t="shared" si="0"/>
        <v>5000000</v>
      </c>
      <c r="E42" s="39">
        <v>300938997.26</v>
      </c>
      <c r="F42" s="39">
        <v>175635476.39</v>
      </c>
      <c r="G42" s="34">
        <f t="shared" si="1"/>
        <v>125303520.87</v>
      </c>
      <c r="H42" s="34">
        <f t="shared" si="2"/>
        <v>3.9903108590120175</v>
      </c>
      <c r="I42" s="33">
        <f t="shared" si="3"/>
        <v>0</v>
      </c>
      <c r="J42" s="33">
        <f t="shared" si="4"/>
        <v>0</v>
      </c>
      <c r="K42" s="33">
        <f t="shared" si="5"/>
        <v>0</v>
      </c>
    </row>
    <row r="43" spans="1:11" ht="15">
      <c r="A43" s="5" t="s">
        <v>33</v>
      </c>
      <c r="B43" s="39">
        <v>25284750</v>
      </c>
      <c r="C43" s="39">
        <v>25284750</v>
      </c>
      <c r="D43" s="42">
        <f t="shared" si="0"/>
        <v>0</v>
      </c>
      <c r="E43" s="39">
        <v>255655619.33</v>
      </c>
      <c r="F43" s="39">
        <v>187164899.79</v>
      </c>
      <c r="G43" s="34">
        <f t="shared" si="1"/>
        <v>68490719.54000002</v>
      </c>
      <c r="H43" s="34">
        <f t="shared" si="2"/>
        <v>0</v>
      </c>
      <c r="I43" s="33">
        <f t="shared" si="3"/>
        <v>0</v>
      </c>
      <c r="J43" s="33">
        <f t="shared" si="4"/>
        <v>0</v>
      </c>
      <c r="K43" s="33">
        <f t="shared" si="5"/>
        <v>0</v>
      </c>
    </row>
    <row r="44" spans="1:11" ht="15">
      <c r="A44" s="5" t="s">
        <v>34</v>
      </c>
      <c r="B44" s="39">
        <v>0</v>
      </c>
      <c r="C44" s="39">
        <v>0</v>
      </c>
      <c r="D44" s="42">
        <f t="shared" si="0"/>
        <v>0</v>
      </c>
      <c r="E44" s="39">
        <v>224474581.23</v>
      </c>
      <c r="F44" s="39">
        <v>179410749.92</v>
      </c>
      <c r="G44" s="34">
        <f t="shared" si="1"/>
        <v>45063831.31</v>
      </c>
      <c r="H44" s="34">
        <f t="shared" si="2"/>
        <v>0</v>
      </c>
      <c r="I44" s="33">
        <f t="shared" si="3"/>
        <v>0</v>
      </c>
      <c r="J44" s="33">
        <f t="shared" si="4"/>
        <v>0</v>
      </c>
      <c r="K44" s="33">
        <f t="shared" si="5"/>
        <v>0</v>
      </c>
    </row>
    <row r="45" spans="1:11" ht="15">
      <c r="A45" s="5" t="s">
        <v>35</v>
      </c>
      <c r="B45" s="39">
        <v>3170000</v>
      </c>
      <c r="C45" s="39">
        <v>3170000</v>
      </c>
      <c r="D45" s="42">
        <f t="shared" si="0"/>
        <v>0</v>
      </c>
      <c r="E45" s="39">
        <v>223026034.97</v>
      </c>
      <c r="F45" s="39">
        <v>169527991.1</v>
      </c>
      <c r="G45" s="34">
        <f t="shared" si="1"/>
        <v>53498043.870000005</v>
      </c>
      <c r="H45" s="34">
        <f t="shared" si="2"/>
        <v>0</v>
      </c>
      <c r="I45" s="33">
        <f t="shared" si="3"/>
        <v>0</v>
      </c>
      <c r="J45" s="33">
        <f t="shared" si="4"/>
        <v>0</v>
      </c>
      <c r="K45" s="33">
        <f t="shared" si="5"/>
        <v>0</v>
      </c>
    </row>
    <row r="46" spans="1:11" ht="15">
      <c r="A46" s="5" t="s">
        <v>36</v>
      </c>
      <c r="B46" s="39">
        <v>9970000</v>
      </c>
      <c r="C46" s="39">
        <v>9970000</v>
      </c>
      <c r="D46" s="42">
        <f t="shared" si="0"/>
        <v>0</v>
      </c>
      <c r="E46" s="39">
        <v>242186867.48</v>
      </c>
      <c r="F46" s="39">
        <v>173687277.94</v>
      </c>
      <c r="G46" s="34">
        <f t="shared" si="1"/>
        <v>68499589.53999999</v>
      </c>
      <c r="H46" s="34">
        <f t="shared" si="2"/>
        <v>0</v>
      </c>
      <c r="I46" s="33">
        <f t="shared" si="3"/>
        <v>0</v>
      </c>
      <c r="J46" s="33">
        <f t="shared" si="4"/>
        <v>0</v>
      </c>
      <c r="K46" s="33">
        <f t="shared" si="5"/>
        <v>0</v>
      </c>
    </row>
    <row r="47" spans="1:11" s="18" customFormat="1" ht="15">
      <c r="A47" s="15" t="s">
        <v>71</v>
      </c>
      <c r="B47" s="16">
        <f aca="true" t="shared" si="6" ref="B47:G47">SUM(B$10:B$46)</f>
        <v>15438824705.25</v>
      </c>
      <c r="C47" s="16">
        <f t="shared" si="6"/>
        <v>826080410</v>
      </c>
      <c r="D47" s="16">
        <f t="shared" si="6"/>
        <v>14612744295.25</v>
      </c>
      <c r="E47" s="16">
        <f t="shared" si="6"/>
        <v>60405925662.50001</v>
      </c>
      <c r="F47" s="16">
        <f t="shared" si="6"/>
        <v>31783682476.83</v>
      </c>
      <c r="G47" s="16">
        <f t="shared" si="6"/>
        <v>28622243185.67</v>
      </c>
      <c r="H47" s="45">
        <f>$D47/$G47*100</f>
        <v>51.053805253691685</v>
      </c>
      <c r="I47" s="16"/>
      <c r="J47" s="17"/>
      <c r="K47" s="17"/>
    </row>
    <row r="49" spans="4:7" ht="15">
      <c r="D49" s="21">
        <f>$B$47-$C$47-$D$47</f>
        <v>0</v>
      </c>
      <c r="G49" s="21">
        <f>$E$47-$F$47-$G$47</f>
        <v>0</v>
      </c>
    </row>
  </sheetData>
  <sheetProtection/>
  <mergeCells count="8">
    <mergeCell ref="A1:K1"/>
    <mergeCell ref="A7:A8"/>
    <mergeCell ref="B7:D7"/>
    <mergeCell ref="E7:G7"/>
    <mergeCell ref="H7:H8"/>
    <mergeCell ref="I7:I8"/>
    <mergeCell ref="J7:J8"/>
    <mergeCell ref="K7:K8"/>
  </mergeCells>
  <printOptions horizontalCentered="1"/>
  <pageMargins left="0.2362204724409449" right="0.15748031496062992" top="0.15748031496062992" bottom="0.15748031496062992" header="0.15748031496062992" footer="0.15748031496062992"/>
  <pageSetup fitToHeight="1" fitToWidth="1" horizontalDpi="600" verticalDpi="600" orientation="landscape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46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24.8515625" style="0" customWidth="1"/>
    <col min="2" max="2" width="28.28125" style="0" customWidth="1"/>
    <col min="3" max="4" width="19.00390625" style="0" customWidth="1"/>
    <col min="5" max="5" width="27.00390625" style="0" customWidth="1"/>
    <col min="6" max="6" width="22.7109375" style="0" customWidth="1"/>
    <col min="7" max="7" width="15.421875" style="0" customWidth="1"/>
    <col min="8" max="8" width="16.28125" style="0" customWidth="1"/>
    <col min="9" max="9" width="21.421875" style="0" customWidth="1"/>
  </cols>
  <sheetData>
    <row r="1" spans="1:9" ht="15">
      <c r="A1" s="71" t="s">
        <v>279</v>
      </c>
      <c r="B1" s="71"/>
      <c r="C1" s="71"/>
      <c r="D1" s="71"/>
      <c r="E1" s="71"/>
      <c r="F1" s="71"/>
      <c r="G1" s="71"/>
      <c r="H1" s="71"/>
      <c r="I1" s="71"/>
    </row>
    <row r="2" spans="1:9" ht="15">
      <c r="A2" s="57"/>
      <c r="B2" s="57"/>
      <c r="C2" s="57"/>
      <c r="D2" s="57"/>
      <c r="E2" s="57"/>
      <c r="F2" s="57"/>
      <c r="G2" s="57"/>
      <c r="H2" s="57"/>
      <c r="I2" s="57"/>
    </row>
    <row r="3" spans="1:9" ht="15">
      <c r="A3" s="11" t="s">
        <v>280</v>
      </c>
      <c r="B3" s="37">
        <v>1</v>
      </c>
      <c r="C3" s="57"/>
      <c r="D3" s="57"/>
      <c r="E3" s="57"/>
      <c r="F3" s="57"/>
      <c r="G3" s="57"/>
      <c r="H3" s="57"/>
      <c r="I3" s="57"/>
    </row>
    <row r="4" spans="1:9" ht="15">
      <c r="A4" s="12" t="s">
        <v>281</v>
      </c>
      <c r="B4" s="38">
        <v>0</v>
      </c>
      <c r="C4" s="57"/>
      <c r="D4" s="57"/>
      <c r="E4" s="57"/>
      <c r="F4" s="57"/>
      <c r="G4" s="57"/>
      <c r="H4" s="57"/>
      <c r="I4" s="57"/>
    </row>
    <row r="5" spans="1:9" ht="15">
      <c r="A5" s="13" t="s">
        <v>282</v>
      </c>
      <c r="B5" s="14" t="s">
        <v>43</v>
      </c>
      <c r="C5" s="57"/>
      <c r="D5" s="57"/>
      <c r="E5" s="57"/>
      <c r="F5" s="57"/>
      <c r="G5" s="57"/>
      <c r="H5" s="57"/>
      <c r="I5" s="57"/>
    </row>
    <row r="6" spans="1:9" ht="15">
      <c r="A6" s="57"/>
      <c r="B6" s="57"/>
      <c r="C6" s="57"/>
      <c r="D6" s="57"/>
      <c r="E6" s="57"/>
      <c r="F6" s="57"/>
      <c r="G6" s="57"/>
      <c r="H6" s="57"/>
      <c r="I6" s="57"/>
    </row>
    <row r="7" spans="1:9" ht="140.25">
      <c r="A7" s="3" t="s">
        <v>38</v>
      </c>
      <c r="B7" s="3" t="s">
        <v>306</v>
      </c>
      <c r="C7" s="3" t="s">
        <v>305</v>
      </c>
      <c r="D7" s="3" t="s">
        <v>304</v>
      </c>
      <c r="E7" s="3" t="s">
        <v>303</v>
      </c>
      <c r="F7" s="3" t="s">
        <v>283</v>
      </c>
      <c r="G7" s="9" t="s">
        <v>284</v>
      </c>
      <c r="H7" s="9" t="s">
        <v>285</v>
      </c>
      <c r="I7" s="9" t="s">
        <v>286</v>
      </c>
    </row>
    <row r="8" spans="1:9" ht="15">
      <c r="A8" s="9">
        <v>1</v>
      </c>
      <c r="B8" s="9">
        <v>2</v>
      </c>
      <c r="C8" s="9">
        <v>3</v>
      </c>
      <c r="D8" s="9">
        <v>4</v>
      </c>
      <c r="E8" s="9" t="s">
        <v>287</v>
      </c>
      <c r="F8" s="9" t="s">
        <v>288</v>
      </c>
      <c r="G8" s="9">
        <v>7</v>
      </c>
      <c r="H8" s="9">
        <v>8</v>
      </c>
      <c r="I8" s="9">
        <v>9</v>
      </c>
    </row>
    <row r="9" spans="1:9" ht="15">
      <c r="A9" s="5" t="s">
        <v>0</v>
      </c>
      <c r="B9" s="58">
        <v>613400253.67</v>
      </c>
      <c r="C9" s="58">
        <v>27636091279.35</v>
      </c>
      <c r="D9" s="58">
        <v>6385572326.93</v>
      </c>
      <c r="E9" s="58">
        <f aca="true" t="shared" si="0" ref="E9:E45">$C9-$D9</f>
        <v>21250518952.42</v>
      </c>
      <c r="F9" s="58">
        <f aca="true" t="shared" si="1" ref="F9:F46">$B9/$E9*100</f>
        <v>2.8865189365182364</v>
      </c>
      <c r="G9" s="59">
        <f aca="true" t="shared" si="2" ref="G9:G45">IF($F9&gt;15,1,0)</f>
        <v>0</v>
      </c>
      <c r="H9" s="59">
        <f aca="true" t="shared" si="3" ref="H9:H45">($G9-$B$4)/($B$3-$B$4)</f>
        <v>0</v>
      </c>
      <c r="I9" s="59">
        <f aca="true" t="shared" si="4" ref="I9:I45">$H9*$B$5</f>
        <v>0</v>
      </c>
    </row>
    <row r="10" spans="1:9" ht="15">
      <c r="A10" s="5" t="s">
        <v>1</v>
      </c>
      <c r="B10" s="58">
        <v>517860325.53</v>
      </c>
      <c r="C10" s="58">
        <v>13056404987.09</v>
      </c>
      <c r="D10" s="58">
        <v>3883436542.14</v>
      </c>
      <c r="E10" s="58">
        <f t="shared" si="0"/>
        <v>9172968444.95</v>
      </c>
      <c r="F10" s="58">
        <f t="shared" si="1"/>
        <v>5.64550427310254</v>
      </c>
      <c r="G10" s="59">
        <f t="shared" si="2"/>
        <v>0</v>
      </c>
      <c r="H10" s="59">
        <f t="shared" si="3"/>
        <v>0</v>
      </c>
      <c r="I10" s="59">
        <f t="shared" si="4"/>
        <v>0</v>
      </c>
    </row>
    <row r="11" spans="1:9" ht="15">
      <c r="A11" s="5" t="s">
        <v>2</v>
      </c>
      <c r="B11" s="58">
        <v>5892943.23</v>
      </c>
      <c r="C11" s="58">
        <v>2198008293</v>
      </c>
      <c r="D11" s="58">
        <v>79527626.28</v>
      </c>
      <c r="E11" s="58">
        <f t="shared" si="0"/>
        <v>2118480666.72</v>
      </c>
      <c r="F11" s="58">
        <f t="shared" si="1"/>
        <v>0.27816837427758656</v>
      </c>
      <c r="G11" s="59">
        <f t="shared" si="2"/>
        <v>0</v>
      </c>
      <c r="H11" s="59">
        <f t="shared" si="3"/>
        <v>0</v>
      </c>
      <c r="I11" s="59">
        <f t="shared" si="4"/>
        <v>0</v>
      </c>
    </row>
    <row r="12" spans="1:9" ht="15">
      <c r="A12" s="5" t="s">
        <v>3</v>
      </c>
      <c r="B12" s="58">
        <v>2682165.04</v>
      </c>
      <c r="C12" s="58">
        <v>1906005712.75</v>
      </c>
      <c r="D12" s="58">
        <v>31946821.33</v>
      </c>
      <c r="E12" s="58">
        <f t="shared" si="0"/>
        <v>1874058891.42</v>
      </c>
      <c r="F12" s="58">
        <f t="shared" si="1"/>
        <v>0.14312063789882754</v>
      </c>
      <c r="G12" s="59">
        <f t="shared" si="2"/>
        <v>0</v>
      </c>
      <c r="H12" s="59">
        <f t="shared" si="3"/>
        <v>0</v>
      </c>
      <c r="I12" s="59">
        <f t="shared" si="4"/>
        <v>0</v>
      </c>
    </row>
    <row r="13" spans="1:9" ht="15">
      <c r="A13" s="5" t="s">
        <v>4</v>
      </c>
      <c r="B13" s="58">
        <v>0</v>
      </c>
      <c r="C13" s="58">
        <v>990972351.87</v>
      </c>
      <c r="D13" s="58">
        <v>34030503.55</v>
      </c>
      <c r="E13" s="58">
        <f t="shared" si="0"/>
        <v>956941848.32</v>
      </c>
      <c r="F13" s="58">
        <f t="shared" si="1"/>
        <v>0</v>
      </c>
      <c r="G13" s="59">
        <f t="shared" si="2"/>
        <v>0</v>
      </c>
      <c r="H13" s="59">
        <f t="shared" si="3"/>
        <v>0</v>
      </c>
      <c r="I13" s="59">
        <f t="shared" si="4"/>
        <v>0</v>
      </c>
    </row>
    <row r="14" spans="1:9" ht="15">
      <c r="A14" s="5" t="s">
        <v>5</v>
      </c>
      <c r="B14" s="58">
        <v>588876.62</v>
      </c>
      <c r="C14" s="58">
        <v>676907929.96</v>
      </c>
      <c r="D14" s="58">
        <v>19012862.01</v>
      </c>
      <c r="E14" s="58">
        <f t="shared" si="0"/>
        <v>657895067.95</v>
      </c>
      <c r="F14" s="58">
        <f t="shared" si="1"/>
        <v>0.08950920119145118</v>
      </c>
      <c r="G14" s="59">
        <f t="shared" si="2"/>
        <v>0</v>
      </c>
      <c r="H14" s="59">
        <f t="shared" si="3"/>
        <v>0</v>
      </c>
      <c r="I14" s="59">
        <f t="shared" si="4"/>
        <v>0</v>
      </c>
    </row>
    <row r="15" spans="1:9" ht="15">
      <c r="A15" s="5" t="s">
        <v>6</v>
      </c>
      <c r="B15" s="58">
        <v>807160.3</v>
      </c>
      <c r="C15" s="58">
        <v>1459590072.63</v>
      </c>
      <c r="D15" s="58">
        <v>19430137.89</v>
      </c>
      <c r="E15" s="58">
        <f t="shared" si="0"/>
        <v>1440159934.74</v>
      </c>
      <c r="F15" s="58">
        <f t="shared" si="1"/>
        <v>0.05604657375402692</v>
      </c>
      <c r="G15" s="59">
        <f t="shared" si="2"/>
        <v>0</v>
      </c>
      <c r="H15" s="59">
        <f t="shared" si="3"/>
        <v>0</v>
      </c>
      <c r="I15" s="59">
        <f t="shared" si="4"/>
        <v>0</v>
      </c>
    </row>
    <row r="16" spans="1:9" ht="15">
      <c r="A16" s="5" t="s">
        <v>7</v>
      </c>
      <c r="B16" s="58">
        <v>5840199.43</v>
      </c>
      <c r="C16" s="58">
        <v>503424658.33</v>
      </c>
      <c r="D16" s="58">
        <v>18921922.24</v>
      </c>
      <c r="E16" s="58">
        <f t="shared" si="0"/>
        <v>484502736.09</v>
      </c>
      <c r="F16" s="58">
        <f t="shared" si="1"/>
        <v>1.2054007118992078</v>
      </c>
      <c r="G16" s="59">
        <f t="shared" si="2"/>
        <v>0</v>
      </c>
      <c r="H16" s="59">
        <f t="shared" si="3"/>
        <v>0</v>
      </c>
      <c r="I16" s="59">
        <f t="shared" si="4"/>
        <v>0</v>
      </c>
    </row>
    <row r="17" spans="1:9" ht="15">
      <c r="A17" s="5" t="s">
        <v>8</v>
      </c>
      <c r="B17" s="58">
        <v>3212287.24</v>
      </c>
      <c r="C17" s="58">
        <v>820995206.44</v>
      </c>
      <c r="D17" s="58">
        <v>18007264.21</v>
      </c>
      <c r="E17" s="58">
        <f t="shared" si="0"/>
        <v>802987942.23</v>
      </c>
      <c r="F17" s="58">
        <f t="shared" si="1"/>
        <v>0.4000417778477555</v>
      </c>
      <c r="G17" s="59">
        <f t="shared" si="2"/>
        <v>0</v>
      </c>
      <c r="H17" s="59">
        <f t="shared" si="3"/>
        <v>0</v>
      </c>
      <c r="I17" s="59">
        <f t="shared" si="4"/>
        <v>0</v>
      </c>
    </row>
    <row r="18" spans="1:9" ht="15">
      <c r="A18" s="5" t="s">
        <v>9</v>
      </c>
      <c r="B18" s="58">
        <v>168243.14</v>
      </c>
      <c r="C18" s="58">
        <v>871855364.61</v>
      </c>
      <c r="D18" s="58">
        <v>27529489.02</v>
      </c>
      <c r="E18" s="58">
        <f t="shared" si="0"/>
        <v>844325875.59</v>
      </c>
      <c r="F18" s="58">
        <f t="shared" si="1"/>
        <v>0.019926327602175484</v>
      </c>
      <c r="G18" s="59">
        <f t="shared" si="2"/>
        <v>0</v>
      </c>
      <c r="H18" s="59">
        <f t="shared" si="3"/>
        <v>0</v>
      </c>
      <c r="I18" s="59">
        <f t="shared" si="4"/>
        <v>0</v>
      </c>
    </row>
    <row r="19" spans="1:9" ht="15">
      <c r="A19" s="5" t="s">
        <v>10</v>
      </c>
      <c r="B19" s="58">
        <v>0</v>
      </c>
      <c r="C19" s="58">
        <v>145619267.38</v>
      </c>
      <c r="D19" s="58">
        <v>22201005.73</v>
      </c>
      <c r="E19" s="58">
        <f t="shared" si="0"/>
        <v>123418261.64999999</v>
      </c>
      <c r="F19" s="58">
        <f t="shared" si="1"/>
        <v>0</v>
      </c>
      <c r="G19" s="59">
        <f t="shared" si="2"/>
        <v>0</v>
      </c>
      <c r="H19" s="59">
        <f t="shared" si="3"/>
        <v>0</v>
      </c>
      <c r="I19" s="59">
        <f t="shared" si="4"/>
        <v>0</v>
      </c>
    </row>
    <row r="20" spans="1:9" ht="15">
      <c r="A20" s="5" t="s">
        <v>11</v>
      </c>
      <c r="B20" s="58">
        <v>653274.18</v>
      </c>
      <c r="C20" s="58">
        <v>613143462.36</v>
      </c>
      <c r="D20" s="58">
        <v>136681014.03</v>
      </c>
      <c r="E20" s="58">
        <f t="shared" si="0"/>
        <v>476462448.33000004</v>
      </c>
      <c r="F20" s="58">
        <f t="shared" si="1"/>
        <v>0.13710926900739498</v>
      </c>
      <c r="G20" s="59">
        <f t="shared" si="2"/>
        <v>0</v>
      </c>
      <c r="H20" s="59">
        <f t="shared" si="3"/>
        <v>0</v>
      </c>
      <c r="I20" s="59">
        <f t="shared" si="4"/>
        <v>0</v>
      </c>
    </row>
    <row r="21" spans="1:9" ht="15">
      <c r="A21" s="5" t="s">
        <v>12</v>
      </c>
      <c r="B21" s="58">
        <v>64159.09</v>
      </c>
      <c r="C21" s="58">
        <v>192037435.88</v>
      </c>
      <c r="D21" s="58">
        <v>38816347.62</v>
      </c>
      <c r="E21" s="58">
        <f t="shared" si="0"/>
        <v>153221088.26</v>
      </c>
      <c r="F21" s="58">
        <f t="shared" si="1"/>
        <v>0.04187353759759806</v>
      </c>
      <c r="G21" s="59">
        <f t="shared" si="2"/>
        <v>0</v>
      </c>
      <c r="H21" s="59">
        <f t="shared" si="3"/>
        <v>0</v>
      </c>
      <c r="I21" s="59">
        <f t="shared" si="4"/>
        <v>0</v>
      </c>
    </row>
    <row r="22" spans="1:9" ht="15">
      <c r="A22" s="5" t="s">
        <v>13</v>
      </c>
      <c r="B22" s="58">
        <v>500177.14</v>
      </c>
      <c r="C22" s="58">
        <v>431770890.99</v>
      </c>
      <c r="D22" s="58">
        <v>34703036.25</v>
      </c>
      <c r="E22" s="58">
        <f t="shared" si="0"/>
        <v>397067854.74</v>
      </c>
      <c r="F22" s="58">
        <f t="shared" si="1"/>
        <v>0.12596767379407128</v>
      </c>
      <c r="G22" s="59">
        <f t="shared" si="2"/>
        <v>0</v>
      </c>
      <c r="H22" s="59">
        <f t="shared" si="3"/>
        <v>0</v>
      </c>
      <c r="I22" s="59">
        <f t="shared" si="4"/>
        <v>0</v>
      </c>
    </row>
    <row r="23" spans="1:9" ht="15">
      <c r="A23" s="5" t="s">
        <v>14</v>
      </c>
      <c r="B23" s="58">
        <v>0</v>
      </c>
      <c r="C23" s="58">
        <v>235017160.66</v>
      </c>
      <c r="D23" s="58">
        <v>28134541.5</v>
      </c>
      <c r="E23" s="58">
        <f t="shared" si="0"/>
        <v>206882619.16</v>
      </c>
      <c r="F23" s="58">
        <f t="shared" si="1"/>
        <v>0</v>
      </c>
      <c r="G23" s="59">
        <f t="shared" si="2"/>
        <v>0</v>
      </c>
      <c r="H23" s="59">
        <f t="shared" si="3"/>
        <v>0</v>
      </c>
      <c r="I23" s="59">
        <f t="shared" si="4"/>
        <v>0</v>
      </c>
    </row>
    <row r="24" spans="1:9" ht="15">
      <c r="A24" s="5" t="s">
        <v>15</v>
      </c>
      <c r="B24" s="58">
        <v>0</v>
      </c>
      <c r="C24" s="58">
        <v>507869912.22</v>
      </c>
      <c r="D24" s="58">
        <v>30776400.39</v>
      </c>
      <c r="E24" s="58">
        <f t="shared" si="0"/>
        <v>477093511.83000004</v>
      </c>
      <c r="F24" s="58">
        <f t="shared" si="1"/>
        <v>0</v>
      </c>
      <c r="G24" s="59">
        <f t="shared" si="2"/>
        <v>0</v>
      </c>
      <c r="H24" s="59">
        <f t="shared" si="3"/>
        <v>0</v>
      </c>
      <c r="I24" s="59">
        <f t="shared" si="4"/>
        <v>0</v>
      </c>
    </row>
    <row r="25" spans="1:9" ht="15">
      <c r="A25" s="5" t="s">
        <v>16</v>
      </c>
      <c r="B25" s="58">
        <v>0</v>
      </c>
      <c r="C25" s="58">
        <v>3126035084.07</v>
      </c>
      <c r="D25" s="58">
        <v>55588482.39</v>
      </c>
      <c r="E25" s="58">
        <f t="shared" si="0"/>
        <v>3070446601.6800003</v>
      </c>
      <c r="F25" s="58">
        <f t="shared" si="1"/>
        <v>0</v>
      </c>
      <c r="G25" s="59">
        <f t="shared" si="2"/>
        <v>0</v>
      </c>
      <c r="H25" s="59">
        <f t="shared" si="3"/>
        <v>0</v>
      </c>
      <c r="I25" s="59">
        <f t="shared" si="4"/>
        <v>0</v>
      </c>
    </row>
    <row r="26" spans="1:9" ht="15">
      <c r="A26" s="5" t="s">
        <v>17</v>
      </c>
      <c r="B26" s="58">
        <v>236441.93</v>
      </c>
      <c r="C26" s="58">
        <v>112712384.05</v>
      </c>
      <c r="D26" s="58">
        <v>18024892.21</v>
      </c>
      <c r="E26" s="58">
        <f t="shared" si="0"/>
        <v>94687491.84</v>
      </c>
      <c r="F26" s="58">
        <f t="shared" si="1"/>
        <v>0.24970767036424646</v>
      </c>
      <c r="G26" s="59">
        <f t="shared" si="2"/>
        <v>0</v>
      </c>
      <c r="H26" s="59">
        <f t="shared" si="3"/>
        <v>0</v>
      </c>
      <c r="I26" s="59">
        <f t="shared" si="4"/>
        <v>0</v>
      </c>
    </row>
    <row r="27" spans="1:9" ht="15">
      <c r="A27" s="5" t="s">
        <v>18</v>
      </c>
      <c r="B27" s="58">
        <v>105624.91</v>
      </c>
      <c r="C27" s="58">
        <v>210690035.52</v>
      </c>
      <c r="D27" s="58">
        <v>33910024.63</v>
      </c>
      <c r="E27" s="58">
        <f t="shared" si="0"/>
        <v>176780010.89000002</v>
      </c>
      <c r="F27" s="58">
        <f t="shared" si="1"/>
        <v>0.05974935144999186</v>
      </c>
      <c r="G27" s="59">
        <f t="shared" si="2"/>
        <v>0</v>
      </c>
      <c r="H27" s="59">
        <f t="shared" si="3"/>
        <v>0</v>
      </c>
      <c r="I27" s="59">
        <f t="shared" si="4"/>
        <v>0</v>
      </c>
    </row>
    <row r="28" spans="1:9" ht="15">
      <c r="A28" s="5" t="s">
        <v>19</v>
      </c>
      <c r="B28" s="58">
        <v>0</v>
      </c>
      <c r="C28" s="58">
        <v>479319842.34</v>
      </c>
      <c r="D28" s="58">
        <v>50776044.7</v>
      </c>
      <c r="E28" s="58">
        <f t="shared" si="0"/>
        <v>428543797.64</v>
      </c>
      <c r="F28" s="58">
        <f t="shared" si="1"/>
        <v>0</v>
      </c>
      <c r="G28" s="59">
        <f t="shared" si="2"/>
        <v>0</v>
      </c>
      <c r="H28" s="59">
        <f t="shared" si="3"/>
        <v>0</v>
      </c>
      <c r="I28" s="59">
        <f t="shared" si="4"/>
        <v>0</v>
      </c>
    </row>
    <row r="29" spans="1:9" ht="15">
      <c r="A29" s="5" t="s">
        <v>20</v>
      </c>
      <c r="B29" s="58">
        <v>0</v>
      </c>
      <c r="C29" s="58">
        <v>521922237.43</v>
      </c>
      <c r="D29" s="58">
        <v>48930986</v>
      </c>
      <c r="E29" s="58">
        <f t="shared" si="0"/>
        <v>472991251.43</v>
      </c>
      <c r="F29" s="58">
        <f t="shared" si="1"/>
        <v>0</v>
      </c>
      <c r="G29" s="59">
        <f t="shared" si="2"/>
        <v>0</v>
      </c>
      <c r="H29" s="59">
        <f t="shared" si="3"/>
        <v>0</v>
      </c>
      <c r="I29" s="59">
        <f t="shared" si="4"/>
        <v>0</v>
      </c>
    </row>
    <row r="30" spans="1:9" ht="15">
      <c r="A30" s="5" t="s">
        <v>21</v>
      </c>
      <c r="B30" s="58">
        <v>1851373.18</v>
      </c>
      <c r="C30" s="58">
        <v>222444089.83</v>
      </c>
      <c r="D30" s="58">
        <v>25244229.46</v>
      </c>
      <c r="E30" s="58">
        <f t="shared" si="0"/>
        <v>197199860.37</v>
      </c>
      <c r="F30" s="58">
        <f t="shared" si="1"/>
        <v>0.9388308777330397</v>
      </c>
      <c r="G30" s="59">
        <f t="shared" si="2"/>
        <v>0</v>
      </c>
      <c r="H30" s="59">
        <f t="shared" si="3"/>
        <v>0</v>
      </c>
      <c r="I30" s="59">
        <f t="shared" si="4"/>
        <v>0</v>
      </c>
    </row>
    <row r="31" spans="1:9" ht="15">
      <c r="A31" s="5" t="s">
        <v>22</v>
      </c>
      <c r="B31" s="58">
        <v>0</v>
      </c>
      <c r="C31" s="58">
        <v>324619152.59</v>
      </c>
      <c r="D31" s="58">
        <v>38056018.64</v>
      </c>
      <c r="E31" s="58">
        <f t="shared" si="0"/>
        <v>286563133.95</v>
      </c>
      <c r="F31" s="58">
        <f t="shared" si="1"/>
        <v>0</v>
      </c>
      <c r="G31" s="59">
        <f t="shared" si="2"/>
        <v>0</v>
      </c>
      <c r="H31" s="59">
        <f t="shared" si="3"/>
        <v>0</v>
      </c>
      <c r="I31" s="59">
        <f t="shared" si="4"/>
        <v>0</v>
      </c>
    </row>
    <row r="32" spans="1:9" ht="15">
      <c r="A32" s="5" t="s">
        <v>23</v>
      </c>
      <c r="B32" s="58">
        <v>1390260.36</v>
      </c>
      <c r="C32" s="58">
        <v>623152278.95</v>
      </c>
      <c r="D32" s="58">
        <v>26439473.09</v>
      </c>
      <c r="E32" s="58">
        <f t="shared" si="0"/>
        <v>596712805.86</v>
      </c>
      <c r="F32" s="58">
        <f t="shared" si="1"/>
        <v>0.2329865131679747</v>
      </c>
      <c r="G32" s="59">
        <f t="shared" si="2"/>
        <v>0</v>
      </c>
      <c r="H32" s="59">
        <f t="shared" si="3"/>
        <v>0</v>
      </c>
      <c r="I32" s="59">
        <f t="shared" si="4"/>
        <v>0</v>
      </c>
    </row>
    <row r="33" spans="1:9" ht="15">
      <c r="A33" s="5" t="s">
        <v>24</v>
      </c>
      <c r="B33" s="58">
        <v>0</v>
      </c>
      <c r="C33" s="58">
        <v>650221760.54</v>
      </c>
      <c r="D33" s="58">
        <v>51013356.43</v>
      </c>
      <c r="E33" s="58">
        <f t="shared" si="0"/>
        <v>599208404.11</v>
      </c>
      <c r="F33" s="58">
        <f t="shared" si="1"/>
        <v>0</v>
      </c>
      <c r="G33" s="59">
        <f t="shared" si="2"/>
        <v>0</v>
      </c>
      <c r="H33" s="59">
        <f t="shared" si="3"/>
        <v>0</v>
      </c>
      <c r="I33" s="59">
        <f t="shared" si="4"/>
        <v>0</v>
      </c>
    </row>
    <row r="34" spans="1:9" ht="15">
      <c r="A34" s="5" t="s">
        <v>25</v>
      </c>
      <c r="B34" s="58">
        <v>1447033.13</v>
      </c>
      <c r="C34" s="58">
        <v>129530765.27</v>
      </c>
      <c r="D34" s="58">
        <v>26443294.85</v>
      </c>
      <c r="E34" s="58">
        <f t="shared" si="0"/>
        <v>103087470.41999999</v>
      </c>
      <c r="F34" s="58">
        <f t="shared" si="1"/>
        <v>1.4036944781984495</v>
      </c>
      <c r="G34" s="59">
        <f t="shared" si="2"/>
        <v>0</v>
      </c>
      <c r="H34" s="59">
        <f t="shared" si="3"/>
        <v>0</v>
      </c>
      <c r="I34" s="59">
        <f t="shared" si="4"/>
        <v>0</v>
      </c>
    </row>
    <row r="35" spans="1:9" ht="15">
      <c r="A35" s="5" t="s">
        <v>26</v>
      </c>
      <c r="B35" s="58">
        <v>927243</v>
      </c>
      <c r="C35" s="58">
        <v>400428847.71</v>
      </c>
      <c r="D35" s="58">
        <v>29147245.62</v>
      </c>
      <c r="E35" s="58">
        <f t="shared" si="0"/>
        <v>371281602.09</v>
      </c>
      <c r="F35" s="58">
        <f t="shared" si="1"/>
        <v>0.24974116540663738</v>
      </c>
      <c r="G35" s="59">
        <f t="shared" si="2"/>
        <v>0</v>
      </c>
      <c r="H35" s="59">
        <f t="shared" si="3"/>
        <v>0</v>
      </c>
      <c r="I35" s="59">
        <f t="shared" si="4"/>
        <v>0</v>
      </c>
    </row>
    <row r="36" spans="1:9" ht="15">
      <c r="A36" s="5" t="s">
        <v>27</v>
      </c>
      <c r="B36" s="58">
        <v>0</v>
      </c>
      <c r="C36" s="58">
        <v>408742490.79</v>
      </c>
      <c r="D36" s="58">
        <v>101808964.01</v>
      </c>
      <c r="E36" s="58">
        <f t="shared" si="0"/>
        <v>306933526.78000003</v>
      </c>
      <c r="F36" s="58">
        <f t="shared" si="1"/>
        <v>0</v>
      </c>
      <c r="G36" s="59">
        <f t="shared" si="2"/>
        <v>0</v>
      </c>
      <c r="H36" s="59">
        <f t="shared" si="3"/>
        <v>0</v>
      </c>
      <c r="I36" s="59">
        <f t="shared" si="4"/>
        <v>0</v>
      </c>
    </row>
    <row r="37" spans="1:9" ht="15">
      <c r="A37" s="5" t="s">
        <v>28</v>
      </c>
      <c r="B37" s="58">
        <v>0</v>
      </c>
      <c r="C37" s="58">
        <v>381996307.83</v>
      </c>
      <c r="D37" s="58">
        <v>49011929.26</v>
      </c>
      <c r="E37" s="58">
        <f t="shared" si="0"/>
        <v>332984378.57</v>
      </c>
      <c r="F37" s="58">
        <f t="shared" si="1"/>
        <v>0</v>
      </c>
      <c r="G37" s="59">
        <f t="shared" si="2"/>
        <v>0</v>
      </c>
      <c r="H37" s="59">
        <f t="shared" si="3"/>
        <v>0</v>
      </c>
      <c r="I37" s="59">
        <f t="shared" si="4"/>
        <v>0</v>
      </c>
    </row>
    <row r="38" spans="1:9" ht="15">
      <c r="A38" s="5" t="s">
        <v>29</v>
      </c>
      <c r="B38" s="58">
        <v>624256.23</v>
      </c>
      <c r="C38" s="58">
        <v>294501030.77</v>
      </c>
      <c r="D38" s="58">
        <v>17580316.75</v>
      </c>
      <c r="E38" s="58">
        <f t="shared" si="0"/>
        <v>276920714.02</v>
      </c>
      <c r="F38" s="58">
        <f t="shared" si="1"/>
        <v>0.22542778434224117</v>
      </c>
      <c r="G38" s="59">
        <f t="shared" si="2"/>
        <v>0</v>
      </c>
      <c r="H38" s="59">
        <f t="shared" si="3"/>
        <v>0</v>
      </c>
      <c r="I38" s="59">
        <f t="shared" si="4"/>
        <v>0</v>
      </c>
    </row>
    <row r="39" spans="1:9" ht="15">
      <c r="A39" s="5" t="s">
        <v>30</v>
      </c>
      <c r="B39" s="58">
        <v>1290029.24</v>
      </c>
      <c r="C39" s="58">
        <v>935306078.49</v>
      </c>
      <c r="D39" s="58">
        <v>36860337.53</v>
      </c>
      <c r="E39" s="58">
        <f t="shared" si="0"/>
        <v>898445740.96</v>
      </c>
      <c r="F39" s="58">
        <f t="shared" si="1"/>
        <v>0.14358454619881533</v>
      </c>
      <c r="G39" s="59">
        <f t="shared" si="2"/>
        <v>0</v>
      </c>
      <c r="H39" s="59">
        <f t="shared" si="3"/>
        <v>0</v>
      </c>
      <c r="I39" s="59">
        <f t="shared" si="4"/>
        <v>0</v>
      </c>
    </row>
    <row r="40" spans="1:9" ht="15">
      <c r="A40" s="5" t="s">
        <v>31</v>
      </c>
      <c r="B40" s="58">
        <v>96657.53</v>
      </c>
      <c r="C40" s="58">
        <v>816299239.74</v>
      </c>
      <c r="D40" s="58">
        <v>79160804.8</v>
      </c>
      <c r="E40" s="58">
        <f t="shared" si="0"/>
        <v>737138434.94</v>
      </c>
      <c r="F40" s="58">
        <f t="shared" si="1"/>
        <v>0.013112534283722097</v>
      </c>
      <c r="G40" s="59">
        <f t="shared" si="2"/>
        <v>0</v>
      </c>
      <c r="H40" s="59">
        <f t="shared" si="3"/>
        <v>0</v>
      </c>
      <c r="I40" s="59">
        <f t="shared" si="4"/>
        <v>0</v>
      </c>
    </row>
    <row r="41" spans="1:9" ht="15">
      <c r="A41" s="5" t="s">
        <v>32</v>
      </c>
      <c r="B41" s="58">
        <v>1001906.67</v>
      </c>
      <c r="C41" s="58">
        <v>291981730.2</v>
      </c>
      <c r="D41" s="58">
        <v>36234994.84</v>
      </c>
      <c r="E41" s="58">
        <f t="shared" si="0"/>
        <v>255746735.35999998</v>
      </c>
      <c r="F41" s="58">
        <f t="shared" si="1"/>
        <v>0.3917573644057171</v>
      </c>
      <c r="G41" s="59">
        <f t="shared" si="2"/>
        <v>0</v>
      </c>
      <c r="H41" s="59">
        <f t="shared" si="3"/>
        <v>0</v>
      </c>
      <c r="I41" s="59">
        <f t="shared" si="4"/>
        <v>0</v>
      </c>
    </row>
    <row r="42" spans="1:9" ht="15">
      <c r="A42" s="5" t="s">
        <v>33</v>
      </c>
      <c r="B42" s="58">
        <v>631941.64</v>
      </c>
      <c r="C42" s="58">
        <v>249344524.73</v>
      </c>
      <c r="D42" s="58">
        <v>38936307.14</v>
      </c>
      <c r="E42" s="58">
        <f t="shared" si="0"/>
        <v>210408217.58999997</v>
      </c>
      <c r="F42" s="58">
        <f t="shared" si="1"/>
        <v>0.3003407600892267</v>
      </c>
      <c r="G42" s="59">
        <f t="shared" si="2"/>
        <v>0</v>
      </c>
      <c r="H42" s="59">
        <f t="shared" si="3"/>
        <v>0</v>
      </c>
      <c r="I42" s="59">
        <f t="shared" si="4"/>
        <v>0</v>
      </c>
    </row>
    <row r="43" spans="1:9" ht="15">
      <c r="A43" s="5" t="s">
        <v>34</v>
      </c>
      <c r="B43" s="58">
        <v>0</v>
      </c>
      <c r="C43" s="58">
        <v>213164283.88</v>
      </c>
      <c r="D43" s="58">
        <v>26774337.85</v>
      </c>
      <c r="E43" s="58">
        <f t="shared" si="0"/>
        <v>186389946.03</v>
      </c>
      <c r="F43" s="58">
        <f t="shared" si="1"/>
        <v>0</v>
      </c>
      <c r="G43" s="59">
        <f t="shared" si="2"/>
        <v>0</v>
      </c>
      <c r="H43" s="59">
        <f t="shared" si="3"/>
        <v>0</v>
      </c>
      <c r="I43" s="59">
        <f t="shared" si="4"/>
        <v>0</v>
      </c>
    </row>
    <row r="44" spans="1:9" ht="15">
      <c r="A44" s="5" t="s">
        <v>35</v>
      </c>
      <c r="B44" s="58">
        <v>23260.09</v>
      </c>
      <c r="C44" s="58">
        <v>210768964.53</v>
      </c>
      <c r="D44" s="58">
        <v>24698599.72</v>
      </c>
      <c r="E44" s="58">
        <f t="shared" si="0"/>
        <v>186070364.81</v>
      </c>
      <c r="F44" s="58">
        <f t="shared" si="1"/>
        <v>0.012500695650138227</v>
      </c>
      <c r="G44" s="59">
        <f t="shared" si="2"/>
        <v>0</v>
      </c>
      <c r="H44" s="59">
        <f t="shared" si="3"/>
        <v>0</v>
      </c>
      <c r="I44" s="59">
        <f t="shared" si="4"/>
        <v>0</v>
      </c>
    </row>
    <row r="45" spans="1:9" ht="15">
      <c r="A45" s="5" t="s">
        <v>36</v>
      </c>
      <c r="B45" s="58">
        <v>257688.52</v>
      </c>
      <c r="C45" s="58">
        <v>260429367.56</v>
      </c>
      <c r="D45" s="58">
        <v>30619620.35</v>
      </c>
      <c r="E45" s="58">
        <f t="shared" si="0"/>
        <v>229809747.21</v>
      </c>
      <c r="F45" s="58">
        <f t="shared" si="1"/>
        <v>0.1121312403535801</v>
      </c>
      <c r="G45" s="59">
        <f t="shared" si="2"/>
        <v>0</v>
      </c>
      <c r="H45" s="59">
        <f t="shared" si="3"/>
        <v>0</v>
      </c>
      <c r="I45" s="59">
        <f t="shared" si="4"/>
        <v>0</v>
      </c>
    </row>
    <row r="46" spans="1:9" ht="15">
      <c r="A46" s="15" t="s">
        <v>71</v>
      </c>
      <c r="B46" s="16">
        <f>SUM(B$9:B$45)</f>
        <v>1161553781.0400002</v>
      </c>
      <c r="C46" s="16">
        <f>SUM(C$9:C$45)</f>
        <v>63109324482.33998</v>
      </c>
      <c r="D46" s="16">
        <f>SUM(D$9:D$45)</f>
        <v>11653988101.389997</v>
      </c>
      <c r="E46" s="16">
        <f>SUM(E$9:E$45)</f>
        <v>51455336380.94998</v>
      </c>
      <c r="F46" s="16">
        <f t="shared" si="1"/>
        <v>2.257401977591649</v>
      </c>
      <c r="G46" s="16"/>
      <c r="H46" s="17"/>
      <c r="I46" s="17"/>
    </row>
  </sheetData>
  <sheetProtection/>
  <mergeCells count="1">
    <mergeCell ref="A1:I1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L47"/>
  <sheetViews>
    <sheetView view="pageBreakPreview" zoomScale="7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A1" sqref="A1:L1"/>
    </sheetView>
  </sheetViews>
  <sheetFormatPr defaultColWidth="9.140625" defaultRowHeight="15"/>
  <cols>
    <col min="1" max="1" width="24.28125" style="1" customWidth="1"/>
    <col min="2" max="2" width="19.140625" style="1" customWidth="1"/>
    <col min="3" max="3" width="18.421875" style="1" customWidth="1"/>
    <col min="4" max="4" width="15.140625" style="1" customWidth="1"/>
    <col min="5" max="5" width="16.140625" style="1" customWidth="1"/>
    <col min="6" max="6" width="22.00390625" style="2" customWidth="1"/>
    <col min="7" max="8" width="18.8515625" style="2" customWidth="1"/>
    <col min="9" max="9" width="18.7109375" style="1" customWidth="1"/>
    <col min="10" max="10" width="14.7109375" style="1" customWidth="1"/>
    <col min="11" max="11" width="9.140625" style="1" customWidth="1"/>
    <col min="12" max="12" width="19.57421875" style="1" customWidth="1"/>
    <col min="13" max="16384" width="9.140625" style="1" customWidth="1"/>
  </cols>
  <sheetData>
    <row r="1" spans="1:12" ht="16.5" customHeight="1">
      <c r="A1" s="71" t="s">
        <v>210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3" spans="1:8" ht="15">
      <c r="A3" s="11" t="s">
        <v>72</v>
      </c>
      <c r="B3" s="26">
        <f>MAX($J$10:$J$46)</f>
        <v>9.743170281455535</v>
      </c>
      <c r="C3" s="2"/>
      <c r="D3" s="2"/>
      <c r="E3" s="2"/>
      <c r="F3" s="1"/>
      <c r="G3" s="1"/>
      <c r="H3" s="1"/>
    </row>
    <row r="4" spans="1:8" ht="15">
      <c r="A4" s="12" t="s">
        <v>73</v>
      </c>
      <c r="B4" s="48">
        <f>MIN($J$10:$J$46)</f>
        <v>0</v>
      </c>
      <c r="C4" s="2"/>
      <c r="D4" s="2"/>
      <c r="E4" s="2"/>
      <c r="F4" s="1"/>
      <c r="G4" s="1"/>
      <c r="H4" s="1"/>
    </row>
    <row r="5" spans="1:8" ht="15">
      <c r="A5" s="13" t="s">
        <v>74</v>
      </c>
      <c r="B5" s="14" t="s">
        <v>41</v>
      </c>
      <c r="C5" s="2"/>
      <c r="D5" s="2"/>
      <c r="E5" s="2"/>
      <c r="F5" s="1"/>
      <c r="G5" s="1"/>
      <c r="H5" s="1"/>
    </row>
    <row r="7" spans="1:12" s="8" customFormat="1" ht="18.75" customHeight="1">
      <c r="A7" s="68" t="s">
        <v>38</v>
      </c>
      <c r="B7" s="68" t="s">
        <v>296</v>
      </c>
      <c r="C7" s="68"/>
      <c r="D7" s="68"/>
      <c r="E7" s="68"/>
      <c r="F7" s="68"/>
      <c r="G7" s="68" t="s">
        <v>297</v>
      </c>
      <c r="H7" s="68"/>
      <c r="I7" s="68"/>
      <c r="J7" s="69" t="s">
        <v>75</v>
      </c>
      <c r="K7" s="69" t="s">
        <v>76</v>
      </c>
      <c r="L7" s="69" t="s">
        <v>77</v>
      </c>
    </row>
    <row r="8" spans="1:12" s="8" customFormat="1" ht="196.5" customHeight="1">
      <c r="A8" s="68"/>
      <c r="B8" s="10" t="s">
        <v>108</v>
      </c>
      <c r="C8" s="10" t="s">
        <v>106</v>
      </c>
      <c r="D8" s="10" t="s">
        <v>113</v>
      </c>
      <c r="E8" s="10" t="s">
        <v>211</v>
      </c>
      <c r="F8" s="10" t="s">
        <v>212</v>
      </c>
      <c r="G8" s="10" t="s">
        <v>107</v>
      </c>
      <c r="H8" s="10" t="s">
        <v>114</v>
      </c>
      <c r="I8" s="10" t="s">
        <v>109</v>
      </c>
      <c r="J8" s="69"/>
      <c r="K8" s="69"/>
      <c r="L8" s="69"/>
    </row>
    <row r="9" spans="1:12" s="7" customFormat="1" ht="1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 t="s">
        <v>111</v>
      </c>
      <c r="G9" s="9">
        <v>7</v>
      </c>
      <c r="H9" s="9">
        <v>8</v>
      </c>
      <c r="I9" s="9" t="s">
        <v>112</v>
      </c>
      <c r="J9" s="9" t="s">
        <v>204</v>
      </c>
      <c r="K9" s="9">
        <v>11</v>
      </c>
      <c r="L9" s="9">
        <v>12</v>
      </c>
    </row>
    <row r="10" spans="1:12" ht="15">
      <c r="A10" s="5" t="s">
        <v>0</v>
      </c>
      <c r="B10" s="42">
        <v>-1282548230.38</v>
      </c>
      <c r="C10" s="42"/>
      <c r="D10" s="42">
        <v>0</v>
      </c>
      <c r="E10" s="53">
        <v>0</v>
      </c>
      <c r="F10" s="42">
        <f>IF(SUM($B10:$E10)&lt;0,SUM($B10:$E10),0)</f>
        <v>-1282548230.38</v>
      </c>
      <c r="G10" s="39">
        <v>26353543048.97</v>
      </c>
      <c r="H10" s="39">
        <v>12374763522.98</v>
      </c>
      <c r="I10" s="34">
        <f>$G10-$H10</f>
        <v>13978779525.990002</v>
      </c>
      <c r="J10" s="46">
        <f>-$F10/$I10*100</f>
        <v>9.174965725694625</v>
      </c>
      <c r="K10" s="46">
        <f>($J10-$B$4)/($B$3-$B$4)</f>
        <v>0.9416817586733148</v>
      </c>
      <c r="L10" s="46">
        <f aca="true" t="shared" si="0" ref="L10:L46">$K10*$B$5</f>
        <v>-0.9416817586733148</v>
      </c>
    </row>
    <row r="11" spans="1:12" ht="15">
      <c r="A11" s="5" t="s">
        <v>1</v>
      </c>
      <c r="B11" s="42">
        <v>-325461516.07</v>
      </c>
      <c r="C11" s="42"/>
      <c r="D11" s="39">
        <v>0</v>
      </c>
      <c r="E11" s="53">
        <v>49000000</v>
      </c>
      <c r="F11" s="42">
        <f aca="true" t="shared" si="1" ref="F11:F46">IF(SUM($B11:$E11)&lt;0,SUM($B11:$E11),0)</f>
        <v>-276461516.07</v>
      </c>
      <c r="G11" s="39">
        <v>12730943471.02</v>
      </c>
      <c r="H11" s="39">
        <v>6347571613.14</v>
      </c>
      <c r="I11" s="34">
        <f aca="true" t="shared" si="2" ref="I11:I46">$G11-$H11</f>
        <v>6383371857.88</v>
      </c>
      <c r="J11" s="46">
        <f aca="true" t="shared" si="3" ref="J11:J46">-$F11/$I11*100</f>
        <v>4.3309636697526885</v>
      </c>
      <c r="K11" s="46">
        <f aca="true" t="shared" si="4" ref="K11:K46">($J11-$B$4)/($B$3-$B$4)</f>
        <v>0.4445127760925969</v>
      </c>
      <c r="L11" s="46">
        <f t="shared" si="0"/>
        <v>-0.4445127760925969</v>
      </c>
    </row>
    <row r="12" spans="1:12" ht="15">
      <c r="A12" s="5" t="s">
        <v>2</v>
      </c>
      <c r="B12" s="42"/>
      <c r="C12" s="42"/>
      <c r="D12" s="42">
        <v>0</v>
      </c>
      <c r="E12" s="53">
        <v>0</v>
      </c>
      <c r="F12" s="42">
        <f t="shared" si="1"/>
        <v>0</v>
      </c>
      <c r="G12" s="39">
        <v>2217969586.76</v>
      </c>
      <c r="H12" s="39">
        <v>911172597.95</v>
      </c>
      <c r="I12" s="34">
        <f t="shared" si="2"/>
        <v>1306796988.8100002</v>
      </c>
      <c r="J12" s="46">
        <f t="shared" si="3"/>
        <v>0</v>
      </c>
      <c r="K12" s="46">
        <f t="shared" si="4"/>
        <v>0</v>
      </c>
      <c r="L12" s="46">
        <f t="shared" si="0"/>
        <v>0</v>
      </c>
    </row>
    <row r="13" spans="1:12" ht="15">
      <c r="A13" s="5" t="s">
        <v>3</v>
      </c>
      <c r="B13" s="42">
        <v>-278542414.48</v>
      </c>
      <c r="C13" s="42">
        <v>239249414.48</v>
      </c>
      <c r="D13" s="42">
        <v>0</v>
      </c>
      <c r="E13" s="53">
        <v>0</v>
      </c>
      <c r="F13" s="42">
        <f t="shared" si="1"/>
        <v>-39293000.00000003</v>
      </c>
      <c r="G13" s="39">
        <v>1627463298.27</v>
      </c>
      <c r="H13" s="39">
        <v>418199496.07</v>
      </c>
      <c r="I13" s="34">
        <f t="shared" si="2"/>
        <v>1209263802.2</v>
      </c>
      <c r="J13" s="46">
        <f t="shared" si="3"/>
        <v>3.249332356472981</v>
      </c>
      <c r="K13" s="46">
        <f t="shared" si="4"/>
        <v>0.33349846739900785</v>
      </c>
      <c r="L13" s="46">
        <f t="shared" si="0"/>
        <v>-0.33349846739900785</v>
      </c>
    </row>
    <row r="14" spans="1:12" ht="15">
      <c r="A14" s="5" t="s">
        <v>4</v>
      </c>
      <c r="B14" s="42"/>
      <c r="C14" s="42"/>
      <c r="D14" s="42">
        <v>0</v>
      </c>
      <c r="E14" s="53">
        <v>0</v>
      </c>
      <c r="F14" s="42">
        <f t="shared" si="1"/>
        <v>0</v>
      </c>
      <c r="G14" s="39">
        <v>1022439795.74</v>
      </c>
      <c r="H14" s="39">
        <v>597972583.9</v>
      </c>
      <c r="I14" s="34">
        <f t="shared" si="2"/>
        <v>424467211.84000003</v>
      </c>
      <c r="J14" s="46">
        <f t="shared" si="3"/>
        <v>0</v>
      </c>
      <c r="K14" s="46">
        <f t="shared" si="4"/>
        <v>0</v>
      </c>
      <c r="L14" s="46">
        <f t="shared" si="0"/>
        <v>0</v>
      </c>
    </row>
    <row r="15" spans="1:12" ht="15">
      <c r="A15" s="5" t="s">
        <v>5</v>
      </c>
      <c r="B15" s="42"/>
      <c r="C15" s="42">
        <v>7813327.24</v>
      </c>
      <c r="D15" s="42">
        <v>0</v>
      </c>
      <c r="E15" s="53">
        <v>0</v>
      </c>
      <c r="F15" s="42">
        <f t="shared" si="1"/>
        <v>0</v>
      </c>
      <c r="G15" s="39">
        <v>690586602.72</v>
      </c>
      <c r="H15" s="39">
        <v>246236989.94</v>
      </c>
      <c r="I15" s="34">
        <f t="shared" si="2"/>
        <v>444349612.78000003</v>
      </c>
      <c r="J15" s="46">
        <f t="shared" si="3"/>
        <v>0</v>
      </c>
      <c r="K15" s="46">
        <f t="shared" si="4"/>
        <v>0</v>
      </c>
      <c r="L15" s="46">
        <f t="shared" si="0"/>
        <v>0</v>
      </c>
    </row>
    <row r="16" spans="1:12" ht="15">
      <c r="A16" s="5" t="s">
        <v>6</v>
      </c>
      <c r="B16" s="42">
        <v>-319949327.79</v>
      </c>
      <c r="C16" s="42">
        <v>332949327.79</v>
      </c>
      <c r="D16" s="42">
        <v>0</v>
      </c>
      <c r="E16" s="53">
        <v>0</v>
      </c>
      <c r="F16" s="42">
        <f t="shared" si="1"/>
        <v>0</v>
      </c>
      <c r="G16" s="39">
        <v>1139640744.84</v>
      </c>
      <c r="H16" s="39">
        <v>726067208.48</v>
      </c>
      <c r="I16" s="34">
        <f t="shared" si="2"/>
        <v>413573536.3599999</v>
      </c>
      <c r="J16" s="46">
        <f t="shared" si="3"/>
        <v>0</v>
      </c>
      <c r="K16" s="46">
        <f t="shared" si="4"/>
        <v>0</v>
      </c>
      <c r="L16" s="46">
        <f t="shared" si="0"/>
        <v>0</v>
      </c>
    </row>
    <row r="17" spans="1:12" ht="15">
      <c r="A17" s="5" t="s">
        <v>7</v>
      </c>
      <c r="B17" s="42">
        <v>-4994141.45</v>
      </c>
      <c r="C17" s="42"/>
      <c r="D17" s="42">
        <v>0</v>
      </c>
      <c r="E17" s="53">
        <v>0</v>
      </c>
      <c r="F17" s="42">
        <f t="shared" si="1"/>
        <v>-4994141.45</v>
      </c>
      <c r="G17" s="39">
        <v>498430516.88</v>
      </c>
      <c r="H17" s="39">
        <v>371383759.8</v>
      </c>
      <c r="I17" s="34">
        <f t="shared" si="2"/>
        <v>127046757.07999998</v>
      </c>
      <c r="J17" s="46">
        <f t="shared" si="3"/>
        <v>3.930947601327</v>
      </c>
      <c r="K17" s="46">
        <f t="shared" si="4"/>
        <v>0.4034567279203658</v>
      </c>
      <c r="L17" s="46">
        <f t="shared" si="0"/>
        <v>-0.4034567279203658</v>
      </c>
    </row>
    <row r="18" spans="1:12" ht="15">
      <c r="A18" s="5" t="s">
        <v>8</v>
      </c>
      <c r="B18" s="42">
        <v>-17464330.83</v>
      </c>
      <c r="C18" s="42">
        <v>10070035.58</v>
      </c>
      <c r="D18" s="42">
        <v>0</v>
      </c>
      <c r="E18" s="53">
        <v>0</v>
      </c>
      <c r="F18" s="42">
        <f t="shared" si="1"/>
        <v>-7394295.249999998</v>
      </c>
      <c r="G18" s="39">
        <v>803530875.61</v>
      </c>
      <c r="H18" s="39">
        <v>387878201.74</v>
      </c>
      <c r="I18" s="34">
        <f t="shared" si="2"/>
        <v>415652673.87</v>
      </c>
      <c r="J18" s="46">
        <f t="shared" si="3"/>
        <v>1.7789601065606633</v>
      </c>
      <c r="K18" s="46">
        <f t="shared" si="4"/>
        <v>0.18258534493096265</v>
      </c>
      <c r="L18" s="46">
        <f t="shared" si="0"/>
        <v>-0.18258534493096265</v>
      </c>
    </row>
    <row r="19" spans="1:12" ht="15">
      <c r="A19" s="5" t="s">
        <v>9</v>
      </c>
      <c r="B19" s="42">
        <v>-149092109.23</v>
      </c>
      <c r="C19" s="42">
        <v>139092109.23</v>
      </c>
      <c r="D19" s="42">
        <v>0</v>
      </c>
      <c r="E19" s="53">
        <v>0</v>
      </c>
      <c r="F19" s="42">
        <f t="shared" si="1"/>
        <v>-10000000</v>
      </c>
      <c r="G19" s="39">
        <v>722763255.38</v>
      </c>
      <c r="H19" s="39">
        <v>512406882.99</v>
      </c>
      <c r="I19" s="34">
        <f t="shared" si="2"/>
        <v>210356372.39</v>
      </c>
      <c r="J19" s="46">
        <f t="shared" si="3"/>
        <v>4.753837445656286</v>
      </c>
      <c r="K19" s="46">
        <f t="shared" si="4"/>
        <v>0.4879148478708625</v>
      </c>
      <c r="L19" s="46">
        <f t="shared" si="0"/>
        <v>-0.4879148478708625</v>
      </c>
    </row>
    <row r="20" spans="1:12" ht="15">
      <c r="A20" s="5" t="s">
        <v>10</v>
      </c>
      <c r="B20" s="42">
        <v>-2744333.4</v>
      </c>
      <c r="C20" s="42">
        <v>2744333.4</v>
      </c>
      <c r="D20" s="42">
        <v>0</v>
      </c>
      <c r="E20" s="53">
        <v>0</v>
      </c>
      <c r="F20" s="42">
        <f t="shared" si="1"/>
        <v>0</v>
      </c>
      <c r="G20" s="39">
        <v>142874933.98</v>
      </c>
      <c r="H20" s="39">
        <v>107493868.24</v>
      </c>
      <c r="I20" s="34">
        <f t="shared" si="2"/>
        <v>35381065.739999995</v>
      </c>
      <c r="J20" s="46">
        <f t="shared" si="3"/>
        <v>0</v>
      </c>
      <c r="K20" s="46">
        <f t="shared" si="4"/>
        <v>0</v>
      </c>
      <c r="L20" s="46">
        <f t="shared" si="0"/>
        <v>0</v>
      </c>
    </row>
    <row r="21" spans="1:12" ht="15">
      <c r="A21" s="5" t="s">
        <v>11</v>
      </c>
      <c r="B21" s="42">
        <v>-7165750.5</v>
      </c>
      <c r="C21" s="42">
        <v>13550750.5</v>
      </c>
      <c r="D21" s="42">
        <v>0</v>
      </c>
      <c r="E21" s="53">
        <v>0</v>
      </c>
      <c r="F21" s="42">
        <f t="shared" si="1"/>
        <v>0</v>
      </c>
      <c r="G21" s="39">
        <v>605977711.86</v>
      </c>
      <c r="H21" s="39">
        <v>443756178.49</v>
      </c>
      <c r="I21" s="34">
        <f t="shared" si="2"/>
        <v>162221533.37</v>
      </c>
      <c r="J21" s="46">
        <f t="shared" si="3"/>
        <v>0</v>
      </c>
      <c r="K21" s="46">
        <f t="shared" si="4"/>
        <v>0</v>
      </c>
      <c r="L21" s="46">
        <f t="shared" si="0"/>
        <v>0</v>
      </c>
    </row>
    <row r="22" spans="1:12" ht="15">
      <c r="A22" s="5" t="s">
        <v>12</v>
      </c>
      <c r="B22" s="42"/>
      <c r="C22" s="42"/>
      <c r="D22" s="42">
        <v>0</v>
      </c>
      <c r="E22" s="53">
        <v>0</v>
      </c>
      <c r="F22" s="42">
        <f t="shared" si="1"/>
        <v>0</v>
      </c>
      <c r="G22" s="39">
        <v>211948788</v>
      </c>
      <c r="H22" s="39">
        <v>141074889.29</v>
      </c>
      <c r="I22" s="34">
        <f t="shared" si="2"/>
        <v>70873898.71000001</v>
      </c>
      <c r="J22" s="46">
        <f t="shared" si="3"/>
        <v>0</v>
      </c>
      <c r="K22" s="46">
        <f t="shared" si="4"/>
        <v>0</v>
      </c>
      <c r="L22" s="46">
        <f t="shared" si="0"/>
        <v>0</v>
      </c>
    </row>
    <row r="23" spans="1:12" ht="15">
      <c r="A23" s="5" t="s">
        <v>13</v>
      </c>
      <c r="B23" s="42">
        <v>-17657508.95</v>
      </c>
      <c r="C23" s="42">
        <v>12736508.95</v>
      </c>
      <c r="D23" s="42">
        <v>0</v>
      </c>
      <c r="E23" s="53">
        <v>0</v>
      </c>
      <c r="F23" s="42">
        <f t="shared" si="1"/>
        <v>-4921000</v>
      </c>
      <c r="G23" s="39">
        <v>414113382.04</v>
      </c>
      <c r="H23" s="39">
        <v>312452481.69</v>
      </c>
      <c r="I23" s="34">
        <f t="shared" si="2"/>
        <v>101660900.35000002</v>
      </c>
      <c r="J23" s="46">
        <f t="shared" si="3"/>
        <v>4.840602417505541</v>
      </c>
      <c r="K23" s="46">
        <f t="shared" si="4"/>
        <v>0.49682005729888584</v>
      </c>
      <c r="L23" s="46">
        <f t="shared" si="0"/>
        <v>-0.49682005729888584</v>
      </c>
    </row>
    <row r="24" spans="1:12" ht="15">
      <c r="A24" s="5" t="s">
        <v>14</v>
      </c>
      <c r="B24" s="42"/>
      <c r="C24" s="42"/>
      <c r="D24" s="42">
        <v>0</v>
      </c>
      <c r="E24" s="53">
        <v>0</v>
      </c>
      <c r="F24" s="42">
        <f t="shared" si="1"/>
        <v>0</v>
      </c>
      <c r="G24" s="39">
        <v>235563781.5</v>
      </c>
      <c r="H24" s="39">
        <v>150886932.2</v>
      </c>
      <c r="I24" s="34">
        <f t="shared" si="2"/>
        <v>84676849.30000001</v>
      </c>
      <c r="J24" s="46">
        <f t="shared" si="3"/>
        <v>0</v>
      </c>
      <c r="K24" s="46">
        <f t="shared" si="4"/>
        <v>0</v>
      </c>
      <c r="L24" s="46">
        <f t="shared" si="0"/>
        <v>0</v>
      </c>
    </row>
    <row r="25" spans="1:12" ht="15">
      <c r="A25" s="5" t="s">
        <v>15</v>
      </c>
      <c r="B25" s="42">
        <v>-1579466.1</v>
      </c>
      <c r="C25" s="42">
        <v>1579466.1</v>
      </c>
      <c r="D25" s="42">
        <v>0</v>
      </c>
      <c r="E25" s="53">
        <v>0</v>
      </c>
      <c r="F25" s="42">
        <f t="shared" si="1"/>
        <v>0</v>
      </c>
      <c r="G25" s="39">
        <v>506290446.12</v>
      </c>
      <c r="H25" s="39">
        <v>438288011.8</v>
      </c>
      <c r="I25" s="34">
        <f t="shared" si="2"/>
        <v>68002434.32</v>
      </c>
      <c r="J25" s="46">
        <f t="shared" si="3"/>
        <v>0</v>
      </c>
      <c r="K25" s="46">
        <f t="shared" si="4"/>
        <v>0</v>
      </c>
      <c r="L25" s="46">
        <f t="shared" si="0"/>
        <v>0</v>
      </c>
    </row>
    <row r="26" spans="1:12" ht="15">
      <c r="A26" s="5" t="s">
        <v>16</v>
      </c>
      <c r="B26" s="42">
        <v>-250991084.76</v>
      </c>
      <c r="C26" s="42">
        <v>244143468.68</v>
      </c>
      <c r="D26" s="42">
        <v>0</v>
      </c>
      <c r="E26" s="53">
        <v>0</v>
      </c>
      <c r="F26" s="42">
        <f t="shared" si="1"/>
        <v>-6847616.079999983</v>
      </c>
      <c r="G26" s="39">
        <v>2875043999.31</v>
      </c>
      <c r="H26" s="39">
        <v>2207653611.44</v>
      </c>
      <c r="I26" s="34">
        <f t="shared" si="2"/>
        <v>667390387.8699999</v>
      </c>
      <c r="J26" s="46">
        <f t="shared" si="3"/>
        <v>1.0260285740486004</v>
      </c>
      <c r="K26" s="46">
        <f t="shared" si="4"/>
        <v>0.10530746609257881</v>
      </c>
      <c r="L26" s="46">
        <f t="shared" si="0"/>
        <v>-0.10530746609257881</v>
      </c>
    </row>
    <row r="27" spans="1:12" ht="15">
      <c r="A27" s="5" t="s">
        <v>17</v>
      </c>
      <c r="B27" s="42">
        <v>-2813041.49</v>
      </c>
      <c r="C27" s="42"/>
      <c r="D27" s="42">
        <v>0</v>
      </c>
      <c r="E27" s="53">
        <v>3478000</v>
      </c>
      <c r="F27" s="42">
        <f t="shared" si="1"/>
        <v>0</v>
      </c>
      <c r="G27" s="39">
        <v>109899342.56</v>
      </c>
      <c r="H27" s="39">
        <v>77820483.51</v>
      </c>
      <c r="I27" s="34">
        <f t="shared" si="2"/>
        <v>32078859.049999997</v>
      </c>
      <c r="J27" s="46">
        <f t="shared" si="3"/>
        <v>0</v>
      </c>
      <c r="K27" s="46">
        <f t="shared" si="4"/>
        <v>0</v>
      </c>
      <c r="L27" s="46">
        <f t="shared" si="0"/>
        <v>0</v>
      </c>
    </row>
    <row r="28" spans="1:12" ht="15">
      <c r="A28" s="5" t="s">
        <v>18</v>
      </c>
      <c r="B28" s="42"/>
      <c r="C28" s="42"/>
      <c r="D28" s="42">
        <v>0</v>
      </c>
      <c r="E28" s="53">
        <v>0</v>
      </c>
      <c r="F28" s="42">
        <f t="shared" si="1"/>
        <v>0</v>
      </c>
      <c r="G28" s="39">
        <v>215627790.07</v>
      </c>
      <c r="H28" s="39">
        <v>169850608.59</v>
      </c>
      <c r="I28" s="34">
        <f t="shared" si="2"/>
        <v>45777181.47999999</v>
      </c>
      <c r="J28" s="46">
        <f t="shared" si="3"/>
        <v>0</v>
      </c>
      <c r="K28" s="46">
        <f t="shared" si="4"/>
        <v>0</v>
      </c>
      <c r="L28" s="46">
        <f t="shared" si="0"/>
        <v>0</v>
      </c>
    </row>
    <row r="29" spans="1:12" ht="15">
      <c r="A29" s="5" t="s">
        <v>19</v>
      </c>
      <c r="B29" s="42">
        <v>-21055273.65</v>
      </c>
      <c r="C29" s="42">
        <v>21055273.65</v>
      </c>
      <c r="D29" s="42">
        <v>0</v>
      </c>
      <c r="E29" s="53">
        <v>0</v>
      </c>
      <c r="F29" s="42">
        <f t="shared" si="1"/>
        <v>0</v>
      </c>
      <c r="G29" s="39">
        <v>458264568.69</v>
      </c>
      <c r="H29" s="39">
        <v>265645342.36</v>
      </c>
      <c r="I29" s="34">
        <f t="shared" si="2"/>
        <v>192619226.32999998</v>
      </c>
      <c r="J29" s="46">
        <f t="shared" si="3"/>
        <v>0</v>
      </c>
      <c r="K29" s="46">
        <f t="shared" si="4"/>
        <v>0</v>
      </c>
      <c r="L29" s="46">
        <f t="shared" si="0"/>
        <v>0</v>
      </c>
    </row>
    <row r="30" spans="1:12" ht="15">
      <c r="A30" s="5" t="s">
        <v>20</v>
      </c>
      <c r="B30" s="42">
        <v>-38396179.31</v>
      </c>
      <c r="C30" s="42">
        <v>38396179.31</v>
      </c>
      <c r="D30" s="42">
        <v>0</v>
      </c>
      <c r="E30" s="53">
        <v>0</v>
      </c>
      <c r="F30" s="42">
        <f t="shared" si="1"/>
        <v>0</v>
      </c>
      <c r="G30" s="39">
        <v>483526058.12</v>
      </c>
      <c r="H30" s="39">
        <v>238417608.95</v>
      </c>
      <c r="I30" s="34">
        <f t="shared" si="2"/>
        <v>245108449.17000002</v>
      </c>
      <c r="J30" s="46">
        <f t="shared" si="3"/>
        <v>0</v>
      </c>
      <c r="K30" s="46">
        <f t="shared" si="4"/>
        <v>0</v>
      </c>
      <c r="L30" s="46">
        <f t="shared" si="0"/>
        <v>0</v>
      </c>
    </row>
    <row r="31" spans="1:12" ht="15">
      <c r="A31" s="5" t="s">
        <v>21</v>
      </c>
      <c r="B31" s="42">
        <v>-2391238.44</v>
      </c>
      <c r="C31" s="42"/>
      <c r="D31" s="42">
        <v>0</v>
      </c>
      <c r="E31" s="53">
        <v>0</v>
      </c>
      <c r="F31" s="42">
        <f t="shared" si="1"/>
        <v>-2391238.44</v>
      </c>
      <c r="G31" s="39">
        <v>220052851.39</v>
      </c>
      <c r="H31" s="39">
        <v>142924923.56</v>
      </c>
      <c r="I31" s="34">
        <f t="shared" si="2"/>
        <v>77127927.82999998</v>
      </c>
      <c r="J31" s="46">
        <f t="shared" si="3"/>
        <v>3.100353538954918</v>
      </c>
      <c r="K31" s="46">
        <f t="shared" si="4"/>
        <v>0.31820787786660293</v>
      </c>
      <c r="L31" s="46">
        <f t="shared" si="0"/>
        <v>-0.31820787786660293</v>
      </c>
    </row>
    <row r="32" spans="1:12" ht="15">
      <c r="A32" s="5" t="s">
        <v>22</v>
      </c>
      <c r="B32" s="42"/>
      <c r="C32" s="42"/>
      <c r="D32" s="42">
        <v>0</v>
      </c>
      <c r="E32" s="53">
        <v>0</v>
      </c>
      <c r="F32" s="42">
        <f t="shared" si="1"/>
        <v>0</v>
      </c>
      <c r="G32" s="39">
        <v>339950887.74</v>
      </c>
      <c r="H32" s="39">
        <v>224530255.35</v>
      </c>
      <c r="I32" s="34">
        <f t="shared" si="2"/>
        <v>115420632.39000002</v>
      </c>
      <c r="J32" s="46">
        <f t="shared" si="3"/>
        <v>0</v>
      </c>
      <c r="K32" s="46">
        <f t="shared" si="4"/>
        <v>0</v>
      </c>
      <c r="L32" s="46">
        <f t="shared" si="0"/>
        <v>0</v>
      </c>
    </row>
    <row r="33" spans="1:12" ht="15">
      <c r="A33" s="5" t="s">
        <v>23</v>
      </c>
      <c r="B33" s="42">
        <v>-61210455.31</v>
      </c>
      <c r="C33" s="42">
        <v>50874455.31</v>
      </c>
      <c r="D33" s="42">
        <v>0</v>
      </c>
      <c r="E33" s="53">
        <v>2046000</v>
      </c>
      <c r="F33" s="42">
        <f t="shared" si="1"/>
        <v>-8290000</v>
      </c>
      <c r="G33" s="39">
        <v>561941823.64</v>
      </c>
      <c r="H33" s="39">
        <v>473130690.82</v>
      </c>
      <c r="I33" s="34">
        <f t="shared" si="2"/>
        <v>88811132.82</v>
      </c>
      <c r="J33" s="46">
        <f t="shared" si="3"/>
        <v>9.33441533371942</v>
      </c>
      <c r="K33" s="46">
        <f t="shared" si="4"/>
        <v>0.9580470282332938</v>
      </c>
      <c r="L33" s="46">
        <f t="shared" si="0"/>
        <v>-0.9580470282332938</v>
      </c>
    </row>
    <row r="34" spans="1:12" ht="15">
      <c r="A34" s="5" t="s">
        <v>24</v>
      </c>
      <c r="B34" s="42">
        <v>-20434873.92</v>
      </c>
      <c r="C34" s="42">
        <v>19710792.66</v>
      </c>
      <c r="D34" s="42">
        <v>724081.26</v>
      </c>
      <c r="E34" s="53">
        <v>0</v>
      </c>
      <c r="F34" s="42">
        <f t="shared" si="1"/>
        <v>-1.6298145055770874E-09</v>
      </c>
      <c r="G34" s="39">
        <v>629786886.62</v>
      </c>
      <c r="H34" s="39">
        <v>337978846.2</v>
      </c>
      <c r="I34" s="34">
        <f t="shared" si="2"/>
        <v>291808040.42</v>
      </c>
      <c r="J34" s="46">
        <f t="shared" si="3"/>
        <v>5.585228231652876E-16</v>
      </c>
      <c r="K34" s="46">
        <f t="shared" si="4"/>
        <v>5.732454704485055E-17</v>
      </c>
      <c r="L34" s="46">
        <f t="shared" si="0"/>
        <v>-5.732454704485055E-17</v>
      </c>
    </row>
    <row r="35" spans="1:12" ht="15">
      <c r="A35" s="5" t="s">
        <v>25</v>
      </c>
      <c r="B35" s="42">
        <v>-213511.76</v>
      </c>
      <c r="C35" s="42">
        <v>1001511.76</v>
      </c>
      <c r="D35" s="42">
        <v>0</v>
      </c>
      <c r="E35" s="53">
        <v>0</v>
      </c>
      <c r="F35" s="42">
        <f t="shared" si="1"/>
        <v>0</v>
      </c>
      <c r="G35" s="39">
        <v>129317253.51</v>
      </c>
      <c r="H35" s="39">
        <v>102133990.55</v>
      </c>
      <c r="I35" s="34">
        <f t="shared" si="2"/>
        <v>27183262.96000001</v>
      </c>
      <c r="J35" s="46">
        <f t="shared" si="3"/>
        <v>0</v>
      </c>
      <c r="K35" s="46">
        <f t="shared" si="4"/>
        <v>0</v>
      </c>
      <c r="L35" s="46">
        <f t="shared" si="0"/>
        <v>0</v>
      </c>
    </row>
    <row r="36" spans="1:12" ht="15">
      <c r="A36" s="5" t="s">
        <v>26</v>
      </c>
      <c r="B36" s="42">
        <v>-6013425.68</v>
      </c>
      <c r="C36" s="42">
        <v>10468425.68</v>
      </c>
      <c r="D36" s="42">
        <v>0</v>
      </c>
      <c r="E36" s="53">
        <v>0</v>
      </c>
      <c r="F36" s="42">
        <f t="shared" si="1"/>
        <v>0</v>
      </c>
      <c r="G36" s="39">
        <v>394415422.03</v>
      </c>
      <c r="H36" s="39">
        <v>218853857.02</v>
      </c>
      <c r="I36" s="34">
        <f t="shared" si="2"/>
        <v>175561565.00999996</v>
      </c>
      <c r="J36" s="46">
        <f t="shared" si="3"/>
        <v>0</v>
      </c>
      <c r="K36" s="46">
        <f t="shared" si="4"/>
        <v>0</v>
      </c>
      <c r="L36" s="46">
        <f t="shared" si="0"/>
        <v>0</v>
      </c>
    </row>
    <row r="37" spans="1:12" ht="15">
      <c r="A37" s="5" t="s">
        <v>27</v>
      </c>
      <c r="B37" s="42">
        <v>-12895503.54</v>
      </c>
      <c r="C37" s="42">
        <v>12895503.54</v>
      </c>
      <c r="D37" s="42">
        <v>0</v>
      </c>
      <c r="E37" s="53">
        <v>0</v>
      </c>
      <c r="F37" s="42">
        <f t="shared" si="1"/>
        <v>0</v>
      </c>
      <c r="G37" s="39">
        <v>395846987.25</v>
      </c>
      <c r="H37" s="39">
        <v>318447054.06</v>
      </c>
      <c r="I37" s="34">
        <f t="shared" si="2"/>
        <v>77399933.19</v>
      </c>
      <c r="J37" s="46">
        <f t="shared" si="3"/>
        <v>0</v>
      </c>
      <c r="K37" s="46">
        <f t="shared" si="4"/>
        <v>0</v>
      </c>
      <c r="L37" s="46">
        <f t="shared" si="0"/>
        <v>0</v>
      </c>
    </row>
    <row r="38" spans="1:12" ht="15">
      <c r="A38" s="5" t="s">
        <v>28</v>
      </c>
      <c r="B38" s="42"/>
      <c r="C38" s="42"/>
      <c r="D38" s="42">
        <v>0</v>
      </c>
      <c r="E38" s="53">
        <v>0</v>
      </c>
      <c r="F38" s="42">
        <f t="shared" si="1"/>
        <v>0</v>
      </c>
      <c r="G38" s="39">
        <v>386608572.31</v>
      </c>
      <c r="H38" s="39">
        <v>298573629</v>
      </c>
      <c r="I38" s="34">
        <f t="shared" si="2"/>
        <v>88034943.31</v>
      </c>
      <c r="J38" s="46">
        <f t="shared" si="3"/>
        <v>0</v>
      </c>
      <c r="K38" s="46">
        <f t="shared" si="4"/>
        <v>0</v>
      </c>
      <c r="L38" s="46">
        <f t="shared" si="0"/>
        <v>0</v>
      </c>
    </row>
    <row r="39" spans="1:12" ht="15">
      <c r="A39" s="5" t="s">
        <v>29</v>
      </c>
      <c r="B39" s="42"/>
      <c r="C39" s="42"/>
      <c r="D39" s="42">
        <v>0</v>
      </c>
      <c r="E39" s="53">
        <v>0</v>
      </c>
      <c r="F39" s="42">
        <f t="shared" si="1"/>
        <v>0</v>
      </c>
      <c r="G39" s="39">
        <v>306289713.28</v>
      </c>
      <c r="H39" s="39">
        <v>229403809.72</v>
      </c>
      <c r="I39" s="34">
        <f t="shared" si="2"/>
        <v>76885903.55999997</v>
      </c>
      <c r="J39" s="46">
        <f t="shared" si="3"/>
        <v>0</v>
      </c>
      <c r="K39" s="46">
        <f t="shared" si="4"/>
        <v>0</v>
      </c>
      <c r="L39" s="46">
        <f t="shared" si="0"/>
        <v>0</v>
      </c>
    </row>
    <row r="40" spans="1:12" ht="15">
      <c r="A40" s="5" t="s">
        <v>30</v>
      </c>
      <c r="B40" s="42"/>
      <c r="C40" s="42"/>
      <c r="D40" s="42">
        <v>0</v>
      </c>
      <c r="E40" s="53">
        <v>0</v>
      </c>
      <c r="F40" s="42">
        <f t="shared" si="1"/>
        <v>0</v>
      </c>
      <c r="G40" s="39">
        <v>959016635.81</v>
      </c>
      <c r="H40" s="39">
        <v>643219613.95</v>
      </c>
      <c r="I40" s="34">
        <f t="shared" si="2"/>
        <v>315797021.8599999</v>
      </c>
      <c r="J40" s="46">
        <f t="shared" si="3"/>
        <v>0</v>
      </c>
      <c r="K40" s="46">
        <f t="shared" si="4"/>
        <v>0</v>
      </c>
      <c r="L40" s="46">
        <f t="shared" si="0"/>
        <v>0</v>
      </c>
    </row>
    <row r="41" spans="1:12" ht="15">
      <c r="A41" s="5" t="s">
        <v>31</v>
      </c>
      <c r="B41" s="42">
        <v>-46324709.53</v>
      </c>
      <c r="C41" s="42">
        <v>16324709.53</v>
      </c>
      <c r="D41" s="42">
        <v>0</v>
      </c>
      <c r="E41" s="53">
        <v>0</v>
      </c>
      <c r="F41" s="42">
        <f t="shared" si="1"/>
        <v>-30000000</v>
      </c>
      <c r="G41" s="39">
        <v>769974530.21</v>
      </c>
      <c r="H41" s="39">
        <v>462066537.91</v>
      </c>
      <c r="I41" s="34">
        <f t="shared" si="2"/>
        <v>307907992.3</v>
      </c>
      <c r="J41" s="46">
        <f t="shared" si="3"/>
        <v>9.743170281455535</v>
      </c>
      <c r="K41" s="46">
        <f t="shared" si="4"/>
        <v>1</v>
      </c>
      <c r="L41" s="46">
        <f t="shared" si="0"/>
        <v>-1</v>
      </c>
    </row>
    <row r="42" spans="1:12" ht="15">
      <c r="A42" s="5" t="s">
        <v>32</v>
      </c>
      <c r="B42" s="42"/>
      <c r="C42" s="42"/>
      <c r="D42" s="42">
        <v>0</v>
      </c>
      <c r="E42" s="53">
        <v>0</v>
      </c>
      <c r="F42" s="42">
        <f t="shared" si="1"/>
        <v>0</v>
      </c>
      <c r="G42" s="39">
        <v>300938997.26</v>
      </c>
      <c r="H42" s="39">
        <v>175635476.39</v>
      </c>
      <c r="I42" s="34">
        <f t="shared" si="2"/>
        <v>125303520.87</v>
      </c>
      <c r="J42" s="46">
        <f t="shared" si="3"/>
        <v>0</v>
      </c>
      <c r="K42" s="46">
        <f t="shared" si="4"/>
        <v>0</v>
      </c>
      <c r="L42" s="46">
        <f t="shared" si="0"/>
        <v>0</v>
      </c>
    </row>
    <row r="43" spans="1:12" ht="15">
      <c r="A43" s="5" t="s">
        <v>33</v>
      </c>
      <c r="B43" s="42"/>
      <c r="C43" s="42">
        <v>2117155.4</v>
      </c>
      <c r="D43" s="42">
        <v>0</v>
      </c>
      <c r="E43" s="53">
        <v>0</v>
      </c>
      <c r="F43" s="42">
        <f t="shared" si="1"/>
        <v>0</v>
      </c>
      <c r="G43" s="39">
        <v>255655619.33</v>
      </c>
      <c r="H43" s="39">
        <v>187164899.79</v>
      </c>
      <c r="I43" s="34">
        <f t="shared" si="2"/>
        <v>68490719.54000002</v>
      </c>
      <c r="J43" s="46">
        <f t="shared" si="3"/>
        <v>0</v>
      </c>
      <c r="K43" s="46">
        <f t="shared" si="4"/>
        <v>0</v>
      </c>
      <c r="L43" s="46">
        <f t="shared" si="0"/>
        <v>0</v>
      </c>
    </row>
    <row r="44" spans="1:12" ht="15">
      <c r="A44" s="5" t="s">
        <v>34</v>
      </c>
      <c r="B44" s="42"/>
      <c r="C44" s="42"/>
      <c r="D44" s="42">
        <v>0</v>
      </c>
      <c r="E44" s="53">
        <v>0</v>
      </c>
      <c r="F44" s="42">
        <f t="shared" si="1"/>
        <v>0</v>
      </c>
      <c r="G44" s="39">
        <v>224474581.23</v>
      </c>
      <c r="H44" s="39">
        <v>179410749.92</v>
      </c>
      <c r="I44" s="34">
        <f t="shared" si="2"/>
        <v>45063831.31</v>
      </c>
      <c r="J44" s="46">
        <f t="shared" si="3"/>
        <v>0</v>
      </c>
      <c r="K44" s="46">
        <f t="shared" si="4"/>
        <v>0</v>
      </c>
      <c r="L44" s="46">
        <f t="shared" si="0"/>
        <v>0</v>
      </c>
    </row>
    <row r="45" spans="1:12" ht="15">
      <c r="A45" s="5" t="s">
        <v>35</v>
      </c>
      <c r="B45" s="42"/>
      <c r="C45" s="42"/>
      <c r="D45" s="42">
        <v>0</v>
      </c>
      <c r="E45" s="53">
        <v>333000</v>
      </c>
      <c r="F45" s="42">
        <f t="shared" si="1"/>
        <v>0</v>
      </c>
      <c r="G45" s="39">
        <v>223026034.97</v>
      </c>
      <c r="H45" s="39">
        <v>169527991.1</v>
      </c>
      <c r="I45" s="34">
        <f t="shared" si="2"/>
        <v>53498043.870000005</v>
      </c>
      <c r="J45" s="46">
        <f t="shared" si="3"/>
        <v>0</v>
      </c>
      <c r="K45" s="46">
        <f t="shared" si="4"/>
        <v>0</v>
      </c>
      <c r="L45" s="46">
        <f t="shared" si="0"/>
        <v>0</v>
      </c>
    </row>
    <row r="46" spans="1:12" ht="15">
      <c r="A46" s="5" t="s">
        <v>36</v>
      </c>
      <c r="B46" s="42">
        <v>-18242500.08</v>
      </c>
      <c r="C46" s="42">
        <v>20742500.08</v>
      </c>
      <c r="D46" s="42">
        <v>0</v>
      </c>
      <c r="E46" s="53">
        <v>0</v>
      </c>
      <c r="F46" s="42">
        <f t="shared" si="1"/>
        <v>0</v>
      </c>
      <c r="G46" s="39">
        <v>242186867.48</v>
      </c>
      <c r="H46" s="39">
        <v>173687277.94</v>
      </c>
      <c r="I46" s="34">
        <f t="shared" si="2"/>
        <v>68499589.53999999</v>
      </c>
      <c r="J46" s="46">
        <f t="shared" si="3"/>
        <v>0</v>
      </c>
      <c r="K46" s="46">
        <f t="shared" si="4"/>
        <v>0</v>
      </c>
      <c r="L46" s="46">
        <f t="shared" si="0"/>
        <v>0</v>
      </c>
    </row>
    <row r="47" spans="1:12" ht="15">
      <c r="A47" s="15" t="s">
        <v>71</v>
      </c>
      <c r="B47" s="43">
        <f>SUM(B$10:B$46)</f>
        <v>-2888180926.6499996</v>
      </c>
      <c r="C47" s="43">
        <f>SUM(C$10:C$46)</f>
        <v>1197515248.8700001</v>
      </c>
      <c r="D47" s="43">
        <f>SUM(D$10:D$46)</f>
        <v>724081.26</v>
      </c>
      <c r="E47" s="43">
        <f>SUM(E$10:E$46)</f>
        <v>54857000</v>
      </c>
      <c r="F47" s="43">
        <f>SUM($F$10:$F$46)</f>
        <v>-1673141037.67</v>
      </c>
      <c r="G47" s="43">
        <f>SUM(G$10:G$46)</f>
        <v>60405925662.50001</v>
      </c>
      <c r="H47" s="43">
        <f>SUM(H$10:H$46)</f>
        <v>31783682476.83</v>
      </c>
      <c r="I47" s="43">
        <f>SUM(I$10:I$46)</f>
        <v>28622243185.67</v>
      </c>
      <c r="J47" s="16"/>
      <c r="K47" s="17"/>
      <c r="L47" s="17"/>
    </row>
  </sheetData>
  <sheetProtection/>
  <mergeCells count="7">
    <mergeCell ref="J7:J8"/>
    <mergeCell ref="K7:K8"/>
    <mergeCell ref="L7:L8"/>
    <mergeCell ref="A1:L1"/>
    <mergeCell ref="A7:A8"/>
    <mergeCell ref="B7:F7"/>
    <mergeCell ref="G7:I7"/>
  </mergeCells>
  <printOptions horizontalCentered="1"/>
  <pageMargins left="0.23" right="0.15748031496062992" top="0.4330708661417323" bottom="0.31496062992125984" header="0.31496062992125984" footer="0.31496062992125984"/>
  <pageSetup fitToHeight="1" fitToWidth="1" horizontalDpi="600" verticalDpi="600" orientation="landscape" paperSize="9" scale="5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49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24.7109375" style="1" customWidth="1"/>
    <col min="2" max="2" width="18.421875" style="1" bestFit="1" customWidth="1"/>
    <col min="3" max="3" width="22.7109375" style="1" customWidth="1"/>
    <col min="4" max="4" width="18.7109375" style="1" customWidth="1"/>
    <col min="5" max="5" width="18.00390625" style="1" customWidth="1"/>
    <col min="6" max="6" width="16.7109375" style="1" customWidth="1"/>
    <col min="7" max="7" width="8.7109375" style="1" customWidth="1"/>
    <col min="8" max="8" width="19.00390625" style="1" customWidth="1"/>
    <col min="9" max="16384" width="9.140625" style="1" customWidth="1"/>
  </cols>
  <sheetData>
    <row r="1" spans="1:8" ht="15">
      <c r="A1" s="71" t="s">
        <v>213</v>
      </c>
      <c r="B1" s="71"/>
      <c r="C1" s="71"/>
      <c r="D1" s="71"/>
      <c r="E1" s="71"/>
      <c r="F1" s="71"/>
      <c r="G1" s="71"/>
      <c r="H1" s="71"/>
    </row>
    <row r="3" spans="1:5" ht="15">
      <c r="A3" s="11" t="s">
        <v>153</v>
      </c>
      <c r="B3" s="30">
        <f>MAX($F$10:$F$46)</f>
        <v>86.49973905536805</v>
      </c>
      <c r="C3" s="35"/>
      <c r="D3" s="25"/>
      <c r="E3" s="25"/>
    </row>
    <row r="4" spans="1:5" ht="15">
      <c r="A4" s="12" t="s">
        <v>154</v>
      </c>
      <c r="B4" s="31">
        <f>MIN($F$10:$F$46)</f>
        <v>0</v>
      </c>
      <c r="C4" s="49"/>
      <c r="D4" s="27"/>
      <c r="E4" s="27"/>
    </row>
    <row r="5" spans="1:5" ht="15">
      <c r="A5" s="13" t="s">
        <v>155</v>
      </c>
      <c r="B5" s="14" t="s">
        <v>43</v>
      </c>
      <c r="C5" s="28"/>
      <c r="D5" s="28"/>
      <c r="E5" s="28"/>
    </row>
    <row r="7" spans="1:8" s="8" customFormat="1" ht="18" customHeight="1">
      <c r="A7" s="68" t="s">
        <v>38</v>
      </c>
      <c r="B7" s="77" t="s">
        <v>278</v>
      </c>
      <c r="C7" s="77"/>
      <c r="D7" s="77" t="s">
        <v>107</v>
      </c>
      <c r="E7" s="77" t="s">
        <v>197</v>
      </c>
      <c r="F7" s="69" t="s">
        <v>156</v>
      </c>
      <c r="G7" s="69" t="s">
        <v>157</v>
      </c>
      <c r="H7" s="69" t="s">
        <v>158</v>
      </c>
    </row>
    <row r="8" spans="1:8" s="8" customFormat="1" ht="66" customHeight="1">
      <c r="A8" s="68"/>
      <c r="B8" s="52" t="s">
        <v>217</v>
      </c>
      <c r="C8" s="52" t="s">
        <v>218</v>
      </c>
      <c r="D8" s="77"/>
      <c r="E8" s="77"/>
      <c r="F8" s="69"/>
      <c r="G8" s="69"/>
      <c r="H8" s="69"/>
    </row>
    <row r="9" spans="1:8" s="7" customFormat="1" ht="1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 t="s">
        <v>219</v>
      </c>
      <c r="G9" s="9">
        <v>7</v>
      </c>
      <c r="H9" s="9">
        <v>8</v>
      </c>
    </row>
    <row r="10" spans="1:8" ht="15">
      <c r="A10" s="5" t="s">
        <v>0</v>
      </c>
      <c r="B10" s="39">
        <v>8667129000</v>
      </c>
      <c r="C10" s="55">
        <v>100000000</v>
      </c>
      <c r="D10" s="39">
        <v>26353543048.97</v>
      </c>
      <c r="E10" s="39">
        <v>12374763522.98</v>
      </c>
      <c r="F10" s="39">
        <f>($B10-$C10)/($D10-$E10)*100</f>
        <v>61.28667373336558</v>
      </c>
      <c r="G10" s="39">
        <f>($F10-$B$4)/($B$3-$B$4)</f>
        <v>0.7085185967339889</v>
      </c>
      <c r="H10" s="39">
        <f aca="true" t="shared" si="0" ref="H10:H46">$G10*$B$5</f>
        <v>-1.4170371934679777</v>
      </c>
    </row>
    <row r="11" spans="1:8" ht="15">
      <c r="A11" s="5" t="s">
        <v>1</v>
      </c>
      <c r="B11" s="39">
        <v>5740078000</v>
      </c>
      <c r="C11" s="55">
        <v>218478000</v>
      </c>
      <c r="D11" s="39">
        <v>12730943471.02</v>
      </c>
      <c r="E11" s="39">
        <v>6347571613.14</v>
      </c>
      <c r="F11" s="39">
        <f aca="true" t="shared" si="1" ref="F11:F47">($B11-$C11)/($D11-$E11)*100</f>
        <v>86.49973905536805</v>
      </c>
      <c r="G11" s="39">
        <f aca="true" t="shared" si="2" ref="G11:G46">($F11-$B$4)/($B$3-$B$4)</f>
        <v>1</v>
      </c>
      <c r="H11" s="39">
        <f t="shared" si="0"/>
        <v>-2</v>
      </c>
    </row>
    <row r="12" spans="1:8" ht="15">
      <c r="A12" s="5" t="s">
        <v>2</v>
      </c>
      <c r="B12" s="39">
        <v>151455100</v>
      </c>
      <c r="C12" s="55">
        <v>42530700</v>
      </c>
      <c r="D12" s="39">
        <v>2217969586.76</v>
      </c>
      <c r="E12" s="39">
        <v>911172597.95</v>
      </c>
      <c r="F12" s="39">
        <f t="shared" si="1"/>
        <v>8.335219696151054</v>
      </c>
      <c r="G12" s="39">
        <f t="shared" si="2"/>
        <v>0.09636121203574638</v>
      </c>
      <c r="H12" s="39">
        <f t="shared" si="0"/>
        <v>-0.19272242407149276</v>
      </c>
    </row>
    <row r="13" spans="1:8" ht="15">
      <c r="A13" s="5" t="s">
        <v>3</v>
      </c>
      <c r="B13" s="39">
        <v>170000000</v>
      </c>
      <c r="C13" s="55">
        <v>50000000</v>
      </c>
      <c r="D13" s="39">
        <v>1627463298.27</v>
      </c>
      <c r="E13" s="39">
        <v>418199496.07</v>
      </c>
      <c r="F13" s="39">
        <f t="shared" si="1"/>
        <v>9.923393041426143</v>
      </c>
      <c r="G13" s="39">
        <f t="shared" si="2"/>
        <v>0.1147216529182155</v>
      </c>
      <c r="H13" s="39">
        <f t="shared" si="0"/>
        <v>-0.229443305836431</v>
      </c>
    </row>
    <row r="14" spans="1:8" ht="15">
      <c r="A14" s="5" t="s">
        <v>4</v>
      </c>
      <c r="B14" s="39">
        <v>136400000</v>
      </c>
      <c r="C14" s="55">
        <v>0</v>
      </c>
      <c r="D14" s="39">
        <v>1022439795.74</v>
      </c>
      <c r="E14" s="39">
        <v>597972583.9</v>
      </c>
      <c r="F14" s="39">
        <f t="shared" si="1"/>
        <v>32.13440195032427</v>
      </c>
      <c r="G14" s="39">
        <f t="shared" si="2"/>
        <v>0.37149709699997124</v>
      </c>
      <c r="H14" s="39">
        <f t="shared" si="0"/>
        <v>-0.7429941939999425</v>
      </c>
    </row>
    <row r="15" spans="1:8" ht="15">
      <c r="A15" s="5" t="s">
        <v>5</v>
      </c>
      <c r="B15" s="39">
        <v>13921000</v>
      </c>
      <c r="C15" s="55">
        <v>13921000</v>
      </c>
      <c r="D15" s="39">
        <v>690586602.72</v>
      </c>
      <c r="E15" s="39">
        <v>246236989.94</v>
      </c>
      <c r="F15" s="39">
        <f t="shared" si="1"/>
        <v>0</v>
      </c>
      <c r="G15" s="39">
        <f t="shared" si="2"/>
        <v>0</v>
      </c>
      <c r="H15" s="39">
        <f t="shared" si="0"/>
        <v>0</v>
      </c>
    </row>
    <row r="16" spans="1:8" ht="15">
      <c r="A16" s="5" t="s">
        <v>6</v>
      </c>
      <c r="B16" s="39">
        <v>28395000</v>
      </c>
      <c r="C16" s="55">
        <v>28395000</v>
      </c>
      <c r="D16" s="39">
        <v>1139640744.84</v>
      </c>
      <c r="E16" s="39">
        <v>726067208.48</v>
      </c>
      <c r="F16" s="39">
        <f t="shared" si="1"/>
        <v>0</v>
      </c>
      <c r="G16" s="39">
        <f t="shared" si="2"/>
        <v>0</v>
      </c>
      <c r="H16" s="39">
        <f t="shared" si="0"/>
        <v>0</v>
      </c>
    </row>
    <row r="17" spans="1:8" ht="15">
      <c r="A17" s="5" t="s">
        <v>7</v>
      </c>
      <c r="B17" s="39">
        <v>119583300</v>
      </c>
      <c r="C17" s="55">
        <v>23488700</v>
      </c>
      <c r="D17" s="39">
        <v>498430516.88</v>
      </c>
      <c r="E17" s="39">
        <v>371383759.8</v>
      </c>
      <c r="F17" s="39">
        <f t="shared" si="1"/>
        <v>75.637192328719</v>
      </c>
      <c r="G17" s="39">
        <f t="shared" si="2"/>
        <v>0.8744210462912958</v>
      </c>
      <c r="H17" s="39">
        <f t="shared" si="0"/>
        <v>-1.7488420925825916</v>
      </c>
    </row>
    <row r="18" spans="1:8" ht="15">
      <c r="A18" s="5" t="s">
        <v>8</v>
      </c>
      <c r="B18" s="39">
        <v>37194295.25</v>
      </c>
      <c r="C18" s="55">
        <v>0</v>
      </c>
      <c r="D18" s="39">
        <v>803530875.61</v>
      </c>
      <c r="E18" s="39">
        <v>387878201.74</v>
      </c>
      <c r="F18" s="39">
        <f t="shared" si="1"/>
        <v>8.9484075499134</v>
      </c>
      <c r="G18" s="39">
        <f t="shared" si="2"/>
        <v>0.10345011034294067</v>
      </c>
      <c r="H18" s="39">
        <f t="shared" si="0"/>
        <v>-0.20690022068588135</v>
      </c>
    </row>
    <row r="19" spans="1:8" ht="15">
      <c r="A19" s="5" t="s">
        <v>9</v>
      </c>
      <c r="B19" s="39">
        <v>10000000</v>
      </c>
      <c r="C19" s="55">
        <v>0</v>
      </c>
      <c r="D19" s="39">
        <v>722763255.38</v>
      </c>
      <c r="E19" s="39">
        <v>512406882.99</v>
      </c>
      <c r="F19" s="39">
        <f t="shared" si="1"/>
        <v>4.753837445656286</v>
      </c>
      <c r="G19" s="39">
        <f t="shared" si="2"/>
        <v>0.054957824122606636</v>
      </c>
      <c r="H19" s="39">
        <f t="shared" si="0"/>
        <v>-0.10991564824521327</v>
      </c>
    </row>
    <row r="20" spans="1:8" ht="15">
      <c r="A20" s="5" t="s">
        <v>10</v>
      </c>
      <c r="B20" s="39">
        <v>0</v>
      </c>
      <c r="C20" s="55">
        <v>0</v>
      </c>
      <c r="D20" s="39">
        <v>142874933.98</v>
      </c>
      <c r="E20" s="39">
        <v>107493868.24</v>
      </c>
      <c r="F20" s="39">
        <f t="shared" si="1"/>
        <v>0</v>
      </c>
      <c r="G20" s="39">
        <f t="shared" si="2"/>
        <v>0</v>
      </c>
      <c r="H20" s="39">
        <f t="shared" si="0"/>
        <v>0</v>
      </c>
    </row>
    <row r="21" spans="1:8" ht="15">
      <c r="A21" s="5" t="s">
        <v>11</v>
      </c>
      <c r="B21" s="39">
        <v>21500000</v>
      </c>
      <c r="C21" s="55">
        <v>9100000</v>
      </c>
      <c r="D21" s="39">
        <v>605977711.86</v>
      </c>
      <c r="E21" s="39">
        <v>443756178.49</v>
      </c>
      <c r="F21" s="39">
        <f t="shared" si="1"/>
        <v>7.643868074972321</v>
      </c>
      <c r="G21" s="39">
        <f t="shared" si="2"/>
        <v>0.08836868363359476</v>
      </c>
      <c r="H21" s="39">
        <f t="shared" si="0"/>
        <v>-0.17673736726718953</v>
      </c>
    </row>
    <row r="22" spans="1:8" ht="15">
      <c r="A22" s="5" t="s">
        <v>12</v>
      </c>
      <c r="B22" s="39">
        <v>0</v>
      </c>
      <c r="C22" s="55">
        <v>0</v>
      </c>
      <c r="D22" s="39">
        <v>211948788</v>
      </c>
      <c r="E22" s="39">
        <v>141074889.29</v>
      </c>
      <c r="F22" s="39">
        <f t="shared" si="1"/>
        <v>0</v>
      </c>
      <c r="G22" s="39">
        <f t="shared" si="2"/>
        <v>0</v>
      </c>
      <c r="H22" s="39">
        <f t="shared" si="0"/>
        <v>0</v>
      </c>
    </row>
    <row r="23" spans="1:8" ht="15">
      <c r="A23" s="5" t="s">
        <v>13</v>
      </c>
      <c r="B23" s="39">
        <v>29621000</v>
      </c>
      <c r="C23" s="55">
        <v>24071000</v>
      </c>
      <c r="D23" s="39">
        <v>414113382.04</v>
      </c>
      <c r="E23" s="39">
        <v>312452481.69</v>
      </c>
      <c r="F23" s="39">
        <f t="shared" si="1"/>
        <v>5.459326034780685</v>
      </c>
      <c r="G23" s="39">
        <f t="shared" si="2"/>
        <v>0.06311378617322992</v>
      </c>
      <c r="H23" s="39">
        <f t="shared" si="0"/>
        <v>-0.12622757234645984</v>
      </c>
    </row>
    <row r="24" spans="1:8" ht="15">
      <c r="A24" s="5" t="s">
        <v>14</v>
      </c>
      <c r="B24" s="39">
        <v>0</v>
      </c>
      <c r="C24" s="55">
        <v>0</v>
      </c>
      <c r="D24" s="39">
        <v>235563781.5</v>
      </c>
      <c r="E24" s="39">
        <v>150886932.2</v>
      </c>
      <c r="F24" s="39">
        <f t="shared" si="1"/>
        <v>0</v>
      </c>
      <c r="G24" s="39">
        <f t="shared" si="2"/>
        <v>0</v>
      </c>
      <c r="H24" s="39">
        <f t="shared" si="0"/>
        <v>0</v>
      </c>
    </row>
    <row r="25" spans="1:8" ht="15">
      <c r="A25" s="5" t="s">
        <v>15</v>
      </c>
      <c r="B25" s="39">
        <v>0</v>
      </c>
      <c r="C25" s="55">
        <v>0</v>
      </c>
      <c r="D25" s="39">
        <v>506290446.12</v>
      </c>
      <c r="E25" s="39">
        <v>438288011.8</v>
      </c>
      <c r="F25" s="39">
        <f t="shared" si="1"/>
        <v>0</v>
      </c>
      <c r="G25" s="39">
        <f t="shared" si="2"/>
        <v>0</v>
      </c>
      <c r="H25" s="39">
        <f t="shared" si="0"/>
        <v>0</v>
      </c>
    </row>
    <row r="26" spans="1:8" ht="15">
      <c r="A26" s="5" t="s">
        <v>16</v>
      </c>
      <c r="B26" s="39">
        <v>0</v>
      </c>
      <c r="C26" s="55">
        <v>0</v>
      </c>
      <c r="D26" s="39">
        <v>2875043999.31</v>
      </c>
      <c r="E26" s="39">
        <v>2207653611.44</v>
      </c>
      <c r="F26" s="39">
        <f t="shared" si="1"/>
        <v>0</v>
      </c>
      <c r="G26" s="39">
        <f t="shared" si="2"/>
        <v>0</v>
      </c>
      <c r="H26" s="39">
        <f t="shared" si="0"/>
        <v>0</v>
      </c>
    </row>
    <row r="27" spans="1:8" ht="15">
      <c r="A27" s="5" t="s">
        <v>17</v>
      </c>
      <c r="B27" s="39">
        <v>12922810</v>
      </c>
      <c r="C27" s="55">
        <v>9307810</v>
      </c>
      <c r="D27" s="39">
        <v>109899342.56</v>
      </c>
      <c r="E27" s="39">
        <v>77820483.51</v>
      </c>
      <c r="F27" s="39">
        <f t="shared" si="1"/>
        <v>11.26910403629209</v>
      </c>
      <c r="G27" s="39">
        <f t="shared" si="2"/>
        <v>0.13027905239204007</v>
      </c>
      <c r="H27" s="39">
        <f t="shared" si="0"/>
        <v>-0.26055810478408015</v>
      </c>
    </row>
    <row r="28" spans="1:8" ht="15">
      <c r="A28" s="5" t="s">
        <v>18</v>
      </c>
      <c r="B28" s="39">
        <v>3518700</v>
      </c>
      <c r="C28" s="55">
        <v>0</v>
      </c>
      <c r="D28" s="39">
        <v>215627790.07</v>
      </c>
      <c r="E28" s="39">
        <v>169850608.59</v>
      </c>
      <c r="F28" s="39">
        <f t="shared" si="1"/>
        <v>7.686580707327552</v>
      </c>
      <c r="G28" s="39">
        <f t="shared" si="2"/>
        <v>0.08886247278049486</v>
      </c>
      <c r="H28" s="39">
        <f t="shared" si="0"/>
        <v>-0.17772494556098972</v>
      </c>
    </row>
    <row r="29" spans="1:8" ht="15">
      <c r="A29" s="5" t="s">
        <v>19</v>
      </c>
      <c r="B29" s="39">
        <v>0</v>
      </c>
      <c r="C29" s="55">
        <v>0</v>
      </c>
      <c r="D29" s="39">
        <v>458264568.69</v>
      </c>
      <c r="E29" s="39">
        <v>265645342.36</v>
      </c>
      <c r="F29" s="39">
        <f t="shared" si="1"/>
        <v>0</v>
      </c>
      <c r="G29" s="39">
        <f t="shared" si="2"/>
        <v>0</v>
      </c>
      <c r="H29" s="39">
        <f t="shared" si="0"/>
        <v>0</v>
      </c>
    </row>
    <row r="30" spans="1:8" ht="15">
      <c r="A30" s="5" t="s">
        <v>20</v>
      </c>
      <c r="B30" s="39">
        <v>0</v>
      </c>
      <c r="C30" s="55">
        <v>0</v>
      </c>
      <c r="D30" s="39">
        <v>483526058.12</v>
      </c>
      <c r="E30" s="39">
        <v>238417608.95</v>
      </c>
      <c r="F30" s="39">
        <f t="shared" si="1"/>
        <v>0</v>
      </c>
      <c r="G30" s="39">
        <f t="shared" si="2"/>
        <v>0</v>
      </c>
      <c r="H30" s="39">
        <f t="shared" si="0"/>
        <v>0</v>
      </c>
    </row>
    <row r="31" spans="1:8" ht="15">
      <c r="A31" s="5" t="s">
        <v>21</v>
      </c>
      <c r="B31" s="39">
        <v>54417000</v>
      </c>
      <c r="C31" s="55">
        <v>4167000</v>
      </c>
      <c r="D31" s="39">
        <v>220052851.39</v>
      </c>
      <c r="E31" s="39">
        <v>142924923.56</v>
      </c>
      <c r="F31" s="39">
        <f t="shared" si="1"/>
        <v>65.15149753634968</v>
      </c>
      <c r="G31" s="39">
        <f t="shared" si="2"/>
        <v>0.7531987754858605</v>
      </c>
      <c r="H31" s="39">
        <f t="shared" si="0"/>
        <v>-1.506397550971721</v>
      </c>
    </row>
    <row r="32" spans="1:8" ht="15">
      <c r="A32" s="5" t="s">
        <v>22</v>
      </c>
      <c r="B32" s="39">
        <v>0</v>
      </c>
      <c r="C32" s="55">
        <v>0</v>
      </c>
      <c r="D32" s="39">
        <v>339950887.74</v>
      </c>
      <c r="E32" s="39">
        <v>224530255.35</v>
      </c>
      <c r="F32" s="39">
        <f t="shared" si="1"/>
        <v>0</v>
      </c>
      <c r="G32" s="39">
        <f t="shared" si="2"/>
        <v>0</v>
      </c>
      <c r="H32" s="39">
        <f t="shared" si="0"/>
        <v>0</v>
      </c>
    </row>
    <row r="33" spans="1:8" ht="15">
      <c r="A33" s="5" t="s">
        <v>23</v>
      </c>
      <c r="B33" s="39">
        <v>70212000</v>
      </c>
      <c r="C33" s="55">
        <v>13100000</v>
      </c>
      <c r="D33" s="39">
        <v>561941823.64</v>
      </c>
      <c r="E33" s="39">
        <v>473130690.82</v>
      </c>
      <c r="F33" s="39">
        <f t="shared" si="1"/>
        <v>64.30725314105953</v>
      </c>
      <c r="G33" s="39">
        <f t="shared" si="2"/>
        <v>0.7434386952300143</v>
      </c>
      <c r="H33" s="39">
        <f t="shared" si="0"/>
        <v>-1.4868773904600285</v>
      </c>
    </row>
    <row r="34" spans="1:8" ht="15">
      <c r="A34" s="5" t="s">
        <v>24</v>
      </c>
      <c r="B34" s="39">
        <v>0</v>
      </c>
      <c r="C34" s="55">
        <v>0</v>
      </c>
      <c r="D34" s="39">
        <v>629786886.62</v>
      </c>
      <c r="E34" s="39">
        <v>337978846.2</v>
      </c>
      <c r="F34" s="39">
        <f t="shared" si="1"/>
        <v>0</v>
      </c>
      <c r="G34" s="39">
        <f t="shared" si="2"/>
        <v>0</v>
      </c>
      <c r="H34" s="39">
        <f t="shared" si="0"/>
        <v>0</v>
      </c>
    </row>
    <row r="35" spans="1:8" ht="15">
      <c r="A35" s="5" t="s">
        <v>25</v>
      </c>
      <c r="B35" s="39">
        <v>18020000</v>
      </c>
      <c r="C35" s="55">
        <v>0</v>
      </c>
      <c r="D35" s="39">
        <v>129317253.51</v>
      </c>
      <c r="E35" s="39">
        <v>102133990.55</v>
      </c>
      <c r="F35" s="39">
        <f t="shared" si="1"/>
        <v>66.29079086832331</v>
      </c>
      <c r="G35" s="39">
        <f t="shared" si="2"/>
        <v>0.7663698363978984</v>
      </c>
      <c r="H35" s="39">
        <f t="shared" si="0"/>
        <v>-1.5327396727957967</v>
      </c>
    </row>
    <row r="36" spans="1:8" ht="15">
      <c r="A36" s="5" t="s">
        <v>26</v>
      </c>
      <c r="B36" s="39">
        <v>7000000</v>
      </c>
      <c r="C36" s="55">
        <v>0</v>
      </c>
      <c r="D36" s="39">
        <v>394415422.03</v>
      </c>
      <c r="E36" s="39">
        <v>218853857.02</v>
      </c>
      <c r="F36" s="39">
        <f t="shared" si="1"/>
        <v>3.987205285850169</v>
      </c>
      <c r="G36" s="39">
        <f t="shared" si="2"/>
        <v>0.0460949978507794</v>
      </c>
      <c r="H36" s="39">
        <f t="shared" si="0"/>
        <v>-0.0921899957015588</v>
      </c>
    </row>
    <row r="37" spans="1:8" ht="15">
      <c r="A37" s="5" t="s">
        <v>27</v>
      </c>
      <c r="B37" s="39">
        <v>0</v>
      </c>
      <c r="C37" s="55">
        <v>0</v>
      </c>
      <c r="D37" s="39">
        <v>395846987.25</v>
      </c>
      <c r="E37" s="39">
        <v>318447054.06</v>
      </c>
      <c r="F37" s="39">
        <f t="shared" si="1"/>
        <v>0</v>
      </c>
      <c r="G37" s="39">
        <f t="shared" si="2"/>
        <v>0</v>
      </c>
      <c r="H37" s="39">
        <f t="shared" si="0"/>
        <v>0</v>
      </c>
    </row>
    <row r="38" spans="1:8" ht="15">
      <c r="A38" s="5" t="s">
        <v>28</v>
      </c>
      <c r="B38" s="39">
        <v>0</v>
      </c>
      <c r="C38" s="55">
        <v>0</v>
      </c>
      <c r="D38" s="39">
        <v>386608572.31</v>
      </c>
      <c r="E38" s="39">
        <v>298573629</v>
      </c>
      <c r="F38" s="39">
        <f t="shared" si="1"/>
        <v>0</v>
      </c>
      <c r="G38" s="39">
        <f t="shared" si="2"/>
        <v>0</v>
      </c>
      <c r="H38" s="39">
        <f t="shared" si="0"/>
        <v>0</v>
      </c>
    </row>
    <row r="39" spans="1:8" ht="15">
      <c r="A39" s="5" t="s">
        <v>29</v>
      </c>
      <c r="B39" s="39">
        <v>23703000</v>
      </c>
      <c r="C39" s="55">
        <v>0</v>
      </c>
      <c r="D39" s="39">
        <v>306289713.28</v>
      </c>
      <c r="E39" s="39">
        <v>229403809.72</v>
      </c>
      <c r="F39" s="39">
        <f t="shared" si="1"/>
        <v>30.828798131380132</v>
      </c>
      <c r="G39" s="39">
        <f t="shared" si="2"/>
        <v>0.35640336569855746</v>
      </c>
      <c r="H39" s="39">
        <f t="shared" si="0"/>
        <v>-0.7128067313971149</v>
      </c>
    </row>
    <row r="40" spans="1:8" ht="15">
      <c r="A40" s="5" t="s">
        <v>30</v>
      </c>
      <c r="B40" s="39">
        <v>50329750</v>
      </c>
      <c r="C40" s="55">
        <v>7330000</v>
      </c>
      <c r="D40" s="39">
        <v>959016635.81</v>
      </c>
      <c r="E40" s="39">
        <v>643219613.95</v>
      </c>
      <c r="F40" s="39">
        <f t="shared" si="1"/>
        <v>13.616262036525088</v>
      </c>
      <c r="G40" s="39">
        <f t="shared" si="2"/>
        <v>0.15741390881895478</v>
      </c>
      <c r="H40" s="39">
        <f t="shared" si="0"/>
        <v>-0.31482781763790957</v>
      </c>
    </row>
    <row r="41" spans="1:8" ht="15">
      <c r="A41" s="5" t="s">
        <v>31</v>
      </c>
      <c r="B41" s="39">
        <v>30000000</v>
      </c>
      <c r="C41" s="55">
        <v>0</v>
      </c>
      <c r="D41" s="39">
        <v>769974530.21</v>
      </c>
      <c r="E41" s="39">
        <v>462066537.91</v>
      </c>
      <c r="F41" s="39">
        <f t="shared" si="1"/>
        <v>9.743170281455535</v>
      </c>
      <c r="G41" s="39">
        <f t="shared" si="2"/>
        <v>0.11263814651763263</v>
      </c>
      <c r="H41" s="39">
        <f t="shared" si="0"/>
        <v>-0.22527629303526525</v>
      </c>
    </row>
    <row r="42" spans="1:8" ht="15">
      <c r="A42" s="5" t="s">
        <v>32</v>
      </c>
      <c r="B42" s="39">
        <v>5000000</v>
      </c>
      <c r="C42" s="55">
        <v>0</v>
      </c>
      <c r="D42" s="39">
        <v>300938997.26</v>
      </c>
      <c r="E42" s="39">
        <v>175635476.39</v>
      </c>
      <c r="F42" s="39">
        <f t="shared" si="1"/>
        <v>3.9903108590120175</v>
      </c>
      <c r="G42" s="39">
        <f t="shared" si="2"/>
        <v>0.04613090053899283</v>
      </c>
      <c r="H42" s="39">
        <f t="shared" si="0"/>
        <v>-0.09226180107798566</v>
      </c>
    </row>
    <row r="43" spans="1:8" ht="15">
      <c r="A43" s="5" t="s">
        <v>33</v>
      </c>
      <c r="B43" s="39">
        <v>25284750</v>
      </c>
      <c r="C43" s="55">
        <v>0</v>
      </c>
      <c r="D43" s="39">
        <v>255655619.33</v>
      </c>
      <c r="E43" s="39">
        <v>187164899.79</v>
      </c>
      <c r="F43" s="39">
        <f t="shared" si="1"/>
        <v>36.9170453600406</v>
      </c>
      <c r="G43" s="39">
        <f t="shared" si="2"/>
        <v>0.4267879390527431</v>
      </c>
      <c r="H43" s="39">
        <f t="shared" si="0"/>
        <v>-0.8535758781054862</v>
      </c>
    </row>
    <row r="44" spans="1:8" ht="15">
      <c r="A44" s="5" t="s">
        <v>34</v>
      </c>
      <c r="B44" s="39">
        <v>0</v>
      </c>
      <c r="C44" s="55">
        <v>0</v>
      </c>
      <c r="D44" s="39">
        <v>224474581.23</v>
      </c>
      <c r="E44" s="39">
        <v>179410749.92</v>
      </c>
      <c r="F44" s="39">
        <f t="shared" si="1"/>
        <v>0</v>
      </c>
      <c r="G44" s="39">
        <f t="shared" si="2"/>
        <v>0</v>
      </c>
      <c r="H44" s="39">
        <f t="shared" si="0"/>
        <v>0</v>
      </c>
    </row>
    <row r="45" spans="1:8" ht="15">
      <c r="A45" s="5" t="s">
        <v>35</v>
      </c>
      <c r="B45" s="39">
        <v>3170000</v>
      </c>
      <c r="C45" s="55">
        <v>3170000</v>
      </c>
      <c r="D45" s="39">
        <v>223026034.97</v>
      </c>
      <c r="E45" s="39">
        <v>169527991.1</v>
      </c>
      <c r="F45" s="39">
        <f t="shared" si="1"/>
        <v>0</v>
      </c>
      <c r="G45" s="39">
        <f t="shared" si="2"/>
        <v>0</v>
      </c>
      <c r="H45" s="39">
        <f t="shared" si="0"/>
        <v>0</v>
      </c>
    </row>
    <row r="46" spans="1:8" ht="15">
      <c r="A46" s="5" t="s">
        <v>36</v>
      </c>
      <c r="B46" s="39">
        <v>9970000</v>
      </c>
      <c r="C46" s="55">
        <v>0</v>
      </c>
      <c r="D46" s="39">
        <v>242186867.48</v>
      </c>
      <c r="E46" s="39">
        <v>173687277.94</v>
      </c>
      <c r="F46" s="39">
        <f t="shared" si="1"/>
        <v>14.554831739799065</v>
      </c>
      <c r="G46" s="39">
        <f t="shared" si="2"/>
        <v>0.16826445835267306</v>
      </c>
      <c r="H46" s="39">
        <f t="shared" si="0"/>
        <v>-0.3365289167053461</v>
      </c>
    </row>
    <row r="47" spans="1:8" s="18" customFormat="1" ht="15">
      <c r="A47" s="15" t="s">
        <v>71</v>
      </c>
      <c r="B47" s="16">
        <f>SUM(B10:B46)</f>
        <v>15438824705.25</v>
      </c>
      <c r="C47" s="16">
        <f>SUM(C10:C46)</f>
        <v>547059210</v>
      </c>
      <c r="D47" s="16">
        <f>SUM(D10:D46)</f>
        <v>60405925662.50001</v>
      </c>
      <c r="E47" s="16">
        <f>SUM(E10:E46)</f>
        <v>31783682476.83</v>
      </c>
      <c r="F47" s="16">
        <f t="shared" si="1"/>
        <v>52.02864568876874</v>
      </c>
      <c r="G47" s="16"/>
      <c r="H47" s="16"/>
    </row>
    <row r="49" ht="15">
      <c r="F49" s="21"/>
    </row>
  </sheetData>
  <sheetProtection/>
  <mergeCells count="8">
    <mergeCell ref="A1:H1"/>
    <mergeCell ref="A7:A8"/>
    <mergeCell ref="B7:C7"/>
    <mergeCell ref="D7:D8"/>
    <mergeCell ref="E7:E8"/>
    <mergeCell ref="F7:F8"/>
    <mergeCell ref="G7:G8"/>
    <mergeCell ref="H7:H8"/>
  </mergeCells>
  <printOptions/>
  <pageMargins left="0.17" right="0.15748031496062992" top="0.5" bottom="0.15748031496062992" header="0.15748031496062992" footer="0.15748031496062992"/>
  <pageSetup fitToHeight="1" fitToWidth="1" horizontalDpi="600" verticalDpi="600" orientation="portrait" paperSize="9" scale="6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E46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B12" sqref="B12"/>
    </sheetView>
  </sheetViews>
  <sheetFormatPr defaultColWidth="9.140625" defaultRowHeight="15"/>
  <cols>
    <col min="1" max="1" width="24.7109375" style="1" customWidth="1"/>
    <col min="2" max="2" width="20.7109375" style="1" customWidth="1"/>
    <col min="3" max="3" width="8.7109375" style="2" customWidth="1"/>
    <col min="4" max="4" width="8.57421875" style="2" customWidth="1"/>
    <col min="5" max="5" width="18.8515625" style="2" customWidth="1"/>
    <col min="6" max="16384" width="9.140625" style="1" customWidth="1"/>
  </cols>
  <sheetData>
    <row r="1" spans="1:5" ht="35.25" customHeight="1">
      <c r="A1" s="74" t="s">
        <v>214</v>
      </c>
      <c r="B1" s="79"/>
      <c r="C1" s="79"/>
      <c r="D1" s="79"/>
      <c r="E1" s="79"/>
    </row>
    <row r="3" spans="1:2" ht="15">
      <c r="A3" s="11" t="s">
        <v>159</v>
      </c>
      <c r="B3" s="11">
        <v>1</v>
      </c>
    </row>
    <row r="4" spans="1:2" ht="15">
      <c r="A4" s="12" t="s">
        <v>160</v>
      </c>
      <c r="B4" s="12">
        <v>0</v>
      </c>
    </row>
    <row r="5" spans="1:2" ht="15">
      <c r="A5" s="13" t="s">
        <v>161</v>
      </c>
      <c r="B5" s="14" t="s">
        <v>43</v>
      </c>
    </row>
    <row r="7" spans="1:5" s="8" customFormat="1" ht="129" customHeight="1">
      <c r="A7" s="3" t="s">
        <v>38</v>
      </c>
      <c r="B7" s="3" t="s">
        <v>298</v>
      </c>
      <c r="C7" s="9" t="s">
        <v>162</v>
      </c>
      <c r="D7" s="9" t="s">
        <v>163</v>
      </c>
      <c r="E7" s="9" t="s">
        <v>164</v>
      </c>
    </row>
    <row r="8" spans="1:5" s="7" customFormat="1" ht="15">
      <c r="A8" s="9">
        <v>1</v>
      </c>
      <c r="B8" s="9">
        <v>2</v>
      </c>
      <c r="C8" s="9">
        <v>3</v>
      </c>
      <c r="D8" s="9">
        <v>4</v>
      </c>
      <c r="E8" s="9">
        <v>5</v>
      </c>
    </row>
    <row r="9" spans="1:5" ht="15">
      <c r="A9" s="5" t="s">
        <v>0</v>
      </c>
      <c r="B9" s="50"/>
      <c r="C9" s="20">
        <f>IF($B9="+",1,0)</f>
        <v>0</v>
      </c>
      <c r="D9" s="20">
        <f>($C9-$B$4)/($B$3-$B$4)</f>
        <v>0</v>
      </c>
      <c r="E9" s="20">
        <f>$D9*$B$5</f>
        <v>0</v>
      </c>
    </row>
    <row r="10" spans="1:5" ht="15">
      <c r="A10" s="5" t="s">
        <v>1</v>
      </c>
      <c r="B10" s="50"/>
      <c r="C10" s="20">
        <f aca="true" t="shared" si="0" ref="C10:C45">IF($B10="+",1,0)</f>
        <v>0</v>
      </c>
      <c r="D10" s="20">
        <f aca="true" t="shared" si="1" ref="D10:D45">($C10-$B$4)/($B$3-$B$4)</f>
        <v>0</v>
      </c>
      <c r="E10" s="20">
        <f aca="true" t="shared" si="2" ref="E10:E45">$D10*$B$5</f>
        <v>0</v>
      </c>
    </row>
    <row r="11" spans="1:5" ht="15">
      <c r="A11" s="5" t="s">
        <v>2</v>
      </c>
      <c r="B11" s="50"/>
      <c r="C11" s="20">
        <f t="shared" si="0"/>
        <v>0</v>
      </c>
      <c r="D11" s="20">
        <f t="shared" si="1"/>
        <v>0</v>
      </c>
      <c r="E11" s="20">
        <f t="shared" si="2"/>
        <v>0</v>
      </c>
    </row>
    <row r="12" spans="1:5" ht="15">
      <c r="A12" s="5" t="s">
        <v>3</v>
      </c>
      <c r="B12" s="50"/>
      <c r="C12" s="20">
        <f t="shared" si="0"/>
        <v>0</v>
      </c>
      <c r="D12" s="20">
        <f t="shared" si="1"/>
        <v>0</v>
      </c>
      <c r="E12" s="20">
        <f t="shared" si="2"/>
        <v>0</v>
      </c>
    </row>
    <row r="13" spans="1:5" ht="15">
      <c r="A13" s="5" t="s">
        <v>4</v>
      </c>
      <c r="B13" s="50"/>
      <c r="C13" s="20">
        <f t="shared" si="0"/>
        <v>0</v>
      </c>
      <c r="D13" s="20">
        <f t="shared" si="1"/>
        <v>0</v>
      </c>
      <c r="E13" s="20">
        <f t="shared" si="2"/>
        <v>0</v>
      </c>
    </row>
    <row r="14" spans="1:5" ht="15">
      <c r="A14" s="5" t="s">
        <v>5</v>
      </c>
      <c r="B14" s="50"/>
      <c r="C14" s="20">
        <f t="shared" si="0"/>
        <v>0</v>
      </c>
      <c r="D14" s="20">
        <f t="shared" si="1"/>
        <v>0</v>
      </c>
      <c r="E14" s="20">
        <f t="shared" si="2"/>
        <v>0</v>
      </c>
    </row>
    <row r="15" spans="1:5" ht="15">
      <c r="A15" s="5" t="s">
        <v>6</v>
      </c>
      <c r="B15" s="50"/>
      <c r="C15" s="20">
        <f t="shared" si="0"/>
        <v>0</v>
      </c>
      <c r="D15" s="20">
        <f t="shared" si="1"/>
        <v>0</v>
      </c>
      <c r="E15" s="20">
        <f t="shared" si="2"/>
        <v>0</v>
      </c>
    </row>
    <row r="16" spans="1:5" ht="15">
      <c r="A16" s="5" t="s">
        <v>7</v>
      </c>
      <c r="B16" s="50"/>
      <c r="C16" s="20">
        <f t="shared" si="0"/>
        <v>0</v>
      </c>
      <c r="D16" s="20">
        <f t="shared" si="1"/>
        <v>0</v>
      </c>
      <c r="E16" s="20">
        <f t="shared" si="2"/>
        <v>0</v>
      </c>
    </row>
    <row r="17" spans="1:5" ht="15">
      <c r="A17" s="5" t="s">
        <v>8</v>
      </c>
      <c r="B17" s="50"/>
      <c r="C17" s="20">
        <f t="shared" si="0"/>
        <v>0</v>
      </c>
      <c r="D17" s="20">
        <f t="shared" si="1"/>
        <v>0</v>
      </c>
      <c r="E17" s="20">
        <f t="shared" si="2"/>
        <v>0</v>
      </c>
    </row>
    <row r="18" spans="1:5" ht="15">
      <c r="A18" s="5" t="s">
        <v>9</v>
      </c>
      <c r="B18" s="50"/>
      <c r="C18" s="20">
        <f t="shared" si="0"/>
        <v>0</v>
      </c>
      <c r="D18" s="20">
        <f t="shared" si="1"/>
        <v>0</v>
      </c>
      <c r="E18" s="20">
        <f t="shared" si="2"/>
        <v>0</v>
      </c>
    </row>
    <row r="19" spans="1:5" ht="15">
      <c r="A19" s="5" t="s">
        <v>10</v>
      </c>
      <c r="B19" s="51"/>
      <c r="C19" s="20">
        <f t="shared" si="0"/>
        <v>0</v>
      </c>
      <c r="D19" s="20">
        <f t="shared" si="1"/>
        <v>0</v>
      </c>
      <c r="E19" s="20">
        <f t="shared" si="2"/>
        <v>0</v>
      </c>
    </row>
    <row r="20" spans="1:5" ht="15">
      <c r="A20" s="5" t="s">
        <v>11</v>
      </c>
      <c r="B20" s="50"/>
      <c r="C20" s="20">
        <f t="shared" si="0"/>
        <v>0</v>
      </c>
      <c r="D20" s="20">
        <f t="shared" si="1"/>
        <v>0</v>
      </c>
      <c r="E20" s="20">
        <f t="shared" si="2"/>
        <v>0</v>
      </c>
    </row>
    <row r="21" spans="1:5" ht="15">
      <c r="A21" s="5" t="s">
        <v>12</v>
      </c>
      <c r="B21" s="50"/>
      <c r="C21" s="20">
        <f t="shared" si="0"/>
        <v>0</v>
      </c>
      <c r="D21" s="20">
        <f t="shared" si="1"/>
        <v>0</v>
      </c>
      <c r="E21" s="20">
        <f t="shared" si="2"/>
        <v>0</v>
      </c>
    </row>
    <row r="22" spans="1:5" ht="15">
      <c r="A22" s="5" t="s">
        <v>13</v>
      </c>
      <c r="B22" s="50"/>
      <c r="C22" s="20">
        <f t="shared" si="0"/>
        <v>0</v>
      </c>
      <c r="D22" s="20">
        <f t="shared" si="1"/>
        <v>0</v>
      </c>
      <c r="E22" s="20">
        <f t="shared" si="2"/>
        <v>0</v>
      </c>
    </row>
    <row r="23" spans="1:5" ht="15">
      <c r="A23" s="5" t="s">
        <v>14</v>
      </c>
      <c r="B23" s="50"/>
      <c r="C23" s="20">
        <f t="shared" si="0"/>
        <v>0</v>
      </c>
      <c r="D23" s="20">
        <f t="shared" si="1"/>
        <v>0</v>
      </c>
      <c r="E23" s="20">
        <f t="shared" si="2"/>
        <v>0</v>
      </c>
    </row>
    <row r="24" spans="1:5" ht="15">
      <c r="A24" s="5" t="s">
        <v>15</v>
      </c>
      <c r="B24" s="50"/>
      <c r="C24" s="20">
        <f t="shared" si="0"/>
        <v>0</v>
      </c>
      <c r="D24" s="20">
        <f t="shared" si="1"/>
        <v>0</v>
      </c>
      <c r="E24" s="20">
        <f t="shared" si="2"/>
        <v>0</v>
      </c>
    </row>
    <row r="25" spans="1:5" ht="15">
      <c r="A25" s="5" t="s">
        <v>16</v>
      </c>
      <c r="B25" s="50"/>
      <c r="C25" s="20">
        <f t="shared" si="0"/>
        <v>0</v>
      </c>
      <c r="D25" s="20">
        <f t="shared" si="1"/>
        <v>0</v>
      </c>
      <c r="E25" s="20">
        <f t="shared" si="2"/>
        <v>0</v>
      </c>
    </row>
    <row r="26" spans="1:5" ht="15">
      <c r="A26" s="5" t="s">
        <v>17</v>
      </c>
      <c r="B26" s="50"/>
      <c r="C26" s="20">
        <f t="shared" si="0"/>
        <v>0</v>
      </c>
      <c r="D26" s="20">
        <f t="shared" si="1"/>
        <v>0</v>
      </c>
      <c r="E26" s="20">
        <f t="shared" si="2"/>
        <v>0</v>
      </c>
    </row>
    <row r="27" spans="1:5" ht="15">
      <c r="A27" s="5" t="s">
        <v>18</v>
      </c>
      <c r="B27" s="50"/>
      <c r="C27" s="20">
        <f t="shared" si="0"/>
        <v>0</v>
      </c>
      <c r="D27" s="20">
        <f t="shared" si="1"/>
        <v>0</v>
      </c>
      <c r="E27" s="20">
        <f t="shared" si="2"/>
        <v>0</v>
      </c>
    </row>
    <row r="28" spans="1:5" ht="15">
      <c r="A28" s="5" t="s">
        <v>19</v>
      </c>
      <c r="B28" s="50"/>
      <c r="C28" s="20">
        <f t="shared" si="0"/>
        <v>0</v>
      </c>
      <c r="D28" s="20">
        <f t="shared" si="1"/>
        <v>0</v>
      </c>
      <c r="E28" s="20">
        <f t="shared" si="2"/>
        <v>0</v>
      </c>
    </row>
    <row r="29" spans="1:5" ht="15">
      <c r="A29" s="5" t="s">
        <v>20</v>
      </c>
      <c r="B29" s="50"/>
      <c r="C29" s="20">
        <f t="shared" si="0"/>
        <v>0</v>
      </c>
      <c r="D29" s="20">
        <f t="shared" si="1"/>
        <v>0</v>
      </c>
      <c r="E29" s="20">
        <f t="shared" si="2"/>
        <v>0</v>
      </c>
    </row>
    <row r="30" spans="1:5" ht="15">
      <c r="A30" s="5" t="s">
        <v>21</v>
      </c>
      <c r="B30" s="50"/>
      <c r="C30" s="20">
        <f t="shared" si="0"/>
        <v>0</v>
      </c>
      <c r="D30" s="20">
        <f t="shared" si="1"/>
        <v>0</v>
      </c>
      <c r="E30" s="20">
        <f t="shared" si="2"/>
        <v>0</v>
      </c>
    </row>
    <row r="31" spans="1:5" ht="15">
      <c r="A31" s="5" t="s">
        <v>22</v>
      </c>
      <c r="B31" s="50"/>
      <c r="C31" s="20">
        <f t="shared" si="0"/>
        <v>0</v>
      </c>
      <c r="D31" s="20">
        <f t="shared" si="1"/>
        <v>0</v>
      </c>
      <c r="E31" s="20">
        <f t="shared" si="2"/>
        <v>0</v>
      </c>
    </row>
    <row r="32" spans="1:5" ht="15">
      <c r="A32" s="5" t="s">
        <v>23</v>
      </c>
      <c r="B32" s="50"/>
      <c r="C32" s="20">
        <f t="shared" si="0"/>
        <v>0</v>
      </c>
      <c r="D32" s="20">
        <f t="shared" si="1"/>
        <v>0</v>
      </c>
      <c r="E32" s="20">
        <f t="shared" si="2"/>
        <v>0</v>
      </c>
    </row>
    <row r="33" spans="1:5" ht="15">
      <c r="A33" s="5" t="s">
        <v>24</v>
      </c>
      <c r="B33" s="50"/>
      <c r="C33" s="20">
        <f t="shared" si="0"/>
        <v>0</v>
      </c>
      <c r="D33" s="20">
        <f t="shared" si="1"/>
        <v>0</v>
      </c>
      <c r="E33" s="20">
        <f t="shared" si="2"/>
        <v>0</v>
      </c>
    </row>
    <row r="34" spans="1:5" ht="15">
      <c r="A34" s="5" t="s">
        <v>25</v>
      </c>
      <c r="B34" s="50"/>
      <c r="C34" s="20">
        <f t="shared" si="0"/>
        <v>0</v>
      </c>
      <c r="D34" s="20">
        <f t="shared" si="1"/>
        <v>0</v>
      </c>
      <c r="E34" s="20">
        <f t="shared" si="2"/>
        <v>0</v>
      </c>
    </row>
    <row r="35" spans="1:5" ht="15">
      <c r="A35" s="5" t="s">
        <v>26</v>
      </c>
      <c r="B35" s="50"/>
      <c r="C35" s="20">
        <f t="shared" si="0"/>
        <v>0</v>
      </c>
      <c r="D35" s="20">
        <f t="shared" si="1"/>
        <v>0</v>
      </c>
      <c r="E35" s="20">
        <f t="shared" si="2"/>
        <v>0</v>
      </c>
    </row>
    <row r="36" spans="1:5" ht="15">
      <c r="A36" s="5" t="s">
        <v>27</v>
      </c>
      <c r="B36" s="50"/>
      <c r="C36" s="20">
        <f t="shared" si="0"/>
        <v>0</v>
      </c>
      <c r="D36" s="20">
        <f t="shared" si="1"/>
        <v>0</v>
      </c>
      <c r="E36" s="20">
        <f t="shared" si="2"/>
        <v>0</v>
      </c>
    </row>
    <row r="37" spans="1:5" ht="15">
      <c r="A37" s="5" t="s">
        <v>28</v>
      </c>
      <c r="B37" s="50"/>
      <c r="C37" s="20">
        <f t="shared" si="0"/>
        <v>0</v>
      </c>
      <c r="D37" s="20">
        <f t="shared" si="1"/>
        <v>0</v>
      </c>
      <c r="E37" s="20">
        <f t="shared" si="2"/>
        <v>0</v>
      </c>
    </row>
    <row r="38" spans="1:5" ht="15">
      <c r="A38" s="5" t="s">
        <v>29</v>
      </c>
      <c r="B38" s="50"/>
      <c r="C38" s="20">
        <f t="shared" si="0"/>
        <v>0</v>
      </c>
      <c r="D38" s="20">
        <f t="shared" si="1"/>
        <v>0</v>
      </c>
      <c r="E38" s="20">
        <f t="shared" si="2"/>
        <v>0</v>
      </c>
    </row>
    <row r="39" spans="1:5" ht="15">
      <c r="A39" s="5" t="s">
        <v>30</v>
      </c>
      <c r="B39" s="50"/>
      <c r="C39" s="20">
        <f t="shared" si="0"/>
        <v>0</v>
      </c>
      <c r="D39" s="20">
        <f t="shared" si="1"/>
        <v>0</v>
      </c>
      <c r="E39" s="20">
        <f t="shared" si="2"/>
        <v>0</v>
      </c>
    </row>
    <row r="40" spans="1:5" ht="15">
      <c r="A40" s="5" t="s">
        <v>31</v>
      </c>
      <c r="B40" s="50"/>
      <c r="C40" s="20">
        <f t="shared" si="0"/>
        <v>0</v>
      </c>
      <c r="D40" s="20">
        <f t="shared" si="1"/>
        <v>0</v>
      </c>
      <c r="E40" s="20">
        <f t="shared" si="2"/>
        <v>0</v>
      </c>
    </row>
    <row r="41" spans="1:5" ht="15">
      <c r="A41" s="5" t="s">
        <v>32</v>
      </c>
      <c r="B41" s="50"/>
      <c r="C41" s="20">
        <f t="shared" si="0"/>
        <v>0</v>
      </c>
      <c r="D41" s="20">
        <f t="shared" si="1"/>
        <v>0</v>
      </c>
      <c r="E41" s="20">
        <f t="shared" si="2"/>
        <v>0</v>
      </c>
    </row>
    <row r="42" spans="1:5" ht="15">
      <c r="A42" s="5" t="s">
        <v>33</v>
      </c>
      <c r="B42" s="50"/>
      <c r="C42" s="20">
        <f t="shared" si="0"/>
        <v>0</v>
      </c>
      <c r="D42" s="20">
        <f t="shared" si="1"/>
        <v>0</v>
      </c>
      <c r="E42" s="20">
        <f t="shared" si="2"/>
        <v>0</v>
      </c>
    </row>
    <row r="43" spans="1:5" ht="15">
      <c r="A43" s="5" t="s">
        <v>34</v>
      </c>
      <c r="B43" s="50"/>
      <c r="C43" s="20">
        <f t="shared" si="0"/>
        <v>0</v>
      </c>
      <c r="D43" s="20">
        <f t="shared" si="1"/>
        <v>0</v>
      </c>
      <c r="E43" s="20">
        <f t="shared" si="2"/>
        <v>0</v>
      </c>
    </row>
    <row r="44" spans="1:5" ht="15">
      <c r="A44" s="5" t="s">
        <v>35</v>
      </c>
      <c r="B44" s="50"/>
      <c r="C44" s="20">
        <f t="shared" si="0"/>
        <v>0</v>
      </c>
      <c r="D44" s="20">
        <f t="shared" si="1"/>
        <v>0</v>
      </c>
      <c r="E44" s="20">
        <f t="shared" si="2"/>
        <v>0</v>
      </c>
    </row>
    <row r="45" spans="1:5" ht="15">
      <c r="A45" s="5" t="s">
        <v>36</v>
      </c>
      <c r="B45" s="50"/>
      <c r="C45" s="20">
        <f t="shared" si="0"/>
        <v>0</v>
      </c>
      <c r="D45" s="20">
        <f t="shared" si="1"/>
        <v>0</v>
      </c>
      <c r="E45" s="20">
        <f t="shared" si="2"/>
        <v>0</v>
      </c>
    </row>
    <row r="46" ht="15">
      <c r="A46" s="6"/>
    </row>
  </sheetData>
  <sheetProtection/>
  <mergeCells count="1">
    <mergeCell ref="A1:E1"/>
  </mergeCells>
  <printOptions horizontalCentered="1"/>
  <pageMargins left="0.15748031496062992" right="0.15748031496062992" top="0.15748031496062992" bottom="0.2362204724409449" header="0.15748031496062992" footer="0.2362204724409449"/>
  <pageSetup fitToHeight="1" fitToWidth="1" horizontalDpi="600" verticalDpi="600" orientation="portrait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50"/>
  <sheetViews>
    <sheetView view="pageBreakPreview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:J1"/>
    </sheetView>
  </sheetViews>
  <sheetFormatPr defaultColWidth="8.7109375" defaultRowHeight="15"/>
  <cols>
    <col min="1" max="1" width="24.8515625" style="1" customWidth="1"/>
    <col min="2" max="2" width="17.00390625" style="1" customWidth="1"/>
    <col min="3" max="3" width="16.8515625" style="1" customWidth="1"/>
    <col min="4" max="4" width="17.00390625" style="1" customWidth="1"/>
    <col min="5" max="5" width="16.8515625" style="1" customWidth="1"/>
    <col min="6" max="6" width="19.00390625" style="1" bestFit="1" customWidth="1"/>
    <col min="7" max="7" width="17.140625" style="1" customWidth="1"/>
    <col min="8" max="8" width="9.8515625" style="1" customWidth="1"/>
    <col min="9" max="9" width="8.57421875" style="1" customWidth="1"/>
    <col min="10" max="10" width="19.140625" style="1" customWidth="1"/>
    <col min="11" max="16384" width="8.7109375" style="1" customWidth="1"/>
  </cols>
  <sheetData>
    <row r="1" spans="1:10" ht="15">
      <c r="A1" s="67" t="s">
        <v>215</v>
      </c>
      <c r="B1" s="67"/>
      <c r="C1" s="67"/>
      <c r="D1" s="67"/>
      <c r="E1" s="67"/>
      <c r="F1" s="67"/>
      <c r="G1" s="67"/>
      <c r="H1" s="67"/>
      <c r="I1" s="67"/>
      <c r="J1" s="67"/>
    </row>
    <row r="3" spans="1:2" ht="15">
      <c r="A3" s="11" t="s">
        <v>179</v>
      </c>
      <c r="B3" s="30">
        <f>MAX($H$10:$H$46)</f>
        <v>0.0003060810472367881</v>
      </c>
    </row>
    <row r="4" spans="1:2" ht="15">
      <c r="A4" s="12" t="s">
        <v>180</v>
      </c>
      <c r="B4" s="47">
        <f>MIN($H$10:$H$46)</f>
        <v>1.889304488299425E-05</v>
      </c>
    </row>
    <row r="5" spans="1:2" ht="15">
      <c r="A5" s="13" t="s">
        <v>181</v>
      </c>
      <c r="B5" s="14" t="s">
        <v>117</v>
      </c>
    </row>
    <row r="7" spans="1:10" s="8" customFormat="1" ht="51" customHeight="1">
      <c r="A7" s="68" t="s">
        <v>38</v>
      </c>
      <c r="B7" s="77" t="s">
        <v>198</v>
      </c>
      <c r="C7" s="77"/>
      <c r="D7" s="77"/>
      <c r="E7" s="77"/>
      <c r="F7" s="77" t="s">
        <v>299</v>
      </c>
      <c r="G7" s="77"/>
      <c r="H7" s="69" t="s">
        <v>182</v>
      </c>
      <c r="I7" s="69" t="s">
        <v>183</v>
      </c>
      <c r="J7" s="69" t="s">
        <v>184</v>
      </c>
    </row>
    <row r="8" spans="1:10" s="8" customFormat="1" ht="50.25" customHeight="1">
      <c r="A8" s="72"/>
      <c r="B8" s="56" t="s">
        <v>275</v>
      </c>
      <c r="C8" s="56" t="s">
        <v>276</v>
      </c>
      <c r="D8" s="56" t="s">
        <v>277</v>
      </c>
      <c r="E8" s="52" t="s">
        <v>199</v>
      </c>
      <c r="F8" s="52" t="s">
        <v>193</v>
      </c>
      <c r="G8" s="52" t="s">
        <v>195</v>
      </c>
      <c r="H8" s="70"/>
      <c r="I8" s="70"/>
      <c r="J8" s="80"/>
    </row>
    <row r="9" spans="1:10" s="7" customFormat="1" ht="1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 t="s">
        <v>200</v>
      </c>
      <c r="I9" s="9">
        <v>9</v>
      </c>
      <c r="J9" s="9">
        <v>10</v>
      </c>
    </row>
    <row r="10" spans="1:11" ht="15">
      <c r="A10" s="5" t="s">
        <v>0</v>
      </c>
      <c r="B10" s="42">
        <v>429774.1</v>
      </c>
      <c r="C10" s="42">
        <v>525785.3</v>
      </c>
      <c r="D10" s="42">
        <v>738760.5</v>
      </c>
      <c r="E10" s="39">
        <f>AVERAGE($B10:$D10)</f>
        <v>564773.2999999999</v>
      </c>
      <c r="F10" s="42">
        <v>14492095100</v>
      </c>
      <c r="G10" s="42">
        <v>532856.5</v>
      </c>
      <c r="H10" s="63">
        <f>$E10/($F10+$G10)</f>
        <v>3.8969695606289054E-05</v>
      </c>
      <c r="I10" s="46">
        <f>($H10-$B$4)/($B$3-$B$4)</f>
        <v>0.0699076930747333</v>
      </c>
      <c r="J10" s="46">
        <f>$I10*$B$5</f>
        <v>0.0699076930747333</v>
      </c>
      <c r="K10" s="40"/>
    </row>
    <row r="11" spans="1:11" ht="15">
      <c r="A11" s="5" t="s">
        <v>1</v>
      </c>
      <c r="B11" s="42">
        <v>344218.84</v>
      </c>
      <c r="C11" s="42">
        <v>261527.22</v>
      </c>
      <c r="D11" s="42">
        <v>277020.21</v>
      </c>
      <c r="E11" s="39">
        <f aca="true" t="shared" si="0" ref="E11:E46">AVERAGE($B11:$D11)</f>
        <v>294255.42333333334</v>
      </c>
      <c r="F11" s="42">
        <v>6231131000</v>
      </c>
      <c r="G11" s="42">
        <v>74174275</v>
      </c>
      <c r="H11" s="63">
        <f aca="true" t="shared" si="1" ref="H11:H46">$E11/($F11+$G11)</f>
        <v>4.6667910671990954E-05</v>
      </c>
      <c r="I11" s="46">
        <f aca="true" t="shared" si="2" ref="I11:I46">($H11-$B$4)/($B$3-$B$4)</f>
        <v>0.09671318286750774</v>
      </c>
      <c r="J11" s="46">
        <f aca="true" t="shared" si="3" ref="J11:J46">$I11*$B$5</f>
        <v>0.09671318286750774</v>
      </c>
      <c r="K11" s="40"/>
    </row>
    <row r="12" spans="1:11" ht="15">
      <c r="A12" s="5" t="s">
        <v>2</v>
      </c>
      <c r="B12" s="42">
        <v>27312.8</v>
      </c>
      <c r="C12" s="42">
        <v>9750</v>
      </c>
      <c r="D12" s="42">
        <v>71320.9</v>
      </c>
      <c r="E12" s="39">
        <f t="shared" si="0"/>
        <v>36127.9</v>
      </c>
      <c r="F12" s="42">
        <v>1282322200</v>
      </c>
      <c r="G12" s="42">
        <v>213954950</v>
      </c>
      <c r="H12" s="63">
        <f t="shared" si="1"/>
        <v>2.4145192620230818E-05</v>
      </c>
      <c r="I12" s="46">
        <f t="shared" si="2"/>
        <v>0.018288186463884103</v>
      </c>
      <c r="J12" s="46">
        <f t="shared" si="3"/>
        <v>0.018288186463884103</v>
      </c>
      <c r="K12" s="40"/>
    </row>
    <row r="13" spans="1:11" ht="15">
      <c r="A13" s="5" t="s">
        <v>3</v>
      </c>
      <c r="B13" s="42">
        <v>15196.45</v>
      </c>
      <c r="C13" s="42">
        <v>49799.8</v>
      </c>
      <c r="D13" s="42">
        <v>32777.1</v>
      </c>
      <c r="E13" s="39">
        <f t="shared" si="0"/>
        <v>32591.11666666667</v>
      </c>
      <c r="F13" s="42">
        <v>1158089000</v>
      </c>
      <c r="G13" s="42">
        <v>2938485</v>
      </c>
      <c r="H13" s="63">
        <f t="shared" si="1"/>
        <v>2.8070926044155337E-05</v>
      </c>
      <c r="I13" s="46">
        <f t="shared" si="2"/>
        <v>0.03195774574821769</v>
      </c>
      <c r="J13" s="46">
        <f t="shared" si="3"/>
        <v>0.03195774574821769</v>
      </c>
      <c r="K13" s="40"/>
    </row>
    <row r="14" spans="1:11" ht="15">
      <c r="A14" s="5" t="s">
        <v>4</v>
      </c>
      <c r="B14" s="42">
        <v>71801</v>
      </c>
      <c r="C14" s="42">
        <v>88812</v>
      </c>
      <c r="D14" s="42">
        <v>111058.21</v>
      </c>
      <c r="E14" s="39">
        <f t="shared" si="0"/>
        <v>90557.07</v>
      </c>
      <c r="F14" s="42">
        <v>407062300</v>
      </c>
      <c r="G14" s="42">
        <v>172963500</v>
      </c>
      <c r="H14" s="63">
        <f t="shared" si="1"/>
        <v>0.00015612593439809057</v>
      </c>
      <c r="I14" s="46">
        <f t="shared" si="2"/>
        <v>0.4778503572236135</v>
      </c>
      <c r="J14" s="46">
        <f t="shared" si="3"/>
        <v>0.4778503572236135</v>
      </c>
      <c r="K14" s="40"/>
    </row>
    <row r="15" spans="1:11" ht="15">
      <c r="A15" s="5" t="s">
        <v>5</v>
      </c>
      <c r="B15" s="42">
        <v>64277.3</v>
      </c>
      <c r="C15" s="42">
        <v>80205.9</v>
      </c>
      <c r="D15" s="42">
        <v>81140.1</v>
      </c>
      <c r="E15" s="39">
        <f t="shared" si="0"/>
        <v>75207.76666666668</v>
      </c>
      <c r="F15" s="42">
        <v>409431000</v>
      </c>
      <c r="G15" s="42">
        <v>40368810</v>
      </c>
      <c r="H15" s="63">
        <f t="shared" si="1"/>
        <v>0.0001672027533018893</v>
      </c>
      <c r="I15" s="46">
        <f t="shared" si="2"/>
        <v>0.5164202794105193</v>
      </c>
      <c r="J15" s="46">
        <f t="shared" si="3"/>
        <v>0.5164202794105193</v>
      </c>
      <c r="K15" s="40"/>
    </row>
    <row r="16" spans="1:11" ht="15">
      <c r="A16" s="5" t="s">
        <v>6</v>
      </c>
      <c r="B16" s="42">
        <v>60918.39</v>
      </c>
      <c r="C16" s="42">
        <v>89292.61</v>
      </c>
      <c r="D16" s="42">
        <v>54901.31</v>
      </c>
      <c r="E16" s="39">
        <f t="shared" si="0"/>
        <v>68370.77</v>
      </c>
      <c r="F16" s="42">
        <v>393829000.79</v>
      </c>
      <c r="G16" s="42">
        <v>105208350</v>
      </c>
      <c r="H16" s="63">
        <f t="shared" si="1"/>
        <v>0.00013700531611865485</v>
      </c>
      <c r="I16" s="46">
        <f t="shared" si="2"/>
        <v>0.411271606987799</v>
      </c>
      <c r="J16" s="46">
        <f t="shared" si="3"/>
        <v>0.411271606987799</v>
      </c>
      <c r="K16" s="40"/>
    </row>
    <row r="17" spans="1:11" ht="15">
      <c r="A17" s="5" t="s">
        <v>7</v>
      </c>
      <c r="B17" s="42">
        <v>7453.11</v>
      </c>
      <c r="C17" s="42">
        <v>10736.17</v>
      </c>
      <c r="D17" s="42">
        <v>7053.05</v>
      </c>
      <c r="E17" s="39">
        <f t="shared" si="0"/>
        <v>8414.109999999999</v>
      </c>
      <c r="F17" s="42">
        <v>122004357.86</v>
      </c>
      <c r="G17" s="42">
        <v>66120800</v>
      </c>
      <c r="H17" s="63">
        <f t="shared" si="1"/>
        <v>4.4726128582237026E-05</v>
      </c>
      <c r="I17" s="46">
        <f t="shared" si="2"/>
        <v>0.08995182071505332</v>
      </c>
      <c r="J17" s="46">
        <f t="shared" si="3"/>
        <v>0.08995182071505332</v>
      </c>
      <c r="K17" s="40"/>
    </row>
    <row r="18" spans="1:11" ht="15">
      <c r="A18" s="5" t="s">
        <v>8</v>
      </c>
      <c r="B18" s="42">
        <v>20513.82</v>
      </c>
      <c r="C18" s="42">
        <v>33914.3</v>
      </c>
      <c r="D18" s="42">
        <v>17713.45</v>
      </c>
      <c r="E18" s="39">
        <f t="shared" si="0"/>
        <v>24047.190000000002</v>
      </c>
      <c r="F18" s="42">
        <v>407175022</v>
      </c>
      <c r="G18" s="42">
        <v>82544025</v>
      </c>
      <c r="H18" s="63">
        <f t="shared" si="1"/>
        <v>4.910405292036763E-05</v>
      </c>
      <c r="I18" s="46">
        <f t="shared" si="2"/>
        <v>0.10519592667438701</v>
      </c>
      <c r="J18" s="46">
        <f t="shared" si="3"/>
        <v>0.10519592667438701</v>
      </c>
      <c r="K18" s="40"/>
    </row>
    <row r="19" spans="1:11" ht="15">
      <c r="A19" s="5" t="s">
        <v>9</v>
      </c>
      <c r="B19" s="42">
        <v>4283.23</v>
      </c>
      <c r="C19" s="42">
        <v>6743.3</v>
      </c>
      <c r="D19" s="42">
        <v>3690.2</v>
      </c>
      <c r="E19" s="39">
        <f t="shared" si="0"/>
        <v>4905.576666666667</v>
      </c>
      <c r="F19" s="42">
        <v>209083096</v>
      </c>
      <c r="G19" s="42">
        <v>50566775</v>
      </c>
      <c r="H19" s="63">
        <f t="shared" si="1"/>
        <v>1.889304488299425E-05</v>
      </c>
      <c r="I19" s="46">
        <f t="shared" si="2"/>
        <v>0</v>
      </c>
      <c r="J19" s="46">
        <f t="shared" si="3"/>
        <v>0</v>
      </c>
      <c r="K19" s="40"/>
    </row>
    <row r="20" spans="1:11" ht="15">
      <c r="A20" s="5" t="s">
        <v>10</v>
      </c>
      <c r="B20" s="42">
        <v>11396.1</v>
      </c>
      <c r="C20" s="42">
        <v>13255.4</v>
      </c>
      <c r="D20" s="42">
        <v>11159.220000000001</v>
      </c>
      <c r="E20" s="39">
        <f t="shared" si="0"/>
        <v>11936.906666666668</v>
      </c>
      <c r="F20" s="42">
        <v>61720657.74</v>
      </c>
      <c r="G20" s="42">
        <v>39737719</v>
      </c>
      <c r="H20" s="63">
        <f t="shared" si="1"/>
        <v>0.00011765323919242774</v>
      </c>
      <c r="I20" s="46">
        <f t="shared" si="2"/>
        <v>0.34388690857554843</v>
      </c>
      <c r="J20" s="46">
        <f t="shared" si="3"/>
        <v>0.34388690857554843</v>
      </c>
      <c r="K20" s="40"/>
    </row>
    <row r="21" spans="1:11" ht="15">
      <c r="A21" s="5" t="s">
        <v>11</v>
      </c>
      <c r="B21" s="42">
        <v>22486.12</v>
      </c>
      <c r="C21" s="42">
        <v>34139.5</v>
      </c>
      <c r="D21" s="42">
        <v>35900.29</v>
      </c>
      <c r="E21" s="39">
        <f t="shared" si="0"/>
        <v>30841.97</v>
      </c>
      <c r="F21" s="42">
        <v>270050611.27</v>
      </c>
      <c r="G21" s="42">
        <v>76523701</v>
      </c>
      <c r="H21" s="63">
        <f t="shared" si="1"/>
        <v>8.899092895255449E-05</v>
      </c>
      <c r="I21" s="46">
        <f t="shared" si="2"/>
        <v>0.24408360897752604</v>
      </c>
      <c r="J21" s="46">
        <f t="shared" si="3"/>
        <v>0.24408360897752604</v>
      </c>
      <c r="K21" s="40"/>
    </row>
    <row r="22" spans="1:11" ht="15">
      <c r="A22" s="5" t="s">
        <v>12</v>
      </c>
      <c r="B22" s="42">
        <v>33556.2</v>
      </c>
      <c r="C22" s="42">
        <v>35879.1</v>
      </c>
      <c r="D22" s="42">
        <v>36645.48</v>
      </c>
      <c r="E22" s="39">
        <f t="shared" si="0"/>
        <v>35360.26</v>
      </c>
      <c r="F22" s="42">
        <v>118463896.44</v>
      </c>
      <c r="G22" s="42">
        <v>27136156</v>
      </c>
      <c r="H22" s="63">
        <f t="shared" si="1"/>
        <v>0.00024285884110221412</v>
      </c>
      <c r="I22" s="46">
        <f t="shared" si="2"/>
        <v>0.7798577739445779</v>
      </c>
      <c r="J22" s="46">
        <f t="shared" si="3"/>
        <v>0.7798577739445779</v>
      </c>
      <c r="K22" s="40"/>
    </row>
    <row r="23" spans="1:11" ht="15">
      <c r="A23" s="5" t="s">
        <v>13</v>
      </c>
      <c r="B23" s="42">
        <v>15696.91</v>
      </c>
      <c r="C23" s="42">
        <v>30402.48</v>
      </c>
      <c r="D23" s="42">
        <v>16246.349999999999</v>
      </c>
      <c r="E23" s="39">
        <f t="shared" si="0"/>
        <v>20781.913333333334</v>
      </c>
      <c r="F23" s="42">
        <v>181283180</v>
      </c>
      <c r="G23" s="42">
        <v>58398717</v>
      </c>
      <c r="H23" s="63">
        <f t="shared" si="1"/>
        <v>8.670622851976732E-05</v>
      </c>
      <c r="I23" s="46">
        <f t="shared" si="2"/>
        <v>0.23612819157129125</v>
      </c>
      <c r="J23" s="46">
        <f t="shared" si="3"/>
        <v>0.23612819157129125</v>
      </c>
      <c r="K23" s="40"/>
    </row>
    <row r="24" spans="1:11" ht="15">
      <c r="A24" s="5" t="s">
        <v>14</v>
      </c>
      <c r="B24" s="42">
        <v>31358.5</v>
      </c>
      <c r="C24" s="42">
        <v>32222.6</v>
      </c>
      <c r="D24" s="42">
        <v>28545.2</v>
      </c>
      <c r="E24" s="39">
        <f t="shared" si="0"/>
        <v>30708.766666666666</v>
      </c>
      <c r="F24" s="42">
        <v>144253808.5</v>
      </c>
      <c r="G24" s="42">
        <v>47214223</v>
      </c>
      <c r="H24" s="63">
        <f t="shared" si="1"/>
        <v>0.00016038586925497622</v>
      </c>
      <c r="I24" s="46">
        <f t="shared" si="2"/>
        <v>0.49268361913557085</v>
      </c>
      <c r="J24" s="46">
        <f t="shared" si="3"/>
        <v>0.49268361913557085</v>
      </c>
      <c r="K24" s="40"/>
    </row>
    <row r="25" spans="1:11" ht="15">
      <c r="A25" s="5" t="s">
        <v>15</v>
      </c>
      <c r="B25" s="42">
        <v>10298.3</v>
      </c>
      <c r="C25" s="42">
        <v>15346.5</v>
      </c>
      <c r="D25" s="42">
        <v>24828</v>
      </c>
      <c r="E25" s="39">
        <f t="shared" si="0"/>
        <v>16824.266666666666</v>
      </c>
      <c r="F25" s="42">
        <v>121471787.78</v>
      </c>
      <c r="G25" s="42">
        <v>75021977</v>
      </c>
      <c r="H25" s="63">
        <f t="shared" si="1"/>
        <v>8.562239461136893E-05</v>
      </c>
      <c r="I25" s="46">
        <f t="shared" si="2"/>
        <v>0.23235423897050264</v>
      </c>
      <c r="J25" s="46">
        <f t="shared" si="3"/>
        <v>0.23235423897050264</v>
      </c>
      <c r="K25" s="40"/>
    </row>
    <row r="26" spans="1:11" ht="15">
      <c r="A26" s="5" t="s">
        <v>16</v>
      </c>
      <c r="B26" s="42">
        <v>142374.75</v>
      </c>
      <c r="C26" s="42">
        <v>225726.13999999998</v>
      </c>
      <c r="D26" s="42">
        <v>250077.6</v>
      </c>
      <c r="E26" s="39">
        <f t="shared" si="0"/>
        <v>206059.49666666667</v>
      </c>
      <c r="F26" s="42">
        <v>1096815647</v>
      </c>
      <c r="G26" s="42">
        <v>56075</v>
      </c>
      <c r="H26" s="63">
        <f t="shared" si="1"/>
        <v>0.00018786107120251447</v>
      </c>
      <c r="I26" s="46">
        <f t="shared" si="2"/>
        <v>0.5883533606371356</v>
      </c>
      <c r="J26" s="46">
        <f t="shared" si="3"/>
        <v>0.5883533606371356</v>
      </c>
      <c r="K26" s="40"/>
    </row>
    <row r="27" spans="1:11" ht="15">
      <c r="A27" s="5" t="s">
        <v>17</v>
      </c>
      <c r="B27" s="42">
        <v>5062.4</v>
      </c>
      <c r="C27" s="42">
        <v>7842.200000000001</v>
      </c>
      <c r="D27" s="42">
        <v>7342.3</v>
      </c>
      <c r="E27" s="39">
        <f t="shared" si="0"/>
        <v>6748.966666666667</v>
      </c>
      <c r="F27" s="42">
        <v>57954296</v>
      </c>
      <c r="G27" s="42">
        <v>29801358</v>
      </c>
      <c r="H27" s="63">
        <f t="shared" si="1"/>
        <v>7.690634573433488E-05</v>
      </c>
      <c r="I27" s="46">
        <f t="shared" si="2"/>
        <v>0.20200461152925409</v>
      </c>
      <c r="J27" s="46">
        <f t="shared" si="3"/>
        <v>0.20200461152925409</v>
      </c>
      <c r="K27" s="40"/>
    </row>
    <row r="28" spans="1:11" ht="15">
      <c r="A28" s="5" t="s">
        <v>18</v>
      </c>
      <c r="B28" s="42">
        <v>5542.92</v>
      </c>
      <c r="C28" s="42">
        <v>8303.8</v>
      </c>
      <c r="D28" s="42">
        <v>7285.45</v>
      </c>
      <c r="E28" s="39">
        <f t="shared" si="0"/>
        <v>7044.056666666666</v>
      </c>
      <c r="F28" s="42">
        <v>87727390.53</v>
      </c>
      <c r="G28" s="42">
        <v>33761648</v>
      </c>
      <c r="H28" s="63">
        <f t="shared" si="1"/>
        <v>5.798100595657637E-05</v>
      </c>
      <c r="I28" s="46">
        <f t="shared" si="2"/>
        <v>0.13610582877145655</v>
      </c>
      <c r="J28" s="46">
        <f t="shared" si="3"/>
        <v>0.13610582877145655</v>
      </c>
      <c r="K28" s="40"/>
    </row>
    <row r="29" spans="1:11" ht="15">
      <c r="A29" s="5" t="s">
        <v>19</v>
      </c>
      <c r="B29" s="42">
        <v>99189.16</v>
      </c>
      <c r="C29" s="42">
        <v>103378.95000000001</v>
      </c>
      <c r="D29" s="42">
        <v>96233.7</v>
      </c>
      <c r="E29" s="39">
        <f t="shared" si="0"/>
        <v>99600.60333333333</v>
      </c>
      <c r="F29" s="42">
        <v>310167748.2</v>
      </c>
      <c r="G29" s="42">
        <v>49456695</v>
      </c>
      <c r="H29" s="63">
        <f t="shared" si="1"/>
        <v>0.00027695726810744584</v>
      </c>
      <c r="I29" s="46">
        <f t="shared" si="2"/>
        <v>0.8985898474496021</v>
      </c>
      <c r="J29" s="46">
        <f t="shared" si="3"/>
        <v>0.8985898474496021</v>
      </c>
      <c r="K29" s="40"/>
    </row>
    <row r="30" spans="1:11" ht="15">
      <c r="A30" s="5" t="s">
        <v>20</v>
      </c>
      <c r="B30" s="42">
        <v>71441.24</v>
      </c>
      <c r="C30" s="42">
        <v>103683.26999999999</v>
      </c>
      <c r="D30" s="42">
        <v>72795.83</v>
      </c>
      <c r="E30" s="39">
        <f t="shared" si="0"/>
        <v>82640.11333333334</v>
      </c>
      <c r="F30" s="42">
        <v>357569101.13</v>
      </c>
      <c r="G30" s="42">
        <v>93995259</v>
      </c>
      <c r="H30" s="63">
        <f t="shared" si="1"/>
        <v>0.0001830084936498138</v>
      </c>
      <c r="I30" s="46">
        <f t="shared" si="2"/>
        <v>0.5714564933831803</v>
      </c>
      <c r="J30" s="46">
        <f t="shared" si="3"/>
        <v>0.5714564933831803</v>
      </c>
      <c r="K30" s="40"/>
    </row>
    <row r="31" spans="1:11" ht="15">
      <c r="A31" s="5" t="s">
        <v>21</v>
      </c>
      <c r="B31" s="42">
        <v>19634.35</v>
      </c>
      <c r="C31" s="42">
        <v>11011.810000000001</v>
      </c>
      <c r="D31" s="42">
        <v>19948.21</v>
      </c>
      <c r="E31" s="39">
        <f t="shared" si="0"/>
        <v>16864.789999999997</v>
      </c>
      <c r="F31" s="42">
        <v>119521538.25</v>
      </c>
      <c r="G31" s="42">
        <v>39490554</v>
      </c>
      <c r="H31" s="63">
        <f t="shared" si="1"/>
        <v>0.00010605979558765284</v>
      </c>
      <c r="I31" s="46">
        <f t="shared" si="2"/>
        <v>0.3035180787158224</v>
      </c>
      <c r="J31" s="46">
        <f t="shared" si="3"/>
        <v>0.3035180787158224</v>
      </c>
      <c r="K31" s="40"/>
    </row>
    <row r="32" spans="1:11" ht="15">
      <c r="A32" s="5" t="s">
        <v>22</v>
      </c>
      <c r="B32" s="42">
        <v>52282.200000000004</v>
      </c>
      <c r="C32" s="42">
        <v>58413.75</v>
      </c>
      <c r="D32" s="42">
        <v>43955.62</v>
      </c>
      <c r="E32" s="39">
        <f t="shared" si="0"/>
        <v>51550.52333333334</v>
      </c>
      <c r="F32" s="42">
        <v>177908598.76</v>
      </c>
      <c r="G32" s="42">
        <v>77023025</v>
      </c>
      <c r="H32" s="63">
        <f t="shared" si="1"/>
        <v>0.0002022131368914219</v>
      </c>
      <c r="I32" s="46">
        <f t="shared" si="2"/>
        <v>0.6383278218655917</v>
      </c>
      <c r="J32" s="46">
        <f t="shared" si="3"/>
        <v>0.6383278218655917</v>
      </c>
      <c r="K32" s="40"/>
    </row>
    <row r="33" spans="1:11" ht="15">
      <c r="A33" s="5" t="s">
        <v>23</v>
      </c>
      <c r="B33" s="42">
        <v>16252.740000000002</v>
      </c>
      <c r="C33" s="42">
        <v>17162.14</v>
      </c>
      <c r="D33" s="42">
        <v>25828.32</v>
      </c>
      <c r="E33" s="39">
        <f t="shared" si="0"/>
        <v>19747.733333333334</v>
      </c>
      <c r="F33" s="42">
        <v>153397672</v>
      </c>
      <c r="G33" s="42">
        <v>34841609</v>
      </c>
      <c r="H33" s="63">
        <f t="shared" si="1"/>
        <v>0.00010490761135734115</v>
      </c>
      <c r="I33" s="46">
        <f t="shared" si="2"/>
        <v>0.2995061275867071</v>
      </c>
      <c r="J33" s="46">
        <f t="shared" si="3"/>
        <v>0.2995061275867071</v>
      </c>
      <c r="K33" s="40"/>
    </row>
    <row r="34" spans="1:11" ht="15">
      <c r="A34" s="5" t="s">
        <v>24</v>
      </c>
      <c r="B34" s="42">
        <v>57350</v>
      </c>
      <c r="C34" s="42">
        <v>73965.66</v>
      </c>
      <c r="D34" s="42">
        <v>67769.79000000001</v>
      </c>
      <c r="E34" s="39">
        <f t="shared" si="0"/>
        <v>66361.81666666667</v>
      </c>
      <c r="F34" s="42">
        <v>516159481.69</v>
      </c>
      <c r="G34" s="42">
        <v>32723539.3</v>
      </c>
      <c r="H34" s="63">
        <f t="shared" si="1"/>
        <v>0.00012090338765985566</v>
      </c>
      <c r="I34" s="46">
        <f t="shared" si="2"/>
        <v>0.3552040542807649</v>
      </c>
      <c r="J34" s="46">
        <f t="shared" si="3"/>
        <v>0.3552040542807649</v>
      </c>
      <c r="K34" s="40"/>
    </row>
    <row r="35" spans="1:11" ht="15">
      <c r="A35" s="5" t="s">
        <v>25</v>
      </c>
      <c r="B35" s="42">
        <v>2396.27</v>
      </c>
      <c r="C35" s="42">
        <v>5438.030000000001</v>
      </c>
      <c r="D35" s="42">
        <v>4578.26</v>
      </c>
      <c r="E35" s="39">
        <f t="shared" si="0"/>
        <v>4137.52</v>
      </c>
      <c r="F35" s="42">
        <v>53825671.24</v>
      </c>
      <c r="G35" s="42">
        <v>37133775</v>
      </c>
      <c r="H35" s="63">
        <f t="shared" si="1"/>
        <v>4.5487524067406855E-05</v>
      </c>
      <c r="I35" s="46">
        <f t="shared" si="2"/>
        <v>0.09260302995405158</v>
      </c>
      <c r="J35" s="46">
        <f t="shared" si="3"/>
        <v>0.09260302995405158</v>
      </c>
      <c r="K35" s="40"/>
    </row>
    <row r="36" spans="1:11" ht="15">
      <c r="A36" s="5" t="s">
        <v>26</v>
      </c>
      <c r="B36" s="42">
        <v>12144.59</v>
      </c>
      <c r="C36" s="42">
        <v>31129.33</v>
      </c>
      <c r="D36" s="42">
        <v>26939.620000000003</v>
      </c>
      <c r="E36" s="39">
        <f t="shared" si="0"/>
        <v>23404.513333333336</v>
      </c>
      <c r="F36" s="42">
        <v>263866465.31</v>
      </c>
      <c r="G36" s="42">
        <v>42362094</v>
      </c>
      <c r="H36" s="63">
        <f t="shared" si="1"/>
        <v>7.642825145397551E-05</v>
      </c>
      <c r="I36" s="46">
        <f t="shared" si="2"/>
        <v>0.20033986830725004</v>
      </c>
      <c r="J36" s="46">
        <f t="shared" si="3"/>
        <v>0.20033986830725004</v>
      </c>
      <c r="K36" s="40"/>
    </row>
    <row r="37" spans="1:11" ht="15">
      <c r="A37" s="5" t="s">
        <v>27</v>
      </c>
      <c r="B37" s="42">
        <v>30376.699999999997</v>
      </c>
      <c r="C37" s="42">
        <v>21576</v>
      </c>
      <c r="D37" s="42">
        <v>21602.26</v>
      </c>
      <c r="E37" s="39">
        <f t="shared" si="0"/>
        <v>24518.319999999996</v>
      </c>
      <c r="F37" s="42">
        <v>140197328.34</v>
      </c>
      <c r="G37" s="42">
        <v>30031625</v>
      </c>
      <c r="H37" s="63">
        <f t="shared" si="1"/>
        <v>0.0001440314324851032</v>
      </c>
      <c r="I37" s="46">
        <f t="shared" si="2"/>
        <v>0.4357368224872707</v>
      </c>
      <c r="J37" s="46">
        <f t="shared" si="3"/>
        <v>0.4357368224872707</v>
      </c>
      <c r="K37" s="40"/>
    </row>
    <row r="38" spans="1:11" ht="15">
      <c r="A38" s="5" t="s">
        <v>28</v>
      </c>
      <c r="B38" s="42">
        <v>70022.98000000001</v>
      </c>
      <c r="C38" s="42">
        <v>86437.95999999999</v>
      </c>
      <c r="D38" s="42">
        <v>71241.19</v>
      </c>
      <c r="E38" s="39">
        <f t="shared" si="0"/>
        <v>75900.71</v>
      </c>
      <c r="F38" s="42">
        <v>153102000</v>
      </c>
      <c r="G38" s="42">
        <v>94873857</v>
      </c>
      <c r="H38" s="63">
        <f t="shared" si="1"/>
        <v>0.0003060810472367881</v>
      </c>
      <c r="I38" s="46">
        <f t="shared" si="2"/>
        <v>1</v>
      </c>
      <c r="J38" s="46">
        <f t="shared" si="3"/>
        <v>1</v>
      </c>
      <c r="K38" s="40"/>
    </row>
    <row r="39" spans="1:11" ht="15">
      <c r="A39" s="5" t="s">
        <v>29</v>
      </c>
      <c r="B39" s="42">
        <v>6248.49</v>
      </c>
      <c r="C39" s="42">
        <v>8802.17</v>
      </c>
      <c r="D39" s="42">
        <v>5910.04</v>
      </c>
      <c r="E39" s="39">
        <f t="shared" si="0"/>
        <v>6986.900000000001</v>
      </c>
      <c r="F39" s="42">
        <v>141603146.24</v>
      </c>
      <c r="G39" s="42">
        <v>58451080</v>
      </c>
      <c r="H39" s="63">
        <f t="shared" si="1"/>
        <v>3.4925030734506915E-05</v>
      </c>
      <c r="I39" s="46">
        <f t="shared" si="2"/>
        <v>0.055824009777965845</v>
      </c>
      <c r="J39" s="46">
        <f t="shared" si="3"/>
        <v>0.055824009777965845</v>
      </c>
      <c r="K39" s="40"/>
    </row>
    <row r="40" spans="1:11" ht="15">
      <c r="A40" s="5" t="s">
        <v>30</v>
      </c>
      <c r="B40" s="42">
        <v>32242.27</v>
      </c>
      <c r="C40" s="42">
        <v>51709.03</v>
      </c>
      <c r="D40" s="42">
        <v>36861.38</v>
      </c>
      <c r="E40" s="39">
        <f t="shared" si="0"/>
        <v>40270.89333333333</v>
      </c>
      <c r="F40" s="42">
        <v>456034622.08</v>
      </c>
      <c r="G40" s="42">
        <v>49552007</v>
      </c>
      <c r="H40" s="63">
        <f t="shared" si="1"/>
        <v>7.96518163595683E-05</v>
      </c>
      <c r="I40" s="46">
        <f t="shared" si="2"/>
        <v>0.211564448997155</v>
      </c>
      <c r="J40" s="46">
        <f t="shared" si="3"/>
        <v>0.211564448997155</v>
      </c>
      <c r="K40" s="40"/>
    </row>
    <row r="41" spans="1:11" ht="15">
      <c r="A41" s="5" t="s">
        <v>31</v>
      </c>
      <c r="B41" s="42">
        <v>56693.20999999999</v>
      </c>
      <c r="C41" s="42">
        <v>101762.18</v>
      </c>
      <c r="D41" s="42">
        <v>102758.2</v>
      </c>
      <c r="E41" s="39">
        <f t="shared" si="0"/>
        <v>87071.19666666666</v>
      </c>
      <c r="F41" s="42">
        <v>736389003.57</v>
      </c>
      <c r="G41" s="42">
        <v>63482061</v>
      </c>
      <c r="H41" s="63">
        <f t="shared" si="1"/>
        <v>0.00010885654016435132</v>
      </c>
      <c r="I41" s="46">
        <f t="shared" si="2"/>
        <v>0.3132564541137372</v>
      </c>
      <c r="J41" s="46">
        <f t="shared" si="3"/>
        <v>0.3132564541137372</v>
      </c>
      <c r="K41" s="40"/>
    </row>
    <row r="42" spans="1:11" ht="15">
      <c r="A42" s="5" t="s">
        <v>32</v>
      </c>
      <c r="B42" s="42">
        <v>21797.52</v>
      </c>
      <c r="C42" s="42">
        <v>25720.34</v>
      </c>
      <c r="D42" s="42">
        <v>32975.14</v>
      </c>
      <c r="E42" s="39">
        <f t="shared" si="0"/>
        <v>26831</v>
      </c>
      <c r="F42" s="42">
        <v>200604387.7</v>
      </c>
      <c r="G42" s="42">
        <v>56785888</v>
      </c>
      <c r="H42" s="63">
        <f t="shared" si="1"/>
        <v>0.00010424247740918054</v>
      </c>
      <c r="I42" s="46">
        <f t="shared" si="2"/>
        <v>0.29719010483259073</v>
      </c>
      <c r="J42" s="46">
        <f t="shared" si="3"/>
        <v>0.29719010483259073</v>
      </c>
      <c r="K42" s="40"/>
    </row>
    <row r="43" spans="1:11" ht="15">
      <c r="A43" s="5" t="s">
        <v>33</v>
      </c>
      <c r="B43" s="42">
        <v>12843.300000000001</v>
      </c>
      <c r="C43" s="42">
        <v>20493.9</v>
      </c>
      <c r="D43" s="42">
        <v>16106.9</v>
      </c>
      <c r="E43" s="39">
        <f t="shared" si="0"/>
        <v>16481.36666666667</v>
      </c>
      <c r="F43" s="42">
        <v>133934925.75</v>
      </c>
      <c r="G43" s="42">
        <v>44513372</v>
      </c>
      <c r="H43" s="63">
        <f t="shared" si="1"/>
        <v>9.235933810787315E-05</v>
      </c>
      <c r="I43" s="46">
        <f t="shared" si="2"/>
        <v>0.25581254308240214</v>
      </c>
      <c r="J43" s="46">
        <f t="shared" si="3"/>
        <v>0.25581254308240214</v>
      </c>
      <c r="K43" s="40"/>
    </row>
    <row r="44" spans="1:11" ht="15">
      <c r="A44" s="5" t="s">
        <v>34</v>
      </c>
      <c r="B44" s="42">
        <v>26804.719999999998</v>
      </c>
      <c r="C44" s="42">
        <v>33000.81</v>
      </c>
      <c r="D44" s="42">
        <v>29290.45</v>
      </c>
      <c r="E44" s="39">
        <f t="shared" si="0"/>
        <v>29698.66</v>
      </c>
      <c r="F44" s="42">
        <v>82727082.06</v>
      </c>
      <c r="G44" s="42">
        <v>58922547</v>
      </c>
      <c r="H44" s="63">
        <f t="shared" si="1"/>
        <v>0.00020966281519466763</v>
      </c>
      <c r="I44" s="46">
        <f t="shared" si="2"/>
        <v>0.664267896806704</v>
      </c>
      <c r="J44" s="46">
        <f t="shared" si="3"/>
        <v>0.664267896806704</v>
      </c>
      <c r="K44" s="40"/>
    </row>
    <row r="45" spans="1:11" ht="15">
      <c r="A45" s="5" t="s">
        <v>35</v>
      </c>
      <c r="B45" s="42">
        <v>33040.8</v>
      </c>
      <c r="C45" s="42">
        <v>46411.7</v>
      </c>
      <c r="D45" s="42">
        <v>45408</v>
      </c>
      <c r="E45" s="39">
        <f t="shared" si="0"/>
        <v>41620.166666666664</v>
      </c>
      <c r="F45" s="42">
        <v>93505467.98</v>
      </c>
      <c r="G45" s="42">
        <v>43270416</v>
      </c>
      <c r="H45" s="63">
        <f t="shared" si="1"/>
        <v>0.00030429462749992207</v>
      </c>
      <c r="I45" s="46">
        <f t="shared" si="2"/>
        <v>0.9937796157143596</v>
      </c>
      <c r="J45" s="46">
        <f t="shared" si="3"/>
        <v>0.9937796157143596</v>
      </c>
      <c r="K45" s="40"/>
    </row>
    <row r="46" spans="1:11" ht="15">
      <c r="A46" s="5" t="s">
        <v>36</v>
      </c>
      <c r="B46" s="42">
        <v>10941.77</v>
      </c>
      <c r="C46" s="42">
        <v>15037.289999999999</v>
      </c>
      <c r="D46" s="42">
        <v>9057.84</v>
      </c>
      <c r="E46" s="39">
        <f t="shared" si="0"/>
        <v>11678.966666666665</v>
      </c>
      <c r="F46" s="42">
        <v>142606751.6</v>
      </c>
      <c r="G46" s="42">
        <v>55988678</v>
      </c>
      <c r="H46" s="63">
        <f t="shared" si="1"/>
        <v>5.880783203415002E-05</v>
      </c>
      <c r="I46" s="46">
        <f t="shared" si="2"/>
        <v>0.13898486992497613</v>
      </c>
      <c r="J46" s="46">
        <f t="shared" si="3"/>
        <v>0.13898486992497613</v>
      </c>
      <c r="K46" s="40"/>
    </row>
    <row r="47" spans="1:10" s="18" customFormat="1" ht="15">
      <c r="A47" s="15" t="s">
        <v>71</v>
      </c>
      <c r="B47" s="32">
        <f aca="true" t="shared" si="4" ref="B47:G47">SUM(B$10:B$46)</f>
        <v>1955223.5499999998</v>
      </c>
      <c r="C47" s="32">
        <f t="shared" si="4"/>
        <v>2374818.64</v>
      </c>
      <c r="D47" s="32">
        <f t="shared" si="4"/>
        <v>2542725.67</v>
      </c>
      <c r="E47" s="32">
        <f t="shared" si="4"/>
        <v>2290922.62</v>
      </c>
      <c r="F47" s="32">
        <f t="shared" si="4"/>
        <v>31485084343.810005</v>
      </c>
      <c r="G47" s="32">
        <f t="shared" si="4"/>
        <v>2159922481.8</v>
      </c>
      <c r="H47" s="16"/>
      <c r="I47" s="16"/>
      <c r="J47" s="16"/>
    </row>
    <row r="48" ht="15">
      <c r="A48" s="6" t="s">
        <v>39</v>
      </c>
    </row>
    <row r="50" spans="5:8" ht="15">
      <c r="E50" s="21">
        <f>AVERAGE($B$47:$D$47)-$E$47</f>
        <v>0</v>
      </c>
      <c r="F50" s="21"/>
      <c r="G50" s="21"/>
      <c r="H50" s="21"/>
    </row>
  </sheetData>
  <sheetProtection/>
  <mergeCells count="7">
    <mergeCell ref="A1:J1"/>
    <mergeCell ref="A7:A8"/>
    <mergeCell ref="I7:I8"/>
    <mergeCell ref="J7:J8"/>
    <mergeCell ref="H7:H8"/>
    <mergeCell ref="B7:E7"/>
    <mergeCell ref="F7:G7"/>
  </mergeCells>
  <printOptions horizontalCentered="1"/>
  <pageMargins left="0.2362204724409449" right="0.15748031496062992" top="0.15748031496062992" bottom="0.15748031496062992" header="0.15748031496062992" footer="0.15748031496062992"/>
  <pageSetup fitToHeight="1" fitToWidth="1"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46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B12" sqref="B12"/>
    </sheetView>
  </sheetViews>
  <sheetFormatPr defaultColWidth="9.140625" defaultRowHeight="15"/>
  <cols>
    <col min="1" max="1" width="24.7109375" style="1" customWidth="1"/>
    <col min="2" max="2" width="23.00390625" style="1" customWidth="1"/>
    <col min="3" max="4" width="9.140625" style="2" customWidth="1"/>
    <col min="5" max="5" width="19.140625" style="2" bestFit="1" customWidth="1"/>
    <col min="6" max="16384" width="9.140625" style="1" customWidth="1"/>
  </cols>
  <sheetData>
    <row r="1" spans="1:5" ht="17.25" customHeight="1">
      <c r="A1" s="71" t="s">
        <v>165</v>
      </c>
      <c r="B1" s="73"/>
      <c r="C1" s="73"/>
      <c r="D1" s="73"/>
      <c r="E1" s="73"/>
    </row>
    <row r="3" spans="1:2" ht="15">
      <c r="A3" s="11" t="s">
        <v>166</v>
      </c>
      <c r="B3" s="11">
        <v>1</v>
      </c>
    </row>
    <row r="4" spans="1:2" ht="15">
      <c r="A4" s="12" t="s">
        <v>167</v>
      </c>
      <c r="B4" s="12">
        <v>0</v>
      </c>
    </row>
    <row r="5" spans="1:2" ht="15">
      <c r="A5" s="13" t="s">
        <v>168</v>
      </c>
      <c r="B5" s="14" t="s">
        <v>117</v>
      </c>
    </row>
    <row r="7" spans="1:5" s="8" customFormat="1" ht="99" customHeight="1">
      <c r="A7" s="3" t="s">
        <v>38</v>
      </c>
      <c r="B7" s="3" t="s">
        <v>300</v>
      </c>
      <c r="C7" s="9" t="s">
        <v>169</v>
      </c>
      <c r="D7" s="9" t="s">
        <v>170</v>
      </c>
      <c r="E7" s="9" t="s">
        <v>171</v>
      </c>
    </row>
    <row r="8" spans="1:5" s="7" customFormat="1" ht="15">
      <c r="A8" s="9">
        <v>1</v>
      </c>
      <c r="B8" s="9">
        <v>2</v>
      </c>
      <c r="C8" s="9">
        <v>3</v>
      </c>
      <c r="D8" s="9">
        <v>4</v>
      </c>
      <c r="E8" s="9">
        <v>5</v>
      </c>
    </row>
    <row r="9" spans="1:5" ht="15">
      <c r="A9" s="5" t="s">
        <v>0</v>
      </c>
      <c r="B9" s="41" t="s">
        <v>37</v>
      </c>
      <c r="C9" s="20">
        <f>IF($B9="+",1,0)</f>
        <v>1</v>
      </c>
      <c r="D9" s="20">
        <f>($C9-$B$4)/($B$3-$B$4)</f>
        <v>1</v>
      </c>
      <c r="E9" s="20">
        <f>$D9*$B$5</f>
        <v>1</v>
      </c>
    </row>
    <row r="10" spans="1:5" ht="15">
      <c r="A10" s="5" t="s">
        <v>1</v>
      </c>
      <c r="B10" s="19" t="s">
        <v>37</v>
      </c>
      <c r="C10" s="20">
        <f aca="true" t="shared" si="0" ref="C10:C45">IF($B10="+",1,0)</f>
        <v>1</v>
      </c>
      <c r="D10" s="20">
        <f aca="true" t="shared" si="1" ref="D10:D45">($C10-$B$4)/($B$3-$B$4)</f>
        <v>1</v>
      </c>
      <c r="E10" s="20">
        <f aca="true" t="shared" si="2" ref="E10:E45">$D10*$B$5</f>
        <v>1</v>
      </c>
    </row>
    <row r="11" spans="1:5" ht="15">
      <c r="A11" s="5" t="s">
        <v>2</v>
      </c>
      <c r="B11" s="19" t="s">
        <v>37</v>
      </c>
      <c r="C11" s="20">
        <f t="shared" si="0"/>
        <v>1</v>
      </c>
      <c r="D11" s="20">
        <f t="shared" si="1"/>
        <v>1</v>
      </c>
      <c r="E11" s="20">
        <f t="shared" si="2"/>
        <v>1</v>
      </c>
    </row>
    <row r="12" spans="1:5" ht="15">
      <c r="A12" s="5" t="s">
        <v>3</v>
      </c>
      <c r="B12" s="19" t="s">
        <v>37</v>
      </c>
      <c r="C12" s="20">
        <f t="shared" si="0"/>
        <v>1</v>
      </c>
      <c r="D12" s="20">
        <f t="shared" si="1"/>
        <v>1</v>
      </c>
      <c r="E12" s="20">
        <f t="shared" si="2"/>
        <v>1</v>
      </c>
    </row>
    <row r="13" spans="1:5" ht="15">
      <c r="A13" s="5" t="s">
        <v>4</v>
      </c>
      <c r="B13" s="19" t="s">
        <v>37</v>
      </c>
      <c r="C13" s="20">
        <f t="shared" si="0"/>
        <v>1</v>
      </c>
      <c r="D13" s="20">
        <f t="shared" si="1"/>
        <v>1</v>
      </c>
      <c r="E13" s="20">
        <f t="shared" si="2"/>
        <v>1</v>
      </c>
    </row>
    <row r="14" spans="1:5" ht="15">
      <c r="A14" s="5" t="s">
        <v>5</v>
      </c>
      <c r="B14" s="19" t="s">
        <v>37</v>
      </c>
      <c r="C14" s="20">
        <f t="shared" si="0"/>
        <v>1</v>
      </c>
      <c r="D14" s="20">
        <f t="shared" si="1"/>
        <v>1</v>
      </c>
      <c r="E14" s="20">
        <f t="shared" si="2"/>
        <v>1</v>
      </c>
    </row>
    <row r="15" spans="1:5" ht="15">
      <c r="A15" s="5" t="s">
        <v>6</v>
      </c>
      <c r="B15" s="19" t="s">
        <v>37</v>
      </c>
      <c r="C15" s="20">
        <f t="shared" si="0"/>
        <v>1</v>
      </c>
      <c r="D15" s="20">
        <f t="shared" si="1"/>
        <v>1</v>
      </c>
      <c r="E15" s="20">
        <f t="shared" si="2"/>
        <v>1</v>
      </c>
    </row>
    <row r="16" spans="1:5" ht="15">
      <c r="A16" s="5" t="s">
        <v>7</v>
      </c>
      <c r="B16" s="19" t="s">
        <v>37</v>
      </c>
      <c r="C16" s="20">
        <f t="shared" si="0"/>
        <v>1</v>
      </c>
      <c r="D16" s="20">
        <f t="shared" si="1"/>
        <v>1</v>
      </c>
      <c r="E16" s="20">
        <f t="shared" si="2"/>
        <v>1</v>
      </c>
    </row>
    <row r="17" spans="1:5" ht="15">
      <c r="A17" s="5" t="s">
        <v>8</v>
      </c>
      <c r="B17" s="19" t="s">
        <v>37</v>
      </c>
      <c r="C17" s="20">
        <f t="shared" si="0"/>
        <v>1</v>
      </c>
      <c r="D17" s="20">
        <f t="shared" si="1"/>
        <v>1</v>
      </c>
      <c r="E17" s="20">
        <f t="shared" si="2"/>
        <v>1</v>
      </c>
    </row>
    <row r="18" spans="1:5" ht="15">
      <c r="A18" s="5" t="s">
        <v>9</v>
      </c>
      <c r="B18" s="19" t="s">
        <v>37</v>
      </c>
      <c r="C18" s="20">
        <f t="shared" si="0"/>
        <v>1</v>
      </c>
      <c r="D18" s="20">
        <f t="shared" si="1"/>
        <v>1</v>
      </c>
      <c r="E18" s="20">
        <f t="shared" si="2"/>
        <v>1</v>
      </c>
    </row>
    <row r="19" spans="1:5" ht="15">
      <c r="A19" s="5" t="s">
        <v>10</v>
      </c>
      <c r="B19" s="19" t="s">
        <v>37</v>
      </c>
      <c r="C19" s="20">
        <f t="shared" si="0"/>
        <v>1</v>
      </c>
      <c r="D19" s="20">
        <f t="shared" si="1"/>
        <v>1</v>
      </c>
      <c r="E19" s="20">
        <f t="shared" si="2"/>
        <v>1</v>
      </c>
    </row>
    <row r="20" spans="1:5" ht="15">
      <c r="A20" s="5" t="s">
        <v>11</v>
      </c>
      <c r="B20" s="19" t="s">
        <v>37</v>
      </c>
      <c r="C20" s="20">
        <f t="shared" si="0"/>
        <v>1</v>
      </c>
      <c r="D20" s="20">
        <f t="shared" si="1"/>
        <v>1</v>
      </c>
      <c r="E20" s="20">
        <f t="shared" si="2"/>
        <v>1</v>
      </c>
    </row>
    <row r="21" spans="1:5" ht="15">
      <c r="A21" s="5" t="s">
        <v>12</v>
      </c>
      <c r="B21" s="19" t="s">
        <v>37</v>
      </c>
      <c r="C21" s="20">
        <f t="shared" si="0"/>
        <v>1</v>
      </c>
      <c r="D21" s="20">
        <f t="shared" si="1"/>
        <v>1</v>
      </c>
      <c r="E21" s="20">
        <f t="shared" si="2"/>
        <v>1</v>
      </c>
    </row>
    <row r="22" spans="1:5" ht="15">
      <c r="A22" s="5" t="s">
        <v>13</v>
      </c>
      <c r="B22" s="19" t="s">
        <v>37</v>
      </c>
      <c r="C22" s="20">
        <f t="shared" si="0"/>
        <v>1</v>
      </c>
      <c r="D22" s="20">
        <f t="shared" si="1"/>
        <v>1</v>
      </c>
      <c r="E22" s="20">
        <f t="shared" si="2"/>
        <v>1</v>
      </c>
    </row>
    <row r="23" spans="1:5" ht="15">
      <c r="A23" s="5" t="s">
        <v>14</v>
      </c>
      <c r="B23" s="19" t="s">
        <v>37</v>
      </c>
      <c r="C23" s="20">
        <f t="shared" si="0"/>
        <v>1</v>
      </c>
      <c r="D23" s="20">
        <f t="shared" si="1"/>
        <v>1</v>
      </c>
      <c r="E23" s="20">
        <f t="shared" si="2"/>
        <v>1</v>
      </c>
    </row>
    <row r="24" spans="1:5" ht="15">
      <c r="A24" s="5" t="s">
        <v>15</v>
      </c>
      <c r="B24" s="19" t="s">
        <v>37</v>
      </c>
      <c r="C24" s="20">
        <f t="shared" si="0"/>
        <v>1</v>
      </c>
      <c r="D24" s="20">
        <f t="shared" si="1"/>
        <v>1</v>
      </c>
      <c r="E24" s="20">
        <f t="shared" si="2"/>
        <v>1</v>
      </c>
    </row>
    <row r="25" spans="1:5" ht="15">
      <c r="A25" s="5" t="s">
        <v>16</v>
      </c>
      <c r="B25" s="19" t="s">
        <v>37</v>
      </c>
      <c r="C25" s="20">
        <f t="shared" si="0"/>
        <v>1</v>
      </c>
      <c r="D25" s="20">
        <f t="shared" si="1"/>
        <v>1</v>
      </c>
      <c r="E25" s="20">
        <f t="shared" si="2"/>
        <v>1</v>
      </c>
    </row>
    <row r="26" spans="1:5" ht="15">
      <c r="A26" s="5" t="s">
        <v>17</v>
      </c>
      <c r="B26" s="19" t="s">
        <v>37</v>
      </c>
      <c r="C26" s="20">
        <f t="shared" si="0"/>
        <v>1</v>
      </c>
      <c r="D26" s="20">
        <f t="shared" si="1"/>
        <v>1</v>
      </c>
      <c r="E26" s="20">
        <f t="shared" si="2"/>
        <v>1</v>
      </c>
    </row>
    <row r="27" spans="1:5" ht="15">
      <c r="A27" s="5" t="s">
        <v>18</v>
      </c>
      <c r="B27" s="19" t="s">
        <v>37</v>
      </c>
      <c r="C27" s="20">
        <f t="shared" si="0"/>
        <v>1</v>
      </c>
      <c r="D27" s="20">
        <f t="shared" si="1"/>
        <v>1</v>
      </c>
      <c r="E27" s="20">
        <f t="shared" si="2"/>
        <v>1</v>
      </c>
    </row>
    <row r="28" spans="1:5" ht="15">
      <c r="A28" s="5" t="s">
        <v>19</v>
      </c>
      <c r="B28" s="19" t="s">
        <v>37</v>
      </c>
      <c r="C28" s="20">
        <f t="shared" si="0"/>
        <v>1</v>
      </c>
      <c r="D28" s="20">
        <f t="shared" si="1"/>
        <v>1</v>
      </c>
      <c r="E28" s="20">
        <f t="shared" si="2"/>
        <v>1</v>
      </c>
    </row>
    <row r="29" spans="1:5" ht="15">
      <c r="A29" s="5" t="s">
        <v>20</v>
      </c>
      <c r="B29" s="19" t="s">
        <v>37</v>
      </c>
      <c r="C29" s="20">
        <f t="shared" si="0"/>
        <v>1</v>
      </c>
      <c r="D29" s="20">
        <f t="shared" si="1"/>
        <v>1</v>
      </c>
      <c r="E29" s="20">
        <f t="shared" si="2"/>
        <v>1</v>
      </c>
    </row>
    <row r="30" spans="1:5" ht="15">
      <c r="A30" s="5" t="s">
        <v>21</v>
      </c>
      <c r="B30" s="19" t="s">
        <v>37</v>
      </c>
      <c r="C30" s="20">
        <f t="shared" si="0"/>
        <v>1</v>
      </c>
      <c r="D30" s="20">
        <f t="shared" si="1"/>
        <v>1</v>
      </c>
      <c r="E30" s="20">
        <f t="shared" si="2"/>
        <v>1</v>
      </c>
    </row>
    <row r="31" spans="1:5" ht="15">
      <c r="A31" s="5" t="s">
        <v>22</v>
      </c>
      <c r="B31" s="19" t="s">
        <v>37</v>
      </c>
      <c r="C31" s="20">
        <f t="shared" si="0"/>
        <v>1</v>
      </c>
      <c r="D31" s="20">
        <f t="shared" si="1"/>
        <v>1</v>
      </c>
      <c r="E31" s="20">
        <f t="shared" si="2"/>
        <v>1</v>
      </c>
    </row>
    <row r="32" spans="1:5" ht="15">
      <c r="A32" s="5" t="s">
        <v>23</v>
      </c>
      <c r="B32" s="19" t="s">
        <v>37</v>
      </c>
      <c r="C32" s="20">
        <f t="shared" si="0"/>
        <v>1</v>
      </c>
      <c r="D32" s="20">
        <f t="shared" si="1"/>
        <v>1</v>
      </c>
      <c r="E32" s="20">
        <f t="shared" si="2"/>
        <v>1</v>
      </c>
    </row>
    <row r="33" spans="1:5" ht="15">
      <c r="A33" s="5" t="s">
        <v>24</v>
      </c>
      <c r="B33" s="19" t="s">
        <v>37</v>
      </c>
      <c r="C33" s="20">
        <f t="shared" si="0"/>
        <v>1</v>
      </c>
      <c r="D33" s="20">
        <f t="shared" si="1"/>
        <v>1</v>
      </c>
      <c r="E33" s="20">
        <f t="shared" si="2"/>
        <v>1</v>
      </c>
    </row>
    <row r="34" spans="1:5" ht="15">
      <c r="A34" s="5" t="s">
        <v>25</v>
      </c>
      <c r="B34" s="19" t="s">
        <v>37</v>
      </c>
      <c r="C34" s="20">
        <f t="shared" si="0"/>
        <v>1</v>
      </c>
      <c r="D34" s="20">
        <f t="shared" si="1"/>
        <v>1</v>
      </c>
      <c r="E34" s="20">
        <f t="shared" si="2"/>
        <v>1</v>
      </c>
    </row>
    <row r="35" spans="1:5" ht="15">
      <c r="A35" s="5" t="s">
        <v>26</v>
      </c>
      <c r="B35" s="19" t="s">
        <v>37</v>
      </c>
      <c r="C35" s="20">
        <f t="shared" si="0"/>
        <v>1</v>
      </c>
      <c r="D35" s="20">
        <f t="shared" si="1"/>
        <v>1</v>
      </c>
      <c r="E35" s="20">
        <f t="shared" si="2"/>
        <v>1</v>
      </c>
    </row>
    <row r="36" spans="1:5" ht="15">
      <c r="A36" s="5" t="s">
        <v>27</v>
      </c>
      <c r="B36" s="19" t="s">
        <v>37</v>
      </c>
      <c r="C36" s="20">
        <f t="shared" si="0"/>
        <v>1</v>
      </c>
      <c r="D36" s="20">
        <f t="shared" si="1"/>
        <v>1</v>
      </c>
      <c r="E36" s="20">
        <f t="shared" si="2"/>
        <v>1</v>
      </c>
    </row>
    <row r="37" spans="1:5" ht="15">
      <c r="A37" s="5" t="s">
        <v>28</v>
      </c>
      <c r="B37" s="19" t="s">
        <v>37</v>
      </c>
      <c r="C37" s="20">
        <f t="shared" si="0"/>
        <v>1</v>
      </c>
      <c r="D37" s="20">
        <f t="shared" si="1"/>
        <v>1</v>
      </c>
      <c r="E37" s="20">
        <f t="shared" si="2"/>
        <v>1</v>
      </c>
    </row>
    <row r="38" spans="1:5" ht="15">
      <c r="A38" s="5" t="s">
        <v>29</v>
      </c>
      <c r="B38" s="19" t="s">
        <v>37</v>
      </c>
      <c r="C38" s="20">
        <f t="shared" si="0"/>
        <v>1</v>
      </c>
      <c r="D38" s="20">
        <f t="shared" si="1"/>
        <v>1</v>
      </c>
      <c r="E38" s="20">
        <f t="shared" si="2"/>
        <v>1</v>
      </c>
    </row>
    <row r="39" spans="1:5" ht="15">
      <c r="A39" s="5" t="s">
        <v>30</v>
      </c>
      <c r="B39" s="19" t="s">
        <v>37</v>
      </c>
      <c r="C39" s="20">
        <f t="shared" si="0"/>
        <v>1</v>
      </c>
      <c r="D39" s="20">
        <f t="shared" si="1"/>
        <v>1</v>
      </c>
      <c r="E39" s="20">
        <f t="shared" si="2"/>
        <v>1</v>
      </c>
    </row>
    <row r="40" spans="1:5" ht="15">
      <c r="A40" s="5" t="s">
        <v>31</v>
      </c>
      <c r="B40" s="19" t="s">
        <v>37</v>
      </c>
      <c r="C40" s="20">
        <f t="shared" si="0"/>
        <v>1</v>
      </c>
      <c r="D40" s="20">
        <f t="shared" si="1"/>
        <v>1</v>
      </c>
      <c r="E40" s="20">
        <f t="shared" si="2"/>
        <v>1</v>
      </c>
    </row>
    <row r="41" spans="1:5" ht="15">
      <c r="A41" s="5" t="s">
        <v>32</v>
      </c>
      <c r="B41" s="19" t="s">
        <v>37</v>
      </c>
      <c r="C41" s="20">
        <f t="shared" si="0"/>
        <v>1</v>
      </c>
      <c r="D41" s="20">
        <f t="shared" si="1"/>
        <v>1</v>
      </c>
      <c r="E41" s="20">
        <f t="shared" si="2"/>
        <v>1</v>
      </c>
    </row>
    <row r="42" spans="1:5" ht="15">
      <c r="A42" s="5" t="s">
        <v>33</v>
      </c>
      <c r="B42" s="19" t="s">
        <v>37</v>
      </c>
      <c r="C42" s="20">
        <f t="shared" si="0"/>
        <v>1</v>
      </c>
      <c r="D42" s="20">
        <f t="shared" si="1"/>
        <v>1</v>
      </c>
      <c r="E42" s="20">
        <f t="shared" si="2"/>
        <v>1</v>
      </c>
    </row>
    <row r="43" spans="1:5" ht="15">
      <c r="A43" s="5" t="s">
        <v>34</v>
      </c>
      <c r="B43" s="19" t="s">
        <v>37</v>
      </c>
      <c r="C43" s="20">
        <f t="shared" si="0"/>
        <v>1</v>
      </c>
      <c r="D43" s="20">
        <f t="shared" si="1"/>
        <v>1</v>
      </c>
      <c r="E43" s="20">
        <f t="shared" si="2"/>
        <v>1</v>
      </c>
    </row>
    <row r="44" spans="1:5" ht="15">
      <c r="A44" s="5" t="s">
        <v>35</v>
      </c>
      <c r="B44" s="19" t="s">
        <v>37</v>
      </c>
      <c r="C44" s="20">
        <f t="shared" si="0"/>
        <v>1</v>
      </c>
      <c r="D44" s="20">
        <f t="shared" si="1"/>
        <v>1</v>
      </c>
      <c r="E44" s="20">
        <f t="shared" si="2"/>
        <v>1</v>
      </c>
    </row>
    <row r="45" spans="1:5" ht="15">
      <c r="A45" s="5" t="s">
        <v>36</v>
      </c>
      <c r="B45" s="19" t="s">
        <v>37</v>
      </c>
      <c r="C45" s="20">
        <f t="shared" si="0"/>
        <v>1</v>
      </c>
      <c r="D45" s="20">
        <f t="shared" si="1"/>
        <v>1</v>
      </c>
      <c r="E45" s="20">
        <f t="shared" si="2"/>
        <v>1</v>
      </c>
    </row>
    <row r="46" ht="15">
      <c r="A46" s="6"/>
    </row>
  </sheetData>
  <sheetProtection/>
  <mergeCells count="1">
    <mergeCell ref="A1:E1"/>
  </mergeCells>
  <printOptions horizontalCentered="1"/>
  <pageMargins left="0.15748031496062992" right="0.1968503937007874" top="0.35433070866141736" bottom="0.2362204724409449" header="0.15748031496062992" footer="0.2362204724409449"/>
  <pageSetup fitToHeight="1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46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B7" sqref="B7"/>
    </sheetView>
  </sheetViews>
  <sheetFormatPr defaultColWidth="9.140625" defaultRowHeight="15"/>
  <cols>
    <col min="1" max="1" width="24.8515625" style="1" customWidth="1"/>
    <col min="2" max="2" width="24.421875" style="1" customWidth="1"/>
    <col min="3" max="3" width="9.140625" style="2" customWidth="1"/>
    <col min="4" max="4" width="8.7109375" style="2" customWidth="1"/>
    <col min="5" max="5" width="19.00390625" style="2" customWidth="1"/>
    <col min="6" max="16384" width="9.140625" style="1" customWidth="1"/>
  </cols>
  <sheetData>
    <row r="1" spans="1:5" ht="33.75" customHeight="1">
      <c r="A1" s="74" t="s">
        <v>201</v>
      </c>
      <c r="B1" s="79"/>
      <c r="C1" s="79"/>
      <c r="D1" s="79"/>
      <c r="E1" s="79"/>
    </row>
    <row r="3" spans="1:2" ht="15">
      <c r="A3" s="11" t="s">
        <v>45</v>
      </c>
      <c r="B3" s="11">
        <v>1</v>
      </c>
    </row>
    <row r="4" spans="1:2" ht="15">
      <c r="A4" s="12" t="s">
        <v>46</v>
      </c>
      <c r="B4" s="12">
        <v>0</v>
      </c>
    </row>
    <row r="5" spans="1:2" ht="15">
      <c r="A5" s="13" t="s">
        <v>47</v>
      </c>
      <c r="B5" s="14" t="s">
        <v>41</v>
      </c>
    </row>
    <row r="7" spans="1:5" s="8" customFormat="1" ht="96.75" customHeight="1">
      <c r="A7" s="3" t="s">
        <v>38</v>
      </c>
      <c r="B7" s="3" t="s">
        <v>301</v>
      </c>
      <c r="C7" s="9" t="s">
        <v>65</v>
      </c>
      <c r="D7" s="9" t="s">
        <v>66</v>
      </c>
      <c r="E7" s="9" t="s">
        <v>67</v>
      </c>
    </row>
    <row r="8" spans="1:5" s="7" customFormat="1" ht="15">
      <c r="A8" s="9">
        <v>1</v>
      </c>
      <c r="B8" s="9">
        <v>2</v>
      </c>
      <c r="C8" s="9">
        <v>3</v>
      </c>
      <c r="D8" s="9">
        <v>4</v>
      </c>
      <c r="E8" s="9">
        <v>5</v>
      </c>
    </row>
    <row r="9" spans="1:5" ht="15">
      <c r="A9" s="5" t="s">
        <v>0</v>
      </c>
      <c r="B9" s="19"/>
      <c r="C9" s="20">
        <f>IF($B9="+",1,0)</f>
        <v>0</v>
      </c>
      <c r="D9" s="20">
        <f>($C9-$B$4)/($B$3-$B$4)</f>
        <v>0</v>
      </c>
      <c r="E9" s="20">
        <f>$D9*$B$5</f>
        <v>0</v>
      </c>
    </row>
    <row r="10" spans="1:5" ht="15">
      <c r="A10" s="5" t="s">
        <v>1</v>
      </c>
      <c r="B10" s="19"/>
      <c r="C10" s="20">
        <f aca="true" t="shared" si="0" ref="C10:C45">IF($B10="+",1,0)</f>
        <v>0</v>
      </c>
      <c r="D10" s="20">
        <f aca="true" t="shared" si="1" ref="D10:D45">($C10-$B$4)/($B$3-$B$4)</f>
        <v>0</v>
      </c>
      <c r="E10" s="20">
        <f aca="true" t="shared" si="2" ref="E10:E45">$D10*$B$5</f>
        <v>0</v>
      </c>
    </row>
    <row r="11" spans="1:5" ht="15">
      <c r="A11" s="5" t="s">
        <v>2</v>
      </c>
      <c r="B11" s="19"/>
      <c r="C11" s="20">
        <f t="shared" si="0"/>
        <v>0</v>
      </c>
      <c r="D11" s="20">
        <f t="shared" si="1"/>
        <v>0</v>
      </c>
      <c r="E11" s="20">
        <f t="shared" si="2"/>
        <v>0</v>
      </c>
    </row>
    <row r="12" spans="1:5" ht="15">
      <c r="A12" s="5" t="s">
        <v>3</v>
      </c>
      <c r="B12" s="19"/>
      <c r="C12" s="20">
        <f t="shared" si="0"/>
        <v>0</v>
      </c>
      <c r="D12" s="20">
        <f t="shared" si="1"/>
        <v>0</v>
      </c>
      <c r="E12" s="20">
        <f t="shared" si="2"/>
        <v>0</v>
      </c>
    </row>
    <row r="13" spans="1:5" ht="15">
      <c r="A13" s="5" t="s">
        <v>4</v>
      </c>
      <c r="B13" s="41"/>
      <c r="C13" s="20">
        <f t="shared" si="0"/>
        <v>0</v>
      </c>
      <c r="D13" s="20">
        <f t="shared" si="1"/>
        <v>0</v>
      </c>
      <c r="E13" s="20">
        <f t="shared" si="2"/>
        <v>0</v>
      </c>
    </row>
    <row r="14" spans="1:5" ht="15">
      <c r="A14" s="5" t="s">
        <v>5</v>
      </c>
      <c r="B14" s="19"/>
      <c r="C14" s="20">
        <f t="shared" si="0"/>
        <v>0</v>
      </c>
      <c r="D14" s="20">
        <f t="shared" si="1"/>
        <v>0</v>
      </c>
      <c r="E14" s="20">
        <f t="shared" si="2"/>
        <v>0</v>
      </c>
    </row>
    <row r="15" spans="1:5" ht="15">
      <c r="A15" s="5" t="s">
        <v>6</v>
      </c>
      <c r="B15" s="19"/>
      <c r="C15" s="20">
        <f t="shared" si="0"/>
        <v>0</v>
      </c>
      <c r="D15" s="20">
        <f t="shared" si="1"/>
        <v>0</v>
      </c>
      <c r="E15" s="20">
        <f t="shared" si="2"/>
        <v>0</v>
      </c>
    </row>
    <row r="16" spans="1:5" ht="15">
      <c r="A16" s="5" t="s">
        <v>7</v>
      </c>
      <c r="B16" s="41"/>
      <c r="C16" s="20">
        <f t="shared" si="0"/>
        <v>0</v>
      </c>
      <c r="D16" s="20">
        <f t="shared" si="1"/>
        <v>0</v>
      </c>
      <c r="E16" s="20">
        <f t="shared" si="2"/>
        <v>0</v>
      </c>
    </row>
    <row r="17" spans="1:5" ht="15">
      <c r="A17" s="5" t="s">
        <v>8</v>
      </c>
      <c r="B17" s="19"/>
      <c r="C17" s="20">
        <f t="shared" si="0"/>
        <v>0</v>
      </c>
      <c r="D17" s="20">
        <f t="shared" si="1"/>
        <v>0</v>
      </c>
      <c r="E17" s="20">
        <f t="shared" si="2"/>
        <v>0</v>
      </c>
    </row>
    <row r="18" spans="1:5" ht="15">
      <c r="A18" s="5" t="s">
        <v>9</v>
      </c>
      <c r="B18" s="19"/>
      <c r="C18" s="20">
        <f t="shared" si="0"/>
        <v>0</v>
      </c>
      <c r="D18" s="20">
        <f t="shared" si="1"/>
        <v>0</v>
      </c>
      <c r="E18" s="20">
        <f t="shared" si="2"/>
        <v>0</v>
      </c>
    </row>
    <row r="19" spans="1:5" ht="15">
      <c r="A19" s="5" t="s">
        <v>10</v>
      </c>
      <c r="B19" s="41"/>
      <c r="C19" s="20">
        <f t="shared" si="0"/>
        <v>0</v>
      </c>
      <c r="D19" s="20">
        <f t="shared" si="1"/>
        <v>0</v>
      </c>
      <c r="E19" s="20">
        <f t="shared" si="2"/>
        <v>0</v>
      </c>
    </row>
    <row r="20" spans="1:5" ht="15">
      <c r="A20" s="5" t="s">
        <v>11</v>
      </c>
      <c r="B20" s="41"/>
      <c r="C20" s="20">
        <f t="shared" si="0"/>
        <v>0</v>
      </c>
      <c r="D20" s="20">
        <f t="shared" si="1"/>
        <v>0</v>
      </c>
      <c r="E20" s="20">
        <f t="shared" si="2"/>
        <v>0</v>
      </c>
    </row>
    <row r="21" spans="1:5" ht="15">
      <c r="A21" s="5" t="s">
        <v>12</v>
      </c>
      <c r="B21" s="41"/>
      <c r="C21" s="20">
        <f t="shared" si="0"/>
        <v>0</v>
      </c>
      <c r="D21" s="20">
        <f t="shared" si="1"/>
        <v>0</v>
      </c>
      <c r="E21" s="20">
        <f t="shared" si="2"/>
        <v>0</v>
      </c>
    </row>
    <row r="22" spans="1:5" ht="15">
      <c r="A22" s="5" t="s">
        <v>13</v>
      </c>
      <c r="B22" s="41"/>
      <c r="C22" s="20">
        <f t="shared" si="0"/>
        <v>0</v>
      </c>
      <c r="D22" s="20">
        <f t="shared" si="1"/>
        <v>0</v>
      </c>
      <c r="E22" s="20">
        <f t="shared" si="2"/>
        <v>0</v>
      </c>
    </row>
    <row r="23" spans="1:5" ht="15">
      <c r="A23" s="5" t="s">
        <v>14</v>
      </c>
      <c r="B23" s="19"/>
      <c r="C23" s="20">
        <f t="shared" si="0"/>
        <v>0</v>
      </c>
      <c r="D23" s="20">
        <f t="shared" si="1"/>
        <v>0</v>
      </c>
      <c r="E23" s="20">
        <f t="shared" si="2"/>
        <v>0</v>
      </c>
    </row>
    <row r="24" spans="1:5" ht="15">
      <c r="A24" s="5" t="s">
        <v>15</v>
      </c>
      <c r="B24" s="41"/>
      <c r="C24" s="20">
        <f t="shared" si="0"/>
        <v>0</v>
      </c>
      <c r="D24" s="20">
        <f t="shared" si="1"/>
        <v>0</v>
      </c>
      <c r="E24" s="20">
        <f t="shared" si="2"/>
        <v>0</v>
      </c>
    </row>
    <row r="25" spans="1:5" ht="15">
      <c r="A25" s="5" t="s">
        <v>16</v>
      </c>
      <c r="B25" s="41"/>
      <c r="C25" s="20">
        <f t="shared" si="0"/>
        <v>0</v>
      </c>
      <c r="D25" s="20">
        <f t="shared" si="1"/>
        <v>0</v>
      </c>
      <c r="E25" s="20">
        <f t="shared" si="2"/>
        <v>0</v>
      </c>
    </row>
    <row r="26" spans="1:5" ht="15">
      <c r="A26" s="5" t="s">
        <v>17</v>
      </c>
      <c r="B26" s="19"/>
      <c r="C26" s="20">
        <f t="shared" si="0"/>
        <v>0</v>
      </c>
      <c r="D26" s="20">
        <f t="shared" si="1"/>
        <v>0</v>
      </c>
      <c r="E26" s="20">
        <f t="shared" si="2"/>
        <v>0</v>
      </c>
    </row>
    <row r="27" spans="1:5" ht="15">
      <c r="A27" s="5" t="s">
        <v>18</v>
      </c>
      <c r="B27" s="19"/>
      <c r="C27" s="20">
        <f t="shared" si="0"/>
        <v>0</v>
      </c>
      <c r="D27" s="20">
        <f t="shared" si="1"/>
        <v>0</v>
      </c>
      <c r="E27" s="20">
        <f t="shared" si="2"/>
        <v>0</v>
      </c>
    </row>
    <row r="28" spans="1:5" ht="15">
      <c r="A28" s="5" t="s">
        <v>19</v>
      </c>
      <c r="B28" s="41"/>
      <c r="C28" s="20">
        <f t="shared" si="0"/>
        <v>0</v>
      </c>
      <c r="D28" s="20">
        <f t="shared" si="1"/>
        <v>0</v>
      </c>
      <c r="E28" s="20">
        <f t="shared" si="2"/>
        <v>0</v>
      </c>
    </row>
    <row r="29" spans="1:5" ht="15">
      <c r="A29" s="5" t="s">
        <v>20</v>
      </c>
      <c r="B29" s="41"/>
      <c r="C29" s="20">
        <f t="shared" si="0"/>
        <v>0</v>
      </c>
      <c r="D29" s="20">
        <f t="shared" si="1"/>
        <v>0</v>
      </c>
      <c r="E29" s="20">
        <f t="shared" si="2"/>
        <v>0</v>
      </c>
    </row>
    <row r="30" spans="1:5" ht="15">
      <c r="A30" s="5" t="s">
        <v>21</v>
      </c>
      <c r="B30" s="41"/>
      <c r="C30" s="20">
        <f t="shared" si="0"/>
        <v>0</v>
      </c>
      <c r="D30" s="20">
        <f t="shared" si="1"/>
        <v>0</v>
      </c>
      <c r="E30" s="20">
        <f t="shared" si="2"/>
        <v>0</v>
      </c>
    </row>
    <row r="31" spans="1:5" ht="15">
      <c r="A31" s="5" t="s">
        <v>22</v>
      </c>
      <c r="B31" s="41"/>
      <c r="C31" s="20">
        <f t="shared" si="0"/>
        <v>0</v>
      </c>
      <c r="D31" s="20">
        <f t="shared" si="1"/>
        <v>0</v>
      </c>
      <c r="E31" s="20">
        <f t="shared" si="2"/>
        <v>0</v>
      </c>
    </row>
    <row r="32" spans="1:5" ht="15">
      <c r="A32" s="5" t="s">
        <v>23</v>
      </c>
      <c r="B32" s="19"/>
      <c r="C32" s="20">
        <f t="shared" si="0"/>
        <v>0</v>
      </c>
      <c r="D32" s="20">
        <f t="shared" si="1"/>
        <v>0</v>
      </c>
      <c r="E32" s="20">
        <f t="shared" si="2"/>
        <v>0</v>
      </c>
    </row>
    <row r="33" spans="1:5" ht="15">
      <c r="A33" s="5" t="s">
        <v>24</v>
      </c>
      <c r="B33" s="19"/>
      <c r="C33" s="20">
        <f t="shared" si="0"/>
        <v>0</v>
      </c>
      <c r="D33" s="20">
        <f t="shared" si="1"/>
        <v>0</v>
      </c>
      <c r="E33" s="20">
        <f t="shared" si="2"/>
        <v>0</v>
      </c>
    </row>
    <row r="34" spans="1:5" ht="15">
      <c r="A34" s="5" t="s">
        <v>25</v>
      </c>
      <c r="B34" s="19"/>
      <c r="C34" s="20">
        <f t="shared" si="0"/>
        <v>0</v>
      </c>
      <c r="D34" s="20">
        <f t="shared" si="1"/>
        <v>0</v>
      </c>
      <c r="E34" s="20">
        <f t="shared" si="2"/>
        <v>0</v>
      </c>
    </row>
    <row r="35" spans="1:5" ht="15">
      <c r="A35" s="5" t="s">
        <v>26</v>
      </c>
      <c r="B35" s="19"/>
      <c r="C35" s="20">
        <f t="shared" si="0"/>
        <v>0</v>
      </c>
      <c r="D35" s="20">
        <f t="shared" si="1"/>
        <v>0</v>
      </c>
      <c r="E35" s="20">
        <f t="shared" si="2"/>
        <v>0</v>
      </c>
    </row>
    <row r="36" spans="1:5" ht="15">
      <c r="A36" s="5" t="s">
        <v>27</v>
      </c>
      <c r="B36" s="41"/>
      <c r="C36" s="20">
        <f t="shared" si="0"/>
        <v>0</v>
      </c>
      <c r="D36" s="20">
        <f t="shared" si="1"/>
        <v>0</v>
      </c>
      <c r="E36" s="20">
        <f t="shared" si="2"/>
        <v>0</v>
      </c>
    </row>
    <row r="37" spans="1:5" ht="15">
      <c r="A37" s="5" t="s">
        <v>28</v>
      </c>
      <c r="B37" s="19"/>
      <c r="C37" s="20">
        <f t="shared" si="0"/>
        <v>0</v>
      </c>
      <c r="D37" s="20">
        <f t="shared" si="1"/>
        <v>0</v>
      </c>
      <c r="E37" s="20">
        <f t="shared" si="2"/>
        <v>0</v>
      </c>
    </row>
    <row r="38" spans="1:5" ht="15">
      <c r="A38" s="5" t="s">
        <v>29</v>
      </c>
      <c r="B38" s="19"/>
      <c r="C38" s="20">
        <f t="shared" si="0"/>
        <v>0</v>
      </c>
      <c r="D38" s="20">
        <f t="shared" si="1"/>
        <v>0</v>
      </c>
      <c r="E38" s="20">
        <f t="shared" si="2"/>
        <v>0</v>
      </c>
    </row>
    <row r="39" spans="1:5" ht="15">
      <c r="A39" s="5" t="s">
        <v>30</v>
      </c>
      <c r="B39" s="19"/>
      <c r="C39" s="20">
        <f t="shared" si="0"/>
        <v>0</v>
      </c>
      <c r="D39" s="20">
        <f t="shared" si="1"/>
        <v>0</v>
      </c>
      <c r="E39" s="20">
        <f t="shared" si="2"/>
        <v>0</v>
      </c>
    </row>
    <row r="40" spans="1:5" ht="15">
      <c r="A40" s="5" t="s">
        <v>31</v>
      </c>
      <c r="B40" s="41"/>
      <c r="C40" s="20">
        <f t="shared" si="0"/>
        <v>0</v>
      </c>
      <c r="D40" s="20">
        <f t="shared" si="1"/>
        <v>0</v>
      </c>
      <c r="E40" s="20">
        <f t="shared" si="2"/>
        <v>0</v>
      </c>
    </row>
    <row r="41" spans="1:5" ht="15">
      <c r="A41" s="5" t="s">
        <v>32</v>
      </c>
      <c r="B41" s="41"/>
      <c r="C41" s="20">
        <f t="shared" si="0"/>
        <v>0</v>
      </c>
      <c r="D41" s="20">
        <f t="shared" si="1"/>
        <v>0</v>
      </c>
      <c r="E41" s="20">
        <f t="shared" si="2"/>
        <v>0</v>
      </c>
    </row>
    <row r="42" spans="1:5" ht="15">
      <c r="A42" s="5" t="s">
        <v>33</v>
      </c>
      <c r="B42" s="19"/>
      <c r="C42" s="20">
        <f t="shared" si="0"/>
        <v>0</v>
      </c>
      <c r="D42" s="20">
        <f t="shared" si="1"/>
        <v>0</v>
      </c>
      <c r="E42" s="20">
        <f t="shared" si="2"/>
        <v>0</v>
      </c>
    </row>
    <row r="43" spans="1:5" ht="15">
      <c r="A43" s="5" t="s">
        <v>34</v>
      </c>
      <c r="B43" s="41"/>
      <c r="C43" s="20">
        <f t="shared" si="0"/>
        <v>0</v>
      </c>
      <c r="D43" s="20">
        <f t="shared" si="1"/>
        <v>0</v>
      </c>
      <c r="E43" s="20">
        <f t="shared" si="2"/>
        <v>0</v>
      </c>
    </row>
    <row r="44" spans="1:5" ht="15">
      <c r="A44" s="5" t="s">
        <v>35</v>
      </c>
      <c r="B44" s="41"/>
      <c r="C44" s="20">
        <f t="shared" si="0"/>
        <v>0</v>
      </c>
      <c r="D44" s="20">
        <f t="shared" si="1"/>
        <v>0</v>
      </c>
      <c r="E44" s="20">
        <f t="shared" si="2"/>
        <v>0</v>
      </c>
    </row>
    <row r="45" spans="1:5" ht="15">
      <c r="A45" s="5" t="s">
        <v>36</v>
      </c>
      <c r="B45" s="41"/>
      <c r="C45" s="20">
        <f t="shared" si="0"/>
        <v>0</v>
      </c>
      <c r="D45" s="20">
        <f t="shared" si="1"/>
        <v>0</v>
      </c>
      <c r="E45" s="20">
        <f t="shared" si="2"/>
        <v>0</v>
      </c>
    </row>
    <row r="46" ht="15">
      <c r="A46" s="6" t="s">
        <v>39</v>
      </c>
    </row>
  </sheetData>
  <sheetProtection/>
  <mergeCells count="1">
    <mergeCell ref="A1:E1"/>
  </mergeCells>
  <printOptions horizontalCentered="1"/>
  <pageMargins left="0.15748031496062992" right="0.1968503937007874" top="0.15748031496062992" bottom="0.2362204724409449" header="0.15748031496062992" footer="0.2362204724409449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48"/>
  <sheetViews>
    <sheetView view="pageBreakPreview" zoomScaleSheetLayoutView="100" zoomScalePageLayoutView="0" workbookViewId="0" topLeftCell="A1">
      <pane xSplit="1" ySplit="9" topLeftCell="B1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10" sqref="C10:C46"/>
    </sheetView>
  </sheetViews>
  <sheetFormatPr defaultColWidth="8.7109375" defaultRowHeight="15"/>
  <cols>
    <col min="1" max="1" width="24.421875" style="1" customWidth="1"/>
    <col min="2" max="3" width="17.28125" style="1" customWidth="1"/>
    <col min="4" max="5" width="7.28125" style="1" customWidth="1"/>
    <col min="6" max="6" width="15.57421875" style="1" customWidth="1"/>
    <col min="7" max="9" width="9.140625" style="1" customWidth="1"/>
    <col min="10" max="16384" width="8.7109375" style="1" customWidth="1"/>
  </cols>
  <sheetData>
    <row r="1" spans="1:6" ht="15">
      <c r="A1" s="67" t="s">
        <v>118</v>
      </c>
      <c r="B1" s="67"/>
      <c r="C1" s="67"/>
      <c r="D1" s="67"/>
      <c r="E1" s="67"/>
      <c r="F1" s="67"/>
    </row>
    <row r="3" spans="1:2" ht="15">
      <c r="A3" s="11" t="s">
        <v>51</v>
      </c>
      <c r="B3" s="30">
        <f>MAX($D$10:$D$46)</f>
        <v>2.187124429319921</v>
      </c>
    </row>
    <row r="4" spans="1:2" ht="15">
      <c r="A4" s="12" t="s">
        <v>52</v>
      </c>
      <c r="B4" s="31">
        <f>MIN($D$10:$D$46)</f>
        <v>0.7401103058741901</v>
      </c>
    </row>
    <row r="5" spans="1:2" ht="15">
      <c r="A5" s="13" t="s">
        <v>53</v>
      </c>
      <c r="B5" s="14" t="s">
        <v>117</v>
      </c>
    </row>
    <row r="7" spans="1:6" s="7" customFormat="1" ht="66.75" customHeight="1">
      <c r="A7" s="68" t="s">
        <v>38</v>
      </c>
      <c r="B7" s="68" t="s">
        <v>207</v>
      </c>
      <c r="C7" s="68"/>
      <c r="D7" s="69" t="s">
        <v>81</v>
      </c>
      <c r="E7" s="69" t="s">
        <v>82</v>
      </c>
      <c r="F7" s="69" t="s">
        <v>83</v>
      </c>
    </row>
    <row r="8" spans="1:6" s="8" customFormat="1" ht="35.25" customHeight="1">
      <c r="A8" s="68"/>
      <c r="B8" s="3" t="s">
        <v>258</v>
      </c>
      <c r="C8" s="3" t="s">
        <v>265</v>
      </c>
      <c r="D8" s="69"/>
      <c r="E8" s="69"/>
      <c r="F8" s="69"/>
    </row>
    <row r="9" spans="1:6" s="7" customFormat="1" ht="15">
      <c r="A9" s="9">
        <v>1</v>
      </c>
      <c r="B9" s="9">
        <v>2</v>
      </c>
      <c r="C9" s="9">
        <v>3</v>
      </c>
      <c r="D9" s="9" t="s">
        <v>104</v>
      </c>
      <c r="E9" s="9">
        <v>5</v>
      </c>
      <c r="F9" s="9">
        <v>6</v>
      </c>
    </row>
    <row r="10" spans="1:6" ht="15">
      <c r="A10" s="5" t="s">
        <v>0</v>
      </c>
      <c r="B10" s="42">
        <v>1526579876.69</v>
      </c>
      <c r="C10" s="42">
        <v>1608871610.2400002</v>
      </c>
      <c r="D10" s="39">
        <f>$C10/$B10</f>
        <v>1.053905946754931</v>
      </c>
      <c r="E10" s="39">
        <f>($D10-$B$4)/($B$3-$B$4)</f>
        <v>0.21685734492591463</v>
      </c>
      <c r="F10" s="39">
        <f>$E10*$B$5</f>
        <v>0.21685734492591463</v>
      </c>
    </row>
    <row r="11" spans="1:6" ht="15">
      <c r="A11" s="5" t="s">
        <v>1</v>
      </c>
      <c r="B11" s="42">
        <v>805475320.36</v>
      </c>
      <c r="C11" s="42">
        <v>818154690.48</v>
      </c>
      <c r="D11" s="39">
        <f aca="true" t="shared" si="0" ref="D11:D47">$C11/$B11</f>
        <v>1.0157414756225345</v>
      </c>
      <c r="E11" s="39">
        <f aca="true" t="shared" si="1" ref="E11:E46">($D11-$B$4)/($B$3-$B$4)</f>
        <v>0.19048270869118555</v>
      </c>
      <c r="F11" s="39">
        <f aca="true" t="shared" si="2" ref="F11:F46">$E11*$B$5</f>
        <v>0.19048270869118555</v>
      </c>
    </row>
    <row r="12" spans="1:6" ht="15">
      <c r="A12" s="5" t="s">
        <v>2</v>
      </c>
      <c r="B12" s="42">
        <v>112207330.56</v>
      </c>
      <c r="C12" s="42">
        <v>151602718.3</v>
      </c>
      <c r="D12" s="39">
        <f t="shared" si="0"/>
        <v>1.3510945991085166</v>
      </c>
      <c r="E12" s="39">
        <f t="shared" si="1"/>
        <v>0.4222379611467842</v>
      </c>
      <c r="F12" s="39">
        <f t="shared" si="2"/>
        <v>0.4222379611467842</v>
      </c>
    </row>
    <row r="13" spans="1:6" ht="15">
      <c r="A13" s="5" t="s">
        <v>3</v>
      </c>
      <c r="B13" s="42">
        <v>283473996.09</v>
      </c>
      <c r="C13" s="42">
        <v>238777093.32</v>
      </c>
      <c r="D13" s="39">
        <f t="shared" si="0"/>
        <v>0.8423245045876829</v>
      </c>
      <c r="E13" s="39">
        <f t="shared" si="1"/>
        <v>0.07063801040869817</v>
      </c>
      <c r="F13" s="39">
        <f t="shared" si="2"/>
        <v>0.07063801040869817</v>
      </c>
    </row>
    <row r="14" spans="1:6" ht="15">
      <c r="A14" s="5" t="s">
        <v>4</v>
      </c>
      <c r="B14" s="42">
        <v>49853681.980000004</v>
      </c>
      <c r="C14" s="42">
        <v>62498286.50000001</v>
      </c>
      <c r="D14" s="39">
        <f t="shared" si="0"/>
        <v>1.2536343158178906</v>
      </c>
      <c r="E14" s="39">
        <f t="shared" si="1"/>
        <v>0.35488527832807976</v>
      </c>
      <c r="F14" s="39">
        <f t="shared" si="2"/>
        <v>0.35488527832807976</v>
      </c>
    </row>
    <row r="15" spans="1:6" ht="15">
      <c r="A15" s="5" t="s">
        <v>5</v>
      </c>
      <c r="B15" s="42">
        <v>57660418.13</v>
      </c>
      <c r="C15" s="42">
        <v>59213047.19</v>
      </c>
      <c r="D15" s="39">
        <f t="shared" si="0"/>
        <v>1.0269271210711561</v>
      </c>
      <c r="E15" s="39">
        <f t="shared" si="1"/>
        <v>0.1982128650644942</v>
      </c>
      <c r="F15" s="39">
        <f t="shared" si="2"/>
        <v>0.1982128650644942</v>
      </c>
    </row>
    <row r="16" spans="1:6" ht="15">
      <c r="A16" s="5" t="s">
        <v>6</v>
      </c>
      <c r="B16" s="42">
        <v>63756602.68</v>
      </c>
      <c r="C16" s="42">
        <v>84089666.81</v>
      </c>
      <c r="D16" s="39">
        <f t="shared" si="0"/>
        <v>1.3189169948727262</v>
      </c>
      <c r="E16" s="39">
        <f t="shared" si="1"/>
        <v>0.4000007184589472</v>
      </c>
      <c r="F16" s="39">
        <f t="shared" si="2"/>
        <v>0.4000007184589472</v>
      </c>
    </row>
    <row r="17" spans="1:6" ht="15">
      <c r="A17" s="5" t="s">
        <v>7</v>
      </c>
      <c r="B17" s="42">
        <v>7222174.46</v>
      </c>
      <c r="C17" s="42">
        <v>13065005.76</v>
      </c>
      <c r="D17" s="39">
        <f t="shared" si="0"/>
        <v>1.8090127609573141</v>
      </c>
      <c r="E17" s="39">
        <f t="shared" si="1"/>
        <v>0.7386952468285376</v>
      </c>
      <c r="F17" s="39">
        <f t="shared" si="2"/>
        <v>0.7386952468285376</v>
      </c>
    </row>
    <row r="18" spans="1:6" ht="15">
      <c r="A18" s="5" t="s">
        <v>8</v>
      </c>
      <c r="B18" s="42">
        <v>27122591.490000002</v>
      </c>
      <c r="C18" s="42">
        <v>26897059.78</v>
      </c>
      <c r="D18" s="39">
        <f t="shared" si="0"/>
        <v>0.991684728574585</v>
      </c>
      <c r="E18" s="39">
        <f t="shared" si="1"/>
        <v>0.173857613843691</v>
      </c>
      <c r="F18" s="39">
        <f t="shared" si="2"/>
        <v>0.173857613843691</v>
      </c>
    </row>
    <row r="19" spans="1:6" ht="15">
      <c r="A19" s="5" t="s">
        <v>9</v>
      </c>
      <c r="B19" s="42">
        <v>44391998.699999996</v>
      </c>
      <c r="C19" s="42">
        <v>46184578.05</v>
      </c>
      <c r="D19" s="39">
        <f t="shared" si="0"/>
        <v>1.0403806857653382</v>
      </c>
      <c r="E19" s="39">
        <f t="shared" si="1"/>
        <v>0.207510331119729</v>
      </c>
      <c r="F19" s="39">
        <f t="shared" si="2"/>
        <v>0.207510331119729</v>
      </c>
    </row>
    <row r="20" spans="1:6" ht="15">
      <c r="A20" s="5" t="s">
        <v>10</v>
      </c>
      <c r="B20" s="42">
        <v>8822430.91</v>
      </c>
      <c r="C20" s="42">
        <v>8970382.06</v>
      </c>
      <c r="D20" s="39">
        <f t="shared" si="0"/>
        <v>1.0167698847981117</v>
      </c>
      <c r="E20" s="39">
        <f t="shared" si="1"/>
        <v>0.19119341991294495</v>
      </c>
      <c r="F20" s="39">
        <f t="shared" si="2"/>
        <v>0.19119341991294495</v>
      </c>
    </row>
    <row r="21" spans="1:6" ht="15">
      <c r="A21" s="5" t="s">
        <v>11</v>
      </c>
      <c r="B21" s="42">
        <v>32501486.6</v>
      </c>
      <c r="C21" s="42">
        <v>33931985.5</v>
      </c>
      <c r="D21" s="39">
        <f t="shared" si="0"/>
        <v>1.0440133375314593</v>
      </c>
      <c r="E21" s="39">
        <f t="shared" si="1"/>
        <v>0.21002077777485276</v>
      </c>
      <c r="F21" s="39">
        <f t="shared" si="2"/>
        <v>0.21002077777485276</v>
      </c>
    </row>
    <row r="22" spans="1:6" ht="15">
      <c r="A22" s="5" t="s">
        <v>12</v>
      </c>
      <c r="B22" s="42">
        <v>7248219.15</v>
      </c>
      <c r="C22" s="42">
        <v>6167652.71</v>
      </c>
      <c r="D22" s="39">
        <f t="shared" si="0"/>
        <v>0.8509197338493828</v>
      </c>
      <c r="E22" s="39">
        <f t="shared" si="1"/>
        <v>0.07657798647557464</v>
      </c>
      <c r="F22" s="39">
        <f t="shared" si="2"/>
        <v>0.07657798647557464</v>
      </c>
    </row>
    <row r="23" spans="1:6" ht="15">
      <c r="A23" s="5" t="s">
        <v>13</v>
      </c>
      <c r="B23" s="42">
        <v>24517551.09</v>
      </c>
      <c r="C23" s="42">
        <v>23498300.64</v>
      </c>
      <c r="D23" s="39">
        <f t="shared" si="0"/>
        <v>0.9584277219915441</v>
      </c>
      <c r="E23" s="39">
        <f t="shared" si="1"/>
        <v>0.15087441966183535</v>
      </c>
      <c r="F23" s="39">
        <f t="shared" si="2"/>
        <v>0.15087441966183535</v>
      </c>
    </row>
    <row r="24" spans="1:6" ht="15">
      <c r="A24" s="5" t="s">
        <v>14</v>
      </c>
      <c r="B24" s="42">
        <v>18992413.54</v>
      </c>
      <c r="C24" s="42">
        <v>16768800.8</v>
      </c>
      <c r="D24" s="39">
        <f t="shared" si="0"/>
        <v>0.8829210023614514</v>
      </c>
      <c r="E24" s="39">
        <f t="shared" si="1"/>
        <v>0.09869336737860618</v>
      </c>
      <c r="F24" s="39">
        <f t="shared" si="2"/>
        <v>0.09869336737860618</v>
      </c>
    </row>
    <row r="25" spans="1:6" ht="15">
      <c r="A25" s="5" t="s">
        <v>15</v>
      </c>
      <c r="B25" s="42">
        <v>11933037.7</v>
      </c>
      <c r="C25" s="42">
        <v>13516900.49</v>
      </c>
      <c r="D25" s="39">
        <f t="shared" si="0"/>
        <v>1.1327292203225001</v>
      </c>
      <c r="E25" s="39">
        <f t="shared" si="1"/>
        <v>0.27133039552743166</v>
      </c>
      <c r="F25" s="39">
        <f t="shared" si="2"/>
        <v>0.27133039552743166</v>
      </c>
    </row>
    <row r="26" spans="1:6" ht="15">
      <c r="A26" s="5" t="s">
        <v>16</v>
      </c>
      <c r="B26" s="42">
        <v>151942070.21999997</v>
      </c>
      <c r="C26" s="42">
        <v>133243900.10000001</v>
      </c>
      <c r="D26" s="39">
        <f t="shared" si="0"/>
        <v>0.8769388221910726</v>
      </c>
      <c r="E26" s="39">
        <f t="shared" si="1"/>
        <v>0.09455921272631178</v>
      </c>
      <c r="F26" s="39">
        <f t="shared" si="2"/>
        <v>0.09455921272631178</v>
      </c>
    </row>
    <row r="27" spans="1:6" ht="15">
      <c r="A27" s="5" t="s">
        <v>17</v>
      </c>
      <c r="B27" s="42">
        <v>7424898.02</v>
      </c>
      <c r="C27" s="42">
        <v>10745587.700000001</v>
      </c>
      <c r="D27" s="39">
        <f t="shared" si="0"/>
        <v>1.4472370759915167</v>
      </c>
      <c r="E27" s="39">
        <f t="shared" si="1"/>
        <v>0.48867993660868153</v>
      </c>
      <c r="F27" s="39">
        <f t="shared" si="2"/>
        <v>0.48867993660868153</v>
      </c>
    </row>
    <row r="28" spans="1:6" ht="15">
      <c r="A28" s="5" t="s">
        <v>18</v>
      </c>
      <c r="B28" s="42">
        <v>13076003.02</v>
      </c>
      <c r="C28" s="42">
        <v>16150402.64</v>
      </c>
      <c r="D28" s="39">
        <f t="shared" si="0"/>
        <v>1.2351176896562082</v>
      </c>
      <c r="E28" s="39">
        <f t="shared" si="1"/>
        <v>0.34208884057280103</v>
      </c>
      <c r="F28" s="39">
        <f t="shared" si="2"/>
        <v>0.34208884057280103</v>
      </c>
    </row>
    <row r="29" spans="1:6" ht="15">
      <c r="A29" s="5" t="s">
        <v>19</v>
      </c>
      <c r="B29" s="42">
        <v>88534960.36999999</v>
      </c>
      <c r="C29" s="42">
        <v>65525636.599999994</v>
      </c>
      <c r="D29" s="39">
        <f t="shared" si="0"/>
        <v>0.7401103058741901</v>
      </c>
      <c r="E29" s="39">
        <f t="shared" si="1"/>
        <v>0</v>
      </c>
      <c r="F29" s="39">
        <f t="shared" si="2"/>
        <v>0</v>
      </c>
    </row>
    <row r="30" spans="1:6" ht="15">
      <c r="A30" s="5" t="s">
        <v>20</v>
      </c>
      <c r="B30" s="42">
        <v>119954886.19000001</v>
      </c>
      <c r="C30" s="42">
        <v>109213873.97</v>
      </c>
      <c r="D30" s="39">
        <f t="shared" si="0"/>
        <v>0.9104579016232235</v>
      </c>
      <c r="E30" s="39">
        <f t="shared" si="1"/>
        <v>0.117723519756248</v>
      </c>
      <c r="F30" s="39">
        <f t="shared" si="2"/>
        <v>0.117723519756248</v>
      </c>
    </row>
    <row r="31" spans="1:6" ht="15">
      <c r="A31" s="5" t="s">
        <v>21</v>
      </c>
      <c r="B31" s="42">
        <v>27438851.970000003</v>
      </c>
      <c r="C31" s="42">
        <v>30757527.06</v>
      </c>
      <c r="D31" s="39">
        <f t="shared" si="0"/>
        <v>1.1209480299550592</v>
      </c>
      <c r="E31" s="39">
        <f t="shared" si="1"/>
        <v>0.26318867100895443</v>
      </c>
      <c r="F31" s="39">
        <f t="shared" si="2"/>
        <v>0.26318867100895443</v>
      </c>
    </row>
    <row r="32" spans="1:6" ht="15">
      <c r="A32" s="5" t="s">
        <v>22</v>
      </c>
      <c r="B32" s="42">
        <v>7670994.510000001</v>
      </c>
      <c r="C32" s="42">
        <v>16777419.49</v>
      </c>
      <c r="D32" s="39">
        <f t="shared" si="0"/>
        <v>2.187124429319921</v>
      </c>
      <c r="E32" s="39">
        <f t="shared" si="1"/>
        <v>1</v>
      </c>
      <c r="F32" s="39">
        <f t="shared" si="2"/>
        <v>1</v>
      </c>
    </row>
    <row r="33" spans="1:6" ht="15">
      <c r="A33" s="5" t="s">
        <v>23</v>
      </c>
      <c r="B33" s="42">
        <v>37170362.129999995</v>
      </c>
      <c r="C33" s="42">
        <v>31289314.48</v>
      </c>
      <c r="D33" s="39">
        <f t="shared" si="0"/>
        <v>0.8417812656914248</v>
      </c>
      <c r="E33" s="39">
        <f t="shared" si="1"/>
        <v>0.07026258981849372</v>
      </c>
      <c r="F33" s="39">
        <f t="shared" si="2"/>
        <v>0.07026258981849372</v>
      </c>
    </row>
    <row r="34" spans="1:6" ht="15">
      <c r="A34" s="5" t="s">
        <v>24</v>
      </c>
      <c r="B34" s="42">
        <v>59793803.980000004</v>
      </c>
      <c r="C34" s="42">
        <v>59312097</v>
      </c>
      <c r="D34" s="39">
        <f t="shared" si="0"/>
        <v>0.9919438646157865</v>
      </c>
      <c r="E34" s="39">
        <f t="shared" si="1"/>
        <v>0.17403669712767753</v>
      </c>
      <c r="F34" s="39">
        <f t="shared" si="2"/>
        <v>0.17403669712767753</v>
      </c>
    </row>
    <row r="35" spans="1:6" ht="15">
      <c r="A35" s="5" t="s">
        <v>25</v>
      </c>
      <c r="B35" s="42">
        <v>5995890.88</v>
      </c>
      <c r="C35" s="42">
        <v>5923351.91</v>
      </c>
      <c r="D35" s="39">
        <f t="shared" si="0"/>
        <v>0.9879018862331265</v>
      </c>
      <c r="E35" s="39">
        <f t="shared" si="1"/>
        <v>0.17124337374736728</v>
      </c>
      <c r="F35" s="39">
        <f t="shared" si="2"/>
        <v>0.17124337374736728</v>
      </c>
    </row>
    <row r="36" spans="1:6" ht="15">
      <c r="A36" s="5" t="s">
        <v>26</v>
      </c>
      <c r="B36" s="42">
        <v>57140822.37</v>
      </c>
      <c r="C36" s="42">
        <v>52812418.68</v>
      </c>
      <c r="D36" s="39">
        <f t="shared" si="0"/>
        <v>0.9242502380877092</v>
      </c>
      <c r="E36" s="39">
        <f t="shared" si="1"/>
        <v>0.12725510361642653</v>
      </c>
      <c r="F36" s="39">
        <f t="shared" si="2"/>
        <v>0.12725510361642653</v>
      </c>
    </row>
    <row r="37" spans="1:6" ht="15">
      <c r="A37" s="5" t="s">
        <v>27</v>
      </c>
      <c r="B37" s="42">
        <v>26368847.699999996</v>
      </c>
      <c r="C37" s="42">
        <v>24611580.85</v>
      </c>
      <c r="D37" s="39">
        <f t="shared" si="0"/>
        <v>0.9333582236890846</v>
      </c>
      <c r="E37" s="39">
        <f t="shared" si="1"/>
        <v>0.1335494344413993</v>
      </c>
      <c r="F37" s="39">
        <f t="shared" si="2"/>
        <v>0.1335494344413993</v>
      </c>
    </row>
    <row r="38" spans="1:6" ht="15">
      <c r="A38" s="5" t="s">
        <v>28</v>
      </c>
      <c r="B38" s="42">
        <v>45230132.39</v>
      </c>
      <c r="C38" s="42">
        <v>35236576.419999994</v>
      </c>
      <c r="D38" s="39">
        <f t="shared" si="0"/>
        <v>0.7790509237552111</v>
      </c>
      <c r="E38" s="39">
        <f t="shared" si="1"/>
        <v>0.026911014377864452</v>
      </c>
      <c r="F38" s="39">
        <f t="shared" si="2"/>
        <v>0.026911014377864452</v>
      </c>
    </row>
    <row r="39" spans="1:6" ht="15">
      <c r="A39" s="5" t="s">
        <v>29</v>
      </c>
      <c r="B39" s="42">
        <v>14335683.779999997</v>
      </c>
      <c r="C39" s="42">
        <v>14920543.569999998</v>
      </c>
      <c r="D39" s="39">
        <f t="shared" si="0"/>
        <v>1.0407974812346203</v>
      </c>
      <c r="E39" s="39">
        <f t="shared" si="1"/>
        <v>0.20779836940665997</v>
      </c>
      <c r="F39" s="39">
        <f t="shared" si="2"/>
        <v>0.20779836940665997</v>
      </c>
    </row>
    <row r="40" spans="1:6" ht="15">
      <c r="A40" s="5" t="s">
        <v>30</v>
      </c>
      <c r="B40" s="42">
        <v>74698761.05</v>
      </c>
      <c r="C40" s="42">
        <v>80389463.10000001</v>
      </c>
      <c r="D40" s="39">
        <f t="shared" si="0"/>
        <v>1.076182013864874</v>
      </c>
      <c r="E40" s="39">
        <f t="shared" si="1"/>
        <v>0.23225185058346676</v>
      </c>
      <c r="F40" s="39">
        <f t="shared" si="2"/>
        <v>0.23225185058346676</v>
      </c>
    </row>
    <row r="41" spans="1:6" ht="15">
      <c r="A41" s="5" t="s">
        <v>31</v>
      </c>
      <c r="B41" s="42">
        <v>36233244.22</v>
      </c>
      <c r="C41" s="42">
        <v>34194446.98</v>
      </c>
      <c r="D41" s="39">
        <f t="shared" si="0"/>
        <v>0.9437313085292366</v>
      </c>
      <c r="E41" s="39">
        <f t="shared" si="1"/>
        <v>0.14071804784473696</v>
      </c>
      <c r="F41" s="39">
        <f t="shared" si="2"/>
        <v>0.14071804784473696</v>
      </c>
    </row>
    <row r="42" spans="1:6" ht="15">
      <c r="A42" s="5" t="s">
        <v>32</v>
      </c>
      <c r="B42" s="42">
        <v>37425936.51</v>
      </c>
      <c r="C42" s="42">
        <v>37703769.64</v>
      </c>
      <c r="D42" s="39">
        <f t="shared" si="0"/>
        <v>1.0074235451643478</v>
      </c>
      <c r="E42" s="39">
        <f t="shared" si="1"/>
        <v>0.1847343677984378</v>
      </c>
      <c r="F42" s="39">
        <f t="shared" si="2"/>
        <v>0.1847343677984378</v>
      </c>
    </row>
    <row r="43" spans="1:6" ht="15">
      <c r="A43" s="5" t="s">
        <v>33</v>
      </c>
      <c r="B43" s="42">
        <v>12189996.75</v>
      </c>
      <c r="C43" s="42">
        <v>16495137.520000001</v>
      </c>
      <c r="D43" s="39">
        <f t="shared" si="0"/>
        <v>1.3531699686466283</v>
      </c>
      <c r="E43" s="39">
        <f t="shared" si="1"/>
        <v>0.42367220391227267</v>
      </c>
      <c r="F43" s="39">
        <f t="shared" si="2"/>
        <v>0.42367220391227267</v>
      </c>
    </row>
    <row r="44" spans="1:6" ht="15">
      <c r="A44" s="5" t="s">
        <v>34</v>
      </c>
      <c r="B44" s="42">
        <v>13224176.78</v>
      </c>
      <c r="C44" s="42">
        <v>10551307.9</v>
      </c>
      <c r="D44" s="39">
        <f t="shared" si="0"/>
        <v>0.7978801308794967</v>
      </c>
      <c r="E44" s="39">
        <f t="shared" si="1"/>
        <v>0.03992347004032072</v>
      </c>
      <c r="F44" s="39">
        <f t="shared" si="2"/>
        <v>0.03992347004032072</v>
      </c>
    </row>
    <row r="45" spans="1:6" ht="15">
      <c r="A45" s="5" t="s">
        <v>35</v>
      </c>
      <c r="B45" s="42">
        <v>20836549.67</v>
      </c>
      <c r="C45" s="42">
        <v>16880221.84</v>
      </c>
      <c r="D45" s="39">
        <f t="shared" si="0"/>
        <v>0.8101255777631824</v>
      </c>
      <c r="E45" s="39">
        <f t="shared" si="1"/>
        <v>0.04838603214339541</v>
      </c>
      <c r="F45" s="39">
        <f t="shared" si="2"/>
        <v>0.04838603214339541</v>
      </c>
    </row>
    <row r="46" spans="1:6" ht="15">
      <c r="A46" s="5" t="s">
        <v>36</v>
      </c>
      <c r="B46" s="42">
        <v>24692244.509999998</v>
      </c>
      <c r="C46" s="42">
        <v>26365180.229999997</v>
      </c>
      <c r="D46" s="39">
        <f t="shared" si="0"/>
        <v>1.067751464202555</v>
      </c>
      <c r="E46" s="39">
        <f t="shared" si="1"/>
        <v>0.2264256810072889</v>
      </c>
      <c r="F46" s="39">
        <f t="shared" si="2"/>
        <v>0.2264256810072889</v>
      </c>
    </row>
    <row r="47" spans="1:6" s="18" customFormat="1" ht="15">
      <c r="A47" s="15" t="s">
        <v>71</v>
      </c>
      <c r="B47" s="43">
        <f>SUM(B$10:B$46)</f>
        <v>3963138247.15</v>
      </c>
      <c r="C47" s="43">
        <f>SUM(C$10:C$46)</f>
        <v>4041307536.31</v>
      </c>
      <c r="D47" s="43">
        <f t="shared" si="0"/>
        <v>1.0197240884080219</v>
      </c>
      <c r="E47" s="16"/>
      <c r="F47" s="16"/>
    </row>
    <row r="48" ht="15">
      <c r="A48" s="6" t="s">
        <v>39</v>
      </c>
    </row>
  </sheetData>
  <sheetProtection/>
  <mergeCells count="6">
    <mergeCell ref="F7:F8"/>
    <mergeCell ref="E7:E8"/>
    <mergeCell ref="D7:D8"/>
    <mergeCell ref="A7:A8"/>
    <mergeCell ref="B7:C7"/>
    <mergeCell ref="A1:F1"/>
  </mergeCells>
  <printOptions horizontalCentered="1"/>
  <pageMargins left="0.15748031496062992" right="0.15748031496062992" top="0.32" bottom="0.15748031496062992" header="0.15748031496062992" footer="0.15748031496062992"/>
  <pageSetup fitToHeight="1" fitToWidth="1" horizontalDpi="600" verticalDpi="600" orientation="portrait" paperSize="9" scale="9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A13B39"/>
    <pageSetUpPr fitToPage="1"/>
  </sheetPr>
  <dimension ref="A1:V42"/>
  <sheetViews>
    <sheetView view="pageBreakPreview" zoomScaleSheetLayoutView="100" zoomScalePageLayoutView="0" workbookViewId="0" topLeftCell="A1">
      <pane xSplit="1" ySplit="4" topLeftCell="B2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9" sqref="A29:IV29"/>
    </sheetView>
  </sheetViews>
  <sheetFormatPr defaultColWidth="9.140625" defaultRowHeight="15"/>
  <cols>
    <col min="1" max="1" width="25.00390625" style="1" bestFit="1" customWidth="1"/>
    <col min="2" max="2" width="6.8515625" style="1" customWidth="1"/>
    <col min="3" max="3" width="6.57421875" style="2" customWidth="1"/>
    <col min="4" max="5" width="7.28125" style="2" customWidth="1"/>
    <col min="6" max="6" width="8.140625" style="2" customWidth="1"/>
    <col min="7" max="7" width="7.00390625" style="1" customWidth="1"/>
    <col min="8" max="8" width="7.00390625" style="2" customWidth="1"/>
    <col min="9" max="9" width="8.28125" style="2" customWidth="1"/>
    <col min="10" max="10" width="7.421875" style="2" customWidth="1"/>
    <col min="11" max="11" width="7.00390625" style="2" customWidth="1"/>
    <col min="12" max="14" width="6.00390625" style="1" customWidth="1"/>
    <col min="15" max="15" width="6.421875" style="1" customWidth="1"/>
    <col min="16" max="17" width="6.00390625" style="1" customWidth="1"/>
    <col min="18" max="18" width="6.57421875" style="2" customWidth="1"/>
    <col min="19" max="19" width="6.7109375" style="1" customWidth="1"/>
    <col min="20" max="20" width="6.57421875" style="2" customWidth="1"/>
    <col min="21" max="21" width="18.57421875" style="1" customWidth="1"/>
    <col min="22" max="16384" width="9.140625" style="1" customWidth="1"/>
  </cols>
  <sheetData>
    <row r="1" spans="1:21" ht="17.25" customHeight="1">
      <c r="A1" s="71" t="s">
        <v>302</v>
      </c>
      <c r="B1" s="73"/>
      <c r="C1" s="73"/>
      <c r="D1" s="73"/>
      <c r="E1" s="73"/>
      <c r="F1" s="73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3" spans="1:22" s="8" customFormat="1" ht="70.5" customHeight="1">
      <c r="A3" s="68" t="s">
        <v>38</v>
      </c>
      <c r="B3" s="68" t="s">
        <v>93</v>
      </c>
      <c r="C3" s="68"/>
      <c r="D3" s="68"/>
      <c r="E3" s="68"/>
      <c r="F3" s="68"/>
      <c r="G3" s="68" t="s">
        <v>94</v>
      </c>
      <c r="H3" s="68"/>
      <c r="I3" s="68"/>
      <c r="J3" s="68"/>
      <c r="K3" s="68"/>
      <c r="L3" s="68" t="s">
        <v>186</v>
      </c>
      <c r="M3" s="68"/>
      <c r="N3" s="68"/>
      <c r="O3" s="68"/>
      <c r="P3" s="68"/>
      <c r="Q3" s="68"/>
      <c r="R3" s="83"/>
      <c r="S3" s="68" t="s">
        <v>185</v>
      </c>
      <c r="T3" s="83"/>
      <c r="U3" s="68" t="s">
        <v>95</v>
      </c>
      <c r="V3" s="22"/>
    </row>
    <row r="4" spans="1:21" s="8" customFormat="1" ht="23.25" customHeight="1">
      <c r="A4" s="68"/>
      <c r="B4" s="3">
        <v>1</v>
      </c>
      <c r="C4" s="9">
        <v>2</v>
      </c>
      <c r="D4" s="9">
        <v>3</v>
      </c>
      <c r="E4" s="9">
        <v>4</v>
      </c>
      <c r="F4" s="9">
        <v>5</v>
      </c>
      <c r="G4" s="3">
        <v>1</v>
      </c>
      <c r="H4" s="9">
        <v>2</v>
      </c>
      <c r="I4" s="3">
        <v>3</v>
      </c>
      <c r="J4" s="9">
        <v>4</v>
      </c>
      <c r="K4" s="9">
        <v>6</v>
      </c>
      <c r="L4" s="3">
        <v>1</v>
      </c>
      <c r="M4" s="3">
        <v>2</v>
      </c>
      <c r="N4" s="3">
        <v>3</v>
      </c>
      <c r="O4" s="3">
        <v>4</v>
      </c>
      <c r="P4" s="3">
        <v>5</v>
      </c>
      <c r="Q4" s="3">
        <v>6</v>
      </c>
      <c r="R4" s="3">
        <v>7</v>
      </c>
      <c r="S4" s="3">
        <v>1</v>
      </c>
      <c r="T4" s="9">
        <v>2</v>
      </c>
      <c r="U4" s="81"/>
    </row>
    <row r="5" spans="1:22" ht="15">
      <c r="A5" s="5" t="s">
        <v>0</v>
      </c>
      <c r="B5" s="19">
        <f>'I (1)'!$F10</f>
        <v>1.474577540212913</v>
      </c>
      <c r="C5" s="19">
        <f>'I (2)'!$F10</f>
        <v>0.21685734492591463</v>
      </c>
      <c r="D5" s="19">
        <f>'I (3)'!$G10</f>
        <v>0</v>
      </c>
      <c r="E5" s="20">
        <f>'I (4)'!$E9</f>
        <v>0</v>
      </c>
      <c r="F5" s="19">
        <f>'I (5)'!$G10</f>
        <v>1</v>
      </c>
      <c r="G5" s="20">
        <f>'II (1)'!$G9</f>
        <v>0</v>
      </c>
      <c r="H5" s="19">
        <f>'II (2)'!$F9</f>
        <v>-0.2570217100534969</v>
      </c>
      <c r="I5" s="19">
        <f>'II (3)'!$F9</f>
        <v>-0.2307448688531421</v>
      </c>
      <c r="J5" s="20">
        <f>'II (4)'!$H10</f>
        <v>-2</v>
      </c>
      <c r="K5" s="19">
        <f>'II (6)'!$F10</f>
        <v>1.0660059787060505</v>
      </c>
      <c r="L5" s="33">
        <f>'III (1)'!$M10</f>
        <v>0</v>
      </c>
      <c r="M5" s="33">
        <f>'III (2)'!$K10</f>
        <v>0</v>
      </c>
      <c r="N5" s="33">
        <f>'III (3)'!$I9</f>
        <v>0</v>
      </c>
      <c r="O5" s="19">
        <f>'III (4)'!$L10</f>
        <v>-0.9416817586733148</v>
      </c>
      <c r="P5" s="19">
        <f>'III (5)'!$H10</f>
        <v>-1.4170371934679777</v>
      </c>
      <c r="Q5" s="20">
        <f>'III (6)'!$E9</f>
        <v>0</v>
      </c>
      <c r="R5" s="19">
        <f>'III (7)'!$J10</f>
        <v>0.0699076930747333</v>
      </c>
      <c r="S5" s="20">
        <f>'IV (1)'!$E9</f>
        <v>1</v>
      </c>
      <c r="T5" s="20">
        <f>'IV (2)'!$E9</f>
        <v>0</v>
      </c>
      <c r="U5" s="39">
        <f>SUM($B5:$T5)</f>
        <v>-0.019136974128319828</v>
      </c>
      <c r="V5" s="1">
        <f>RANK(U5,$U$5:$U$41,0)</f>
        <v>37</v>
      </c>
    </row>
    <row r="6" spans="1:22" ht="15">
      <c r="A6" s="5" t="s">
        <v>1</v>
      </c>
      <c r="B6" s="19">
        <f>'I (1)'!$F11</f>
        <v>1.4250273881062012</v>
      </c>
      <c r="C6" s="19">
        <f>'I (2)'!$F11</f>
        <v>0.19048270869118555</v>
      </c>
      <c r="D6" s="19">
        <f>'I (3)'!$G11</f>
        <v>0</v>
      </c>
      <c r="E6" s="20">
        <f>'I (4)'!$E10</f>
        <v>0</v>
      </c>
      <c r="F6" s="19">
        <f>'I (5)'!$G11</f>
        <v>0.553043924222982</v>
      </c>
      <c r="G6" s="20">
        <f>'II (1)'!$G10</f>
        <v>0</v>
      </c>
      <c r="H6" s="19">
        <f>'II (2)'!$F10</f>
        <v>-0.2478665501437081</v>
      </c>
      <c r="I6" s="19">
        <f>'II (3)'!$F10</f>
        <v>-0.2160140927332021</v>
      </c>
      <c r="J6" s="20">
        <f>'II (4)'!$H11</f>
        <v>0</v>
      </c>
      <c r="K6" s="19">
        <f>'II (6)'!$F11</f>
        <v>1.604177685117515</v>
      </c>
      <c r="L6" s="33">
        <f>'III (1)'!$M11</f>
        <v>0</v>
      </c>
      <c r="M6" s="33">
        <f>'III (2)'!$K11</f>
        <v>0</v>
      </c>
      <c r="N6" s="33">
        <f>'III (3)'!$I10</f>
        <v>0</v>
      </c>
      <c r="O6" s="19">
        <f>'III (4)'!$L11</f>
        <v>-0.4445127760925969</v>
      </c>
      <c r="P6" s="19">
        <f>'III (5)'!$H11</f>
        <v>-2</v>
      </c>
      <c r="Q6" s="20">
        <f>'III (6)'!$E10</f>
        <v>0</v>
      </c>
      <c r="R6" s="19">
        <f>'III (7)'!$J11</f>
        <v>0.09671318286750774</v>
      </c>
      <c r="S6" s="20">
        <f>'IV (1)'!$E10</f>
        <v>1</v>
      </c>
      <c r="T6" s="20">
        <f>'IV (2)'!$E10</f>
        <v>0</v>
      </c>
      <c r="U6" s="39">
        <f aca="true" t="shared" si="0" ref="U6:U41">SUM($B6:$T6)</f>
        <v>1.9610514700358843</v>
      </c>
      <c r="V6" s="1">
        <f aca="true" t="shared" si="1" ref="V6:V41">RANK(U6,$U$5:$U$41,0)</f>
        <v>29</v>
      </c>
    </row>
    <row r="7" spans="1:22" ht="15">
      <c r="A7" s="5" t="s">
        <v>2</v>
      </c>
      <c r="B7" s="19">
        <f>'I (1)'!$F12</f>
        <v>0.9331958729185974</v>
      </c>
      <c r="C7" s="19">
        <f>'I (2)'!$F12</f>
        <v>0.4222379611467842</v>
      </c>
      <c r="D7" s="19">
        <f>'I (3)'!$G12</f>
        <v>0</v>
      </c>
      <c r="E7" s="20">
        <f>'I (4)'!$E11</f>
        <v>0</v>
      </c>
      <c r="F7" s="19">
        <f>'I (5)'!$G12</f>
        <v>0.8830128904866082</v>
      </c>
      <c r="G7" s="20">
        <f>'II (1)'!$G11</f>
        <v>0</v>
      </c>
      <c r="H7" s="19">
        <f>'II (2)'!$F11</f>
        <v>-0.5205451697824056</v>
      </c>
      <c r="I7" s="19">
        <f>'II (3)'!$F11</f>
        <v>-0.09787692058964548</v>
      </c>
      <c r="J7" s="20">
        <f>'II (4)'!$H12</f>
        <v>0</v>
      </c>
      <c r="K7" s="19">
        <f>'II (6)'!$F12</f>
        <v>1.4709711071141653</v>
      </c>
      <c r="L7" s="33">
        <f>'III (1)'!$M12</f>
        <v>0</v>
      </c>
      <c r="M7" s="33">
        <f>'III (2)'!$K12</f>
        <v>0</v>
      </c>
      <c r="N7" s="33">
        <f>'III (3)'!$I11</f>
        <v>0</v>
      </c>
      <c r="O7" s="19">
        <f>'III (4)'!$L12</f>
        <v>0</v>
      </c>
      <c r="P7" s="19">
        <f>'III (5)'!$H12</f>
        <v>-0.19272242407149276</v>
      </c>
      <c r="Q7" s="20">
        <f>'III (6)'!$E11</f>
        <v>0</v>
      </c>
      <c r="R7" s="19">
        <f>'III (7)'!$J12</f>
        <v>0.018288186463884103</v>
      </c>
      <c r="S7" s="20">
        <f>'IV (1)'!$E11</f>
        <v>1</v>
      </c>
      <c r="T7" s="20">
        <f>'IV (2)'!$E11</f>
        <v>0</v>
      </c>
      <c r="U7" s="39">
        <f t="shared" si="0"/>
        <v>3.916561503686495</v>
      </c>
      <c r="V7" s="1">
        <f t="shared" si="1"/>
        <v>18</v>
      </c>
    </row>
    <row r="8" spans="1:22" ht="15">
      <c r="A8" s="5" t="s">
        <v>3</v>
      </c>
      <c r="B8" s="19">
        <f>'I (1)'!$F13</f>
        <v>1.4677082585200043</v>
      </c>
      <c r="C8" s="19">
        <f>'I (2)'!$F13</f>
        <v>0.07063801040869817</v>
      </c>
      <c r="D8" s="19">
        <f>'I (3)'!$G13</f>
        <v>0</v>
      </c>
      <c r="E8" s="20">
        <f>'I (4)'!$E12</f>
        <v>0</v>
      </c>
      <c r="F8" s="19">
        <f>'I (5)'!$G13</f>
        <v>1</v>
      </c>
      <c r="G8" s="20">
        <f>'II (1)'!$G12</f>
        <v>0</v>
      </c>
      <c r="H8" s="19">
        <f>'II (2)'!$F12</f>
        <v>-0.3387032890866909</v>
      </c>
      <c r="I8" s="19">
        <f>'II (3)'!$F12</f>
        <v>-0.5430960343119166</v>
      </c>
      <c r="J8" s="20">
        <f>'II (4)'!$H13</f>
        <v>0</v>
      </c>
      <c r="K8" s="19">
        <f>'II (6)'!$F13</f>
        <v>1.6370423810871817</v>
      </c>
      <c r="L8" s="33">
        <f>'III (1)'!$M13</f>
        <v>0</v>
      </c>
      <c r="M8" s="33">
        <f>'III (2)'!$K13</f>
        <v>0</v>
      </c>
      <c r="N8" s="33">
        <f>'III (3)'!$I12</f>
        <v>0</v>
      </c>
      <c r="O8" s="19">
        <f>'III (4)'!$L13</f>
        <v>-0.33349846739900785</v>
      </c>
      <c r="P8" s="19">
        <f>'III (5)'!$H13</f>
        <v>-0.229443305836431</v>
      </c>
      <c r="Q8" s="20">
        <f>'III (6)'!$E12</f>
        <v>0</v>
      </c>
      <c r="R8" s="19">
        <f>'III (7)'!$J13</f>
        <v>0.03195774574821769</v>
      </c>
      <c r="S8" s="20">
        <f>'IV (1)'!$E12</f>
        <v>1</v>
      </c>
      <c r="T8" s="20">
        <f>'IV (2)'!$E12</f>
        <v>0</v>
      </c>
      <c r="U8" s="39">
        <f t="shared" si="0"/>
        <v>3.7626052991300547</v>
      </c>
      <c r="V8" s="1">
        <f t="shared" si="1"/>
        <v>21</v>
      </c>
    </row>
    <row r="9" spans="1:22" ht="15">
      <c r="A9" s="5" t="s">
        <v>4</v>
      </c>
      <c r="B9" s="19">
        <f>'I (1)'!$F14</f>
        <v>1.7456669826834916</v>
      </c>
      <c r="C9" s="19">
        <f>'I (2)'!$F14</f>
        <v>0.35488527832807976</v>
      </c>
      <c r="D9" s="19">
        <f>'I (3)'!$G14</f>
        <v>0</v>
      </c>
      <c r="E9" s="20">
        <f>'I (4)'!$E13</f>
        <v>0</v>
      </c>
      <c r="F9" s="19">
        <f>'I (5)'!$G14</f>
        <v>1</v>
      </c>
      <c r="G9" s="20">
        <f>'II (1)'!$G13</f>
        <v>0</v>
      </c>
      <c r="H9" s="19">
        <f>'II (2)'!$F13</f>
        <v>-0.43190004540032795</v>
      </c>
      <c r="I9" s="19">
        <f>'II (3)'!$F13</f>
        <v>-0.0002656321498125088</v>
      </c>
      <c r="J9" s="20">
        <f>'II (4)'!$H14</f>
        <v>0</v>
      </c>
      <c r="K9" s="19">
        <f>'II (6)'!$F14</f>
        <v>1.7145086874749744</v>
      </c>
      <c r="L9" s="33">
        <f>'III (1)'!$M14</f>
        <v>0</v>
      </c>
      <c r="M9" s="33">
        <f>'III (2)'!$K14</f>
        <v>0</v>
      </c>
      <c r="N9" s="33">
        <f>'III (3)'!$I13</f>
        <v>0</v>
      </c>
      <c r="O9" s="19">
        <f>'III (4)'!$L14</f>
        <v>0</v>
      </c>
      <c r="P9" s="19">
        <f>'III (5)'!$H14</f>
        <v>-0.7429941939999425</v>
      </c>
      <c r="Q9" s="20">
        <f>'III (6)'!$E13</f>
        <v>0</v>
      </c>
      <c r="R9" s="19">
        <f>'III (7)'!$J14</f>
        <v>0.4778503572236135</v>
      </c>
      <c r="S9" s="20">
        <f>'IV (1)'!$E13</f>
        <v>1</v>
      </c>
      <c r="T9" s="20">
        <f>'IV (2)'!$E13</f>
        <v>0</v>
      </c>
      <c r="U9" s="39">
        <f t="shared" si="0"/>
        <v>5.117751434160076</v>
      </c>
      <c r="V9" s="1">
        <f t="shared" si="1"/>
        <v>8</v>
      </c>
    </row>
    <row r="10" spans="1:22" ht="15">
      <c r="A10" s="5" t="s">
        <v>5</v>
      </c>
      <c r="B10" s="19">
        <f>'I (1)'!$F15</f>
        <v>1.4187378770277743</v>
      </c>
      <c r="C10" s="19">
        <f>'I (2)'!$F15</f>
        <v>0.1982128650644942</v>
      </c>
      <c r="D10" s="19">
        <f>'I (3)'!$G15</f>
        <v>0</v>
      </c>
      <c r="E10" s="20">
        <f>'I (4)'!$E14</f>
        <v>0</v>
      </c>
      <c r="F10" s="19">
        <f>'I (5)'!$G15</f>
        <v>1</v>
      </c>
      <c r="G10" s="20">
        <f>'II (1)'!$G14</f>
        <v>0</v>
      </c>
      <c r="H10" s="19">
        <f>'II (2)'!$F14</f>
        <v>-0.42173711630895605</v>
      </c>
      <c r="I10" s="19">
        <f>'II (3)'!$F14</f>
        <v>0</v>
      </c>
      <c r="J10" s="20">
        <f>'II (4)'!$H15</f>
        <v>0</v>
      </c>
      <c r="K10" s="19">
        <f>'II (6)'!$F15</f>
        <v>1.6710455796905768</v>
      </c>
      <c r="L10" s="33">
        <f>'III (1)'!$M15</f>
        <v>0</v>
      </c>
      <c r="M10" s="33">
        <f>'III (2)'!$K15</f>
        <v>0</v>
      </c>
      <c r="N10" s="33">
        <f>'III (3)'!$I14</f>
        <v>0</v>
      </c>
      <c r="O10" s="19">
        <f>'III (4)'!$L15</f>
        <v>0</v>
      </c>
      <c r="P10" s="19">
        <f>'III (5)'!$H15</f>
        <v>0</v>
      </c>
      <c r="Q10" s="20">
        <f>'III (6)'!$E14</f>
        <v>0</v>
      </c>
      <c r="R10" s="19">
        <f>'III (7)'!$J15</f>
        <v>0.5164202794105193</v>
      </c>
      <c r="S10" s="20">
        <f>'IV (1)'!$E14</f>
        <v>1</v>
      </c>
      <c r="T10" s="20">
        <f>'IV (2)'!$E14</f>
        <v>0</v>
      </c>
      <c r="U10" s="39">
        <f t="shared" si="0"/>
        <v>5.382679484884409</v>
      </c>
      <c r="V10" s="1">
        <f t="shared" si="1"/>
        <v>3</v>
      </c>
    </row>
    <row r="11" spans="1:22" ht="15">
      <c r="A11" s="5" t="s">
        <v>6</v>
      </c>
      <c r="B11" s="19">
        <f>'I (1)'!$F16</f>
        <v>0.8279317852942665</v>
      </c>
      <c r="C11" s="19">
        <f>'I (2)'!$F16</f>
        <v>0.4000007184589472</v>
      </c>
      <c r="D11" s="19">
        <f>'I (3)'!$G16</f>
        <v>0</v>
      </c>
      <c r="E11" s="20">
        <f>'I (4)'!$E15</f>
        <v>0</v>
      </c>
      <c r="F11" s="19">
        <f>'I (5)'!$G16</f>
        <v>1</v>
      </c>
      <c r="G11" s="20">
        <f>'II (1)'!$G15</f>
        <v>0</v>
      </c>
      <c r="H11" s="19">
        <f>'II (2)'!$F15</f>
        <v>-0.22284423871616568</v>
      </c>
      <c r="I11" s="19">
        <f>'II (3)'!$F15</f>
        <v>-0.0065231574144925895</v>
      </c>
      <c r="J11" s="20">
        <f>'II (4)'!$H16</f>
        <v>0</v>
      </c>
      <c r="K11" s="19">
        <f>'II (6)'!$F16</f>
        <v>1.6023180937187478</v>
      </c>
      <c r="L11" s="33">
        <f>'III (1)'!$M16</f>
        <v>0</v>
      </c>
      <c r="M11" s="33">
        <f>'III (2)'!$K16</f>
        <v>0</v>
      </c>
      <c r="N11" s="33">
        <f>'III (3)'!$I15</f>
        <v>0</v>
      </c>
      <c r="O11" s="19">
        <f>'III (4)'!$L16</f>
        <v>0</v>
      </c>
      <c r="P11" s="19">
        <f>'III (5)'!$H16</f>
        <v>0</v>
      </c>
      <c r="Q11" s="20">
        <f>'III (6)'!$E15</f>
        <v>0</v>
      </c>
      <c r="R11" s="19">
        <f>'III (7)'!$J16</f>
        <v>0.411271606987799</v>
      </c>
      <c r="S11" s="20">
        <f>'IV (1)'!$E15</f>
        <v>1</v>
      </c>
      <c r="T11" s="20">
        <f>'IV (2)'!$E15</f>
        <v>0</v>
      </c>
      <c r="U11" s="39">
        <f t="shared" si="0"/>
        <v>5.012154808329102</v>
      </c>
      <c r="V11" s="1">
        <f t="shared" si="1"/>
        <v>10</v>
      </c>
    </row>
    <row r="12" spans="1:22" ht="15">
      <c r="A12" s="5" t="s">
        <v>7</v>
      </c>
      <c r="B12" s="19">
        <f>'I (1)'!$F17</f>
        <v>0.8269873441735135</v>
      </c>
      <c r="C12" s="19">
        <f>'I (2)'!$F17</f>
        <v>0.7386952468285376</v>
      </c>
      <c r="D12" s="19">
        <f>'I (3)'!$G17</f>
        <v>0</v>
      </c>
      <c r="E12" s="20">
        <f>'I (4)'!$E16</f>
        <v>0</v>
      </c>
      <c r="F12" s="19">
        <f>'I (5)'!$G17</f>
        <v>1</v>
      </c>
      <c r="G12" s="20">
        <f>'II (1)'!$G16</f>
        <v>0</v>
      </c>
      <c r="H12" s="19">
        <f>'II (2)'!$F16</f>
        <v>-0.2876531913745164</v>
      </c>
      <c r="I12" s="19">
        <f>'II (3)'!$F16</f>
        <v>-0.5703281141973465</v>
      </c>
      <c r="J12" s="20">
        <f>'II (4)'!$H17</f>
        <v>-2</v>
      </c>
      <c r="K12" s="19">
        <f>'II (6)'!$F17</f>
        <v>1.582064928224698</v>
      </c>
      <c r="L12" s="33">
        <f>'III (1)'!$M17</f>
        <v>0</v>
      </c>
      <c r="M12" s="33">
        <f>'III (2)'!$K17</f>
        <v>0</v>
      </c>
      <c r="N12" s="33">
        <f>'III (3)'!$I16</f>
        <v>0</v>
      </c>
      <c r="O12" s="19">
        <f>'III (4)'!$L17</f>
        <v>-0.4034567279203658</v>
      </c>
      <c r="P12" s="19">
        <f>'III (5)'!$H17</f>
        <v>-1.7488420925825916</v>
      </c>
      <c r="Q12" s="20">
        <f>'III (6)'!$E16</f>
        <v>0</v>
      </c>
      <c r="R12" s="19">
        <f>'III (7)'!$J17</f>
        <v>0.08995182071505332</v>
      </c>
      <c r="S12" s="20">
        <f>'IV (1)'!$E16</f>
        <v>1</v>
      </c>
      <c r="T12" s="20">
        <f>'IV (2)'!$E16</f>
        <v>0</v>
      </c>
      <c r="U12" s="39">
        <f t="shared" si="0"/>
        <v>0.22741921386698194</v>
      </c>
      <c r="V12" s="1">
        <f t="shared" si="1"/>
        <v>36</v>
      </c>
    </row>
    <row r="13" spans="1:22" ht="15">
      <c r="A13" s="5" t="s">
        <v>8</v>
      </c>
      <c r="B13" s="19">
        <f>'I (1)'!$F18</f>
        <v>1.1534394461680542</v>
      </c>
      <c r="C13" s="19">
        <f>'I (2)'!$F18</f>
        <v>0.173857613843691</v>
      </c>
      <c r="D13" s="19">
        <f>'I (3)'!$G18</f>
        <v>0</v>
      </c>
      <c r="E13" s="20">
        <f>'I (4)'!$E17</f>
        <v>0</v>
      </c>
      <c r="F13" s="19">
        <f>'I (5)'!$G18</f>
        <v>0.9979645929810024</v>
      </c>
      <c r="G13" s="20">
        <f>'II (1)'!$G17</f>
        <v>0</v>
      </c>
      <c r="H13" s="19">
        <f>'II (2)'!$F17</f>
        <v>-0.4114762346726037</v>
      </c>
      <c r="I13" s="19">
        <f>'II (3)'!$F17</f>
        <v>-0.14988561761026697</v>
      </c>
      <c r="J13" s="20">
        <f>'II (4)'!$H18</f>
        <v>0</v>
      </c>
      <c r="K13" s="19">
        <f>'II (6)'!$F18</f>
        <v>1.6469457074178533</v>
      </c>
      <c r="L13" s="33">
        <f>'III (1)'!$M18</f>
        <v>0</v>
      </c>
      <c r="M13" s="33">
        <f>'III (2)'!$K18</f>
        <v>0</v>
      </c>
      <c r="N13" s="33">
        <f>'III (3)'!$I17</f>
        <v>0</v>
      </c>
      <c r="O13" s="19">
        <f>'III (4)'!$L18</f>
        <v>-0.18258534493096265</v>
      </c>
      <c r="P13" s="19">
        <f>'III (5)'!$H18</f>
        <v>-0.20690022068588135</v>
      </c>
      <c r="Q13" s="20">
        <f>'III (6)'!$E17</f>
        <v>0</v>
      </c>
      <c r="R13" s="19">
        <f>'III (7)'!$J18</f>
        <v>0.10519592667438701</v>
      </c>
      <c r="S13" s="20">
        <f>'IV (1)'!$E17</f>
        <v>1</v>
      </c>
      <c r="T13" s="20">
        <f>'IV (2)'!$E17</f>
        <v>0</v>
      </c>
      <c r="U13" s="39">
        <f t="shared" si="0"/>
        <v>4.126555869185273</v>
      </c>
      <c r="V13" s="1">
        <f t="shared" si="1"/>
        <v>15</v>
      </c>
    </row>
    <row r="14" spans="1:22" ht="15">
      <c r="A14" s="5" t="s">
        <v>9</v>
      </c>
      <c r="B14" s="19">
        <f>'I (1)'!$F19</f>
        <v>1.3607393908744225</v>
      </c>
      <c r="C14" s="19">
        <f>'I (2)'!$F19</f>
        <v>0.207510331119729</v>
      </c>
      <c r="D14" s="19">
        <f>'I (3)'!$G19</f>
        <v>0</v>
      </c>
      <c r="E14" s="20">
        <f>'I (4)'!$E18</f>
        <v>0</v>
      </c>
      <c r="F14" s="19">
        <f>'I (5)'!$G19</f>
        <v>1</v>
      </c>
      <c r="G14" s="20">
        <f>'II (1)'!$G18</f>
        <v>0</v>
      </c>
      <c r="H14" s="19">
        <f>'II (2)'!$F18</f>
        <v>-0.13062665108764598</v>
      </c>
      <c r="I14" s="19">
        <f>'II (3)'!$F18</f>
        <v>-0.1693631929261895</v>
      </c>
      <c r="J14" s="20">
        <f>'II (4)'!$H19</f>
        <v>0</v>
      </c>
      <c r="K14" s="19">
        <f>'II (6)'!$F19</f>
        <v>1.331332065516337</v>
      </c>
      <c r="L14" s="33">
        <f>'III (1)'!$M19</f>
        <v>0</v>
      </c>
      <c r="M14" s="33">
        <f>'III (2)'!$K19</f>
        <v>0</v>
      </c>
      <c r="N14" s="33">
        <f>'III (3)'!$I18</f>
        <v>0</v>
      </c>
      <c r="O14" s="19">
        <f>'III (4)'!$L19</f>
        <v>-0.4879148478708625</v>
      </c>
      <c r="P14" s="19">
        <f>'III (5)'!$H19</f>
        <v>-0.10991564824521327</v>
      </c>
      <c r="Q14" s="20">
        <f>'III (6)'!$E18</f>
        <v>0</v>
      </c>
      <c r="R14" s="19">
        <f>'III (7)'!$J19</f>
        <v>0</v>
      </c>
      <c r="S14" s="20">
        <f>'IV (1)'!$E18</f>
        <v>1</v>
      </c>
      <c r="T14" s="20">
        <f>'IV (2)'!$E18</f>
        <v>0</v>
      </c>
      <c r="U14" s="39">
        <f t="shared" si="0"/>
        <v>4.001761447380577</v>
      </c>
      <c r="V14" s="1">
        <f t="shared" si="1"/>
        <v>17</v>
      </c>
    </row>
    <row r="15" spans="1:22" ht="15">
      <c r="A15" s="5" t="s">
        <v>10</v>
      </c>
      <c r="B15" s="19">
        <f>'I (1)'!$F20</f>
        <v>0.7510972804681888</v>
      </c>
      <c r="C15" s="19">
        <f>'I (2)'!$F20</f>
        <v>0.19119341991294495</v>
      </c>
      <c r="D15" s="19">
        <f>'I (3)'!$G20</f>
        <v>0</v>
      </c>
      <c r="E15" s="20">
        <f>'I (4)'!$E19</f>
        <v>0</v>
      </c>
      <c r="F15" s="19">
        <f>'I (5)'!$G20</f>
        <v>0.8598452605880316</v>
      </c>
      <c r="G15" s="20">
        <f>'II (1)'!$G19</f>
        <v>0</v>
      </c>
      <c r="H15" s="19">
        <f>'II (2)'!$F19</f>
        <v>-0.7554536678844623</v>
      </c>
      <c r="I15" s="19">
        <f>'II (3)'!$F19</f>
        <v>-0.02352811821816326</v>
      </c>
      <c r="J15" s="20">
        <f>'II (4)'!$H20</f>
        <v>0</v>
      </c>
      <c r="K15" s="19">
        <f>'II (6)'!$F20</f>
        <v>1.3620018423795963</v>
      </c>
      <c r="L15" s="33">
        <f>'III (1)'!$M20</f>
        <v>0</v>
      </c>
      <c r="M15" s="33">
        <f>'III (2)'!$K20</f>
        <v>0</v>
      </c>
      <c r="N15" s="33">
        <f>'III (3)'!$I19</f>
        <v>0</v>
      </c>
      <c r="O15" s="19">
        <f>'III (4)'!$L20</f>
        <v>0</v>
      </c>
      <c r="P15" s="19">
        <f>'III (5)'!$H20</f>
        <v>0</v>
      </c>
      <c r="Q15" s="20">
        <f>'III (6)'!$E19</f>
        <v>0</v>
      </c>
      <c r="R15" s="19">
        <f>'III (7)'!$J20</f>
        <v>0.34388690857554843</v>
      </c>
      <c r="S15" s="20">
        <f>'IV (1)'!$E19</f>
        <v>1</v>
      </c>
      <c r="T15" s="20">
        <f>'IV (2)'!$E19</f>
        <v>0</v>
      </c>
      <c r="U15" s="39">
        <f t="shared" si="0"/>
        <v>3.729042925821685</v>
      </c>
      <c r="V15" s="1">
        <f t="shared" si="1"/>
        <v>22</v>
      </c>
    </row>
    <row r="16" spans="1:22" ht="15">
      <c r="A16" s="5" t="s">
        <v>11</v>
      </c>
      <c r="B16" s="19">
        <f>'I (1)'!$F21</f>
        <v>0.5829031412380333</v>
      </c>
      <c r="C16" s="19">
        <f>'I (2)'!$F21</f>
        <v>0.21002077777485276</v>
      </c>
      <c r="D16" s="19">
        <f>'I (3)'!$G21</f>
        <v>0</v>
      </c>
      <c r="E16" s="20">
        <f>'I (4)'!$E20</f>
        <v>0</v>
      </c>
      <c r="F16" s="19">
        <f>'I (5)'!$G21</f>
        <v>0.9999922827313039</v>
      </c>
      <c r="G16" s="20">
        <f>'II (1)'!$G20</f>
        <v>0</v>
      </c>
      <c r="H16" s="19">
        <f>'II (2)'!$F20</f>
        <v>-0.39076997769254207</v>
      </c>
      <c r="I16" s="19">
        <f>'II (3)'!$F20</f>
        <v>-2.207560201099716E-05</v>
      </c>
      <c r="J16" s="20">
        <f>'II (4)'!$H21</f>
        <v>0</v>
      </c>
      <c r="K16" s="19">
        <f>'II (6)'!$F21</f>
        <v>1.725745134447328</v>
      </c>
      <c r="L16" s="33">
        <f>'III (1)'!$M21</f>
        <v>0</v>
      </c>
      <c r="M16" s="33">
        <f>'III (2)'!$K21</f>
        <v>0</v>
      </c>
      <c r="N16" s="33">
        <f>'III (3)'!$I20</f>
        <v>0</v>
      </c>
      <c r="O16" s="19">
        <f>'III (4)'!$L21</f>
        <v>0</v>
      </c>
      <c r="P16" s="19">
        <f>'III (5)'!$H21</f>
        <v>-0.17673736726718953</v>
      </c>
      <c r="Q16" s="20">
        <f>'III (6)'!$E20</f>
        <v>0</v>
      </c>
      <c r="R16" s="19">
        <f>'III (7)'!$J21</f>
        <v>0.24408360897752604</v>
      </c>
      <c r="S16" s="20">
        <f>'IV (1)'!$E20</f>
        <v>1</v>
      </c>
      <c r="T16" s="20">
        <f>'IV (2)'!$E20</f>
        <v>0</v>
      </c>
      <c r="U16" s="39">
        <f t="shared" si="0"/>
        <v>4.195215524607301</v>
      </c>
      <c r="V16" s="1">
        <f t="shared" si="1"/>
        <v>14</v>
      </c>
    </row>
    <row r="17" spans="1:22" ht="15">
      <c r="A17" s="5" t="s">
        <v>12</v>
      </c>
      <c r="B17" s="19">
        <f>'I (1)'!$F22</f>
        <v>0.9032221488500747</v>
      </c>
      <c r="C17" s="19">
        <f>'I (2)'!$F22</f>
        <v>0.07657798647557464</v>
      </c>
      <c r="D17" s="19">
        <f>'I (3)'!$G22</f>
        <v>0</v>
      </c>
      <c r="E17" s="20">
        <f>'I (4)'!$E21</f>
        <v>0</v>
      </c>
      <c r="F17" s="19">
        <f>'I (5)'!$G22</f>
        <v>1</v>
      </c>
      <c r="G17" s="20">
        <f>'II (1)'!$G21</f>
        <v>0</v>
      </c>
      <c r="H17" s="19">
        <f>'II (2)'!$F21</f>
        <v>-0.7281992069558788</v>
      </c>
      <c r="I17" s="19">
        <f>'II (3)'!$F21</f>
        <v>0</v>
      </c>
      <c r="J17" s="20">
        <f>'II (4)'!$H22</f>
        <v>0</v>
      </c>
      <c r="K17" s="19">
        <f>'II (6)'!$F22</f>
        <v>1.9592501190632374</v>
      </c>
      <c r="L17" s="33">
        <f>'III (1)'!$M22</f>
        <v>0</v>
      </c>
      <c r="M17" s="33">
        <f>'III (2)'!$K22</f>
        <v>0</v>
      </c>
      <c r="N17" s="33">
        <f>'III (3)'!$I21</f>
        <v>0</v>
      </c>
      <c r="O17" s="19">
        <f>'III (4)'!$L22</f>
        <v>0</v>
      </c>
      <c r="P17" s="19">
        <f>'III (5)'!$H22</f>
        <v>0</v>
      </c>
      <c r="Q17" s="20">
        <f>'III (6)'!$E21</f>
        <v>0</v>
      </c>
      <c r="R17" s="19">
        <f>'III (7)'!$J22</f>
        <v>0.7798577739445779</v>
      </c>
      <c r="S17" s="20">
        <f>'IV (1)'!$E21</f>
        <v>1</v>
      </c>
      <c r="T17" s="20">
        <f>'IV (2)'!$E21</f>
        <v>0</v>
      </c>
      <c r="U17" s="39">
        <f t="shared" si="0"/>
        <v>4.990708821377586</v>
      </c>
      <c r="V17" s="1">
        <f t="shared" si="1"/>
        <v>11</v>
      </c>
    </row>
    <row r="18" spans="1:22" ht="15">
      <c r="A18" s="5" t="s">
        <v>13</v>
      </c>
      <c r="B18" s="19">
        <f>'I (1)'!$F23</f>
        <v>1.402050928070894</v>
      </c>
      <c r="C18" s="19">
        <f>'I (2)'!$F23</f>
        <v>0.15087441966183535</v>
      </c>
      <c r="D18" s="19">
        <f>'I (3)'!$G23</f>
        <v>-1</v>
      </c>
      <c r="E18" s="20">
        <f>'I (4)'!$E22</f>
        <v>0</v>
      </c>
      <c r="F18" s="19">
        <f>'I (5)'!$G23</f>
        <v>0.9999997978402997</v>
      </c>
      <c r="G18" s="20">
        <f>'II (1)'!$G22</f>
        <v>0</v>
      </c>
      <c r="H18" s="19">
        <f>'II (2)'!$F22</f>
        <v>-0.2931276417558718</v>
      </c>
      <c r="I18" s="19">
        <f>'II (3)'!$F22</f>
        <v>0</v>
      </c>
      <c r="J18" s="20">
        <f>'II (4)'!$H23</f>
        <v>0</v>
      </c>
      <c r="K18" s="19">
        <f>'II (6)'!$F23</f>
        <v>1.9928767344457843</v>
      </c>
      <c r="L18" s="33">
        <f>'III (1)'!$M23</f>
        <v>0</v>
      </c>
      <c r="M18" s="33">
        <f>'III (2)'!$K23</f>
        <v>0</v>
      </c>
      <c r="N18" s="33">
        <f>'III (3)'!$I22</f>
        <v>0</v>
      </c>
      <c r="O18" s="19">
        <f>'III (4)'!$L23</f>
        <v>-0.49682005729888584</v>
      </c>
      <c r="P18" s="19">
        <f>'III (5)'!$H23</f>
        <v>-0.12622757234645984</v>
      </c>
      <c r="Q18" s="20">
        <f>'III (6)'!$E22</f>
        <v>0</v>
      </c>
      <c r="R18" s="19">
        <f>'III (7)'!$J23</f>
        <v>0.23612819157129125</v>
      </c>
      <c r="S18" s="20">
        <f>'IV (1)'!$E22</f>
        <v>1</v>
      </c>
      <c r="T18" s="20">
        <f>'IV (2)'!$E22</f>
        <v>0</v>
      </c>
      <c r="U18" s="39">
        <f t="shared" si="0"/>
        <v>3.8657548001888875</v>
      </c>
      <c r="V18" s="1">
        <f t="shared" si="1"/>
        <v>19</v>
      </c>
    </row>
    <row r="19" spans="1:22" ht="15">
      <c r="A19" s="5" t="s">
        <v>14</v>
      </c>
      <c r="B19" s="19">
        <f>'I (1)'!$F24</f>
        <v>0.26596620766073914</v>
      </c>
      <c r="C19" s="19">
        <f>'I (2)'!$F24</f>
        <v>0.09869336737860618</v>
      </c>
      <c r="D19" s="19">
        <f>'I (3)'!$G24</f>
        <v>0</v>
      </c>
      <c r="E19" s="20">
        <f>'I (4)'!$E23</f>
        <v>0</v>
      </c>
      <c r="F19" s="19">
        <f>'I (5)'!$G24</f>
        <v>0.9427976880502034</v>
      </c>
      <c r="G19" s="20">
        <f>'II (1)'!$G23</f>
        <v>0</v>
      </c>
      <c r="H19" s="19">
        <f>'II (2)'!$F23</f>
        <v>-0.5478204637846952</v>
      </c>
      <c r="I19" s="19">
        <f>'II (3)'!$F23</f>
        <v>-0.10835817700247079</v>
      </c>
      <c r="J19" s="20">
        <f>'II (4)'!$H24</f>
        <v>0</v>
      </c>
      <c r="K19" s="19">
        <f>'II (6)'!$F24</f>
        <v>0.22847018268000197</v>
      </c>
      <c r="L19" s="33">
        <f>'III (1)'!$M24</f>
        <v>0</v>
      </c>
      <c r="M19" s="33">
        <f>'III (2)'!$K24</f>
        <v>0</v>
      </c>
      <c r="N19" s="33">
        <f>'III (3)'!$I23</f>
        <v>0</v>
      </c>
      <c r="O19" s="19">
        <f>'III (4)'!$L24</f>
        <v>0</v>
      </c>
      <c r="P19" s="19">
        <f>'III (5)'!$H24</f>
        <v>0</v>
      </c>
      <c r="Q19" s="20">
        <f>'III (6)'!$E23</f>
        <v>0</v>
      </c>
      <c r="R19" s="19">
        <f>'III (7)'!$J24</f>
        <v>0.49268361913557085</v>
      </c>
      <c r="S19" s="20">
        <f>'IV (1)'!$E23</f>
        <v>1</v>
      </c>
      <c r="T19" s="20">
        <f>'IV (2)'!$E23</f>
        <v>0</v>
      </c>
      <c r="U19" s="39">
        <f t="shared" si="0"/>
        <v>2.3724324241179557</v>
      </c>
      <c r="V19" s="1">
        <f t="shared" si="1"/>
        <v>28</v>
      </c>
    </row>
    <row r="20" spans="1:22" ht="15">
      <c r="A20" s="5" t="s">
        <v>15</v>
      </c>
      <c r="B20" s="19">
        <f>'I (1)'!$F25</f>
        <v>1.1396734498943621</v>
      </c>
      <c r="C20" s="19">
        <f>'I (2)'!$F25</f>
        <v>0.27133039552743166</v>
      </c>
      <c r="D20" s="19">
        <f>'I (3)'!$G25</f>
        <v>0</v>
      </c>
      <c r="E20" s="20">
        <f>'I (4)'!$E24</f>
        <v>0</v>
      </c>
      <c r="F20" s="19">
        <f>'I (5)'!$G25</f>
        <v>1</v>
      </c>
      <c r="G20" s="20">
        <f>'II (1)'!$G24</f>
        <v>0</v>
      </c>
      <c r="H20" s="19">
        <f>'II (2)'!$F24</f>
        <v>-0.26728645694034564</v>
      </c>
      <c r="I20" s="19">
        <f>'II (3)'!$F24</f>
        <v>-0.023446320280091706</v>
      </c>
      <c r="J20" s="20">
        <f>'II (4)'!$H25</f>
        <v>0</v>
      </c>
      <c r="K20" s="19">
        <f>'II (6)'!$F25</f>
        <v>1.6702064388638185</v>
      </c>
      <c r="L20" s="33">
        <f>'III (1)'!$M25</f>
        <v>0</v>
      </c>
      <c r="M20" s="33">
        <f>'III (2)'!$K25</f>
        <v>0</v>
      </c>
      <c r="N20" s="33">
        <f>'III (3)'!$I24</f>
        <v>0</v>
      </c>
      <c r="O20" s="19">
        <f>'III (4)'!$L25</f>
        <v>0</v>
      </c>
      <c r="P20" s="19">
        <f>'III (5)'!$H25</f>
        <v>0</v>
      </c>
      <c r="Q20" s="20">
        <f>'III (6)'!$E24</f>
        <v>0</v>
      </c>
      <c r="R20" s="19">
        <f>'III (7)'!$J25</f>
        <v>0.23235423897050264</v>
      </c>
      <c r="S20" s="20">
        <f>'IV (1)'!$E24</f>
        <v>1</v>
      </c>
      <c r="T20" s="20">
        <f>'IV (2)'!$E24</f>
        <v>0</v>
      </c>
      <c r="U20" s="39">
        <f t="shared" si="0"/>
        <v>5.022831746035678</v>
      </c>
      <c r="V20" s="1">
        <f t="shared" si="1"/>
        <v>9</v>
      </c>
    </row>
    <row r="21" spans="1:22" ht="15">
      <c r="A21" s="5" t="s">
        <v>16</v>
      </c>
      <c r="B21" s="19">
        <f>'I (1)'!$F26</f>
        <v>1.6176589537273123</v>
      </c>
      <c r="C21" s="19">
        <f>'I (2)'!$F26</f>
        <v>0.09455921272631178</v>
      </c>
      <c r="D21" s="19">
        <f>'I (3)'!$G26</f>
        <v>0</v>
      </c>
      <c r="E21" s="20">
        <f>'I (4)'!$E25</f>
        <v>0</v>
      </c>
      <c r="F21" s="19">
        <f>'I (5)'!$G26</f>
        <v>0.987667284799559</v>
      </c>
      <c r="G21" s="20">
        <f>'II (1)'!$G25</f>
        <v>0</v>
      </c>
      <c r="H21" s="19">
        <f>'II (2)'!$F25</f>
        <v>0</v>
      </c>
      <c r="I21" s="19">
        <f>'II (3)'!$F25</f>
        <v>-0.0238213987579333</v>
      </c>
      <c r="J21" s="20">
        <f>'II (4)'!$H26</f>
        <v>0</v>
      </c>
      <c r="K21" s="19">
        <f>'II (6)'!$F26</f>
        <v>1.5992189301350543</v>
      </c>
      <c r="L21" s="33">
        <f>'III (1)'!$M26</f>
        <v>0</v>
      </c>
      <c r="M21" s="33">
        <f>'III (2)'!$K26</f>
        <v>0</v>
      </c>
      <c r="N21" s="33">
        <f>'III (3)'!$I25</f>
        <v>0</v>
      </c>
      <c r="O21" s="19">
        <f>'III (4)'!$L26</f>
        <v>-0.10530746609257881</v>
      </c>
      <c r="P21" s="19">
        <f>'III (5)'!$H26</f>
        <v>0</v>
      </c>
      <c r="Q21" s="20">
        <f>'III (6)'!$E25</f>
        <v>0</v>
      </c>
      <c r="R21" s="19">
        <f>'III (7)'!$J26</f>
        <v>0.5883533606371356</v>
      </c>
      <c r="S21" s="20">
        <f>'IV (1)'!$E25</f>
        <v>1</v>
      </c>
      <c r="T21" s="20">
        <f>'IV (2)'!$E25</f>
        <v>0</v>
      </c>
      <c r="U21" s="39">
        <f t="shared" si="0"/>
        <v>5.758328877174861</v>
      </c>
      <c r="V21" s="1">
        <f t="shared" si="1"/>
        <v>2</v>
      </c>
    </row>
    <row r="22" spans="1:22" ht="15">
      <c r="A22" s="5" t="s">
        <v>17</v>
      </c>
      <c r="B22" s="19">
        <f>'I (1)'!$F27</f>
        <v>1.0244490930041568</v>
      </c>
      <c r="C22" s="19">
        <f>'I (2)'!$F27</f>
        <v>0.48867993660868153</v>
      </c>
      <c r="D22" s="19">
        <f>'I (3)'!$G27</f>
        <v>0</v>
      </c>
      <c r="E22" s="20">
        <f>'I (4)'!$E26</f>
        <v>0</v>
      </c>
      <c r="F22" s="19">
        <f>'I (5)'!$G27</f>
        <v>0.23323437275250025</v>
      </c>
      <c r="G22" s="20">
        <f>'II (1)'!$G26</f>
        <v>0</v>
      </c>
      <c r="H22" s="19">
        <f>'II (2)'!$F26</f>
        <v>-1</v>
      </c>
      <c r="I22" s="19">
        <f>'II (3)'!$F26</f>
        <v>-0.3738344982108428</v>
      </c>
      <c r="J22" s="20">
        <f>'II (4)'!$H27</f>
        <v>0</v>
      </c>
      <c r="K22" s="19">
        <f>'II (6)'!$F27</f>
        <v>0.2705676401537226</v>
      </c>
      <c r="L22" s="33">
        <f>'III (1)'!$M27</f>
        <v>0</v>
      </c>
      <c r="M22" s="33">
        <f>'III (2)'!$K27</f>
        <v>0</v>
      </c>
      <c r="N22" s="33">
        <f>'III (3)'!$I26</f>
        <v>0</v>
      </c>
      <c r="O22" s="19">
        <f>'III (4)'!$L27</f>
        <v>0</v>
      </c>
      <c r="P22" s="19">
        <f>'III (5)'!$H27</f>
        <v>-0.26055810478408015</v>
      </c>
      <c r="Q22" s="20">
        <f>'III (6)'!$E26</f>
        <v>0</v>
      </c>
      <c r="R22" s="19">
        <f>'III (7)'!$J27</f>
        <v>0.20200461152925409</v>
      </c>
      <c r="S22" s="20">
        <f>'IV (1)'!$E26</f>
        <v>1</v>
      </c>
      <c r="T22" s="20">
        <f>'IV (2)'!$E26</f>
        <v>0</v>
      </c>
      <c r="U22" s="39">
        <f t="shared" si="0"/>
        <v>1.5845430510533922</v>
      </c>
      <c r="V22" s="1">
        <f t="shared" si="1"/>
        <v>33</v>
      </c>
    </row>
    <row r="23" spans="1:22" ht="15">
      <c r="A23" s="5" t="s">
        <v>18</v>
      </c>
      <c r="B23" s="19">
        <f>'I (1)'!$F28</f>
        <v>0.7523544144467035</v>
      </c>
      <c r="C23" s="19">
        <f>'I (2)'!$F28</f>
        <v>0.34208884057280103</v>
      </c>
      <c r="D23" s="19">
        <f>'I (3)'!$G28</f>
        <v>0</v>
      </c>
      <c r="E23" s="20">
        <f>'I (4)'!$E27</f>
        <v>0</v>
      </c>
      <c r="F23" s="19">
        <f>'I (5)'!$G28</f>
        <v>0.9995978434524757</v>
      </c>
      <c r="G23" s="20">
        <f>'II (1)'!$G27</f>
        <v>0</v>
      </c>
      <c r="H23" s="19">
        <f>'II (2)'!$F27</f>
        <v>-0.6129971505869014</v>
      </c>
      <c r="I23" s="19">
        <f>'II (3)'!$F27</f>
        <v>-0.39394590467229307</v>
      </c>
      <c r="J23" s="20">
        <f>'II (4)'!$H28</f>
        <v>0</v>
      </c>
      <c r="K23" s="19">
        <f>'II (6)'!$F28</f>
        <v>1.7527707447674405</v>
      </c>
      <c r="L23" s="33">
        <f>'III (1)'!$M28</f>
        <v>0</v>
      </c>
      <c r="M23" s="33">
        <f>'III (2)'!$K28</f>
        <v>0</v>
      </c>
      <c r="N23" s="33">
        <f>'III (3)'!$I27</f>
        <v>0</v>
      </c>
      <c r="O23" s="19">
        <f>'III (4)'!$L28</f>
        <v>0</v>
      </c>
      <c r="P23" s="19">
        <f>'III (5)'!$H28</f>
        <v>-0.17772494556098972</v>
      </c>
      <c r="Q23" s="20">
        <f>'III (6)'!$E27</f>
        <v>0</v>
      </c>
      <c r="R23" s="19">
        <f>'III (7)'!$J28</f>
        <v>0.13610582877145655</v>
      </c>
      <c r="S23" s="20">
        <f>'IV (1)'!$E27</f>
        <v>1</v>
      </c>
      <c r="T23" s="20">
        <f>'IV (2)'!$E27</f>
        <v>0</v>
      </c>
      <c r="U23" s="39">
        <f t="shared" si="0"/>
        <v>3.7982496711906926</v>
      </c>
      <c r="V23" s="1">
        <f t="shared" si="1"/>
        <v>20</v>
      </c>
    </row>
    <row r="24" spans="1:22" ht="15">
      <c r="A24" s="5" t="s">
        <v>19</v>
      </c>
      <c r="B24" s="19">
        <f>'I (1)'!$F29</f>
        <v>1.209178769526755</v>
      </c>
      <c r="C24" s="19">
        <f>'I (2)'!$F29</f>
        <v>0</v>
      </c>
      <c r="D24" s="19">
        <f>'I (3)'!$G29</f>
        <v>0</v>
      </c>
      <c r="E24" s="20">
        <f>'I (4)'!$E28</f>
        <v>0</v>
      </c>
      <c r="F24" s="19">
        <f>'I (5)'!$G29</f>
        <v>0.9999950263231518</v>
      </c>
      <c r="G24" s="20">
        <f>'II (1)'!$G28</f>
        <v>0</v>
      </c>
      <c r="H24" s="19">
        <f>'II (2)'!$F28</f>
        <v>-0.4098988297219988</v>
      </c>
      <c r="I24" s="19">
        <f>'II (3)'!$F28</f>
        <v>-0.055939232442563346</v>
      </c>
      <c r="J24" s="20">
        <f>'II (4)'!$H29</f>
        <v>0</v>
      </c>
      <c r="K24" s="19">
        <f>'II (6)'!$F29</f>
        <v>1.2291079298561196</v>
      </c>
      <c r="L24" s="33">
        <f>'III (1)'!$M29</f>
        <v>0</v>
      </c>
      <c r="M24" s="33">
        <f>'III (2)'!$K29</f>
        <v>0</v>
      </c>
      <c r="N24" s="33">
        <f>'III (3)'!$I28</f>
        <v>0</v>
      </c>
      <c r="O24" s="19">
        <f>'III (4)'!$L29</f>
        <v>0</v>
      </c>
      <c r="P24" s="19">
        <f>'III (5)'!$H29</f>
        <v>0</v>
      </c>
      <c r="Q24" s="20">
        <f>'III (6)'!$E28</f>
        <v>0</v>
      </c>
      <c r="R24" s="19">
        <f>'III (7)'!$J29</f>
        <v>0.8985898474496021</v>
      </c>
      <c r="S24" s="20">
        <f>'IV (1)'!$E28</f>
        <v>1</v>
      </c>
      <c r="T24" s="20">
        <f>'IV (2)'!$E28</f>
        <v>0</v>
      </c>
      <c r="U24" s="39">
        <f t="shared" si="0"/>
        <v>4.871033510991066</v>
      </c>
      <c r="V24" s="1">
        <f t="shared" si="1"/>
        <v>12</v>
      </c>
    </row>
    <row r="25" spans="1:22" ht="15">
      <c r="A25" s="5" t="s">
        <v>20</v>
      </c>
      <c r="B25" s="19">
        <f>'I (1)'!$F30</f>
        <v>0.8005232670143251</v>
      </c>
      <c r="C25" s="19">
        <f>'I (2)'!$F30</f>
        <v>0.117723519756248</v>
      </c>
      <c r="D25" s="19">
        <f>'I (3)'!$G30</f>
        <v>0</v>
      </c>
      <c r="E25" s="20">
        <f>'I (4)'!$E29</f>
        <v>0</v>
      </c>
      <c r="F25" s="19">
        <f>'I (5)'!$G30</f>
        <v>1</v>
      </c>
      <c r="G25" s="20">
        <f>'II (1)'!$G29</f>
        <v>0</v>
      </c>
      <c r="H25" s="19">
        <f>'II (2)'!$F29</f>
        <v>-0.3329816351374186</v>
      </c>
      <c r="I25" s="19">
        <f>'II (3)'!$F29</f>
        <v>-0.0019255623673076552</v>
      </c>
      <c r="J25" s="20">
        <f>'II (4)'!$H30</f>
        <v>0</v>
      </c>
      <c r="K25" s="19">
        <f>'II (6)'!$F30</f>
        <v>1.9873698571280445</v>
      </c>
      <c r="L25" s="33">
        <f>'III (1)'!$M30</f>
        <v>0</v>
      </c>
      <c r="M25" s="33">
        <f>'III (2)'!$K30</f>
        <v>0</v>
      </c>
      <c r="N25" s="33">
        <f>'III (3)'!$I29</f>
        <v>0</v>
      </c>
      <c r="O25" s="19">
        <f>'III (4)'!$L30</f>
        <v>0</v>
      </c>
      <c r="P25" s="19">
        <f>'III (5)'!$H30</f>
        <v>0</v>
      </c>
      <c r="Q25" s="20">
        <f>'III (6)'!$E29</f>
        <v>0</v>
      </c>
      <c r="R25" s="19">
        <f>'III (7)'!$J30</f>
        <v>0.5714564933831803</v>
      </c>
      <c r="S25" s="20">
        <f>'IV (1)'!$E29</f>
        <v>1</v>
      </c>
      <c r="T25" s="20">
        <f>'IV (2)'!$E29</f>
        <v>0</v>
      </c>
      <c r="U25" s="39">
        <f t="shared" si="0"/>
        <v>5.142165939777072</v>
      </c>
      <c r="V25" s="1">
        <f t="shared" si="1"/>
        <v>7</v>
      </c>
    </row>
    <row r="26" spans="1:22" ht="15">
      <c r="A26" s="5" t="s">
        <v>21</v>
      </c>
      <c r="B26" s="19">
        <f>'I (1)'!$F31</f>
        <v>0.9552248009018238</v>
      </c>
      <c r="C26" s="19">
        <f>'I (2)'!$F31</f>
        <v>0.26318867100895443</v>
      </c>
      <c r="D26" s="19">
        <f>'I (3)'!$G31</f>
        <v>0</v>
      </c>
      <c r="E26" s="20">
        <f>'I (4)'!$E30</f>
        <v>0</v>
      </c>
      <c r="F26" s="19">
        <f>'I (5)'!$G31</f>
        <v>0</v>
      </c>
      <c r="G26" s="20">
        <f>'II (1)'!$G30</f>
        <v>0</v>
      </c>
      <c r="H26" s="19">
        <f>'II (2)'!$F30</f>
        <v>-0.5298662773869325</v>
      </c>
      <c r="I26" s="19">
        <f>'II (3)'!$F30</f>
        <v>-0.17872573831445826</v>
      </c>
      <c r="J26" s="20">
        <f>'II (4)'!$H31</f>
        <v>0</v>
      </c>
      <c r="K26" s="19">
        <f>'II (6)'!$F31</f>
        <v>1.6682230100124311</v>
      </c>
      <c r="L26" s="33">
        <f>'III (1)'!$M31</f>
        <v>0</v>
      </c>
      <c r="M26" s="33">
        <f>'III (2)'!$K31</f>
        <v>0</v>
      </c>
      <c r="N26" s="33">
        <f>'III (3)'!$I30</f>
        <v>0</v>
      </c>
      <c r="O26" s="19">
        <f>'III (4)'!$L31</f>
        <v>-0.31820787786660293</v>
      </c>
      <c r="P26" s="19">
        <f>'III (5)'!$H31</f>
        <v>-1.506397550971721</v>
      </c>
      <c r="Q26" s="20">
        <f>'III (6)'!$E30</f>
        <v>0</v>
      </c>
      <c r="R26" s="19">
        <f>'III (7)'!$J31</f>
        <v>0.3035180787158224</v>
      </c>
      <c r="S26" s="20">
        <f>'IV (1)'!$E30</f>
        <v>1</v>
      </c>
      <c r="T26" s="20">
        <f>'IV (2)'!$E30</f>
        <v>0</v>
      </c>
      <c r="U26" s="39">
        <f t="shared" si="0"/>
        <v>1.656957116099317</v>
      </c>
      <c r="V26" s="1">
        <f t="shared" si="1"/>
        <v>32</v>
      </c>
    </row>
    <row r="27" spans="1:22" ht="15">
      <c r="A27" s="5" t="s">
        <v>22</v>
      </c>
      <c r="B27" s="19">
        <f>'I (1)'!$F32</f>
        <v>1.1299701344849176</v>
      </c>
      <c r="C27" s="19">
        <f>'I (2)'!$F32</f>
        <v>1</v>
      </c>
      <c r="D27" s="19">
        <f>'I (3)'!$G32</f>
        <v>0</v>
      </c>
      <c r="E27" s="20">
        <f>'I (4)'!$E31</f>
        <v>0</v>
      </c>
      <c r="F27" s="19">
        <f>'I (5)'!$G32</f>
        <v>1</v>
      </c>
      <c r="G27" s="20">
        <f>'II (1)'!$G31</f>
        <v>0</v>
      </c>
      <c r="H27" s="19">
        <f>'II (2)'!$F31</f>
        <v>-0.40627128830977244</v>
      </c>
      <c r="I27" s="19">
        <f>'II (3)'!$F31</f>
        <v>-0.0741919978727844</v>
      </c>
      <c r="J27" s="20">
        <f>'II (4)'!$H32</f>
        <v>0</v>
      </c>
      <c r="K27" s="19">
        <f>'II (6)'!$F32</f>
        <v>1.9853411521654085</v>
      </c>
      <c r="L27" s="33">
        <f>'III (1)'!$M32</f>
        <v>0</v>
      </c>
      <c r="M27" s="33">
        <f>'III (2)'!$K32</f>
        <v>0</v>
      </c>
      <c r="N27" s="33">
        <f>'III (3)'!$I31</f>
        <v>0</v>
      </c>
      <c r="O27" s="19">
        <f>'III (4)'!$L32</f>
        <v>0</v>
      </c>
      <c r="P27" s="19">
        <f>'III (5)'!$H32</f>
        <v>0</v>
      </c>
      <c r="Q27" s="20">
        <f>'III (6)'!$E31</f>
        <v>0</v>
      </c>
      <c r="R27" s="19">
        <f>'III (7)'!$J32</f>
        <v>0.6383278218655917</v>
      </c>
      <c r="S27" s="20">
        <f>'IV (1)'!$E31</f>
        <v>1</v>
      </c>
      <c r="T27" s="20">
        <f>'IV (2)'!$E31</f>
        <v>0</v>
      </c>
      <c r="U27" s="39">
        <f t="shared" si="0"/>
        <v>6.273175822333362</v>
      </c>
      <c r="V27" s="1">
        <f t="shared" si="1"/>
        <v>1</v>
      </c>
    </row>
    <row r="28" spans="1:22" ht="15">
      <c r="A28" s="5" t="s">
        <v>23</v>
      </c>
      <c r="B28" s="19">
        <f>'I (1)'!$F33</f>
        <v>1.1006557724765271</v>
      </c>
      <c r="C28" s="19">
        <f>'I (2)'!$F33</f>
        <v>0.07026258981849372</v>
      </c>
      <c r="D28" s="19">
        <f>'I (3)'!$G33</f>
        <v>0</v>
      </c>
      <c r="E28" s="20">
        <f>'I (4)'!$E32</f>
        <v>0</v>
      </c>
      <c r="F28" s="19">
        <f>'I (5)'!$G33</f>
        <v>0.11221344609078322</v>
      </c>
      <c r="G28" s="20">
        <f>'II (1)'!$G32</f>
        <v>0</v>
      </c>
      <c r="H28" s="19">
        <f>'II (2)'!$F32</f>
        <v>-0.13143534288820205</v>
      </c>
      <c r="I28" s="19">
        <f>'II (3)'!$F32</f>
        <v>-0.06817731606728798</v>
      </c>
      <c r="J28" s="20">
        <f>'II (4)'!$H33</f>
        <v>0</v>
      </c>
      <c r="K28" s="19">
        <f>'II (6)'!$F33</f>
        <v>2</v>
      </c>
      <c r="L28" s="33">
        <f>'III (1)'!$M33</f>
        <v>0</v>
      </c>
      <c r="M28" s="33">
        <f>'III (2)'!$K33</f>
        <v>0</v>
      </c>
      <c r="N28" s="33">
        <f>'III (3)'!$I32</f>
        <v>0</v>
      </c>
      <c r="O28" s="19">
        <f>'III (4)'!$L33</f>
        <v>-0.9580470282332938</v>
      </c>
      <c r="P28" s="19">
        <f>'III (5)'!$H33</f>
        <v>-1.4868773904600285</v>
      </c>
      <c r="Q28" s="20">
        <f>'III (6)'!$E32</f>
        <v>0</v>
      </c>
      <c r="R28" s="19">
        <f>'III (7)'!$J33</f>
        <v>0.2995061275867071</v>
      </c>
      <c r="S28" s="20">
        <f>'IV (1)'!$E32</f>
        <v>1</v>
      </c>
      <c r="T28" s="20">
        <f>'IV (2)'!$E32</f>
        <v>0</v>
      </c>
      <c r="U28" s="39">
        <f t="shared" si="0"/>
        <v>1.9381008583236992</v>
      </c>
      <c r="V28" s="1">
        <f t="shared" si="1"/>
        <v>31</v>
      </c>
    </row>
    <row r="29" spans="1:22" ht="15">
      <c r="A29" s="5" t="s">
        <v>24</v>
      </c>
      <c r="B29" s="19">
        <f>'I (1)'!$F34</f>
        <v>1.3664541648016337</v>
      </c>
      <c r="C29" s="19">
        <f>'I (2)'!$F34</f>
        <v>0.17403669712767753</v>
      </c>
      <c r="D29" s="19">
        <f>'I (3)'!$G34</f>
        <v>0</v>
      </c>
      <c r="E29" s="20">
        <f>'I (4)'!$E33</f>
        <v>0</v>
      </c>
      <c r="F29" s="19">
        <f>'I (5)'!$G34</f>
        <v>1</v>
      </c>
      <c r="G29" s="20">
        <f>'II (1)'!$G33</f>
        <v>0</v>
      </c>
      <c r="H29" s="19">
        <f>'II (2)'!$F33</f>
        <v>-0.5050404815156648</v>
      </c>
      <c r="I29" s="19">
        <f>'II (3)'!$F33</f>
        <v>-0.06577510989047068</v>
      </c>
      <c r="J29" s="20">
        <f>'II (4)'!$H34</f>
        <v>0</v>
      </c>
      <c r="K29" s="19">
        <f>'II (6)'!$F34</f>
        <v>0</v>
      </c>
      <c r="L29" s="33">
        <f>'III (1)'!$M34</f>
        <v>0</v>
      </c>
      <c r="M29" s="33">
        <f>'III (2)'!$K34</f>
        <v>0</v>
      </c>
      <c r="N29" s="33">
        <f>'III (3)'!$I33</f>
        <v>0</v>
      </c>
      <c r="O29" s="19">
        <f>'III (4)'!$L34</f>
        <v>-5.732454704485055E-17</v>
      </c>
      <c r="P29" s="19">
        <f>'III (5)'!$H34</f>
        <v>0</v>
      </c>
      <c r="Q29" s="20">
        <f>'III (6)'!$E33</f>
        <v>0</v>
      </c>
      <c r="R29" s="19">
        <f>'III (7)'!$J34</f>
        <v>0.3552040542807649</v>
      </c>
      <c r="S29" s="20">
        <f>'IV (1)'!$E33</f>
        <v>1</v>
      </c>
      <c r="T29" s="20">
        <f>'IV (2)'!$E33</f>
        <v>0</v>
      </c>
      <c r="U29" s="39">
        <f t="shared" si="0"/>
        <v>3.3248793248039408</v>
      </c>
      <c r="V29" s="1">
        <f t="shared" si="1"/>
        <v>23</v>
      </c>
    </row>
    <row r="30" spans="1:22" ht="15">
      <c r="A30" s="5" t="s">
        <v>25</v>
      </c>
      <c r="B30" s="19">
        <f>'I (1)'!$F35</f>
        <v>0.9154357175028405</v>
      </c>
      <c r="C30" s="19">
        <f>'I (2)'!$F35</f>
        <v>0.17124337374736728</v>
      </c>
      <c r="D30" s="19">
        <f>'I (3)'!$G35</f>
        <v>0</v>
      </c>
      <c r="E30" s="20">
        <f>'I (4)'!$E34</f>
        <v>0</v>
      </c>
      <c r="F30" s="19">
        <f>'I (5)'!$G35</f>
        <v>1</v>
      </c>
      <c r="G30" s="20">
        <f>'II (1)'!$G34</f>
        <v>0</v>
      </c>
      <c r="H30" s="19">
        <f>'II (2)'!$F34</f>
        <v>-0.9366282103821073</v>
      </c>
      <c r="I30" s="19">
        <f>'II (3)'!$F34</f>
        <v>-0.2712138513004732</v>
      </c>
      <c r="J30" s="20">
        <f>'II (4)'!$H35</f>
        <v>0</v>
      </c>
      <c r="K30" s="19">
        <f>'II (6)'!$F35</f>
        <v>0.8202611182639162</v>
      </c>
      <c r="L30" s="33">
        <f>'III (1)'!$M35</f>
        <v>0</v>
      </c>
      <c r="M30" s="33">
        <f>'III (2)'!$K35</f>
        <v>0</v>
      </c>
      <c r="N30" s="33">
        <f>'III (3)'!$I34</f>
        <v>0</v>
      </c>
      <c r="O30" s="19">
        <f>'III (4)'!$L35</f>
        <v>0</v>
      </c>
      <c r="P30" s="19">
        <f>'III (5)'!$H35</f>
        <v>-1.5327396727957967</v>
      </c>
      <c r="Q30" s="20">
        <f>'III (6)'!$E34</f>
        <v>0</v>
      </c>
      <c r="R30" s="19">
        <f>'III (7)'!$J35</f>
        <v>0.09260302995405158</v>
      </c>
      <c r="S30" s="20">
        <f>'IV (1)'!$E34</f>
        <v>1</v>
      </c>
      <c r="T30" s="20">
        <f>'IV (2)'!$E34</f>
        <v>0</v>
      </c>
      <c r="U30" s="39">
        <f t="shared" si="0"/>
        <v>1.2589615049897982</v>
      </c>
      <c r="V30" s="1">
        <f t="shared" si="1"/>
        <v>35</v>
      </c>
    </row>
    <row r="31" spans="1:22" ht="15">
      <c r="A31" s="5" t="s">
        <v>26</v>
      </c>
      <c r="B31" s="19">
        <f>'I (1)'!$F36</f>
        <v>1.048135214007439</v>
      </c>
      <c r="C31" s="19">
        <f>'I (2)'!$F36</f>
        <v>0.12725510361642653</v>
      </c>
      <c r="D31" s="19">
        <f>'I (3)'!$G36</f>
        <v>0</v>
      </c>
      <c r="E31" s="20">
        <f>'I (4)'!$E35</f>
        <v>0</v>
      </c>
      <c r="F31" s="19">
        <f>'I (5)'!$G36</f>
        <v>1</v>
      </c>
      <c r="G31" s="20">
        <f>'II (1)'!$G35</f>
        <v>0</v>
      </c>
      <c r="H31" s="19">
        <f>'II (2)'!$F35</f>
        <v>-0.5609227873910213</v>
      </c>
      <c r="I31" s="19">
        <f>'II (3)'!$F35</f>
        <v>-0.046046539454581994</v>
      </c>
      <c r="J31" s="20">
        <f>'II (4)'!$H36</f>
        <v>0</v>
      </c>
      <c r="K31" s="19">
        <f>'II (6)'!$F36</f>
        <v>1.3637124272642356</v>
      </c>
      <c r="L31" s="33">
        <f>'III (1)'!$M36</f>
        <v>0</v>
      </c>
      <c r="M31" s="33">
        <f>'III (2)'!$K36</f>
        <v>0</v>
      </c>
      <c r="N31" s="33">
        <f>'III (3)'!$I35</f>
        <v>0</v>
      </c>
      <c r="O31" s="19">
        <f>'III (4)'!$L36</f>
        <v>0</v>
      </c>
      <c r="P31" s="19">
        <f>'III (5)'!$H36</f>
        <v>-0.0921899957015588</v>
      </c>
      <c r="Q31" s="20">
        <f>'III (6)'!$E35</f>
        <v>0</v>
      </c>
      <c r="R31" s="19">
        <f>'III (7)'!$J36</f>
        <v>0.20033986830725004</v>
      </c>
      <c r="S31" s="20">
        <f>'IV (1)'!$E35</f>
        <v>1</v>
      </c>
      <c r="T31" s="20">
        <f>'IV (2)'!$E35</f>
        <v>0</v>
      </c>
      <c r="U31" s="39">
        <f t="shared" si="0"/>
        <v>4.040283290648189</v>
      </c>
      <c r="V31" s="1">
        <f t="shared" si="1"/>
        <v>16</v>
      </c>
    </row>
    <row r="32" spans="1:22" ht="15">
      <c r="A32" s="5" t="s">
        <v>27</v>
      </c>
      <c r="B32" s="19">
        <f>'I (1)'!$F37</f>
        <v>0</v>
      </c>
      <c r="C32" s="19">
        <f>'I (2)'!$F37</f>
        <v>0.1335494344413993</v>
      </c>
      <c r="D32" s="19">
        <f>'I (3)'!$G37</f>
        <v>0</v>
      </c>
      <c r="E32" s="20">
        <f>'I (4)'!$E36</f>
        <v>0</v>
      </c>
      <c r="F32" s="19">
        <f>'I (5)'!$G37</f>
        <v>1</v>
      </c>
      <c r="G32" s="20">
        <f>'II (1)'!$G36</f>
        <v>0</v>
      </c>
      <c r="H32" s="19">
        <f>'II (2)'!$F36</f>
        <v>-0.2755878278007702</v>
      </c>
      <c r="I32" s="19">
        <f>'II (3)'!$F36</f>
        <v>-0.015983964592608275</v>
      </c>
      <c r="J32" s="20">
        <f>'II (4)'!$H37</f>
        <v>0</v>
      </c>
      <c r="K32" s="19">
        <f>'II (6)'!$F37</f>
        <v>0.5177148840690228</v>
      </c>
      <c r="L32" s="33">
        <f>'III (1)'!$M37</f>
        <v>0</v>
      </c>
      <c r="M32" s="33">
        <f>'III (2)'!$K37</f>
        <v>0</v>
      </c>
      <c r="N32" s="33">
        <f>'III (3)'!$I36</f>
        <v>0</v>
      </c>
      <c r="O32" s="19">
        <f>'III (4)'!$L37</f>
        <v>0</v>
      </c>
      <c r="P32" s="19">
        <f>'III (5)'!$H37</f>
        <v>0</v>
      </c>
      <c r="Q32" s="20">
        <f>'III (6)'!$E36</f>
        <v>0</v>
      </c>
      <c r="R32" s="19">
        <f>'III (7)'!$J37</f>
        <v>0.4357368224872707</v>
      </c>
      <c r="S32" s="20">
        <f>'IV (1)'!$E36</f>
        <v>1</v>
      </c>
      <c r="T32" s="20">
        <f>'IV (2)'!$E36</f>
        <v>0</v>
      </c>
      <c r="U32" s="39">
        <f t="shared" si="0"/>
        <v>2.7954293486043142</v>
      </c>
      <c r="V32" s="1">
        <f t="shared" si="1"/>
        <v>26</v>
      </c>
    </row>
    <row r="33" spans="1:22" ht="15">
      <c r="A33" s="5" t="s">
        <v>28</v>
      </c>
      <c r="B33" s="19">
        <f>'I (1)'!$F38</f>
        <v>0.8109688183625322</v>
      </c>
      <c r="C33" s="19">
        <f>'I (2)'!$F38</f>
        <v>0.026911014377864452</v>
      </c>
      <c r="D33" s="19">
        <f>'I (3)'!$G38</f>
        <v>0</v>
      </c>
      <c r="E33" s="20">
        <f>'I (4)'!$E37</f>
        <v>0</v>
      </c>
      <c r="F33" s="19">
        <f>'I (5)'!$G38</f>
        <v>1</v>
      </c>
      <c r="G33" s="20">
        <f>'II (1)'!$G37</f>
        <v>0</v>
      </c>
      <c r="H33" s="19">
        <f>'II (2)'!$F37</f>
        <v>-0.46886241401235285</v>
      </c>
      <c r="I33" s="19">
        <f>'II (3)'!$F37</f>
        <v>0</v>
      </c>
      <c r="J33" s="20">
        <f>'II (4)'!$H38</f>
        <v>0</v>
      </c>
      <c r="K33" s="19">
        <f>'II (6)'!$F38</f>
        <v>1.789649002102847</v>
      </c>
      <c r="L33" s="33">
        <f>'III (1)'!$M38</f>
        <v>0</v>
      </c>
      <c r="M33" s="33">
        <f>'III (2)'!$K38</f>
        <v>0</v>
      </c>
      <c r="N33" s="33">
        <f>'III (3)'!$I37</f>
        <v>0</v>
      </c>
      <c r="O33" s="19">
        <f>'III (4)'!$L38</f>
        <v>0</v>
      </c>
      <c r="P33" s="19">
        <f>'III (5)'!$H38</f>
        <v>0</v>
      </c>
      <c r="Q33" s="20">
        <f>'III (6)'!$E37</f>
        <v>0</v>
      </c>
      <c r="R33" s="19">
        <f>'III (7)'!$J38</f>
        <v>1</v>
      </c>
      <c r="S33" s="20">
        <f>'IV (1)'!$E37</f>
        <v>1</v>
      </c>
      <c r="T33" s="20">
        <f>'IV (2)'!$E37</f>
        <v>0</v>
      </c>
      <c r="U33" s="39">
        <f t="shared" si="0"/>
        <v>5.15866642083089</v>
      </c>
      <c r="V33" s="1">
        <f t="shared" si="1"/>
        <v>6</v>
      </c>
    </row>
    <row r="34" spans="1:22" ht="15">
      <c r="A34" s="5" t="s">
        <v>29</v>
      </c>
      <c r="B34" s="19">
        <f>'I (1)'!$F39</f>
        <v>2</v>
      </c>
      <c r="C34" s="19">
        <f>'I (2)'!$F39</f>
        <v>0.20779836940665997</v>
      </c>
      <c r="D34" s="19">
        <f>'I (3)'!$G39</f>
        <v>0</v>
      </c>
      <c r="E34" s="20">
        <f>'I (4)'!$E38</f>
        <v>0</v>
      </c>
      <c r="F34" s="19">
        <f>'I (5)'!$G39</f>
        <v>1</v>
      </c>
      <c r="G34" s="20">
        <f>'II (1)'!$G38</f>
        <v>0</v>
      </c>
      <c r="H34" s="19">
        <f>'II (2)'!$F38</f>
        <v>-0.5055253038454663</v>
      </c>
      <c r="I34" s="19">
        <f>'II (3)'!$F38</f>
        <v>-0.024608090980021282</v>
      </c>
      <c r="J34" s="20">
        <f>'II (4)'!$H39</f>
        <v>0</v>
      </c>
      <c r="K34" s="19">
        <f>'II (6)'!$F39</f>
        <v>0.292488170480508</v>
      </c>
      <c r="L34" s="33">
        <f>'III (1)'!$M39</f>
        <v>0</v>
      </c>
      <c r="M34" s="33">
        <f>'III (2)'!$K39</f>
        <v>0</v>
      </c>
      <c r="N34" s="33">
        <f>'III (3)'!$I38</f>
        <v>0</v>
      </c>
      <c r="O34" s="19">
        <f>'III (4)'!$L39</f>
        <v>0</v>
      </c>
      <c r="P34" s="19">
        <f>'III (5)'!$H39</f>
        <v>-0.7128067313971149</v>
      </c>
      <c r="Q34" s="20">
        <f>'III (6)'!$E38</f>
        <v>0</v>
      </c>
      <c r="R34" s="19">
        <f>'III (7)'!$J39</f>
        <v>0.055824009777965845</v>
      </c>
      <c r="S34" s="20">
        <f>'IV (1)'!$E38</f>
        <v>1</v>
      </c>
      <c r="T34" s="20">
        <f>'IV (2)'!$E38</f>
        <v>0</v>
      </c>
      <c r="U34" s="39">
        <f t="shared" si="0"/>
        <v>3.313170423442531</v>
      </c>
      <c r="V34" s="1">
        <f t="shared" si="1"/>
        <v>24</v>
      </c>
    </row>
    <row r="35" spans="1:22" ht="15">
      <c r="A35" s="5" t="s">
        <v>30</v>
      </c>
      <c r="B35" s="19">
        <f>'I (1)'!$F40</f>
        <v>1.3514452145089377</v>
      </c>
      <c r="C35" s="19">
        <f>'I (2)'!$F40</f>
        <v>0.23225185058346676</v>
      </c>
      <c r="D35" s="19">
        <f>'I (3)'!$G40</f>
        <v>0</v>
      </c>
      <c r="E35" s="20">
        <f>'I (4)'!$E39</f>
        <v>0</v>
      </c>
      <c r="F35" s="19">
        <f>'I (5)'!$G40</f>
        <v>1</v>
      </c>
      <c r="G35" s="20">
        <f>'II (1)'!$G39</f>
        <v>0</v>
      </c>
      <c r="H35" s="19">
        <f>'II (2)'!$F39</f>
        <v>-0.2214234016862941</v>
      </c>
      <c r="I35" s="19">
        <f>'II (3)'!$F39</f>
        <v>-0.012025449217647144</v>
      </c>
      <c r="J35" s="20">
        <f>'II (4)'!$H40</f>
        <v>0</v>
      </c>
      <c r="K35" s="19">
        <f>'II (6)'!$F40</f>
        <v>1.986847335066067</v>
      </c>
      <c r="L35" s="33">
        <f>'III (1)'!$M40</f>
        <v>0</v>
      </c>
      <c r="M35" s="33">
        <f>'III (2)'!$K40</f>
        <v>0</v>
      </c>
      <c r="N35" s="33">
        <f>'III (3)'!$I39</f>
        <v>0</v>
      </c>
      <c r="O35" s="19">
        <f>'III (4)'!$L40</f>
        <v>0</v>
      </c>
      <c r="P35" s="19">
        <f>'III (5)'!$H40</f>
        <v>-0.31482781763790957</v>
      </c>
      <c r="Q35" s="20">
        <f>'III (6)'!$E39</f>
        <v>0</v>
      </c>
      <c r="R35" s="19">
        <f>'III (7)'!$J40</f>
        <v>0.211564448997155</v>
      </c>
      <c r="S35" s="20">
        <f>'IV (1)'!$E39</f>
        <v>1</v>
      </c>
      <c r="T35" s="20">
        <f>'IV (2)'!$E39</f>
        <v>0</v>
      </c>
      <c r="U35" s="39">
        <f t="shared" si="0"/>
        <v>5.233832180613775</v>
      </c>
      <c r="V35" s="1">
        <f t="shared" si="1"/>
        <v>4</v>
      </c>
    </row>
    <row r="36" spans="1:22" ht="15">
      <c r="A36" s="5" t="s">
        <v>31</v>
      </c>
      <c r="B36" s="19">
        <f>'I (1)'!$F41</f>
        <v>1.7521787997028302</v>
      </c>
      <c r="C36" s="19">
        <f>'I (2)'!$F41</f>
        <v>0.14071804784473696</v>
      </c>
      <c r="D36" s="19">
        <f>'I (3)'!$G41</f>
        <v>-0.07619915566998763</v>
      </c>
      <c r="E36" s="20">
        <f>'I (4)'!$E40</f>
        <v>0</v>
      </c>
      <c r="F36" s="19">
        <f>'I (5)'!$G41</f>
        <v>0.16399245044831787</v>
      </c>
      <c r="G36" s="20">
        <f>'II (1)'!$G40</f>
        <v>0</v>
      </c>
      <c r="H36" s="19">
        <f>'II (2)'!$F40</f>
        <v>-0.6030089640802544</v>
      </c>
      <c r="I36" s="19">
        <f>'II (3)'!$F40</f>
        <v>-1</v>
      </c>
      <c r="J36" s="20">
        <f>'II (4)'!$H41</f>
        <v>0</v>
      </c>
      <c r="K36" s="19">
        <f>'II (6)'!$F41</f>
        <v>1.4953383474471693</v>
      </c>
      <c r="L36" s="33">
        <f>'III (1)'!$M41</f>
        <v>0</v>
      </c>
      <c r="M36" s="33">
        <f>'III (2)'!$K41</f>
        <v>0</v>
      </c>
      <c r="N36" s="33">
        <f>'III (3)'!$I40</f>
        <v>0</v>
      </c>
      <c r="O36" s="19">
        <f>'III (4)'!$L41</f>
        <v>-1</v>
      </c>
      <c r="P36" s="19">
        <f>'III (5)'!$H41</f>
        <v>-0.22527629303526525</v>
      </c>
      <c r="Q36" s="20">
        <f>'III (6)'!$E40</f>
        <v>0</v>
      </c>
      <c r="R36" s="19">
        <f>'III (7)'!$J41</f>
        <v>0.3132564541137372</v>
      </c>
      <c r="S36" s="20">
        <f>'IV (1)'!$E40</f>
        <v>1</v>
      </c>
      <c r="T36" s="20">
        <f>'IV (2)'!$E40</f>
        <v>0</v>
      </c>
      <c r="U36" s="39">
        <f t="shared" si="0"/>
        <v>1.9609996867712844</v>
      </c>
      <c r="V36" s="1">
        <f t="shared" si="1"/>
        <v>30</v>
      </c>
    </row>
    <row r="37" spans="1:22" ht="15">
      <c r="A37" s="5" t="s">
        <v>32</v>
      </c>
      <c r="B37" s="19">
        <f>'I (1)'!$F42</f>
        <v>1.2107484788051843</v>
      </c>
      <c r="C37" s="19">
        <f>'I (2)'!$F42</f>
        <v>0.1847343677984378</v>
      </c>
      <c r="D37" s="19">
        <f>'I (3)'!$G42</f>
        <v>0</v>
      </c>
      <c r="E37" s="20">
        <f>'I (4)'!$E41</f>
        <v>0</v>
      </c>
      <c r="F37" s="19">
        <f>'I (5)'!$G42</f>
        <v>0.960719951036328</v>
      </c>
      <c r="G37" s="20">
        <f>'II (1)'!$G41</f>
        <v>0</v>
      </c>
      <c r="H37" s="19">
        <f>'II (2)'!$F41</f>
        <v>-0.8859128008597196</v>
      </c>
      <c r="I37" s="19">
        <f>'II (3)'!$F41</f>
        <v>-0.08056687244592498</v>
      </c>
      <c r="J37" s="20">
        <f>'II (4)'!$H42</f>
        <v>0</v>
      </c>
      <c r="K37" s="19">
        <f>'II (6)'!$F42</f>
        <v>0.12792270554101304</v>
      </c>
      <c r="L37" s="33">
        <f>'III (1)'!$M42</f>
        <v>0</v>
      </c>
      <c r="M37" s="33">
        <f>'III (2)'!$K42</f>
        <v>0</v>
      </c>
      <c r="N37" s="33">
        <f>'III (3)'!$I41</f>
        <v>0</v>
      </c>
      <c r="O37" s="19">
        <f>'III (4)'!$L42</f>
        <v>0</v>
      </c>
      <c r="P37" s="19">
        <f>'III (5)'!$H42</f>
        <v>-0.09226180107798566</v>
      </c>
      <c r="Q37" s="20">
        <f>'III (6)'!$E41</f>
        <v>0</v>
      </c>
      <c r="R37" s="19">
        <f>'III (7)'!$J42</f>
        <v>0.29719010483259073</v>
      </c>
      <c r="S37" s="20">
        <f>'IV (1)'!$E41</f>
        <v>1</v>
      </c>
      <c r="T37" s="20">
        <f>'IV (2)'!$E41</f>
        <v>0</v>
      </c>
      <c r="U37" s="39">
        <f t="shared" si="0"/>
        <v>2.722574133629924</v>
      </c>
      <c r="V37" s="1">
        <f t="shared" si="1"/>
        <v>27</v>
      </c>
    </row>
    <row r="38" spans="1:22" ht="15">
      <c r="A38" s="5" t="s">
        <v>33</v>
      </c>
      <c r="B38" s="19">
        <f>'I (1)'!$F43</f>
        <v>0.7566467152910915</v>
      </c>
      <c r="C38" s="19">
        <f>'I (2)'!$F43</f>
        <v>0.42367220391227267</v>
      </c>
      <c r="D38" s="19">
        <f>'I (3)'!$G43</f>
        <v>0</v>
      </c>
      <c r="E38" s="20">
        <f>'I (4)'!$E42</f>
        <v>0</v>
      </c>
      <c r="F38" s="19">
        <f>'I (5)'!$G43</f>
        <v>1</v>
      </c>
      <c r="G38" s="20">
        <f>'II (1)'!$G42</f>
        <v>0</v>
      </c>
      <c r="H38" s="19">
        <f>'II (2)'!$F42</f>
        <v>-0.5457394270441553</v>
      </c>
      <c r="I38" s="19">
        <f>'II (3)'!$F42</f>
        <v>-0.0426377417091436</v>
      </c>
      <c r="J38" s="20">
        <f>'II (4)'!$H43</f>
        <v>0</v>
      </c>
      <c r="K38" s="19">
        <f>'II (6)'!$F43</f>
        <v>1.1055972150262718</v>
      </c>
      <c r="L38" s="33">
        <f>'III (1)'!$M43</f>
        <v>0</v>
      </c>
      <c r="M38" s="33">
        <f>'III (2)'!$K43</f>
        <v>0</v>
      </c>
      <c r="N38" s="33">
        <f>'III (3)'!$I42</f>
        <v>0</v>
      </c>
      <c r="O38" s="19">
        <f>'III (4)'!$L43</f>
        <v>0</v>
      </c>
      <c r="P38" s="19">
        <f>'III (5)'!$H43</f>
        <v>-0.8535758781054862</v>
      </c>
      <c r="Q38" s="20">
        <f>'III (6)'!$E42</f>
        <v>0</v>
      </c>
      <c r="R38" s="19">
        <f>'III (7)'!$J43</f>
        <v>0.25581254308240214</v>
      </c>
      <c r="S38" s="20">
        <f>'IV (1)'!$E42</f>
        <v>1</v>
      </c>
      <c r="T38" s="20">
        <f>'IV (2)'!$E42</f>
        <v>0</v>
      </c>
      <c r="U38" s="39">
        <f t="shared" si="0"/>
        <v>3.099775630453253</v>
      </c>
      <c r="V38" s="1">
        <f t="shared" si="1"/>
        <v>25</v>
      </c>
    </row>
    <row r="39" spans="1:22" ht="15">
      <c r="A39" s="5" t="s">
        <v>34</v>
      </c>
      <c r="B39" s="19">
        <f>'I (1)'!$F44</f>
        <v>0.8835573631455416</v>
      </c>
      <c r="C39" s="19">
        <f>'I (2)'!$F44</f>
        <v>0.03992347004032072</v>
      </c>
      <c r="D39" s="19">
        <f>'I (3)'!$G44</f>
        <v>0</v>
      </c>
      <c r="E39" s="20">
        <f>'I (4)'!$E43</f>
        <v>0</v>
      </c>
      <c r="F39" s="19">
        <f>'I (5)'!$G44</f>
        <v>1</v>
      </c>
      <c r="G39" s="20">
        <f>'II (1)'!$G43</f>
        <v>0</v>
      </c>
      <c r="H39" s="19">
        <f>'II (2)'!$F43</f>
        <v>-0.6678882780164092</v>
      </c>
      <c r="I39" s="19">
        <f>'II (3)'!$F43</f>
        <v>-0.03501776305423608</v>
      </c>
      <c r="J39" s="20">
        <f>'II (4)'!$H44</f>
        <v>0</v>
      </c>
      <c r="K39" s="19">
        <f>'II (6)'!$F44</f>
        <v>1.898508578202637</v>
      </c>
      <c r="L39" s="33">
        <f>'III (1)'!$M44</f>
        <v>0</v>
      </c>
      <c r="M39" s="33">
        <f>'III (2)'!$K44</f>
        <v>0</v>
      </c>
      <c r="N39" s="33">
        <f>'III (3)'!$I43</f>
        <v>0</v>
      </c>
      <c r="O39" s="19">
        <f>'III (4)'!$L44</f>
        <v>0</v>
      </c>
      <c r="P39" s="19">
        <f>'III (5)'!$H44</f>
        <v>0</v>
      </c>
      <c r="Q39" s="20">
        <f>'III (6)'!$E43</f>
        <v>0</v>
      </c>
      <c r="R39" s="19">
        <f>'III (7)'!$J44</f>
        <v>0.664267896806704</v>
      </c>
      <c r="S39" s="20">
        <f>'IV (1)'!$E43</f>
        <v>1</v>
      </c>
      <c r="T39" s="20">
        <f>'IV (2)'!$E43</f>
        <v>0</v>
      </c>
      <c r="U39" s="39">
        <f t="shared" si="0"/>
        <v>4.783351267124558</v>
      </c>
      <c r="V39" s="1">
        <f t="shared" si="1"/>
        <v>13</v>
      </c>
    </row>
    <row r="40" spans="1:22" ht="15">
      <c r="A40" s="5" t="s">
        <v>35</v>
      </c>
      <c r="B40" s="19">
        <f>'I (1)'!$F45</f>
        <v>1.022370276894877</v>
      </c>
      <c r="C40" s="19">
        <f>'I (2)'!$F45</f>
        <v>0.04838603214339541</v>
      </c>
      <c r="D40" s="19">
        <f>'I (3)'!$G45</f>
        <v>0</v>
      </c>
      <c r="E40" s="20">
        <f>'I (4)'!$E44</f>
        <v>0</v>
      </c>
      <c r="F40" s="19">
        <f>'I (5)'!$G45</f>
        <v>0.9998321371350499</v>
      </c>
      <c r="G40" s="20">
        <f>'II (1)'!$G44</f>
        <v>0</v>
      </c>
      <c r="H40" s="19">
        <f>'II (2)'!$F44</f>
        <v>-0.6330211991466056</v>
      </c>
      <c r="I40" s="19">
        <f>'II (3)'!$F44</f>
        <v>0</v>
      </c>
      <c r="J40" s="20">
        <f>'II (4)'!$H45</f>
        <v>0</v>
      </c>
      <c r="K40" s="19">
        <f>'II (6)'!$F45</f>
        <v>1.7880445912965302</v>
      </c>
      <c r="L40" s="33">
        <f>'III (1)'!$M45</f>
        <v>0</v>
      </c>
      <c r="M40" s="33">
        <f>'III (2)'!$K45</f>
        <v>0</v>
      </c>
      <c r="N40" s="33">
        <f>'III (3)'!$I44</f>
        <v>0</v>
      </c>
      <c r="O40" s="19">
        <f>'III (4)'!$L45</f>
        <v>0</v>
      </c>
      <c r="P40" s="19">
        <f>'III (5)'!$H45</f>
        <v>0</v>
      </c>
      <c r="Q40" s="20">
        <f>'III (6)'!$E44</f>
        <v>0</v>
      </c>
      <c r="R40" s="19">
        <f>'III (7)'!$J45</f>
        <v>0.9937796157143596</v>
      </c>
      <c r="S40" s="20">
        <f>'IV (1)'!$E44</f>
        <v>1</v>
      </c>
      <c r="T40" s="20">
        <f>'IV (2)'!$E44</f>
        <v>0</v>
      </c>
      <c r="U40" s="39">
        <f t="shared" si="0"/>
        <v>5.2193914540376065</v>
      </c>
      <c r="V40" s="1">
        <f t="shared" si="1"/>
        <v>5</v>
      </c>
    </row>
    <row r="41" spans="1:22" ht="15">
      <c r="A41" s="5" t="s">
        <v>36</v>
      </c>
      <c r="B41" s="19">
        <f>'I (1)'!$F46</f>
        <v>0.5381385088008229</v>
      </c>
      <c r="C41" s="19">
        <f>'I (2)'!$F46</f>
        <v>0.2264256810072889</v>
      </c>
      <c r="D41" s="19">
        <f>'I (3)'!$G46</f>
        <v>-0.4290937368285083</v>
      </c>
      <c r="E41" s="20">
        <f>'I (4)'!$E45</f>
        <v>0</v>
      </c>
      <c r="F41" s="19">
        <f>'I (5)'!$G46</f>
        <v>0.4941308912892419</v>
      </c>
      <c r="G41" s="20">
        <f>'II (1)'!$G45</f>
        <v>0</v>
      </c>
      <c r="H41" s="19">
        <f>'II (2)'!$F45</f>
        <v>-0.7405899835611043</v>
      </c>
      <c r="I41" s="19">
        <f>'II (3)'!$F45</f>
        <v>-0.030948521086341656</v>
      </c>
      <c r="J41" s="20">
        <f>'II (4)'!$H46</f>
        <v>0</v>
      </c>
      <c r="K41" s="19">
        <f>'II (6)'!$F46</f>
        <v>0.7236077539449993</v>
      </c>
      <c r="L41" s="33">
        <f>'III (1)'!$M46</f>
        <v>0</v>
      </c>
      <c r="M41" s="33">
        <f>'III (2)'!$K46</f>
        <v>0</v>
      </c>
      <c r="N41" s="33">
        <f>'III (3)'!$I45</f>
        <v>0</v>
      </c>
      <c r="O41" s="19">
        <f>'III (4)'!$L46</f>
        <v>0</v>
      </c>
      <c r="P41" s="19">
        <f>'III (5)'!$H46</f>
        <v>-0.3365289167053461</v>
      </c>
      <c r="Q41" s="20">
        <f>'III (6)'!$E45</f>
        <v>0</v>
      </c>
      <c r="R41" s="19">
        <f>'III (7)'!$J46</f>
        <v>0.13898486992497613</v>
      </c>
      <c r="S41" s="20">
        <f>'IV (1)'!$E45</f>
        <v>1</v>
      </c>
      <c r="T41" s="20">
        <f>'IV (2)'!$E45</f>
        <v>0</v>
      </c>
      <c r="U41" s="39">
        <f t="shared" si="0"/>
        <v>1.5841265467860288</v>
      </c>
      <c r="V41" s="1">
        <f t="shared" si="1"/>
        <v>34</v>
      </c>
    </row>
    <row r="42" ht="15">
      <c r="A42" s="6"/>
    </row>
  </sheetData>
  <sheetProtection/>
  <mergeCells count="7">
    <mergeCell ref="U3:U4"/>
    <mergeCell ref="A1:U1"/>
    <mergeCell ref="A3:A4"/>
    <mergeCell ref="L3:R3"/>
    <mergeCell ref="S3:T3"/>
    <mergeCell ref="B3:F3"/>
    <mergeCell ref="G3:K3"/>
  </mergeCells>
  <printOptions horizontalCentered="1" verticalCentered="1"/>
  <pageMargins left="0.2362204724409449" right="0.15748031496062992" top="0.15748031496062992" bottom="0.15748031496062992" header="0.15748031496062992" footer="0.15748031496062992"/>
  <pageSetup fitToHeight="1" fitToWidth="1" horizontalDpi="600" verticalDpi="600"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42"/>
  <sheetViews>
    <sheetView view="pageBreakPreview" zoomScaleSheetLayoutView="100" zoomScalePageLayoutView="0" workbookViewId="0" topLeftCell="A1">
      <pane xSplit="1" ySplit="4" topLeftCell="E1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U33" sqref="U33:U34"/>
    </sheetView>
  </sheetViews>
  <sheetFormatPr defaultColWidth="9.140625" defaultRowHeight="15"/>
  <cols>
    <col min="1" max="1" width="25.00390625" style="1" bestFit="1" customWidth="1"/>
    <col min="2" max="2" width="6.8515625" style="1" customWidth="1"/>
    <col min="3" max="3" width="6.57421875" style="2" customWidth="1"/>
    <col min="4" max="5" width="7.28125" style="2" customWidth="1"/>
    <col min="6" max="6" width="8.140625" style="2" customWidth="1"/>
    <col min="7" max="7" width="7.00390625" style="1" customWidth="1"/>
    <col min="8" max="8" width="7.00390625" style="2" customWidth="1"/>
    <col min="9" max="9" width="8.28125" style="2" customWidth="1"/>
    <col min="10" max="10" width="7.421875" style="2" customWidth="1"/>
    <col min="11" max="11" width="7.00390625" style="2" customWidth="1"/>
    <col min="12" max="14" width="6.00390625" style="1" customWidth="1"/>
    <col min="15" max="15" width="6.421875" style="1" customWidth="1"/>
    <col min="16" max="17" width="6.00390625" style="1" customWidth="1"/>
    <col min="18" max="18" width="6.57421875" style="2" customWidth="1"/>
    <col min="19" max="19" width="6.7109375" style="1" customWidth="1"/>
    <col min="20" max="20" width="6.57421875" style="2" customWidth="1"/>
    <col min="21" max="21" width="18.57421875" style="1" customWidth="1"/>
    <col min="22" max="16384" width="9.140625" style="1" customWidth="1"/>
  </cols>
  <sheetData>
    <row r="1" spans="1:21" ht="17.25" customHeight="1">
      <c r="A1" s="71" t="s">
        <v>302</v>
      </c>
      <c r="B1" s="73"/>
      <c r="C1" s="73"/>
      <c r="D1" s="73"/>
      <c r="E1" s="73"/>
      <c r="F1" s="73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3" spans="1:22" s="8" customFormat="1" ht="70.5" customHeight="1">
      <c r="A3" s="68" t="s">
        <v>38</v>
      </c>
      <c r="B3" s="68" t="s">
        <v>93</v>
      </c>
      <c r="C3" s="68"/>
      <c r="D3" s="68"/>
      <c r="E3" s="68"/>
      <c r="F3" s="68"/>
      <c r="G3" s="68" t="s">
        <v>94</v>
      </c>
      <c r="H3" s="68"/>
      <c r="I3" s="68"/>
      <c r="J3" s="68"/>
      <c r="K3" s="68"/>
      <c r="L3" s="68" t="s">
        <v>186</v>
      </c>
      <c r="M3" s="68"/>
      <c r="N3" s="68"/>
      <c r="O3" s="68"/>
      <c r="P3" s="68"/>
      <c r="Q3" s="68"/>
      <c r="R3" s="83"/>
      <c r="S3" s="68" t="s">
        <v>185</v>
      </c>
      <c r="T3" s="83"/>
      <c r="U3" s="68" t="s">
        <v>95</v>
      </c>
      <c r="V3" s="22"/>
    </row>
    <row r="4" spans="1:21" s="8" customFormat="1" ht="23.25" customHeight="1">
      <c r="A4" s="68"/>
      <c r="B4" s="3">
        <v>1</v>
      </c>
      <c r="C4" s="9">
        <v>2</v>
      </c>
      <c r="D4" s="9">
        <v>3</v>
      </c>
      <c r="E4" s="9">
        <v>4</v>
      </c>
      <c r="F4" s="9">
        <v>5</v>
      </c>
      <c r="G4" s="3">
        <v>1</v>
      </c>
      <c r="H4" s="9">
        <v>2</v>
      </c>
      <c r="I4" s="3">
        <v>3</v>
      </c>
      <c r="J4" s="9">
        <v>4</v>
      </c>
      <c r="K4" s="9">
        <v>6</v>
      </c>
      <c r="L4" s="3">
        <v>1</v>
      </c>
      <c r="M4" s="3">
        <v>2</v>
      </c>
      <c r="N4" s="3">
        <v>3</v>
      </c>
      <c r="O4" s="3">
        <v>4</v>
      </c>
      <c r="P4" s="3">
        <v>5</v>
      </c>
      <c r="Q4" s="3">
        <v>6</v>
      </c>
      <c r="R4" s="3">
        <v>7</v>
      </c>
      <c r="S4" s="3">
        <v>1</v>
      </c>
      <c r="T4" s="9">
        <v>2</v>
      </c>
      <c r="U4" s="81"/>
    </row>
    <row r="5" spans="1:22" ht="15">
      <c r="A5" s="5" t="s">
        <v>229</v>
      </c>
      <c r="B5" s="19">
        <f>'I (1)'!$F32</f>
        <v>1.1299701344849176</v>
      </c>
      <c r="C5" s="19">
        <f>'I (2)'!$F32</f>
        <v>1</v>
      </c>
      <c r="D5" s="19">
        <f>'I (3)'!$G32</f>
        <v>0</v>
      </c>
      <c r="E5" s="20">
        <f>'I (4)'!$E31</f>
        <v>0</v>
      </c>
      <c r="F5" s="19">
        <f>'I (5)'!$G32</f>
        <v>1</v>
      </c>
      <c r="G5" s="20">
        <f>'II (1)'!$G31</f>
        <v>0</v>
      </c>
      <c r="H5" s="19">
        <f>'II (2)'!$F31</f>
        <v>-0.40627128830977244</v>
      </c>
      <c r="I5" s="19">
        <f>'II (3)'!$F31</f>
        <v>-0.0741919978727844</v>
      </c>
      <c r="J5" s="20">
        <f>'II (4)'!$H32</f>
        <v>0</v>
      </c>
      <c r="K5" s="19">
        <f>'II (6)'!$F32</f>
        <v>1.9853411521654085</v>
      </c>
      <c r="L5" s="33">
        <f>'III (1)'!$M32</f>
        <v>0</v>
      </c>
      <c r="M5" s="33">
        <f>'III (2)'!$K32</f>
        <v>0</v>
      </c>
      <c r="N5" s="33">
        <f>'III (3)'!$I31</f>
        <v>0</v>
      </c>
      <c r="O5" s="19">
        <f>'III (4)'!$L32</f>
        <v>0</v>
      </c>
      <c r="P5" s="19">
        <f>'III (5)'!$H32</f>
        <v>0</v>
      </c>
      <c r="Q5" s="20">
        <f>'III (6)'!$E31</f>
        <v>0</v>
      </c>
      <c r="R5" s="19">
        <f>'III (7)'!$J32</f>
        <v>0.6383278218655917</v>
      </c>
      <c r="S5" s="20">
        <f>'IV (1)'!$E31</f>
        <v>1</v>
      </c>
      <c r="T5" s="20">
        <f>'IV (2)'!$E31</f>
        <v>0</v>
      </c>
      <c r="U5" s="39">
        <f aca="true" t="shared" si="0" ref="U5:U41">SUM($B5:$T5)</f>
        <v>6.273175822333362</v>
      </c>
      <c r="V5" s="1">
        <f>RANK(U5,$U$5:$U$41,0)</f>
        <v>1</v>
      </c>
    </row>
    <row r="6" spans="1:22" ht="15">
      <c r="A6" s="5" t="s">
        <v>236</v>
      </c>
      <c r="B6" s="19">
        <f>'I (1)'!$F26</f>
        <v>1.6176589537273123</v>
      </c>
      <c r="C6" s="19">
        <f>'I (2)'!$F26</f>
        <v>0.09455921272631178</v>
      </c>
      <c r="D6" s="19">
        <f>'I (3)'!$G26</f>
        <v>0</v>
      </c>
      <c r="E6" s="20">
        <f>'I (4)'!$E25</f>
        <v>0</v>
      </c>
      <c r="F6" s="19">
        <f>'I (5)'!$G26</f>
        <v>0.987667284799559</v>
      </c>
      <c r="G6" s="20">
        <f>'II (1)'!$G25</f>
        <v>0</v>
      </c>
      <c r="H6" s="19">
        <f>'II (2)'!$F25</f>
        <v>0</v>
      </c>
      <c r="I6" s="19">
        <f>'II (3)'!$F25</f>
        <v>-0.0238213987579333</v>
      </c>
      <c r="J6" s="20">
        <f>'II (4)'!$H26</f>
        <v>0</v>
      </c>
      <c r="K6" s="19">
        <f>'II (6)'!$F26</f>
        <v>1.5992189301350543</v>
      </c>
      <c r="L6" s="33">
        <f>'III (1)'!$M26</f>
        <v>0</v>
      </c>
      <c r="M6" s="33">
        <f>'III (2)'!$K26</f>
        <v>0</v>
      </c>
      <c r="N6" s="33">
        <f>'III (3)'!$I25</f>
        <v>0</v>
      </c>
      <c r="O6" s="19">
        <f>'III (4)'!$L26</f>
        <v>-0.10530746609257881</v>
      </c>
      <c r="P6" s="19">
        <f>'III (5)'!$H26</f>
        <v>0</v>
      </c>
      <c r="Q6" s="20">
        <f>'III (6)'!$E25</f>
        <v>0</v>
      </c>
      <c r="R6" s="19">
        <f>'III (7)'!$J26</f>
        <v>0.5883533606371356</v>
      </c>
      <c r="S6" s="20">
        <f>'IV (1)'!$E25</f>
        <v>1</v>
      </c>
      <c r="T6" s="20">
        <f>'IV (2)'!$E25</f>
        <v>0</v>
      </c>
      <c r="U6" s="39">
        <f t="shared" si="0"/>
        <v>5.758328877174861</v>
      </c>
      <c r="V6" s="1">
        <f aca="true" t="shared" si="1" ref="V6:V41">RANK(U6,$U$5:$U$41,0)</f>
        <v>2</v>
      </c>
    </row>
    <row r="7" spans="1:22" ht="15">
      <c r="A7" s="5" t="s">
        <v>223</v>
      </c>
      <c r="B7" s="19">
        <f>'I (1)'!$F15</f>
        <v>1.4187378770277743</v>
      </c>
      <c r="C7" s="19">
        <f>'I (2)'!$F15</f>
        <v>0.1982128650644942</v>
      </c>
      <c r="D7" s="19">
        <f>'I (3)'!$G15</f>
        <v>0</v>
      </c>
      <c r="E7" s="20">
        <f>'I (4)'!$E14</f>
        <v>0</v>
      </c>
      <c r="F7" s="19">
        <f>'I (5)'!$G15</f>
        <v>1</v>
      </c>
      <c r="G7" s="20">
        <f>'II (1)'!$G14</f>
        <v>0</v>
      </c>
      <c r="H7" s="19">
        <f>'II (2)'!$F14</f>
        <v>-0.42173711630895605</v>
      </c>
      <c r="I7" s="19">
        <f>'II (3)'!$F14</f>
        <v>0</v>
      </c>
      <c r="J7" s="20">
        <f>'II (4)'!$H15</f>
        <v>0</v>
      </c>
      <c r="K7" s="19">
        <f>'II (6)'!$F15</f>
        <v>1.6710455796905768</v>
      </c>
      <c r="L7" s="33">
        <f>'III (1)'!$M15</f>
        <v>0</v>
      </c>
      <c r="M7" s="33">
        <f>'III (2)'!$K15</f>
        <v>0</v>
      </c>
      <c r="N7" s="33">
        <f>'III (3)'!$I14</f>
        <v>0</v>
      </c>
      <c r="O7" s="19">
        <f>'III (4)'!$L15</f>
        <v>0</v>
      </c>
      <c r="P7" s="19">
        <f>'III (5)'!$H15</f>
        <v>0</v>
      </c>
      <c r="Q7" s="20">
        <f>'III (6)'!$E14</f>
        <v>0</v>
      </c>
      <c r="R7" s="19">
        <f>'III (7)'!$J15</f>
        <v>0.5164202794105193</v>
      </c>
      <c r="S7" s="20">
        <f>'IV (1)'!$E14</f>
        <v>1</v>
      </c>
      <c r="T7" s="20">
        <f>'IV (2)'!$E14</f>
        <v>0</v>
      </c>
      <c r="U7" s="39">
        <f t="shared" si="0"/>
        <v>5.382679484884409</v>
      </c>
      <c r="V7" s="1">
        <f t="shared" si="1"/>
        <v>3</v>
      </c>
    </row>
    <row r="8" spans="1:22" ht="15">
      <c r="A8" s="5" t="s">
        <v>230</v>
      </c>
      <c r="B8" s="19">
        <f>'I (1)'!$F40</f>
        <v>1.3514452145089377</v>
      </c>
      <c r="C8" s="19">
        <f>'I (2)'!$F40</f>
        <v>0.23225185058346676</v>
      </c>
      <c r="D8" s="19">
        <f>'I (3)'!$G40</f>
        <v>0</v>
      </c>
      <c r="E8" s="20">
        <f>'I (4)'!$E39</f>
        <v>0</v>
      </c>
      <c r="F8" s="19">
        <f>'I (5)'!$G40</f>
        <v>1</v>
      </c>
      <c r="G8" s="20">
        <f>'II (1)'!$G39</f>
        <v>0</v>
      </c>
      <c r="H8" s="19">
        <f>'II (2)'!$F39</f>
        <v>-0.2214234016862941</v>
      </c>
      <c r="I8" s="19">
        <f>'II (3)'!$F39</f>
        <v>-0.012025449217647144</v>
      </c>
      <c r="J8" s="20">
        <f>'II (4)'!$H40</f>
        <v>0</v>
      </c>
      <c r="K8" s="19">
        <f>'II (6)'!$F40</f>
        <v>1.986847335066067</v>
      </c>
      <c r="L8" s="33">
        <f>'III (1)'!$M40</f>
        <v>0</v>
      </c>
      <c r="M8" s="33">
        <f>'III (2)'!$K40</f>
        <v>0</v>
      </c>
      <c r="N8" s="33">
        <f>'III (3)'!$I39</f>
        <v>0</v>
      </c>
      <c r="O8" s="19">
        <f>'III (4)'!$L40</f>
        <v>0</v>
      </c>
      <c r="P8" s="19">
        <f>'III (5)'!$H40</f>
        <v>-0.31482781763790957</v>
      </c>
      <c r="Q8" s="20">
        <f>'III (6)'!$E39</f>
        <v>0</v>
      </c>
      <c r="R8" s="19">
        <f>'III (7)'!$J40</f>
        <v>0.211564448997155</v>
      </c>
      <c r="S8" s="20">
        <f>'IV (1)'!$E39</f>
        <v>1</v>
      </c>
      <c r="T8" s="20">
        <f>'IV (2)'!$E39</f>
        <v>0</v>
      </c>
      <c r="U8" s="39">
        <f t="shared" si="0"/>
        <v>5.233832180613775</v>
      </c>
      <c r="V8" s="1">
        <f t="shared" si="1"/>
        <v>4</v>
      </c>
    </row>
    <row r="9" spans="1:22" ht="15">
      <c r="A9" s="5" t="s">
        <v>243</v>
      </c>
      <c r="B9" s="19">
        <f>'I (1)'!$F45</f>
        <v>1.022370276894877</v>
      </c>
      <c r="C9" s="19">
        <f>'I (2)'!$F45</f>
        <v>0.04838603214339541</v>
      </c>
      <c r="D9" s="19">
        <f>'I (3)'!$G45</f>
        <v>0</v>
      </c>
      <c r="E9" s="20">
        <f>'I (4)'!$E44</f>
        <v>0</v>
      </c>
      <c r="F9" s="19">
        <f>'I (5)'!$G45</f>
        <v>0.9998321371350499</v>
      </c>
      <c r="G9" s="20">
        <f>'II (1)'!$G44</f>
        <v>0</v>
      </c>
      <c r="H9" s="19">
        <f>'II (2)'!$F44</f>
        <v>-0.6330211991466056</v>
      </c>
      <c r="I9" s="19">
        <f>'II (3)'!$F44</f>
        <v>0</v>
      </c>
      <c r="J9" s="20">
        <f>'II (4)'!$H45</f>
        <v>0</v>
      </c>
      <c r="K9" s="19">
        <f>'II (6)'!$F45</f>
        <v>1.7880445912965302</v>
      </c>
      <c r="L9" s="33">
        <f>'III (1)'!$M45</f>
        <v>0</v>
      </c>
      <c r="M9" s="33">
        <f>'III (2)'!$K45</f>
        <v>0</v>
      </c>
      <c r="N9" s="33">
        <f>'III (3)'!$I44</f>
        <v>0</v>
      </c>
      <c r="O9" s="19">
        <f>'III (4)'!$L45</f>
        <v>0</v>
      </c>
      <c r="P9" s="19">
        <f>'III (5)'!$H45</f>
        <v>0</v>
      </c>
      <c r="Q9" s="20">
        <f>'III (6)'!$E44</f>
        <v>0</v>
      </c>
      <c r="R9" s="19">
        <f>'III (7)'!$J45</f>
        <v>0.9937796157143596</v>
      </c>
      <c r="S9" s="20">
        <f>'IV (1)'!$E44</f>
        <v>1</v>
      </c>
      <c r="T9" s="20">
        <f>'IV (2)'!$E44</f>
        <v>0</v>
      </c>
      <c r="U9" s="39">
        <f t="shared" si="0"/>
        <v>5.2193914540376065</v>
      </c>
      <c r="V9" s="1">
        <f t="shared" si="1"/>
        <v>5</v>
      </c>
    </row>
    <row r="10" spans="1:22" ht="15">
      <c r="A10" s="5" t="s">
        <v>227</v>
      </c>
      <c r="B10" s="19">
        <f>'I (1)'!$F38</f>
        <v>0.8109688183625322</v>
      </c>
      <c r="C10" s="19">
        <f>'I (2)'!$F38</f>
        <v>0.026911014377864452</v>
      </c>
      <c r="D10" s="19">
        <f>'I (3)'!$G38</f>
        <v>0</v>
      </c>
      <c r="E10" s="20">
        <f>'I (4)'!$E37</f>
        <v>0</v>
      </c>
      <c r="F10" s="19">
        <f>'I (5)'!$G38</f>
        <v>1</v>
      </c>
      <c r="G10" s="20">
        <f>'II (1)'!$G37</f>
        <v>0</v>
      </c>
      <c r="H10" s="19">
        <f>'II (2)'!$F37</f>
        <v>-0.46886241401235285</v>
      </c>
      <c r="I10" s="19">
        <f>'II (3)'!$F37</f>
        <v>0</v>
      </c>
      <c r="J10" s="20">
        <f>'II (4)'!$H38</f>
        <v>0</v>
      </c>
      <c r="K10" s="19">
        <f>'II (6)'!$F38</f>
        <v>1.789649002102847</v>
      </c>
      <c r="L10" s="33">
        <f>'III (1)'!$M38</f>
        <v>0</v>
      </c>
      <c r="M10" s="33">
        <f>'III (2)'!$K38</f>
        <v>0</v>
      </c>
      <c r="N10" s="33">
        <f>'III (3)'!$I37</f>
        <v>0</v>
      </c>
      <c r="O10" s="19">
        <f>'III (4)'!$L38</f>
        <v>0</v>
      </c>
      <c r="P10" s="19">
        <f>'III (5)'!$H38</f>
        <v>0</v>
      </c>
      <c r="Q10" s="20">
        <f>'III (6)'!$E37</f>
        <v>0</v>
      </c>
      <c r="R10" s="19">
        <f>'III (7)'!$J38</f>
        <v>1</v>
      </c>
      <c r="S10" s="20">
        <f>'IV (1)'!$E37</f>
        <v>1</v>
      </c>
      <c r="T10" s="20">
        <f>'IV (2)'!$E37</f>
        <v>0</v>
      </c>
      <c r="U10" s="39">
        <f t="shared" si="0"/>
        <v>5.15866642083089</v>
      </c>
      <c r="V10" s="1">
        <f t="shared" si="1"/>
        <v>6</v>
      </c>
    </row>
    <row r="11" spans="1:22" ht="15">
      <c r="A11" s="5" t="s">
        <v>222</v>
      </c>
      <c r="B11" s="19">
        <f>'I (1)'!$F30</f>
        <v>0.8005232670143251</v>
      </c>
      <c r="C11" s="19">
        <f>'I (2)'!$F30</f>
        <v>0.117723519756248</v>
      </c>
      <c r="D11" s="19">
        <f>'I (3)'!$G30</f>
        <v>0</v>
      </c>
      <c r="E11" s="20">
        <f>'I (4)'!$E29</f>
        <v>0</v>
      </c>
      <c r="F11" s="19">
        <f>'I (5)'!$G30</f>
        <v>1</v>
      </c>
      <c r="G11" s="20">
        <f>'II (1)'!$G29</f>
        <v>0</v>
      </c>
      <c r="H11" s="19">
        <f>'II (2)'!$F29</f>
        <v>-0.3329816351374186</v>
      </c>
      <c r="I11" s="19">
        <f>'II (3)'!$F29</f>
        <v>-0.0019255623673076552</v>
      </c>
      <c r="J11" s="20">
        <f>'II (4)'!$H30</f>
        <v>0</v>
      </c>
      <c r="K11" s="19">
        <f>'II (6)'!$F30</f>
        <v>1.9873698571280445</v>
      </c>
      <c r="L11" s="33">
        <f>'III (1)'!$M30</f>
        <v>0</v>
      </c>
      <c r="M11" s="33">
        <f>'III (2)'!$K30</f>
        <v>0</v>
      </c>
      <c r="N11" s="33">
        <f>'III (3)'!$I29</f>
        <v>0</v>
      </c>
      <c r="O11" s="19">
        <f>'III (4)'!$L30</f>
        <v>0</v>
      </c>
      <c r="P11" s="19">
        <f>'III (5)'!$H30</f>
        <v>0</v>
      </c>
      <c r="Q11" s="20">
        <f>'III (6)'!$E29</f>
        <v>0</v>
      </c>
      <c r="R11" s="19">
        <f>'III (7)'!$J30</f>
        <v>0.5714564933831803</v>
      </c>
      <c r="S11" s="20">
        <f>'IV (1)'!$E29</f>
        <v>1</v>
      </c>
      <c r="T11" s="20">
        <f>'IV (2)'!$E29</f>
        <v>0</v>
      </c>
      <c r="U11" s="39">
        <f t="shared" si="0"/>
        <v>5.142165939777072</v>
      </c>
      <c r="V11" s="1">
        <f t="shared" si="1"/>
        <v>7</v>
      </c>
    </row>
    <row r="12" spans="1:22" ht="15">
      <c r="A12" s="5" t="s">
        <v>235</v>
      </c>
      <c r="B12" s="19">
        <f>'I (1)'!$F14</f>
        <v>1.7456669826834916</v>
      </c>
      <c r="C12" s="19">
        <f>'I (2)'!$F14</f>
        <v>0.35488527832807976</v>
      </c>
      <c r="D12" s="19">
        <f>'I (3)'!$G14</f>
        <v>0</v>
      </c>
      <c r="E12" s="20">
        <f>'I (4)'!$E13</f>
        <v>0</v>
      </c>
      <c r="F12" s="19">
        <f>'I (5)'!$G14</f>
        <v>1</v>
      </c>
      <c r="G12" s="20">
        <f>'II (1)'!$G13</f>
        <v>0</v>
      </c>
      <c r="H12" s="19">
        <f>'II (2)'!$F13</f>
        <v>-0.43190004540032795</v>
      </c>
      <c r="I12" s="19">
        <f>'II (3)'!$F13</f>
        <v>-0.0002656321498125088</v>
      </c>
      <c r="J12" s="20">
        <f>'II (4)'!$H14</f>
        <v>0</v>
      </c>
      <c r="K12" s="19">
        <f>'II (6)'!$F14</f>
        <v>1.7145086874749744</v>
      </c>
      <c r="L12" s="33">
        <f>'III (1)'!$M14</f>
        <v>0</v>
      </c>
      <c r="M12" s="33">
        <f>'III (2)'!$K14</f>
        <v>0</v>
      </c>
      <c r="N12" s="33">
        <f>'III (3)'!$I13</f>
        <v>0</v>
      </c>
      <c r="O12" s="19">
        <f>'III (4)'!$L14</f>
        <v>0</v>
      </c>
      <c r="P12" s="19">
        <f>'III (5)'!$H14</f>
        <v>-0.7429941939999425</v>
      </c>
      <c r="Q12" s="20">
        <f>'III (6)'!$E13</f>
        <v>0</v>
      </c>
      <c r="R12" s="19">
        <f>'III (7)'!$J14</f>
        <v>0.4778503572236135</v>
      </c>
      <c r="S12" s="20">
        <f>'IV (1)'!$E13</f>
        <v>1</v>
      </c>
      <c r="T12" s="20">
        <f>'IV (2)'!$E13</f>
        <v>0</v>
      </c>
      <c r="U12" s="39">
        <f t="shared" si="0"/>
        <v>5.117751434160076</v>
      </c>
      <c r="V12" s="1">
        <f t="shared" si="1"/>
        <v>8</v>
      </c>
    </row>
    <row r="13" spans="1:22" ht="15">
      <c r="A13" s="5" t="s">
        <v>228</v>
      </c>
      <c r="B13" s="19">
        <f>'I (1)'!$F25</f>
        <v>1.1396734498943621</v>
      </c>
      <c r="C13" s="19">
        <f>'I (2)'!$F25</f>
        <v>0.27133039552743166</v>
      </c>
      <c r="D13" s="19">
        <f>'I (3)'!$G25</f>
        <v>0</v>
      </c>
      <c r="E13" s="20">
        <f>'I (4)'!$E24</f>
        <v>0</v>
      </c>
      <c r="F13" s="19">
        <f>'I (5)'!$G25</f>
        <v>1</v>
      </c>
      <c r="G13" s="20">
        <f>'II (1)'!$G24</f>
        <v>0</v>
      </c>
      <c r="H13" s="19">
        <f>'II (2)'!$F24</f>
        <v>-0.26728645694034564</v>
      </c>
      <c r="I13" s="19">
        <f>'II (3)'!$F24</f>
        <v>-0.023446320280091706</v>
      </c>
      <c r="J13" s="20">
        <f>'II (4)'!$H25</f>
        <v>0</v>
      </c>
      <c r="K13" s="19">
        <f>'II (6)'!$F25</f>
        <v>1.6702064388638185</v>
      </c>
      <c r="L13" s="33">
        <f>'III (1)'!$M25</f>
        <v>0</v>
      </c>
      <c r="M13" s="33">
        <f>'III (2)'!$K25</f>
        <v>0</v>
      </c>
      <c r="N13" s="33">
        <f>'III (3)'!$I24</f>
        <v>0</v>
      </c>
      <c r="O13" s="19">
        <f>'III (4)'!$L25</f>
        <v>0</v>
      </c>
      <c r="P13" s="19">
        <f>'III (5)'!$H25</f>
        <v>0</v>
      </c>
      <c r="Q13" s="20">
        <f>'III (6)'!$E24</f>
        <v>0</v>
      </c>
      <c r="R13" s="19">
        <f>'III (7)'!$J25</f>
        <v>0.23235423897050264</v>
      </c>
      <c r="S13" s="20">
        <f>'IV (1)'!$E24</f>
        <v>1</v>
      </c>
      <c r="T13" s="20">
        <f>'IV (2)'!$E24</f>
        <v>0</v>
      </c>
      <c r="U13" s="39">
        <f t="shared" si="0"/>
        <v>5.022831746035678</v>
      </c>
      <c r="V13" s="1">
        <f t="shared" si="1"/>
        <v>9</v>
      </c>
    </row>
    <row r="14" spans="1:22" ht="15">
      <c r="A14" s="64" t="s">
        <v>232</v>
      </c>
      <c r="B14" s="50">
        <f>'I (1)'!$F16</f>
        <v>0.8279317852942665</v>
      </c>
      <c r="C14" s="50">
        <f>'I (2)'!$F16</f>
        <v>0.4000007184589472</v>
      </c>
      <c r="D14" s="50">
        <f>'I (3)'!$G16</f>
        <v>0</v>
      </c>
      <c r="E14" s="65">
        <f>'I (4)'!$E15</f>
        <v>0</v>
      </c>
      <c r="F14" s="50">
        <f>'I (5)'!$G16</f>
        <v>1</v>
      </c>
      <c r="G14" s="65">
        <f>'II (1)'!$G15</f>
        <v>0</v>
      </c>
      <c r="H14" s="50">
        <f>'II (2)'!$F15</f>
        <v>-0.22284423871616568</v>
      </c>
      <c r="I14" s="50">
        <f>'II (3)'!$F15</f>
        <v>-0.0065231574144925895</v>
      </c>
      <c r="J14" s="65">
        <f>'II (4)'!$H16</f>
        <v>0</v>
      </c>
      <c r="K14" s="50">
        <f>'II (6)'!$F16</f>
        <v>1.6023180937187478</v>
      </c>
      <c r="L14" s="66">
        <f>'III (1)'!$M16</f>
        <v>0</v>
      </c>
      <c r="M14" s="66">
        <f>'III (2)'!$K16</f>
        <v>0</v>
      </c>
      <c r="N14" s="66">
        <f>'III (3)'!$I15</f>
        <v>0</v>
      </c>
      <c r="O14" s="50">
        <f>'III (4)'!$L16</f>
        <v>0</v>
      </c>
      <c r="P14" s="50">
        <f>'III (5)'!$H16</f>
        <v>0</v>
      </c>
      <c r="Q14" s="65">
        <f>'III (6)'!$E15</f>
        <v>0</v>
      </c>
      <c r="R14" s="50">
        <f>'III (7)'!$J16</f>
        <v>0.411271606987799</v>
      </c>
      <c r="S14" s="65">
        <f>'IV (1)'!$E15</f>
        <v>1</v>
      </c>
      <c r="T14" s="65">
        <f>'IV (2)'!$E15</f>
        <v>0</v>
      </c>
      <c r="U14" s="55">
        <f t="shared" si="0"/>
        <v>5.012154808329102</v>
      </c>
      <c r="V14" s="1">
        <f t="shared" si="1"/>
        <v>10</v>
      </c>
    </row>
    <row r="15" spans="1:22" s="62" customFormat="1" ht="15">
      <c r="A15" s="5" t="s">
        <v>226</v>
      </c>
      <c r="B15" s="19">
        <f>'I (1)'!$F22</f>
        <v>0.9032221488500747</v>
      </c>
      <c r="C15" s="19">
        <f>'I (2)'!$F22</f>
        <v>0.07657798647557464</v>
      </c>
      <c r="D15" s="19">
        <f>'I (3)'!$G22</f>
        <v>0</v>
      </c>
      <c r="E15" s="20">
        <f>'I (4)'!$E21</f>
        <v>0</v>
      </c>
      <c r="F15" s="19">
        <f>'I (5)'!$G22</f>
        <v>1</v>
      </c>
      <c r="G15" s="20">
        <f>'II (1)'!$G21</f>
        <v>0</v>
      </c>
      <c r="H15" s="19">
        <f>'II (2)'!$F21</f>
        <v>-0.7281992069558788</v>
      </c>
      <c r="I15" s="19">
        <f>'II (3)'!$F21</f>
        <v>0</v>
      </c>
      <c r="J15" s="20">
        <f>'II (4)'!$H22</f>
        <v>0</v>
      </c>
      <c r="K15" s="19">
        <f>'II (6)'!$F22</f>
        <v>1.9592501190632374</v>
      </c>
      <c r="L15" s="33">
        <f>'III (1)'!$M22</f>
        <v>0</v>
      </c>
      <c r="M15" s="33">
        <f>'III (2)'!$K22</f>
        <v>0</v>
      </c>
      <c r="N15" s="33">
        <f>'III (3)'!$I21</f>
        <v>0</v>
      </c>
      <c r="O15" s="19">
        <f>'III (4)'!$L22</f>
        <v>0</v>
      </c>
      <c r="P15" s="19">
        <f>'III (5)'!$H22</f>
        <v>0</v>
      </c>
      <c r="Q15" s="20">
        <f>'III (6)'!$E21</f>
        <v>0</v>
      </c>
      <c r="R15" s="19">
        <f>'III (7)'!$J22</f>
        <v>0.7798577739445779</v>
      </c>
      <c r="S15" s="20">
        <f>'IV (1)'!$E21</f>
        <v>1</v>
      </c>
      <c r="T15" s="20">
        <f>'IV (2)'!$E21</f>
        <v>0</v>
      </c>
      <c r="U15" s="39">
        <f t="shared" si="0"/>
        <v>4.990708821377586</v>
      </c>
      <c r="V15" s="62">
        <f t="shared" si="1"/>
        <v>11</v>
      </c>
    </row>
    <row r="16" spans="1:22" ht="15">
      <c r="A16" s="5" t="s">
        <v>246</v>
      </c>
      <c r="B16" s="19">
        <f>'I (1)'!$F29</f>
        <v>1.209178769526755</v>
      </c>
      <c r="C16" s="19">
        <f>'I (2)'!$F29</f>
        <v>0</v>
      </c>
      <c r="D16" s="19">
        <f>'I (3)'!$G29</f>
        <v>0</v>
      </c>
      <c r="E16" s="20">
        <f>'I (4)'!$E28</f>
        <v>0</v>
      </c>
      <c r="F16" s="19">
        <f>'I (5)'!$G29</f>
        <v>0.9999950263231518</v>
      </c>
      <c r="G16" s="20">
        <f>'II (1)'!$G28</f>
        <v>0</v>
      </c>
      <c r="H16" s="19">
        <f>'II (2)'!$F28</f>
        <v>-0.4098988297219988</v>
      </c>
      <c r="I16" s="19">
        <f>'II (3)'!$F28</f>
        <v>-0.055939232442563346</v>
      </c>
      <c r="J16" s="20">
        <f>'II (4)'!$H29</f>
        <v>0</v>
      </c>
      <c r="K16" s="19">
        <f>'II (6)'!$F29</f>
        <v>1.2291079298561196</v>
      </c>
      <c r="L16" s="33">
        <f>'III (1)'!$M29</f>
        <v>0</v>
      </c>
      <c r="M16" s="33">
        <f>'III (2)'!$K29</f>
        <v>0</v>
      </c>
      <c r="N16" s="33">
        <f>'III (3)'!$I28</f>
        <v>0</v>
      </c>
      <c r="O16" s="19">
        <f>'III (4)'!$L29</f>
        <v>0</v>
      </c>
      <c r="P16" s="19">
        <f>'III (5)'!$H29</f>
        <v>0</v>
      </c>
      <c r="Q16" s="20">
        <f>'III (6)'!$E28</f>
        <v>0</v>
      </c>
      <c r="R16" s="19">
        <f>'III (7)'!$J29</f>
        <v>0.8985898474496021</v>
      </c>
      <c r="S16" s="20">
        <f>'IV (1)'!$E28</f>
        <v>1</v>
      </c>
      <c r="T16" s="20">
        <f>'IV (2)'!$E28</f>
        <v>0</v>
      </c>
      <c r="U16" s="39">
        <f t="shared" si="0"/>
        <v>4.871033510991066</v>
      </c>
      <c r="V16" s="1">
        <f t="shared" si="1"/>
        <v>12</v>
      </c>
    </row>
    <row r="17" spans="1:22" ht="15">
      <c r="A17" s="5" t="s">
        <v>242</v>
      </c>
      <c r="B17" s="19">
        <f>'I (1)'!$F44</f>
        <v>0.8835573631455416</v>
      </c>
      <c r="C17" s="19">
        <f>'I (2)'!$F44</f>
        <v>0.03992347004032072</v>
      </c>
      <c r="D17" s="19">
        <f>'I (3)'!$G44</f>
        <v>0</v>
      </c>
      <c r="E17" s="20">
        <f>'I (4)'!$E43</f>
        <v>0</v>
      </c>
      <c r="F17" s="19">
        <f>'I (5)'!$G44</f>
        <v>1</v>
      </c>
      <c r="G17" s="20">
        <f>'II (1)'!$G43</f>
        <v>0</v>
      </c>
      <c r="H17" s="19">
        <f>'II (2)'!$F43</f>
        <v>-0.6678882780164092</v>
      </c>
      <c r="I17" s="19">
        <f>'II (3)'!$F43</f>
        <v>-0.03501776305423608</v>
      </c>
      <c r="J17" s="20">
        <f>'II (4)'!$H44</f>
        <v>0</v>
      </c>
      <c r="K17" s="19">
        <f>'II (6)'!$F44</f>
        <v>1.898508578202637</v>
      </c>
      <c r="L17" s="33">
        <f>'III (1)'!$M44</f>
        <v>0</v>
      </c>
      <c r="M17" s="33">
        <f>'III (2)'!$K44</f>
        <v>0</v>
      </c>
      <c r="N17" s="33">
        <f>'III (3)'!$I43</f>
        <v>0</v>
      </c>
      <c r="O17" s="19">
        <f>'III (4)'!$L44</f>
        <v>0</v>
      </c>
      <c r="P17" s="19">
        <f>'III (5)'!$H44</f>
        <v>0</v>
      </c>
      <c r="Q17" s="20">
        <f>'III (6)'!$E43</f>
        <v>0</v>
      </c>
      <c r="R17" s="19">
        <f>'III (7)'!$J44</f>
        <v>0.664267896806704</v>
      </c>
      <c r="S17" s="20">
        <f>'IV (1)'!$E43</f>
        <v>1</v>
      </c>
      <c r="T17" s="20">
        <f>'IV (2)'!$E43</f>
        <v>0</v>
      </c>
      <c r="U17" s="39">
        <f t="shared" si="0"/>
        <v>4.783351267124558</v>
      </c>
      <c r="V17" s="1">
        <f t="shared" si="1"/>
        <v>13</v>
      </c>
    </row>
    <row r="18" spans="1:22" ht="15">
      <c r="A18" s="5" t="s">
        <v>220</v>
      </c>
      <c r="B18" s="19">
        <f>'I (1)'!$F21</f>
        <v>0.5829031412380333</v>
      </c>
      <c r="C18" s="19">
        <f>'I (2)'!$F21</f>
        <v>0.21002077777485276</v>
      </c>
      <c r="D18" s="19">
        <f>'I (3)'!$G21</f>
        <v>0</v>
      </c>
      <c r="E18" s="20">
        <f>'I (4)'!$E20</f>
        <v>0</v>
      </c>
      <c r="F18" s="19">
        <f>'I (5)'!$G21</f>
        <v>0.9999922827313039</v>
      </c>
      <c r="G18" s="20">
        <f>'II (1)'!$G20</f>
        <v>0</v>
      </c>
      <c r="H18" s="19">
        <f>'II (2)'!$F20</f>
        <v>-0.39076997769254207</v>
      </c>
      <c r="I18" s="19">
        <f>'II (3)'!$F20</f>
        <v>-2.207560201099716E-05</v>
      </c>
      <c r="J18" s="20">
        <f>'II (4)'!$H21</f>
        <v>0</v>
      </c>
      <c r="K18" s="19">
        <f>'II (6)'!$F21</f>
        <v>1.725745134447328</v>
      </c>
      <c r="L18" s="33">
        <f>'III (1)'!$M21</f>
        <v>0</v>
      </c>
      <c r="M18" s="33">
        <f>'III (2)'!$K21</f>
        <v>0</v>
      </c>
      <c r="N18" s="33">
        <f>'III (3)'!$I20</f>
        <v>0</v>
      </c>
      <c r="O18" s="19">
        <f>'III (4)'!$L21</f>
        <v>0</v>
      </c>
      <c r="P18" s="19">
        <f>'III (5)'!$H21</f>
        <v>-0.17673736726718953</v>
      </c>
      <c r="Q18" s="20">
        <f>'III (6)'!$E20</f>
        <v>0</v>
      </c>
      <c r="R18" s="19">
        <f>'III (7)'!$J21</f>
        <v>0.24408360897752604</v>
      </c>
      <c r="S18" s="20">
        <f>'IV (1)'!$E20</f>
        <v>1</v>
      </c>
      <c r="T18" s="20">
        <f>'IV (2)'!$E20</f>
        <v>0</v>
      </c>
      <c r="U18" s="39">
        <f t="shared" si="0"/>
        <v>4.195215524607301</v>
      </c>
      <c r="V18" s="1">
        <f t="shared" si="1"/>
        <v>14</v>
      </c>
    </row>
    <row r="19" spans="1:22" ht="15">
      <c r="A19" s="5" t="s">
        <v>225</v>
      </c>
      <c r="B19" s="19">
        <f>'I (1)'!$F18</f>
        <v>1.1534394461680542</v>
      </c>
      <c r="C19" s="19">
        <f>'I (2)'!$F18</f>
        <v>0.173857613843691</v>
      </c>
      <c r="D19" s="19">
        <f>'I (3)'!$G18</f>
        <v>0</v>
      </c>
      <c r="E19" s="20">
        <f>'I (4)'!$E17</f>
        <v>0</v>
      </c>
      <c r="F19" s="19">
        <f>'I (5)'!$G18</f>
        <v>0.9979645929810024</v>
      </c>
      <c r="G19" s="20">
        <f>'II (1)'!$G17</f>
        <v>0</v>
      </c>
      <c r="H19" s="19">
        <f>'II (2)'!$F17</f>
        <v>-0.4114762346726037</v>
      </c>
      <c r="I19" s="19">
        <f>'II (3)'!$F17</f>
        <v>-0.14988561761026697</v>
      </c>
      <c r="J19" s="20">
        <f>'II (4)'!$H18</f>
        <v>0</v>
      </c>
      <c r="K19" s="19">
        <f>'II (6)'!$F18</f>
        <v>1.6469457074178533</v>
      </c>
      <c r="L19" s="33">
        <f>'III (1)'!$M18</f>
        <v>0</v>
      </c>
      <c r="M19" s="33">
        <f>'III (2)'!$K18</f>
        <v>0</v>
      </c>
      <c r="N19" s="33">
        <f>'III (3)'!$I17</f>
        <v>0</v>
      </c>
      <c r="O19" s="19">
        <f>'III (4)'!$L18</f>
        <v>-0.18258534493096265</v>
      </c>
      <c r="P19" s="19">
        <f>'III (5)'!$H18</f>
        <v>-0.20690022068588135</v>
      </c>
      <c r="Q19" s="20">
        <f>'III (6)'!$E17</f>
        <v>0</v>
      </c>
      <c r="R19" s="19">
        <f>'III (7)'!$J18</f>
        <v>0.10519592667438701</v>
      </c>
      <c r="S19" s="20">
        <f>'IV (1)'!$E17</f>
        <v>1</v>
      </c>
      <c r="T19" s="20">
        <f>'IV (2)'!$E17</f>
        <v>0</v>
      </c>
      <c r="U19" s="39">
        <f t="shared" si="0"/>
        <v>4.126555869185273</v>
      </c>
      <c r="V19" s="1">
        <f t="shared" si="1"/>
        <v>15</v>
      </c>
    </row>
    <row r="20" spans="1:22" ht="15">
      <c r="A20" s="5" t="s">
        <v>237</v>
      </c>
      <c r="B20" s="19">
        <f>'I (1)'!$F36</f>
        <v>1.048135214007439</v>
      </c>
      <c r="C20" s="19">
        <f>'I (2)'!$F36</f>
        <v>0.12725510361642653</v>
      </c>
      <c r="D20" s="19">
        <f>'I (3)'!$G36</f>
        <v>0</v>
      </c>
      <c r="E20" s="20">
        <f>'I (4)'!$E35</f>
        <v>0</v>
      </c>
      <c r="F20" s="19">
        <f>'I (5)'!$G36</f>
        <v>1</v>
      </c>
      <c r="G20" s="20">
        <f>'II (1)'!$G35</f>
        <v>0</v>
      </c>
      <c r="H20" s="19">
        <f>'II (2)'!$F35</f>
        <v>-0.5609227873910213</v>
      </c>
      <c r="I20" s="19">
        <f>'II (3)'!$F35</f>
        <v>-0.046046539454581994</v>
      </c>
      <c r="J20" s="20">
        <f>'II (4)'!$H36</f>
        <v>0</v>
      </c>
      <c r="K20" s="19">
        <f>'II (6)'!$F36</f>
        <v>1.3637124272642356</v>
      </c>
      <c r="L20" s="33">
        <f>'III (1)'!$M36</f>
        <v>0</v>
      </c>
      <c r="M20" s="33">
        <f>'III (2)'!$K36</f>
        <v>0</v>
      </c>
      <c r="N20" s="33">
        <f>'III (3)'!$I35</f>
        <v>0</v>
      </c>
      <c r="O20" s="19">
        <f>'III (4)'!$L36</f>
        <v>0</v>
      </c>
      <c r="P20" s="19">
        <f>'III (5)'!$H36</f>
        <v>-0.0921899957015588</v>
      </c>
      <c r="Q20" s="20">
        <f>'III (6)'!$E35</f>
        <v>0</v>
      </c>
      <c r="R20" s="19">
        <f>'III (7)'!$J36</f>
        <v>0.20033986830725004</v>
      </c>
      <c r="S20" s="20">
        <f>'IV (1)'!$E35</f>
        <v>1</v>
      </c>
      <c r="T20" s="20">
        <f>'IV (2)'!$E35</f>
        <v>0</v>
      </c>
      <c r="U20" s="39">
        <f t="shared" si="0"/>
        <v>4.040283290648189</v>
      </c>
      <c r="V20" s="1">
        <f t="shared" si="1"/>
        <v>16</v>
      </c>
    </row>
    <row r="21" spans="1:22" ht="15">
      <c r="A21" s="5" t="s">
        <v>221</v>
      </c>
      <c r="B21" s="19">
        <f>'I (1)'!$F19</f>
        <v>1.3607393908744225</v>
      </c>
      <c r="C21" s="19">
        <f>'I (2)'!$F19</f>
        <v>0.207510331119729</v>
      </c>
      <c r="D21" s="19">
        <f>'I (3)'!$G19</f>
        <v>0</v>
      </c>
      <c r="E21" s="20">
        <f>'I (4)'!$E18</f>
        <v>0</v>
      </c>
      <c r="F21" s="19">
        <f>'I (5)'!$G19</f>
        <v>1</v>
      </c>
      <c r="G21" s="20">
        <f>'II (1)'!$G18</f>
        <v>0</v>
      </c>
      <c r="H21" s="19">
        <f>'II (2)'!$F18</f>
        <v>-0.13062665108764598</v>
      </c>
      <c r="I21" s="19">
        <f>'II (3)'!$F18</f>
        <v>-0.1693631929261895</v>
      </c>
      <c r="J21" s="20">
        <f>'II (4)'!$H19</f>
        <v>0</v>
      </c>
      <c r="K21" s="19">
        <f>'II (6)'!$F19</f>
        <v>1.331332065516337</v>
      </c>
      <c r="L21" s="33">
        <f>'III (1)'!$M19</f>
        <v>0</v>
      </c>
      <c r="M21" s="33">
        <f>'III (2)'!$K19</f>
        <v>0</v>
      </c>
      <c r="N21" s="33">
        <f>'III (3)'!$I18</f>
        <v>0</v>
      </c>
      <c r="O21" s="19">
        <f>'III (4)'!$L19</f>
        <v>-0.4879148478708625</v>
      </c>
      <c r="P21" s="19">
        <f>'III (5)'!$H19</f>
        <v>-0.10991564824521327</v>
      </c>
      <c r="Q21" s="20">
        <f>'III (6)'!$E18</f>
        <v>0</v>
      </c>
      <c r="R21" s="19">
        <f>'III (7)'!$J19</f>
        <v>0</v>
      </c>
      <c r="S21" s="20">
        <f>'IV (1)'!$E18</f>
        <v>1</v>
      </c>
      <c r="T21" s="20">
        <f>'IV (2)'!$E18</f>
        <v>0</v>
      </c>
      <c r="U21" s="39">
        <f t="shared" si="0"/>
        <v>4.001761447380577</v>
      </c>
      <c r="V21" s="1">
        <f t="shared" si="1"/>
        <v>17</v>
      </c>
    </row>
    <row r="22" spans="1:22" ht="15">
      <c r="A22" s="5" t="s">
        <v>239</v>
      </c>
      <c r="B22" s="19">
        <f>'I (1)'!$F12</f>
        <v>0.9331958729185974</v>
      </c>
      <c r="C22" s="19">
        <f>'I (2)'!$F12</f>
        <v>0.4222379611467842</v>
      </c>
      <c r="D22" s="19">
        <f>'I (3)'!$G12</f>
        <v>0</v>
      </c>
      <c r="E22" s="20">
        <f>'I (4)'!$E11</f>
        <v>0</v>
      </c>
      <c r="F22" s="19">
        <f>'I (5)'!$G12</f>
        <v>0.8830128904866082</v>
      </c>
      <c r="G22" s="20">
        <f>'II (1)'!$G11</f>
        <v>0</v>
      </c>
      <c r="H22" s="19">
        <f>'II (2)'!$F11</f>
        <v>-0.5205451697824056</v>
      </c>
      <c r="I22" s="19">
        <f>'II (3)'!$F11</f>
        <v>-0.09787692058964548</v>
      </c>
      <c r="J22" s="20">
        <f>'II (4)'!$H12</f>
        <v>0</v>
      </c>
      <c r="K22" s="19">
        <f>'II (6)'!$F12</f>
        <v>1.4709711071141653</v>
      </c>
      <c r="L22" s="33">
        <f>'III (1)'!$M12</f>
        <v>0</v>
      </c>
      <c r="M22" s="33">
        <f>'III (2)'!$K12</f>
        <v>0</v>
      </c>
      <c r="N22" s="33">
        <f>'III (3)'!$I11</f>
        <v>0</v>
      </c>
      <c r="O22" s="19">
        <f>'III (4)'!$L12</f>
        <v>0</v>
      </c>
      <c r="P22" s="19">
        <f>'III (5)'!$H12</f>
        <v>-0.19272242407149276</v>
      </c>
      <c r="Q22" s="20">
        <f>'III (6)'!$E11</f>
        <v>0</v>
      </c>
      <c r="R22" s="19">
        <f>'III (7)'!$J12</f>
        <v>0.018288186463884103</v>
      </c>
      <c r="S22" s="20">
        <f>'IV (1)'!$E11</f>
        <v>1</v>
      </c>
      <c r="T22" s="20">
        <f>'IV (2)'!$E11</f>
        <v>0</v>
      </c>
      <c r="U22" s="39">
        <f t="shared" si="0"/>
        <v>3.916561503686495</v>
      </c>
      <c r="V22" s="1">
        <f t="shared" si="1"/>
        <v>18</v>
      </c>
    </row>
    <row r="23" spans="1:22" ht="15">
      <c r="A23" s="5" t="s">
        <v>224</v>
      </c>
      <c r="B23" s="19">
        <f>'I (1)'!$F23</f>
        <v>1.402050928070894</v>
      </c>
      <c r="C23" s="19">
        <f>'I (2)'!$F23</f>
        <v>0.15087441966183535</v>
      </c>
      <c r="D23" s="19">
        <f>'I (3)'!$G23</f>
        <v>-1</v>
      </c>
      <c r="E23" s="20">
        <f>'I (4)'!$E22</f>
        <v>0</v>
      </c>
      <c r="F23" s="19">
        <f>'I (5)'!$G23</f>
        <v>0.9999997978402997</v>
      </c>
      <c r="G23" s="20">
        <f>'II (1)'!$G22</f>
        <v>0</v>
      </c>
      <c r="H23" s="19">
        <f>'II (2)'!$F22</f>
        <v>-0.2931276417558718</v>
      </c>
      <c r="I23" s="19">
        <f>'II (3)'!$F22</f>
        <v>0</v>
      </c>
      <c r="J23" s="20">
        <f>'II (4)'!$H23</f>
        <v>0</v>
      </c>
      <c r="K23" s="19">
        <f>'II (6)'!$F23</f>
        <v>1.9928767344457843</v>
      </c>
      <c r="L23" s="33">
        <f>'III (1)'!$M23</f>
        <v>0</v>
      </c>
      <c r="M23" s="33">
        <f>'III (2)'!$K23</f>
        <v>0</v>
      </c>
      <c r="N23" s="33">
        <f>'III (3)'!$I22</f>
        <v>0</v>
      </c>
      <c r="O23" s="19">
        <f>'III (4)'!$L23</f>
        <v>-0.49682005729888584</v>
      </c>
      <c r="P23" s="19">
        <f>'III (5)'!$H23</f>
        <v>-0.12622757234645984</v>
      </c>
      <c r="Q23" s="20">
        <f>'III (6)'!$E22</f>
        <v>0</v>
      </c>
      <c r="R23" s="19">
        <f>'III (7)'!$J23</f>
        <v>0.23612819157129125</v>
      </c>
      <c r="S23" s="20">
        <f>'IV (1)'!$E22</f>
        <v>1</v>
      </c>
      <c r="T23" s="20">
        <f>'IV (2)'!$E22</f>
        <v>0</v>
      </c>
      <c r="U23" s="39">
        <f t="shared" si="0"/>
        <v>3.8657548001888875</v>
      </c>
      <c r="V23" s="1">
        <f t="shared" si="1"/>
        <v>19</v>
      </c>
    </row>
    <row r="24" spans="1:22" ht="15">
      <c r="A24" s="5" t="s">
        <v>241</v>
      </c>
      <c r="B24" s="19">
        <f>'I (1)'!$F28</f>
        <v>0.7523544144467035</v>
      </c>
      <c r="C24" s="19">
        <f>'I (2)'!$F28</f>
        <v>0.34208884057280103</v>
      </c>
      <c r="D24" s="19">
        <f>'I (3)'!$G28</f>
        <v>0</v>
      </c>
      <c r="E24" s="20">
        <f>'I (4)'!$E27</f>
        <v>0</v>
      </c>
      <c r="F24" s="19">
        <f>'I (5)'!$G28</f>
        <v>0.9995978434524757</v>
      </c>
      <c r="G24" s="20">
        <f>'II (1)'!$G27</f>
        <v>0</v>
      </c>
      <c r="H24" s="19">
        <f>'II (2)'!$F27</f>
        <v>-0.6129971505869014</v>
      </c>
      <c r="I24" s="19">
        <f>'II (3)'!$F27</f>
        <v>-0.39394590467229307</v>
      </c>
      <c r="J24" s="20">
        <f>'II (4)'!$H28</f>
        <v>0</v>
      </c>
      <c r="K24" s="19">
        <f>'II (6)'!$F28</f>
        <v>1.7527707447674405</v>
      </c>
      <c r="L24" s="33">
        <f>'III (1)'!$M28</f>
        <v>0</v>
      </c>
      <c r="M24" s="33">
        <f>'III (2)'!$K28</f>
        <v>0</v>
      </c>
      <c r="N24" s="33">
        <f>'III (3)'!$I27</f>
        <v>0</v>
      </c>
      <c r="O24" s="19">
        <f>'III (4)'!$L28</f>
        <v>0</v>
      </c>
      <c r="P24" s="19">
        <f>'III (5)'!$H28</f>
        <v>-0.17772494556098972</v>
      </c>
      <c r="Q24" s="20">
        <f>'III (6)'!$E27</f>
        <v>0</v>
      </c>
      <c r="R24" s="19">
        <f>'III (7)'!$J28</f>
        <v>0.13610582877145655</v>
      </c>
      <c r="S24" s="20">
        <f>'IV (1)'!$E27</f>
        <v>1</v>
      </c>
      <c r="T24" s="20">
        <f>'IV (2)'!$E27</f>
        <v>0</v>
      </c>
      <c r="U24" s="39">
        <f t="shared" si="0"/>
        <v>3.7982496711906926</v>
      </c>
      <c r="V24" s="1">
        <f t="shared" si="1"/>
        <v>20</v>
      </c>
    </row>
    <row r="25" spans="1:22" ht="15">
      <c r="A25" s="5" t="s">
        <v>233</v>
      </c>
      <c r="B25" s="19">
        <f>'I (1)'!$F13</f>
        <v>1.4677082585200043</v>
      </c>
      <c r="C25" s="19">
        <f>'I (2)'!$F13</f>
        <v>0.07063801040869817</v>
      </c>
      <c r="D25" s="19">
        <f>'I (3)'!$G13</f>
        <v>0</v>
      </c>
      <c r="E25" s="20">
        <f>'I (4)'!$E12</f>
        <v>0</v>
      </c>
      <c r="F25" s="19">
        <f>'I (5)'!$G13</f>
        <v>1</v>
      </c>
      <c r="G25" s="20">
        <f>'II (1)'!$G12</f>
        <v>0</v>
      </c>
      <c r="H25" s="19">
        <f>'II (2)'!$F12</f>
        <v>-0.3387032890866909</v>
      </c>
      <c r="I25" s="19">
        <f>'II (3)'!$F12</f>
        <v>-0.5430960343119166</v>
      </c>
      <c r="J25" s="20">
        <f>'II (4)'!$H13</f>
        <v>0</v>
      </c>
      <c r="K25" s="19">
        <f>'II (6)'!$F13</f>
        <v>1.6370423810871817</v>
      </c>
      <c r="L25" s="33">
        <f>'III (1)'!$M13</f>
        <v>0</v>
      </c>
      <c r="M25" s="33">
        <f>'III (2)'!$K13</f>
        <v>0</v>
      </c>
      <c r="N25" s="33">
        <f>'III (3)'!$I12</f>
        <v>0</v>
      </c>
      <c r="O25" s="19">
        <f>'III (4)'!$L13</f>
        <v>-0.33349846739900785</v>
      </c>
      <c r="P25" s="19">
        <f>'III (5)'!$H13</f>
        <v>-0.229443305836431</v>
      </c>
      <c r="Q25" s="20">
        <f>'III (6)'!$E12</f>
        <v>0</v>
      </c>
      <c r="R25" s="19">
        <f>'III (7)'!$J13</f>
        <v>0.03195774574821769</v>
      </c>
      <c r="S25" s="20">
        <f>'IV (1)'!$E12</f>
        <v>1</v>
      </c>
      <c r="T25" s="20">
        <f>'IV (2)'!$E12</f>
        <v>0</v>
      </c>
      <c r="U25" s="39">
        <f t="shared" si="0"/>
        <v>3.7626052991300547</v>
      </c>
      <c r="V25" s="1">
        <f t="shared" si="1"/>
        <v>21</v>
      </c>
    </row>
    <row r="26" spans="1:22" ht="15">
      <c r="A26" s="5" t="s">
        <v>240</v>
      </c>
      <c r="B26" s="19">
        <f>'I (1)'!$F20</f>
        <v>0.7510972804681888</v>
      </c>
      <c r="C26" s="19">
        <f>'I (2)'!$F20</f>
        <v>0.19119341991294495</v>
      </c>
      <c r="D26" s="19">
        <f>'I (3)'!$G20</f>
        <v>0</v>
      </c>
      <c r="E26" s="20">
        <f>'I (4)'!$E19</f>
        <v>0</v>
      </c>
      <c r="F26" s="19">
        <f>'I (5)'!$G20</f>
        <v>0.8598452605880316</v>
      </c>
      <c r="G26" s="20">
        <f>'II (1)'!$G19</f>
        <v>0</v>
      </c>
      <c r="H26" s="19">
        <f>'II (2)'!$F19</f>
        <v>-0.7554536678844623</v>
      </c>
      <c r="I26" s="19">
        <f>'II (3)'!$F19</f>
        <v>-0.02352811821816326</v>
      </c>
      <c r="J26" s="20">
        <f>'II (4)'!$H20</f>
        <v>0</v>
      </c>
      <c r="K26" s="19">
        <f>'II (6)'!$F20</f>
        <v>1.3620018423795963</v>
      </c>
      <c r="L26" s="33">
        <f>'III (1)'!$M20</f>
        <v>0</v>
      </c>
      <c r="M26" s="33">
        <f>'III (2)'!$K20</f>
        <v>0</v>
      </c>
      <c r="N26" s="33">
        <f>'III (3)'!$I19</f>
        <v>0</v>
      </c>
      <c r="O26" s="19">
        <f>'III (4)'!$L20</f>
        <v>0</v>
      </c>
      <c r="P26" s="19">
        <f>'III (5)'!$H20</f>
        <v>0</v>
      </c>
      <c r="Q26" s="20">
        <f>'III (6)'!$E19</f>
        <v>0</v>
      </c>
      <c r="R26" s="19">
        <f>'III (7)'!$J20</f>
        <v>0.34388690857554843</v>
      </c>
      <c r="S26" s="20">
        <f>'IV (1)'!$E19</f>
        <v>1</v>
      </c>
      <c r="T26" s="20">
        <f>'IV (2)'!$E19</f>
        <v>0</v>
      </c>
      <c r="U26" s="39">
        <f t="shared" si="0"/>
        <v>3.729042925821685</v>
      </c>
      <c r="V26" s="1">
        <f t="shared" si="1"/>
        <v>22</v>
      </c>
    </row>
    <row r="27" spans="1:22" ht="15">
      <c r="A27" s="5" t="s">
        <v>238</v>
      </c>
      <c r="B27" s="19">
        <f>'I (1)'!$F34</f>
        <v>1.3664541648016337</v>
      </c>
      <c r="C27" s="19">
        <f>'I (2)'!$F34</f>
        <v>0.17403669712767753</v>
      </c>
      <c r="D27" s="19">
        <f>'I (3)'!$G34</f>
        <v>0</v>
      </c>
      <c r="E27" s="20">
        <f>'I (4)'!$E33</f>
        <v>0</v>
      </c>
      <c r="F27" s="19">
        <f>'I (5)'!$G34</f>
        <v>1</v>
      </c>
      <c r="G27" s="20">
        <f>'II (1)'!$G33</f>
        <v>0</v>
      </c>
      <c r="H27" s="19">
        <f>'II (2)'!$F33</f>
        <v>-0.5050404815156648</v>
      </c>
      <c r="I27" s="19">
        <f>'II (3)'!$F33</f>
        <v>-0.06577510989047068</v>
      </c>
      <c r="J27" s="20">
        <f>'II (4)'!$H34</f>
        <v>0</v>
      </c>
      <c r="K27" s="19">
        <f>'II (6)'!$F34</f>
        <v>0</v>
      </c>
      <c r="L27" s="33">
        <f>'III (1)'!$M34</f>
        <v>0</v>
      </c>
      <c r="M27" s="33">
        <f>'III (2)'!$K34</f>
        <v>0</v>
      </c>
      <c r="N27" s="33">
        <f>'III (3)'!$I33</f>
        <v>0</v>
      </c>
      <c r="O27" s="19">
        <f>'III (4)'!$L34</f>
        <v>-5.732454704485055E-17</v>
      </c>
      <c r="P27" s="19">
        <f>'III (5)'!$H34</f>
        <v>0</v>
      </c>
      <c r="Q27" s="20">
        <f>'III (6)'!$E33</f>
        <v>0</v>
      </c>
      <c r="R27" s="19">
        <f>'III (7)'!$J34</f>
        <v>0.3552040542807649</v>
      </c>
      <c r="S27" s="20">
        <f>'IV (1)'!$E33</f>
        <v>1</v>
      </c>
      <c r="T27" s="20">
        <f>'IV (2)'!$E33</f>
        <v>0</v>
      </c>
      <c r="U27" s="39">
        <f t="shared" si="0"/>
        <v>3.3248793248039408</v>
      </c>
      <c r="V27" s="1">
        <f t="shared" si="1"/>
        <v>23</v>
      </c>
    </row>
    <row r="28" spans="1:22" ht="15">
      <c r="A28" s="5" t="s">
        <v>250</v>
      </c>
      <c r="B28" s="19">
        <f>'I (1)'!$F39</f>
        <v>2</v>
      </c>
      <c r="C28" s="19">
        <f>'I (2)'!$F39</f>
        <v>0.20779836940665997</v>
      </c>
      <c r="D28" s="19">
        <f>'I (3)'!$G39</f>
        <v>0</v>
      </c>
      <c r="E28" s="20">
        <f>'I (4)'!$E38</f>
        <v>0</v>
      </c>
      <c r="F28" s="19">
        <f>'I (5)'!$G39</f>
        <v>1</v>
      </c>
      <c r="G28" s="20">
        <f>'II (1)'!$G38</f>
        <v>0</v>
      </c>
      <c r="H28" s="19">
        <f>'II (2)'!$F38</f>
        <v>-0.5055253038454663</v>
      </c>
      <c r="I28" s="19">
        <f>'II (3)'!$F38</f>
        <v>-0.024608090980021282</v>
      </c>
      <c r="J28" s="20">
        <f>'II (4)'!$H39</f>
        <v>0</v>
      </c>
      <c r="K28" s="19">
        <f>'II (6)'!$F39</f>
        <v>0.292488170480508</v>
      </c>
      <c r="L28" s="33">
        <f>'III (1)'!$M39</f>
        <v>0</v>
      </c>
      <c r="M28" s="33">
        <f>'III (2)'!$K39</f>
        <v>0</v>
      </c>
      <c r="N28" s="33">
        <f>'III (3)'!$I38</f>
        <v>0</v>
      </c>
      <c r="O28" s="19">
        <f>'III (4)'!$L39</f>
        <v>0</v>
      </c>
      <c r="P28" s="19">
        <f>'III (5)'!$H39</f>
        <v>-0.7128067313971149</v>
      </c>
      <c r="Q28" s="20">
        <f>'III (6)'!$E38</f>
        <v>0</v>
      </c>
      <c r="R28" s="19">
        <f>'III (7)'!$J39</f>
        <v>0.055824009777965845</v>
      </c>
      <c r="S28" s="20">
        <f>'IV (1)'!$E38</f>
        <v>1</v>
      </c>
      <c r="T28" s="20">
        <f>'IV (2)'!$E38</f>
        <v>0</v>
      </c>
      <c r="U28" s="39">
        <f t="shared" si="0"/>
        <v>3.313170423442531</v>
      </c>
      <c r="V28" s="1">
        <f t="shared" si="1"/>
        <v>24</v>
      </c>
    </row>
    <row r="29" spans="1:22" ht="15">
      <c r="A29" s="5" t="s">
        <v>248</v>
      </c>
      <c r="B29" s="19">
        <f>'I (1)'!$F43</f>
        <v>0.7566467152910915</v>
      </c>
      <c r="C29" s="19">
        <f>'I (2)'!$F43</f>
        <v>0.42367220391227267</v>
      </c>
      <c r="D29" s="19">
        <f>'I (3)'!$G43</f>
        <v>0</v>
      </c>
      <c r="E29" s="20">
        <f>'I (4)'!$E42</f>
        <v>0</v>
      </c>
      <c r="F29" s="19">
        <f>'I (5)'!$G43</f>
        <v>1</v>
      </c>
      <c r="G29" s="20">
        <f>'II (1)'!$G42</f>
        <v>0</v>
      </c>
      <c r="H29" s="19">
        <f>'II (2)'!$F42</f>
        <v>-0.5457394270441553</v>
      </c>
      <c r="I29" s="19">
        <f>'II (3)'!$F42</f>
        <v>-0.0426377417091436</v>
      </c>
      <c r="J29" s="20">
        <f>'II (4)'!$H43</f>
        <v>0</v>
      </c>
      <c r="K29" s="19">
        <f>'II (6)'!$F43</f>
        <v>1.1055972150262718</v>
      </c>
      <c r="L29" s="33">
        <f>'III (1)'!$M43</f>
        <v>0</v>
      </c>
      <c r="M29" s="33">
        <f>'III (2)'!$K43</f>
        <v>0</v>
      </c>
      <c r="N29" s="33">
        <f>'III (3)'!$I42</f>
        <v>0</v>
      </c>
      <c r="O29" s="19">
        <f>'III (4)'!$L43</f>
        <v>0</v>
      </c>
      <c r="P29" s="19">
        <f>'III (5)'!$H43</f>
        <v>-0.8535758781054862</v>
      </c>
      <c r="Q29" s="20">
        <f>'III (6)'!$E42</f>
        <v>0</v>
      </c>
      <c r="R29" s="19">
        <f>'III (7)'!$J43</f>
        <v>0.25581254308240214</v>
      </c>
      <c r="S29" s="20">
        <f>'IV (1)'!$E42</f>
        <v>1</v>
      </c>
      <c r="T29" s="20">
        <f>'IV (2)'!$E42</f>
        <v>0</v>
      </c>
      <c r="U29" s="39">
        <f t="shared" si="0"/>
        <v>3.099775630453253</v>
      </c>
      <c r="V29" s="1">
        <f t="shared" si="1"/>
        <v>25</v>
      </c>
    </row>
    <row r="30" spans="1:22" ht="15">
      <c r="A30" s="5" t="s">
        <v>247</v>
      </c>
      <c r="B30" s="19">
        <f>'I (1)'!$F37</f>
        <v>0</v>
      </c>
      <c r="C30" s="19">
        <f>'I (2)'!$F37</f>
        <v>0.1335494344413993</v>
      </c>
      <c r="D30" s="19">
        <f>'I (3)'!$G37</f>
        <v>0</v>
      </c>
      <c r="E30" s="20">
        <f>'I (4)'!$E36</f>
        <v>0</v>
      </c>
      <c r="F30" s="19">
        <f>'I (5)'!$G37</f>
        <v>1</v>
      </c>
      <c r="G30" s="20">
        <f>'II (1)'!$G36</f>
        <v>0</v>
      </c>
      <c r="H30" s="19">
        <f>'II (2)'!$F36</f>
        <v>-0.2755878278007702</v>
      </c>
      <c r="I30" s="19">
        <f>'II (3)'!$F36</f>
        <v>-0.015983964592608275</v>
      </c>
      <c r="J30" s="20">
        <f>'II (4)'!$H37</f>
        <v>0</v>
      </c>
      <c r="K30" s="19">
        <f>'II (6)'!$F37</f>
        <v>0.5177148840690228</v>
      </c>
      <c r="L30" s="33">
        <f>'III (1)'!$M37</f>
        <v>0</v>
      </c>
      <c r="M30" s="33">
        <f>'III (2)'!$K37</f>
        <v>0</v>
      </c>
      <c r="N30" s="33">
        <f>'III (3)'!$I36</f>
        <v>0</v>
      </c>
      <c r="O30" s="19">
        <f>'III (4)'!$L37</f>
        <v>0</v>
      </c>
      <c r="P30" s="19">
        <f>'III (5)'!$H37</f>
        <v>0</v>
      </c>
      <c r="Q30" s="20">
        <f>'III (6)'!$E36</f>
        <v>0</v>
      </c>
      <c r="R30" s="19">
        <f>'III (7)'!$J37</f>
        <v>0.4357368224872707</v>
      </c>
      <c r="S30" s="20">
        <f>'IV (1)'!$E36</f>
        <v>1</v>
      </c>
      <c r="T30" s="20">
        <f>'IV (2)'!$E36</f>
        <v>0</v>
      </c>
      <c r="U30" s="39">
        <f t="shared" si="0"/>
        <v>2.7954293486043142</v>
      </c>
      <c r="V30" s="1">
        <f t="shared" si="1"/>
        <v>26</v>
      </c>
    </row>
    <row r="31" spans="1:22" ht="15">
      <c r="A31" s="5" t="s">
        <v>252</v>
      </c>
      <c r="B31" s="19">
        <f>'I (1)'!$F42</f>
        <v>1.2107484788051843</v>
      </c>
      <c r="C31" s="19">
        <f>'I (2)'!$F42</f>
        <v>0.1847343677984378</v>
      </c>
      <c r="D31" s="19">
        <f>'I (3)'!$G42</f>
        <v>0</v>
      </c>
      <c r="E31" s="20">
        <f>'I (4)'!$E41</f>
        <v>0</v>
      </c>
      <c r="F31" s="19">
        <f>'I (5)'!$G42</f>
        <v>0.960719951036328</v>
      </c>
      <c r="G31" s="20">
        <f>'II (1)'!$G41</f>
        <v>0</v>
      </c>
      <c r="H31" s="19">
        <f>'II (2)'!$F41</f>
        <v>-0.8859128008597196</v>
      </c>
      <c r="I31" s="19">
        <f>'II (3)'!$F41</f>
        <v>-0.08056687244592498</v>
      </c>
      <c r="J31" s="20">
        <f>'II (4)'!$H42</f>
        <v>0</v>
      </c>
      <c r="K31" s="19">
        <f>'II (6)'!$F42</f>
        <v>0.12792270554101304</v>
      </c>
      <c r="L31" s="33">
        <f>'III (1)'!$M42</f>
        <v>0</v>
      </c>
      <c r="M31" s="33">
        <f>'III (2)'!$K42</f>
        <v>0</v>
      </c>
      <c r="N31" s="33">
        <f>'III (3)'!$I41</f>
        <v>0</v>
      </c>
      <c r="O31" s="19">
        <f>'III (4)'!$L42</f>
        <v>0</v>
      </c>
      <c r="P31" s="19">
        <f>'III (5)'!$H42</f>
        <v>-0.09226180107798566</v>
      </c>
      <c r="Q31" s="20">
        <f>'III (6)'!$E41</f>
        <v>0</v>
      </c>
      <c r="R31" s="19">
        <f>'III (7)'!$J42</f>
        <v>0.29719010483259073</v>
      </c>
      <c r="S31" s="20">
        <f>'IV (1)'!$E41</f>
        <v>1</v>
      </c>
      <c r="T31" s="20">
        <f>'IV (2)'!$E41</f>
        <v>0</v>
      </c>
      <c r="U31" s="39">
        <f t="shared" si="0"/>
        <v>2.722574133629924</v>
      </c>
      <c r="V31" s="1">
        <f t="shared" si="1"/>
        <v>27</v>
      </c>
    </row>
    <row r="32" spans="1:22" ht="15">
      <c r="A32" s="5" t="s">
        <v>245</v>
      </c>
      <c r="B32" s="19">
        <f>'I (1)'!$F24</f>
        <v>0.26596620766073914</v>
      </c>
      <c r="C32" s="19">
        <f>'I (2)'!$F24</f>
        <v>0.09869336737860618</v>
      </c>
      <c r="D32" s="19">
        <f>'I (3)'!$G24</f>
        <v>0</v>
      </c>
      <c r="E32" s="20">
        <f>'I (4)'!$E23</f>
        <v>0</v>
      </c>
      <c r="F32" s="19">
        <f>'I (5)'!$G24</f>
        <v>0.9427976880502034</v>
      </c>
      <c r="G32" s="20">
        <f>'II (1)'!$G23</f>
        <v>0</v>
      </c>
      <c r="H32" s="19">
        <f>'II (2)'!$F23</f>
        <v>-0.5478204637846952</v>
      </c>
      <c r="I32" s="19">
        <f>'II (3)'!$F23</f>
        <v>-0.10835817700247079</v>
      </c>
      <c r="J32" s="20">
        <f>'II (4)'!$H24</f>
        <v>0</v>
      </c>
      <c r="K32" s="19">
        <f>'II (6)'!$F24</f>
        <v>0.22847018268000197</v>
      </c>
      <c r="L32" s="33">
        <f>'III (1)'!$M24</f>
        <v>0</v>
      </c>
      <c r="M32" s="33">
        <f>'III (2)'!$K24</f>
        <v>0</v>
      </c>
      <c r="N32" s="33">
        <f>'III (3)'!$I23</f>
        <v>0</v>
      </c>
      <c r="O32" s="19">
        <f>'III (4)'!$L24</f>
        <v>0</v>
      </c>
      <c r="P32" s="19">
        <f>'III (5)'!$H24</f>
        <v>0</v>
      </c>
      <c r="Q32" s="20">
        <f>'III (6)'!$E23</f>
        <v>0</v>
      </c>
      <c r="R32" s="19">
        <f>'III (7)'!$J24</f>
        <v>0.49268361913557085</v>
      </c>
      <c r="S32" s="20">
        <f>'IV (1)'!$E23</f>
        <v>1</v>
      </c>
      <c r="T32" s="20">
        <f>'IV (2)'!$E23</f>
        <v>0</v>
      </c>
      <c r="U32" s="39">
        <f t="shared" si="0"/>
        <v>2.3724324241179557</v>
      </c>
      <c r="V32" s="1">
        <f t="shared" si="1"/>
        <v>28</v>
      </c>
    </row>
    <row r="33" spans="1:22" ht="15">
      <c r="A33" s="5" t="s">
        <v>256</v>
      </c>
      <c r="B33" s="19">
        <f>'I (1)'!$F11</f>
        <v>1.4250273881062012</v>
      </c>
      <c r="C33" s="19">
        <f>'I (2)'!$F11</f>
        <v>0.19048270869118555</v>
      </c>
      <c r="D33" s="19">
        <f>'I (3)'!$G11</f>
        <v>0</v>
      </c>
      <c r="E33" s="20">
        <f>'I (4)'!$E10</f>
        <v>0</v>
      </c>
      <c r="F33" s="19">
        <f>'I (5)'!$G11</f>
        <v>0.553043924222982</v>
      </c>
      <c r="G33" s="20">
        <f>'II (1)'!$G10</f>
        <v>0</v>
      </c>
      <c r="H33" s="19">
        <f>'II (2)'!$F10</f>
        <v>-0.2478665501437081</v>
      </c>
      <c r="I33" s="19">
        <f>'II (3)'!$F10</f>
        <v>-0.2160140927332021</v>
      </c>
      <c r="J33" s="20">
        <f>'II (4)'!$H11</f>
        <v>0</v>
      </c>
      <c r="K33" s="19">
        <f>'II (6)'!$F11</f>
        <v>1.604177685117515</v>
      </c>
      <c r="L33" s="33">
        <f>'III (1)'!$M11</f>
        <v>0</v>
      </c>
      <c r="M33" s="33">
        <f>'III (2)'!$K11</f>
        <v>0</v>
      </c>
      <c r="N33" s="33">
        <f>'III (3)'!$I10</f>
        <v>0</v>
      </c>
      <c r="O33" s="19">
        <f>'III (4)'!$L11</f>
        <v>-0.4445127760925969</v>
      </c>
      <c r="P33" s="19">
        <f>'III (5)'!$H11</f>
        <v>-2</v>
      </c>
      <c r="Q33" s="20">
        <f>'III (6)'!$E10</f>
        <v>0</v>
      </c>
      <c r="R33" s="19">
        <f>'III (7)'!$J11</f>
        <v>0.09671318286750774</v>
      </c>
      <c r="S33" s="20">
        <f>'IV (1)'!$E10</f>
        <v>1</v>
      </c>
      <c r="T33" s="20">
        <f>'IV (2)'!$E10</f>
        <v>0</v>
      </c>
      <c r="U33" s="39">
        <f t="shared" si="0"/>
        <v>1.9610514700358843</v>
      </c>
      <c r="V33" s="1">
        <f t="shared" si="1"/>
        <v>29</v>
      </c>
    </row>
    <row r="34" spans="1:22" ht="15">
      <c r="A34" s="5" t="s">
        <v>231</v>
      </c>
      <c r="B34" s="19">
        <f>'I (1)'!$F41</f>
        <v>1.7521787997028302</v>
      </c>
      <c r="C34" s="19">
        <f>'I (2)'!$F41</f>
        <v>0.14071804784473696</v>
      </c>
      <c r="D34" s="19">
        <f>'I (3)'!$G41</f>
        <v>-0.07619915566998763</v>
      </c>
      <c r="E34" s="20">
        <f>'I (4)'!$E40</f>
        <v>0</v>
      </c>
      <c r="F34" s="19">
        <f>'I (5)'!$G41</f>
        <v>0.16399245044831787</v>
      </c>
      <c r="G34" s="20">
        <f>'II (1)'!$G40</f>
        <v>0</v>
      </c>
      <c r="H34" s="19">
        <f>'II (2)'!$F40</f>
        <v>-0.6030089640802544</v>
      </c>
      <c r="I34" s="19">
        <f>'II (3)'!$F40</f>
        <v>-1</v>
      </c>
      <c r="J34" s="20">
        <f>'II (4)'!$H41</f>
        <v>0</v>
      </c>
      <c r="K34" s="19">
        <f>'II (6)'!$F41</f>
        <v>1.4953383474471693</v>
      </c>
      <c r="L34" s="33">
        <f>'III (1)'!$M41</f>
        <v>0</v>
      </c>
      <c r="M34" s="33">
        <f>'III (2)'!$K41</f>
        <v>0</v>
      </c>
      <c r="N34" s="33">
        <f>'III (3)'!$I40</f>
        <v>0</v>
      </c>
      <c r="O34" s="19">
        <f>'III (4)'!$L41</f>
        <v>-1</v>
      </c>
      <c r="P34" s="19">
        <f>'III (5)'!$H41</f>
        <v>-0.22527629303526525</v>
      </c>
      <c r="Q34" s="20">
        <f>'III (6)'!$E40</f>
        <v>0</v>
      </c>
      <c r="R34" s="19">
        <f>'III (7)'!$J41</f>
        <v>0.3132564541137372</v>
      </c>
      <c r="S34" s="20">
        <f>'IV (1)'!$E40</f>
        <v>1</v>
      </c>
      <c r="T34" s="20">
        <f>'IV (2)'!$E40</f>
        <v>0</v>
      </c>
      <c r="U34" s="39">
        <f t="shared" si="0"/>
        <v>1.9609996867712844</v>
      </c>
      <c r="V34" s="1">
        <f t="shared" si="1"/>
        <v>30</v>
      </c>
    </row>
    <row r="35" spans="1:22" ht="15">
      <c r="A35" s="5" t="s">
        <v>234</v>
      </c>
      <c r="B35" s="19">
        <f>'I (1)'!$F33</f>
        <v>1.1006557724765271</v>
      </c>
      <c r="C35" s="19">
        <f>'I (2)'!$F33</f>
        <v>0.07026258981849372</v>
      </c>
      <c r="D35" s="19">
        <f>'I (3)'!$G33</f>
        <v>0</v>
      </c>
      <c r="E35" s="20">
        <f>'I (4)'!$E32</f>
        <v>0</v>
      </c>
      <c r="F35" s="19">
        <f>'I (5)'!$G33</f>
        <v>0.11221344609078322</v>
      </c>
      <c r="G35" s="20">
        <f>'II (1)'!$G32</f>
        <v>0</v>
      </c>
      <c r="H35" s="19">
        <f>'II (2)'!$F32</f>
        <v>-0.13143534288820205</v>
      </c>
      <c r="I35" s="19">
        <f>'II (3)'!$F32</f>
        <v>-0.06817731606728798</v>
      </c>
      <c r="J35" s="20">
        <f>'II (4)'!$H33</f>
        <v>0</v>
      </c>
      <c r="K35" s="19">
        <f>'II (6)'!$F33</f>
        <v>2</v>
      </c>
      <c r="L35" s="33">
        <f>'III (1)'!$M33</f>
        <v>0</v>
      </c>
      <c r="M35" s="33">
        <f>'III (2)'!$K33</f>
        <v>0</v>
      </c>
      <c r="N35" s="33">
        <f>'III (3)'!$I32</f>
        <v>0</v>
      </c>
      <c r="O35" s="19">
        <f>'III (4)'!$L33</f>
        <v>-0.9580470282332938</v>
      </c>
      <c r="P35" s="19">
        <f>'III (5)'!$H33</f>
        <v>-1.4868773904600285</v>
      </c>
      <c r="Q35" s="20">
        <f>'III (6)'!$E32</f>
        <v>0</v>
      </c>
      <c r="R35" s="19">
        <f>'III (7)'!$J33</f>
        <v>0.2995061275867071</v>
      </c>
      <c r="S35" s="20">
        <f>'IV (1)'!$E32</f>
        <v>1</v>
      </c>
      <c r="T35" s="20">
        <f>'IV (2)'!$E32</f>
        <v>0</v>
      </c>
      <c r="U35" s="39">
        <f t="shared" si="0"/>
        <v>1.9381008583236992</v>
      </c>
      <c r="V35" s="1">
        <f t="shared" si="1"/>
        <v>31</v>
      </c>
    </row>
    <row r="36" spans="1:22" ht="15">
      <c r="A36" s="5" t="s">
        <v>253</v>
      </c>
      <c r="B36" s="19">
        <f>'I (1)'!$F31</f>
        <v>0.9552248009018238</v>
      </c>
      <c r="C36" s="19">
        <f>'I (2)'!$F31</f>
        <v>0.26318867100895443</v>
      </c>
      <c r="D36" s="19">
        <f>'I (3)'!$G31</f>
        <v>0</v>
      </c>
      <c r="E36" s="20">
        <f>'I (4)'!$E30</f>
        <v>0</v>
      </c>
      <c r="F36" s="19">
        <f>'I (5)'!$G31</f>
        <v>0</v>
      </c>
      <c r="G36" s="20">
        <f>'II (1)'!$G30</f>
        <v>0</v>
      </c>
      <c r="H36" s="19">
        <f>'II (2)'!$F30</f>
        <v>-0.5298662773869325</v>
      </c>
      <c r="I36" s="19">
        <f>'II (3)'!$F30</f>
        <v>-0.17872573831445826</v>
      </c>
      <c r="J36" s="20">
        <f>'II (4)'!$H31</f>
        <v>0</v>
      </c>
      <c r="K36" s="19">
        <f>'II (6)'!$F31</f>
        <v>1.6682230100124311</v>
      </c>
      <c r="L36" s="33">
        <f>'III (1)'!$M31</f>
        <v>0</v>
      </c>
      <c r="M36" s="33">
        <f>'III (2)'!$K31</f>
        <v>0</v>
      </c>
      <c r="N36" s="33">
        <f>'III (3)'!$I30</f>
        <v>0</v>
      </c>
      <c r="O36" s="19">
        <f>'III (4)'!$L31</f>
        <v>-0.31820787786660293</v>
      </c>
      <c r="P36" s="19">
        <f>'III (5)'!$H31</f>
        <v>-1.506397550971721</v>
      </c>
      <c r="Q36" s="20">
        <f>'III (6)'!$E30</f>
        <v>0</v>
      </c>
      <c r="R36" s="19">
        <f>'III (7)'!$J31</f>
        <v>0.3035180787158224</v>
      </c>
      <c r="S36" s="20">
        <f>'IV (1)'!$E30</f>
        <v>1</v>
      </c>
      <c r="T36" s="20">
        <f>'IV (2)'!$E30</f>
        <v>0</v>
      </c>
      <c r="U36" s="39">
        <f t="shared" si="0"/>
        <v>1.656957116099317</v>
      </c>
      <c r="V36" s="1">
        <f t="shared" si="1"/>
        <v>32</v>
      </c>
    </row>
    <row r="37" spans="1:22" ht="15">
      <c r="A37" s="5" t="s">
        <v>254</v>
      </c>
      <c r="B37" s="19">
        <f>'I (1)'!$F27</f>
        <v>1.0244490930041568</v>
      </c>
      <c r="C37" s="19">
        <f>'I (2)'!$F27</f>
        <v>0.48867993660868153</v>
      </c>
      <c r="D37" s="19">
        <f>'I (3)'!$G27</f>
        <v>0</v>
      </c>
      <c r="E37" s="20">
        <f>'I (4)'!$E26</f>
        <v>0</v>
      </c>
      <c r="F37" s="19">
        <f>'I (5)'!$G27</f>
        <v>0.23323437275250025</v>
      </c>
      <c r="G37" s="20">
        <f>'II (1)'!$G26</f>
        <v>0</v>
      </c>
      <c r="H37" s="19">
        <f>'II (2)'!$F26</f>
        <v>-1</v>
      </c>
      <c r="I37" s="19">
        <f>'II (3)'!$F26</f>
        <v>-0.3738344982108428</v>
      </c>
      <c r="J37" s="20">
        <f>'II (4)'!$H27</f>
        <v>0</v>
      </c>
      <c r="K37" s="19">
        <f>'II (6)'!$F27</f>
        <v>0.2705676401537226</v>
      </c>
      <c r="L37" s="33">
        <f>'III (1)'!$M27</f>
        <v>0</v>
      </c>
      <c r="M37" s="33">
        <f>'III (2)'!$K27</f>
        <v>0</v>
      </c>
      <c r="N37" s="33">
        <f>'III (3)'!$I26</f>
        <v>0</v>
      </c>
      <c r="O37" s="19">
        <f>'III (4)'!$L27</f>
        <v>0</v>
      </c>
      <c r="P37" s="19">
        <f>'III (5)'!$H27</f>
        <v>-0.26055810478408015</v>
      </c>
      <c r="Q37" s="20">
        <f>'III (6)'!$E26</f>
        <v>0</v>
      </c>
      <c r="R37" s="19">
        <f>'III (7)'!$J27</f>
        <v>0.20200461152925409</v>
      </c>
      <c r="S37" s="20">
        <f>'IV (1)'!$E26</f>
        <v>1</v>
      </c>
      <c r="T37" s="20">
        <f>'IV (2)'!$E26</f>
        <v>0</v>
      </c>
      <c r="U37" s="39">
        <f t="shared" si="0"/>
        <v>1.5845430510533922</v>
      </c>
      <c r="V37" s="1">
        <f t="shared" si="1"/>
        <v>33</v>
      </c>
    </row>
    <row r="38" spans="1:22" ht="15">
      <c r="A38" s="5" t="s">
        <v>244</v>
      </c>
      <c r="B38" s="19">
        <f>'I (1)'!$F46</f>
        <v>0.5381385088008229</v>
      </c>
      <c r="C38" s="19">
        <f>'I (2)'!$F46</f>
        <v>0.2264256810072889</v>
      </c>
      <c r="D38" s="19">
        <f>'I (3)'!$G46</f>
        <v>-0.4290937368285083</v>
      </c>
      <c r="E38" s="20">
        <f>'I (4)'!$E45</f>
        <v>0</v>
      </c>
      <c r="F38" s="19">
        <f>'I (5)'!$G46</f>
        <v>0.4941308912892419</v>
      </c>
      <c r="G38" s="20">
        <f>'II (1)'!$G45</f>
        <v>0</v>
      </c>
      <c r="H38" s="19">
        <f>'II (2)'!$F45</f>
        <v>-0.7405899835611043</v>
      </c>
      <c r="I38" s="19">
        <f>'II (3)'!$F45</f>
        <v>-0.030948521086341656</v>
      </c>
      <c r="J38" s="20">
        <f>'II (4)'!$H46</f>
        <v>0</v>
      </c>
      <c r="K38" s="19">
        <f>'II (6)'!$F46</f>
        <v>0.7236077539449993</v>
      </c>
      <c r="L38" s="33">
        <f>'III (1)'!$M46</f>
        <v>0</v>
      </c>
      <c r="M38" s="33">
        <f>'III (2)'!$K46</f>
        <v>0</v>
      </c>
      <c r="N38" s="33">
        <f>'III (3)'!$I45</f>
        <v>0</v>
      </c>
      <c r="O38" s="19">
        <f>'III (4)'!$L46</f>
        <v>0</v>
      </c>
      <c r="P38" s="19">
        <f>'III (5)'!$H46</f>
        <v>-0.3365289167053461</v>
      </c>
      <c r="Q38" s="20">
        <f>'III (6)'!$E45</f>
        <v>0</v>
      </c>
      <c r="R38" s="19">
        <f>'III (7)'!$J46</f>
        <v>0.13898486992497613</v>
      </c>
      <c r="S38" s="20">
        <f>'IV (1)'!$E45</f>
        <v>1</v>
      </c>
      <c r="T38" s="20">
        <f>'IV (2)'!$E45</f>
        <v>0</v>
      </c>
      <c r="U38" s="39">
        <f t="shared" si="0"/>
        <v>1.5841265467860288</v>
      </c>
      <c r="V38" s="1">
        <f t="shared" si="1"/>
        <v>34</v>
      </c>
    </row>
    <row r="39" spans="1:22" ht="15">
      <c r="A39" s="5" t="s">
        <v>251</v>
      </c>
      <c r="B39" s="19">
        <f>'I (1)'!$F35</f>
        <v>0.9154357175028405</v>
      </c>
      <c r="C39" s="19">
        <f>'I (2)'!$F35</f>
        <v>0.17124337374736728</v>
      </c>
      <c r="D39" s="19">
        <f>'I (3)'!$G35</f>
        <v>0</v>
      </c>
      <c r="E39" s="20">
        <f>'I (4)'!$E34</f>
        <v>0</v>
      </c>
      <c r="F39" s="19">
        <f>'I (5)'!$G35</f>
        <v>1</v>
      </c>
      <c r="G39" s="20">
        <f>'II (1)'!$G34</f>
        <v>0</v>
      </c>
      <c r="H39" s="19">
        <f>'II (2)'!$F34</f>
        <v>-0.9366282103821073</v>
      </c>
      <c r="I39" s="19">
        <f>'II (3)'!$F34</f>
        <v>-0.2712138513004732</v>
      </c>
      <c r="J39" s="20">
        <f>'II (4)'!$H35</f>
        <v>0</v>
      </c>
      <c r="K39" s="19">
        <f>'II (6)'!$F35</f>
        <v>0.8202611182639162</v>
      </c>
      <c r="L39" s="33">
        <f>'III (1)'!$M35</f>
        <v>0</v>
      </c>
      <c r="M39" s="33">
        <f>'III (2)'!$K35</f>
        <v>0</v>
      </c>
      <c r="N39" s="33">
        <f>'III (3)'!$I34</f>
        <v>0</v>
      </c>
      <c r="O39" s="19">
        <f>'III (4)'!$L35</f>
        <v>0</v>
      </c>
      <c r="P39" s="19">
        <f>'III (5)'!$H35</f>
        <v>-1.5327396727957967</v>
      </c>
      <c r="Q39" s="20">
        <f>'III (6)'!$E34</f>
        <v>0</v>
      </c>
      <c r="R39" s="19">
        <f>'III (7)'!$J35</f>
        <v>0.09260302995405158</v>
      </c>
      <c r="S39" s="20">
        <f>'IV (1)'!$E34</f>
        <v>1</v>
      </c>
      <c r="T39" s="20">
        <f>'IV (2)'!$E34</f>
        <v>0</v>
      </c>
      <c r="U39" s="39">
        <f t="shared" si="0"/>
        <v>1.2589615049897982</v>
      </c>
      <c r="V39" s="1">
        <f t="shared" si="1"/>
        <v>35</v>
      </c>
    </row>
    <row r="40" spans="1:22" ht="15">
      <c r="A40" s="5" t="s">
        <v>255</v>
      </c>
      <c r="B40" s="19">
        <f>'I (1)'!$F17</f>
        <v>0.8269873441735135</v>
      </c>
      <c r="C40" s="19">
        <f>'I (2)'!$F17</f>
        <v>0.7386952468285376</v>
      </c>
      <c r="D40" s="19">
        <f>'I (3)'!$G17</f>
        <v>0</v>
      </c>
      <c r="E40" s="20">
        <f>'I (4)'!$E16</f>
        <v>0</v>
      </c>
      <c r="F40" s="19">
        <f>'I (5)'!$G17</f>
        <v>1</v>
      </c>
      <c r="G40" s="20">
        <f>'II (1)'!$G16</f>
        <v>0</v>
      </c>
      <c r="H40" s="19">
        <f>'II (2)'!$F16</f>
        <v>-0.2876531913745164</v>
      </c>
      <c r="I40" s="19">
        <f>'II (3)'!$F16</f>
        <v>-0.5703281141973465</v>
      </c>
      <c r="J40" s="20">
        <f>'II (4)'!$H17</f>
        <v>-2</v>
      </c>
      <c r="K40" s="19">
        <f>'II (6)'!$F17</f>
        <v>1.582064928224698</v>
      </c>
      <c r="L40" s="33">
        <f>'III (1)'!$M17</f>
        <v>0</v>
      </c>
      <c r="M40" s="33">
        <f>'III (2)'!$K17</f>
        <v>0</v>
      </c>
      <c r="N40" s="33">
        <f>'III (3)'!$I16</f>
        <v>0</v>
      </c>
      <c r="O40" s="19">
        <f>'III (4)'!$L17</f>
        <v>-0.4034567279203658</v>
      </c>
      <c r="P40" s="19">
        <f>'III (5)'!$H17</f>
        <v>-1.7488420925825916</v>
      </c>
      <c r="Q40" s="20">
        <f>'III (6)'!$E16</f>
        <v>0</v>
      </c>
      <c r="R40" s="19">
        <f>'III (7)'!$J17</f>
        <v>0.08995182071505332</v>
      </c>
      <c r="S40" s="20">
        <f>'IV (1)'!$E16</f>
        <v>1</v>
      </c>
      <c r="T40" s="20">
        <f>'IV (2)'!$E16</f>
        <v>0</v>
      </c>
      <c r="U40" s="39">
        <f t="shared" si="0"/>
        <v>0.22741921386698194</v>
      </c>
      <c r="V40" s="1">
        <f t="shared" si="1"/>
        <v>36</v>
      </c>
    </row>
    <row r="41" spans="1:22" ht="15">
      <c r="A41" s="5" t="s">
        <v>249</v>
      </c>
      <c r="B41" s="19">
        <f>'I (1)'!$F10</f>
        <v>1.474577540212913</v>
      </c>
      <c r="C41" s="19">
        <f>'I (2)'!$F10</f>
        <v>0.21685734492591463</v>
      </c>
      <c r="D41" s="19">
        <f>'I (3)'!$G10</f>
        <v>0</v>
      </c>
      <c r="E41" s="20">
        <f>'I (4)'!$E9</f>
        <v>0</v>
      </c>
      <c r="F41" s="19">
        <f>'I (5)'!$G10</f>
        <v>1</v>
      </c>
      <c r="G41" s="20">
        <f>'II (1)'!$G9</f>
        <v>0</v>
      </c>
      <c r="H41" s="19">
        <f>'II (2)'!$F9</f>
        <v>-0.2570217100534969</v>
      </c>
      <c r="I41" s="19">
        <f>'II (3)'!$F9</f>
        <v>-0.2307448688531421</v>
      </c>
      <c r="J41" s="20">
        <f>'II (4)'!$H10</f>
        <v>-2</v>
      </c>
      <c r="K41" s="19">
        <f>'II (6)'!$F10</f>
        <v>1.0660059787060505</v>
      </c>
      <c r="L41" s="33">
        <f>'III (1)'!$M10</f>
        <v>0</v>
      </c>
      <c r="M41" s="33">
        <f>'III (2)'!$K10</f>
        <v>0</v>
      </c>
      <c r="N41" s="33">
        <f>'III (3)'!$I9</f>
        <v>0</v>
      </c>
      <c r="O41" s="19">
        <f>'III (4)'!$L10</f>
        <v>-0.9416817586733148</v>
      </c>
      <c r="P41" s="19">
        <f>'III (5)'!$H10</f>
        <v>-1.4170371934679777</v>
      </c>
      <c r="Q41" s="20">
        <f>'III (6)'!$E9</f>
        <v>0</v>
      </c>
      <c r="R41" s="19">
        <f>'III (7)'!$J10</f>
        <v>0.0699076930747333</v>
      </c>
      <c r="S41" s="20">
        <f>'IV (1)'!$E9</f>
        <v>1</v>
      </c>
      <c r="T41" s="20">
        <f>'IV (2)'!$E9</f>
        <v>0</v>
      </c>
      <c r="U41" s="39">
        <f t="shared" si="0"/>
        <v>-0.019136974128319828</v>
      </c>
      <c r="V41" s="1">
        <f t="shared" si="1"/>
        <v>37</v>
      </c>
    </row>
    <row r="42" ht="15">
      <c r="A42" s="6"/>
    </row>
  </sheetData>
  <sheetProtection/>
  <mergeCells count="7">
    <mergeCell ref="A1:U1"/>
    <mergeCell ref="A3:A4"/>
    <mergeCell ref="B3:F3"/>
    <mergeCell ref="G3:K3"/>
    <mergeCell ref="L3:R3"/>
    <mergeCell ref="S3:T3"/>
    <mergeCell ref="U3:U4"/>
  </mergeCells>
  <printOptions horizontalCentered="1" verticalCentered="1"/>
  <pageMargins left="0.2362204724409449" right="0.15748031496062992" top="0.15748031496062992" bottom="0.15748031496062992" header="0.15748031496062992" footer="0.15748031496062992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50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" sqref="A1:G1"/>
    </sheetView>
  </sheetViews>
  <sheetFormatPr defaultColWidth="8.7109375" defaultRowHeight="15"/>
  <cols>
    <col min="1" max="1" width="24.57421875" style="1" customWidth="1"/>
    <col min="2" max="2" width="19.00390625" style="1" bestFit="1" customWidth="1"/>
    <col min="3" max="3" width="20.28125" style="1" customWidth="1"/>
    <col min="4" max="4" width="16.8515625" style="1" customWidth="1"/>
    <col min="5" max="6" width="7.28125" style="1" customWidth="1"/>
    <col min="7" max="7" width="15.421875" style="1" customWidth="1"/>
    <col min="8" max="16384" width="8.7109375" style="1" customWidth="1"/>
  </cols>
  <sheetData>
    <row r="1" spans="1:7" ht="33" customHeight="1">
      <c r="A1" s="71" t="s">
        <v>119</v>
      </c>
      <c r="B1" s="71"/>
      <c r="C1" s="71"/>
      <c r="D1" s="71"/>
      <c r="E1" s="71"/>
      <c r="F1" s="71"/>
      <c r="G1" s="71"/>
    </row>
    <row r="3" spans="1:2" ht="15">
      <c r="A3" s="11" t="s">
        <v>44</v>
      </c>
      <c r="B3" s="30">
        <f>MAX($E$10:$E$46)</f>
        <v>7.668657545094973</v>
      </c>
    </row>
    <row r="4" spans="1:2" ht="15">
      <c r="A4" s="12" t="s">
        <v>63</v>
      </c>
      <c r="B4" s="31">
        <f>MIN($E$10:$E$46)</f>
        <v>0</v>
      </c>
    </row>
    <row r="5" spans="1:2" ht="15">
      <c r="A5" s="13" t="s">
        <v>64</v>
      </c>
      <c r="B5" s="14" t="s">
        <v>41</v>
      </c>
    </row>
    <row r="6" spans="1:2" ht="15">
      <c r="A6" s="29"/>
      <c r="B6" s="28"/>
    </row>
    <row r="7" spans="1:7" s="7" customFormat="1" ht="33" customHeight="1">
      <c r="A7" s="68" t="s">
        <v>38</v>
      </c>
      <c r="B7" s="68" t="s">
        <v>194</v>
      </c>
      <c r="C7" s="68"/>
      <c r="D7" s="68"/>
      <c r="E7" s="69" t="s">
        <v>68</v>
      </c>
      <c r="F7" s="69" t="s">
        <v>69</v>
      </c>
      <c r="G7" s="69" t="s">
        <v>70</v>
      </c>
    </row>
    <row r="8" spans="1:7" s="8" customFormat="1" ht="50.25" customHeight="1">
      <c r="A8" s="72"/>
      <c r="B8" s="3" t="s">
        <v>266</v>
      </c>
      <c r="C8" s="3" t="s">
        <v>267</v>
      </c>
      <c r="D8" s="3" t="s">
        <v>42</v>
      </c>
      <c r="E8" s="70"/>
      <c r="F8" s="70"/>
      <c r="G8" s="70"/>
    </row>
    <row r="9" spans="1:7" s="7" customFormat="1" ht="15">
      <c r="A9" s="9">
        <v>1</v>
      </c>
      <c r="B9" s="9">
        <v>2</v>
      </c>
      <c r="C9" s="9">
        <v>3</v>
      </c>
      <c r="D9" s="9" t="s">
        <v>202</v>
      </c>
      <c r="E9" s="9">
        <v>5</v>
      </c>
      <c r="F9" s="9">
        <v>6</v>
      </c>
      <c r="G9" s="9">
        <v>7</v>
      </c>
    </row>
    <row r="10" spans="1:7" ht="15">
      <c r="A10" s="5" t="s">
        <v>0</v>
      </c>
      <c r="B10" s="42">
        <v>14044950300</v>
      </c>
      <c r="C10" s="42">
        <v>14133426774.650002</v>
      </c>
      <c r="D10" s="39">
        <f>$C10/$B10*100</f>
        <v>100.62995220887325</v>
      </c>
      <c r="E10" s="39">
        <f>IF(ABS($D10-$D$47)&gt;5,ABS($D10-$D$47)-5,0)</f>
        <v>0</v>
      </c>
      <c r="F10" s="39">
        <f>($E10-$B$4)/($B$3-$B$4)</f>
        <v>0</v>
      </c>
      <c r="G10" s="39">
        <f>$F10*$B$5</f>
        <v>0</v>
      </c>
    </row>
    <row r="11" spans="1:7" ht="15">
      <c r="A11" s="5" t="s">
        <v>1</v>
      </c>
      <c r="B11" s="42">
        <v>6067562000</v>
      </c>
      <c r="C11" s="42">
        <v>6288586783.52</v>
      </c>
      <c r="D11" s="39">
        <f aca="true" t="shared" si="0" ref="D11:D47">$C11/$B11*100</f>
        <v>103.64272805980393</v>
      </c>
      <c r="E11" s="39">
        <f aca="true" t="shared" si="1" ref="E11:E46">IF(ABS($D11-$D$47)&gt;5,ABS($D11-$D$47)-5,0)</f>
        <v>0</v>
      </c>
      <c r="F11" s="39">
        <f aca="true" t="shared" si="2" ref="F11:F45">($E11-$B$4)/($B$3-$B$4)</f>
        <v>0</v>
      </c>
      <c r="G11" s="39">
        <f aca="true" t="shared" si="3" ref="G11:G46">$F11*$B$5</f>
        <v>0</v>
      </c>
    </row>
    <row r="12" spans="1:7" ht="15">
      <c r="A12" s="5" t="s">
        <v>2</v>
      </c>
      <c r="B12" s="42">
        <v>1266710200</v>
      </c>
      <c r="C12" s="42">
        <v>1292903362.71</v>
      </c>
      <c r="D12" s="39">
        <f t="shared" si="0"/>
        <v>102.06781019920737</v>
      </c>
      <c r="E12" s="39">
        <f t="shared" si="1"/>
        <v>0</v>
      </c>
      <c r="F12" s="39">
        <f t="shared" si="2"/>
        <v>0</v>
      </c>
      <c r="G12" s="39">
        <f t="shared" si="3"/>
        <v>0</v>
      </c>
    </row>
    <row r="13" spans="1:7" ht="15">
      <c r="A13" s="5" t="s">
        <v>3</v>
      </c>
      <c r="B13" s="42">
        <v>1109189000</v>
      </c>
      <c r="C13" s="42">
        <v>1160244173.31</v>
      </c>
      <c r="D13" s="39">
        <f t="shared" si="0"/>
        <v>104.60292820339905</v>
      </c>
      <c r="E13" s="39">
        <f t="shared" si="1"/>
        <v>0</v>
      </c>
      <c r="F13" s="39">
        <f t="shared" si="2"/>
        <v>0</v>
      </c>
      <c r="G13" s="39">
        <f t="shared" si="3"/>
        <v>0</v>
      </c>
    </row>
    <row r="14" spans="1:7" ht="15">
      <c r="A14" s="5" t="s">
        <v>4</v>
      </c>
      <c r="B14" s="42">
        <v>382262300</v>
      </c>
      <c r="C14" s="42">
        <v>399225292.78999996</v>
      </c>
      <c r="D14" s="39">
        <f t="shared" si="0"/>
        <v>104.43752700436322</v>
      </c>
      <c r="E14" s="39">
        <f t="shared" si="1"/>
        <v>0</v>
      </c>
      <c r="F14" s="39">
        <f t="shared" si="2"/>
        <v>0</v>
      </c>
      <c r="G14" s="39">
        <f t="shared" si="3"/>
        <v>0</v>
      </c>
    </row>
    <row r="15" spans="1:7" ht="15">
      <c r="A15" s="5" t="s">
        <v>5</v>
      </c>
      <c r="B15" s="42">
        <v>384474000</v>
      </c>
      <c r="C15" s="42">
        <v>409096033.41999996</v>
      </c>
      <c r="D15" s="39">
        <f t="shared" si="0"/>
        <v>106.40408283004832</v>
      </c>
      <c r="E15" s="39">
        <f t="shared" si="1"/>
        <v>0</v>
      </c>
      <c r="F15" s="39">
        <f t="shared" si="2"/>
        <v>0</v>
      </c>
      <c r="G15" s="39">
        <f t="shared" si="3"/>
        <v>0</v>
      </c>
    </row>
    <row r="16" spans="1:7" ht="15">
      <c r="A16" s="5" t="s">
        <v>6</v>
      </c>
      <c r="B16" s="42">
        <v>373240110.19</v>
      </c>
      <c r="C16" s="42">
        <v>392251143.38</v>
      </c>
      <c r="D16" s="39">
        <f t="shared" si="0"/>
        <v>105.09351290790325</v>
      </c>
      <c r="E16" s="39">
        <f t="shared" si="1"/>
        <v>0</v>
      </c>
      <c r="F16" s="39">
        <f t="shared" si="2"/>
        <v>0</v>
      </c>
      <c r="G16" s="39">
        <f t="shared" si="3"/>
        <v>0</v>
      </c>
    </row>
    <row r="17" spans="1:7" ht="15">
      <c r="A17" s="5" t="s">
        <v>7</v>
      </c>
      <c r="B17" s="42">
        <v>114334014.86</v>
      </c>
      <c r="C17" s="42">
        <v>119133124.63</v>
      </c>
      <c r="D17" s="39">
        <f t="shared" si="0"/>
        <v>104.19744708158495</v>
      </c>
      <c r="E17" s="39">
        <f t="shared" si="1"/>
        <v>0</v>
      </c>
      <c r="F17" s="39">
        <f t="shared" si="2"/>
        <v>0</v>
      </c>
      <c r="G17" s="39">
        <f t="shared" si="3"/>
        <v>0</v>
      </c>
    </row>
    <row r="18" spans="1:7" ht="15">
      <c r="A18" s="5" t="s">
        <v>8</v>
      </c>
      <c r="B18" s="42">
        <v>316976700</v>
      </c>
      <c r="C18" s="42">
        <v>325627083.09000003</v>
      </c>
      <c r="D18" s="39">
        <f t="shared" si="0"/>
        <v>102.72902806105309</v>
      </c>
      <c r="E18" s="39">
        <f t="shared" si="1"/>
        <v>0</v>
      </c>
      <c r="F18" s="39">
        <f t="shared" si="2"/>
        <v>0</v>
      </c>
      <c r="G18" s="39">
        <f t="shared" si="3"/>
        <v>0</v>
      </c>
    </row>
    <row r="19" spans="1:7" ht="15">
      <c r="A19" s="5" t="s">
        <v>9</v>
      </c>
      <c r="B19" s="42">
        <v>205341096</v>
      </c>
      <c r="C19" s="42">
        <v>206146606.51</v>
      </c>
      <c r="D19" s="39">
        <f t="shared" si="0"/>
        <v>100.39227924935201</v>
      </c>
      <c r="E19" s="39">
        <f t="shared" si="1"/>
        <v>0</v>
      </c>
      <c r="F19" s="39">
        <f t="shared" si="2"/>
        <v>0</v>
      </c>
      <c r="G19" s="39">
        <f t="shared" si="3"/>
        <v>0</v>
      </c>
    </row>
    <row r="20" spans="1:7" ht="15">
      <c r="A20" s="5" t="s">
        <v>10</v>
      </c>
      <c r="B20" s="42">
        <v>60355623.32</v>
      </c>
      <c r="C20" s="42">
        <v>60901810.12</v>
      </c>
      <c r="D20" s="39">
        <f t="shared" si="0"/>
        <v>100.9049476584877</v>
      </c>
      <c r="E20" s="39">
        <f t="shared" si="1"/>
        <v>0</v>
      </c>
      <c r="F20" s="39">
        <f t="shared" si="2"/>
        <v>0</v>
      </c>
      <c r="G20" s="39">
        <f t="shared" si="3"/>
        <v>0</v>
      </c>
    </row>
    <row r="21" spans="1:7" ht="15">
      <c r="A21" s="5" t="s">
        <v>11</v>
      </c>
      <c r="B21" s="42">
        <v>258641407.04</v>
      </c>
      <c r="C21" s="42">
        <v>257169375.3</v>
      </c>
      <c r="D21" s="39">
        <f t="shared" si="0"/>
        <v>99.43085998609173</v>
      </c>
      <c r="E21" s="39">
        <f t="shared" si="1"/>
        <v>0</v>
      </c>
      <c r="F21" s="39">
        <f t="shared" si="2"/>
        <v>0</v>
      </c>
      <c r="G21" s="39">
        <f t="shared" si="3"/>
        <v>0</v>
      </c>
    </row>
    <row r="22" spans="1:7" ht="15">
      <c r="A22" s="5" t="s">
        <v>12</v>
      </c>
      <c r="B22" s="42">
        <v>109988927.44</v>
      </c>
      <c r="C22" s="42">
        <v>110419771.85000001</v>
      </c>
      <c r="D22" s="39">
        <f t="shared" si="0"/>
        <v>100.3917161663705</v>
      </c>
      <c r="E22" s="39">
        <f t="shared" si="1"/>
        <v>0</v>
      </c>
      <c r="F22" s="39">
        <f t="shared" si="2"/>
        <v>0</v>
      </c>
      <c r="G22" s="39">
        <f t="shared" si="3"/>
        <v>0</v>
      </c>
    </row>
    <row r="23" spans="1:7" ht="15">
      <c r="A23" s="5" t="s">
        <v>13</v>
      </c>
      <c r="B23" s="42">
        <v>168822761</v>
      </c>
      <c r="C23" s="42">
        <v>149909672.56</v>
      </c>
      <c r="D23" s="39">
        <f t="shared" si="0"/>
        <v>88.79707432340832</v>
      </c>
      <c r="E23" s="39">
        <f t="shared" si="1"/>
        <v>7.668657545094973</v>
      </c>
      <c r="F23" s="39">
        <f t="shared" si="2"/>
        <v>1</v>
      </c>
      <c r="G23" s="39">
        <f t="shared" si="3"/>
        <v>-1</v>
      </c>
    </row>
    <row r="24" spans="1:7" ht="15">
      <c r="A24" s="5" t="s">
        <v>14</v>
      </c>
      <c r="B24" s="42">
        <v>142953149.82</v>
      </c>
      <c r="C24" s="42">
        <v>143804512.59</v>
      </c>
      <c r="D24" s="39">
        <f t="shared" si="0"/>
        <v>100.59555369788772</v>
      </c>
      <c r="E24" s="39">
        <f t="shared" si="1"/>
        <v>0</v>
      </c>
      <c r="F24" s="39">
        <f t="shared" si="2"/>
        <v>0</v>
      </c>
      <c r="G24" s="39">
        <f t="shared" si="3"/>
        <v>0</v>
      </c>
    </row>
    <row r="25" spans="1:7" ht="15">
      <c r="A25" s="5" t="s">
        <v>15</v>
      </c>
      <c r="B25" s="42">
        <v>111803806.06</v>
      </c>
      <c r="C25" s="42">
        <v>113029112.73</v>
      </c>
      <c r="D25" s="39">
        <f t="shared" si="0"/>
        <v>101.09594361156402</v>
      </c>
      <c r="E25" s="39">
        <f t="shared" si="1"/>
        <v>0</v>
      </c>
      <c r="F25" s="39">
        <f t="shared" si="2"/>
        <v>0</v>
      </c>
      <c r="G25" s="39">
        <f t="shared" si="3"/>
        <v>0</v>
      </c>
    </row>
    <row r="26" spans="1:7" ht="15">
      <c r="A26" s="5" t="s">
        <v>16</v>
      </c>
      <c r="B26" s="42">
        <v>1067880167.66</v>
      </c>
      <c r="C26" s="42">
        <v>1086788257.15</v>
      </c>
      <c r="D26" s="39">
        <f t="shared" si="0"/>
        <v>101.77061903223023</v>
      </c>
      <c r="E26" s="39">
        <f t="shared" si="1"/>
        <v>0</v>
      </c>
      <c r="F26" s="39">
        <f t="shared" si="2"/>
        <v>0</v>
      </c>
      <c r="G26" s="39">
        <f t="shared" si="3"/>
        <v>0</v>
      </c>
    </row>
    <row r="27" spans="1:7" ht="15">
      <c r="A27" s="5" t="s">
        <v>17</v>
      </c>
      <c r="B27" s="42">
        <v>55258339</v>
      </c>
      <c r="C27" s="42">
        <v>53673346.129999995</v>
      </c>
      <c r="D27" s="39">
        <f t="shared" si="0"/>
        <v>97.13166754795144</v>
      </c>
      <c r="E27" s="39">
        <f t="shared" si="1"/>
        <v>0</v>
      </c>
      <c r="F27" s="39">
        <f t="shared" si="2"/>
        <v>0</v>
      </c>
      <c r="G27" s="39">
        <f t="shared" si="3"/>
        <v>0</v>
      </c>
    </row>
    <row r="28" spans="1:7" ht="15">
      <c r="A28" s="5" t="s">
        <v>18</v>
      </c>
      <c r="B28" s="42">
        <v>85845130.53</v>
      </c>
      <c r="C28" s="42">
        <v>85380001.7</v>
      </c>
      <c r="D28" s="39">
        <f t="shared" si="0"/>
        <v>99.45817680382297</v>
      </c>
      <c r="E28" s="39">
        <f t="shared" si="1"/>
        <v>0</v>
      </c>
      <c r="F28" s="39">
        <f t="shared" si="2"/>
        <v>0</v>
      </c>
      <c r="G28" s="39">
        <f t="shared" si="3"/>
        <v>0</v>
      </c>
    </row>
    <row r="29" spans="1:7" ht="15">
      <c r="A29" s="5" t="s">
        <v>19</v>
      </c>
      <c r="B29" s="42">
        <v>293345408.2</v>
      </c>
      <c r="C29" s="42">
        <v>293343521.30999994</v>
      </c>
      <c r="D29" s="39">
        <f t="shared" si="0"/>
        <v>99.99935676852363</v>
      </c>
      <c r="E29" s="39">
        <f t="shared" si="1"/>
        <v>0</v>
      </c>
      <c r="F29" s="39">
        <f t="shared" si="2"/>
        <v>0</v>
      </c>
      <c r="G29" s="39">
        <f t="shared" si="3"/>
        <v>0</v>
      </c>
    </row>
    <row r="30" spans="1:7" ht="15">
      <c r="A30" s="5" t="s">
        <v>20</v>
      </c>
      <c r="B30" s="42">
        <v>348933689.98</v>
      </c>
      <c r="C30" s="42">
        <v>352860956.94</v>
      </c>
      <c r="D30" s="39">
        <f t="shared" si="0"/>
        <v>101.12550523860997</v>
      </c>
      <c r="E30" s="39">
        <f t="shared" si="1"/>
        <v>0</v>
      </c>
      <c r="F30" s="39">
        <f t="shared" si="2"/>
        <v>0</v>
      </c>
      <c r="G30" s="39">
        <f t="shared" si="3"/>
        <v>0</v>
      </c>
    </row>
    <row r="31" spans="1:7" ht="15">
      <c r="A31" s="5" t="s">
        <v>21</v>
      </c>
      <c r="B31" s="42">
        <v>103984708.53999999</v>
      </c>
      <c r="C31" s="42">
        <v>103978513.13000001</v>
      </c>
      <c r="D31" s="39">
        <f t="shared" si="0"/>
        <v>99.99404199897565</v>
      </c>
      <c r="E31" s="39">
        <f t="shared" si="1"/>
        <v>0</v>
      </c>
      <c r="F31" s="39">
        <f t="shared" si="2"/>
        <v>0</v>
      </c>
      <c r="G31" s="39">
        <f t="shared" si="3"/>
        <v>0</v>
      </c>
    </row>
    <row r="32" spans="1:7" ht="15">
      <c r="A32" s="5" t="s">
        <v>22</v>
      </c>
      <c r="B32" s="42">
        <v>154300356.26</v>
      </c>
      <c r="C32" s="42">
        <v>154481249.35</v>
      </c>
      <c r="D32" s="39">
        <f t="shared" si="0"/>
        <v>100.1172343955546</v>
      </c>
      <c r="E32" s="39">
        <f t="shared" si="1"/>
        <v>0</v>
      </c>
      <c r="F32" s="39">
        <f t="shared" si="2"/>
        <v>0</v>
      </c>
      <c r="G32" s="39">
        <f t="shared" si="3"/>
        <v>0</v>
      </c>
    </row>
    <row r="33" spans="1:7" ht="15">
      <c r="A33" s="5" t="s">
        <v>23</v>
      </c>
      <c r="B33" s="42">
        <v>135928442</v>
      </c>
      <c r="C33" s="42">
        <v>138015883.13</v>
      </c>
      <c r="D33" s="39">
        <f t="shared" si="0"/>
        <v>101.53569120581842</v>
      </c>
      <c r="E33" s="39">
        <f t="shared" si="1"/>
        <v>0</v>
      </c>
      <c r="F33" s="39">
        <f t="shared" si="2"/>
        <v>0</v>
      </c>
      <c r="G33" s="39">
        <f t="shared" si="3"/>
        <v>0</v>
      </c>
    </row>
    <row r="34" spans="1:7" ht="15">
      <c r="A34" s="5" t="s">
        <v>24</v>
      </c>
      <c r="B34" s="42">
        <v>499561010.5</v>
      </c>
      <c r="C34" s="42">
        <v>506081672.86</v>
      </c>
      <c r="D34" s="39">
        <f t="shared" si="0"/>
        <v>101.3052784790938</v>
      </c>
      <c r="E34" s="39">
        <f t="shared" si="1"/>
        <v>0</v>
      </c>
      <c r="F34" s="39">
        <f t="shared" si="2"/>
        <v>0</v>
      </c>
      <c r="G34" s="39">
        <f t="shared" si="3"/>
        <v>0</v>
      </c>
    </row>
    <row r="35" spans="1:7" ht="15">
      <c r="A35" s="5" t="s">
        <v>25</v>
      </c>
      <c r="B35" s="42">
        <v>51903930.79</v>
      </c>
      <c r="C35" s="42">
        <v>51533929.75</v>
      </c>
      <c r="D35" s="39">
        <f t="shared" si="0"/>
        <v>99.28714254514365</v>
      </c>
      <c r="E35" s="39">
        <f t="shared" si="1"/>
        <v>0</v>
      </c>
      <c r="F35" s="39">
        <f t="shared" si="2"/>
        <v>0</v>
      </c>
      <c r="G35" s="39">
        <f t="shared" si="3"/>
        <v>0</v>
      </c>
    </row>
    <row r="36" spans="1:7" ht="15">
      <c r="A36" s="5" t="s">
        <v>26</v>
      </c>
      <c r="B36" s="42">
        <v>243108384.62</v>
      </c>
      <c r="C36" s="42">
        <v>240958875.05</v>
      </c>
      <c r="D36" s="39">
        <f t="shared" si="0"/>
        <v>99.11582252773393</v>
      </c>
      <c r="E36" s="39">
        <f t="shared" si="1"/>
        <v>0</v>
      </c>
      <c r="F36" s="39">
        <f t="shared" si="2"/>
        <v>0</v>
      </c>
      <c r="G36" s="39">
        <f t="shared" si="3"/>
        <v>0</v>
      </c>
    </row>
    <row r="37" spans="1:7" ht="15">
      <c r="A37" s="5" t="s">
        <v>27</v>
      </c>
      <c r="B37" s="42">
        <v>138796954.52</v>
      </c>
      <c r="C37" s="42">
        <v>137016117.06</v>
      </c>
      <c r="D37" s="39">
        <f t="shared" si="0"/>
        <v>98.71694774128247</v>
      </c>
      <c r="E37" s="39">
        <f t="shared" si="1"/>
        <v>0</v>
      </c>
      <c r="F37" s="39">
        <f t="shared" si="2"/>
        <v>0</v>
      </c>
      <c r="G37" s="39">
        <f t="shared" si="3"/>
        <v>0</v>
      </c>
    </row>
    <row r="38" spans="1:7" ht="15">
      <c r="A38" s="5" t="s">
        <v>28</v>
      </c>
      <c r="B38" s="42">
        <v>141877000</v>
      </c>
      <c r="C38" s="42">
        <v>141292532.57</v>
      </c>
      <c r="D38" s="39">
        <f t="shared" si="0"/>
        <v>99.58804638524919</v>
      </c>
      <c r="E38" s="39">
        <f t="shared" si="1"/>
        <v>0</v>
      </c>
      <c r="F38" s="39">
        <f t="shared" si="2"/>
        <v>0</v>
      </c>
      <c r="G38" s="39">
        <f t="shared" si="3"/>
        <v>0</v>
      </c>
    </row>
    <row r="39" spans="1:7" ht="15">
      <c r="A39" s="5" t="s">
        <v>29</v>
      </c>
      <c r="B39" s="42">
        <v>135059756.84</v>
      </c>
      <c r="C39" s="42">
        <v>135016061.12</v>
      </c>
      <c r="D39" s="39">
        <f t="shared" si="0"/>
        <v>99.96764712078391</v>
      </c>
      <c r="E39" s="39">
        <f t="shared" si="1"/>
        <v>0</v>
      </c>
      <c r="F39" s="39">
        <f t="shared" si="2"/>
        <v>0</v>
      </c>
      <c r="G39" s="39">
        <f t="shared" si="3"/>
        <v>0</v>
      </c>
    </row>
    <row r="40" spans="1:7" ht="15">
      <c r="A40" s="5" t="s">
        <v>30</v>
      </c>
      <c r="B40" s="42">
        <v>427958989.79999995</v>
      </c>
      <c r="C40" s="42">
        <v>437284003.8</v>
      </c>
      <c r="D40" s="39">
        <f t="shared" si="0"/>
        <v>102.17895037194053</v>
      </c>
      <c r="E40" s="39">
        <f t="shared" si="1"/>
        <v>0</v>
      </c>
      <c r="F40" s="39">
        <f t="shared" si="2"/>
        <v>0</v>
      </c>
      <c r="G40" s="39">
        <f t="shared" si="3"/>
        <v>0</v>
      </c>
    </row>
    <row r="41" spans="1:7" ht="15">
      <c r="A41" s="5" t="s">
        <v>31</v>
      </c>
      <c r="B41" s="42">
        <v>651380027.57</v>
      </c>
      <c r="C41" s="42">
        <v>624552202.7199999</v>
      </c>
      <c r="D41" s="39">
        <f t="shared" si="0"/>
        <v>95.88138663844478</v>
      </c>
      <c r="E41" s="39">
        <f t="shared" si="1"/>
        <v>0.584345230058517</v>
      </c>
      <c r="F41" s="39">
        <f t="shared" si="2"/>
        <v>0.07619915566998763</v>
      </c>
      <c r="G41" s="39">
        <f t="shared" si="3"/>
        <v>-0.07619915566998763</v>
      </c>
    </row>
    <row r="42" spans="1:7" ht="15">
      <c r="A42" s="5" t="s">
        <v>32</v>
      </c>
      <c r="B42" s="42">
        <v>172167535.92</v>
      </c>
      <c r="C42" s="42">
        <v>173631332.8</v>
      </c>
      <c r="D42" s="39">
        <f t="shared" si="0"/>
        <v>100.85021654760754</v>
      </c>
      <c r="E42" s="39">
        <f t="shared" si="1"/>
        <v>0</v>
      </c>
      <c r="F42" s="39">
        <f t="shared" si="2"/>
        <v>0</v>
      </c>
      <c r="G42" s="39">
        <f t="shared" si="3"/>
        <v>0</v>
      </c>
    </row>
    <row r="43" spans="1:7" ht="15">
      <c r="A43" s="5" t="s">
        <v>33</v>
      </c>
      <c r="B43" s="42">
        <v>119692542.8</v>
      </c>
      <c r="C43" s="42">
        <v>119692542.8</v>
      </c>
      <c r="D43" s="39">
        <f t="shared" si="0"/>
        <v>100</v>
      </c>
      <c r="E43" s="39">
        <f t="shared" si="1"/>
        <v>0</v>
      </c>
      <c r="F43" s="39">
        <f t="shared" si="2"/>
        <v>0</v>
      </c>
      <c r="G43" s="39">
        <f t="shared" si="3"/>
        <v>0</v>
      </c>
    </row>
    <row r="44" spans="1:7" ht="15">
      <c r="A44" s="5" t="s">
        <v>34</v>
      </c>
      <c r="B44" s="42">
        <v>81330598.65</v>
      </c>
      <c r="C44" s="42">
        <v>81681662.94</v>
      </c>
      <c r="D44" s="39">
        <f t="shared" si="0"/>
        <v>100.43165093559776</v>
      </c>
      <c r="E44" s="39">
        <f t="shared" si="1"/>
        <v>0</v>
      </c>
      <c r="F44" s="39">
        <f t="shared" si="2"/>
        <v>0</v>
      </c>
      <c r="G44" s="39">
        <f t="shared" si="3"/>
        <v>0</v>
      </c>
    </row>
    <row r="45" spans="1:7" ht="15">
      <c r="A45" s="5" t="s">
        <v>35</v>
      </c>
      <c r="B45" s="42">
        <v>91494121.98</v>
      </c>
      <c r="C45" s="42">
        <v>91227495.69</v>
      </c>
      <c r="D45" s="39">
        <f t="shared" si="0"/>
        <v>99.70858642694195</v>
      </c>
      <c r="E45" s="39">
        <f t="shared" si="1"/>
        <v>0</v>
      </c>
      <c r="F45" s="39">
        <f t="shared" si="2"/>
        <v>0</v>
      </c>
      <c r="G45" s="39">
        <f t="shared" si="3"/>
        <v>0</v>
      </c>
    </row>
    <row r="46" spans="1:7" ht="15">
      <c r="A46" s="5" t="s">
        <v>36</v>
      </c>
      <c r="B46" s="42">
        <v>138853931.03</v>
      </c>
      <c r="C46" s="42">
        <v>129377370.94</v>
      </c>
      <c r="D46" s="39">
        <f t="shared" si="0"/>
        <v>93.17515894602036</v>
      </c>
      <c r="E46" s="39">
        <f t="shared" si="1"/>
        <v>3.290572922482937</v>
      </c>
      <c r="F46" s="39">
        <f>($E46-$B$4)/($B$3-$B$4)</f>
        <v>0.4290937368285083</v>
      </c>
      <c r="G46" s="39">
        <f t="shared" si="3"/>
        <v>-0.4290937368285083</v>
      </c>
    </row>
    <row r="47" spans="1:7" ht="15">
      <c r="A47" s="15" t="s">
        <v>103</v>
      </c>
      <c r="B47" s="43">
        <f>AVERAGE(B$10:B$46)</f>
        <v>817736930.349189</v>
      </c>
      <c r="C47" s="43">
        <f>AVERAGE(C$10:C$46)</f>
        <v>829722761.1378378</v>
      </c>
      <c r="D47" s="43">
        <f t="shared" si="0"/>
        <v>101.4657318685033</v>
      </c>
      <c r="E47" s="24"/>
      <c r="F47" s="24"/>
      <c r="G47" s="24"/>
    </row>
    <row r="48" ht="15">
      <c r="A48" s="6" t="s">
        <v>39</v>
      </c>
    </row>
    <row r="49" ht="15">
      <c r="D49" s="21"/>
    </row>
    <row r="50" spans="2:4" ht="15">
      <c r="B50" s="21">
        <f>SUM(B$10:B$46)</f>
        <v>30256266422.919994</v>
      </c>
      <c r="C50" s="21">
        <f>SUM(C$10:C$46)</f>
        <v>30699742162.1</v>
      </c>
      <c r="D50" s="21">
        <f>C50/B50*100</f>
        <v>101.46573186850331</v>
      </c>
    </row>
  </sheetData>
  <sheetProtection/>
  <mergeCells count="6">
    <mergeCell ref="G7:G8"/>
    <mergeCell ref="A1:G1"/>
    <mergeCell ref="A7:A8"/>
    <mergeCell ref="B7:D7"/>
    <mergeCell ref="E7:E8"/>
    <mergeCell ref="F7:F8"/>
  </mergeCells>
  <printOptions/>
  <pageMargins left="0.22" right="0.15748031496062992" top="0.58" bottom="0.31496062992125984" header="0.31496062992125984" footer="0.31496062992125984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46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B9" sqref="B9:B45"/>
    </sheetView>
  </sheetViews>
  <sheetFormatPr defaultColWidth="9.140625" defaultRowHeight="15"/>
  <cols>
    <col min="1" max="1" width="24.7109375" style="1" customWidth="1"/>
    <col min="2" max="2" width="29.7109375" style="1" customWidth="1"/>
    <col min="3" max="3" width="7.28125" style="2" customWidth="1"/>
    <col min="4" max="4" width="7.140625" style="2" customWidth="1"/>
    <col min="5" max="5" width="15.421875" style="2" customWidth="1"/>
    <col min="6" max="16384" width="9.140625" style="1" customWidth="1"/>
  </cols>
  <sheetData>
    <row r="1" spans="1:5" ht="48.75" customHeight="1">
      <c r="A1" s="71" t="s">
        <v>190</v>
      </c>
      <c r="B1" s="73"/>
      <c r="C1" s="73"/>
      <c r="D1" s="73"/>
      <c r="E1" s="73"/>
    </row>
    <row r="3" spans="1:2" ht="15">
      <c r="A3" s="11" t="s">
        <v>54</v>
      </c>
      <c r="B3" s="11">
        <v>1</v>
      </c>
    </row>
    <row r="4" spans="1:2" ht="15">
      <c r="A4" s="12" t="s">
        <v>55</v>
      </c>
      <c r="B4" s="12">
        <v>0</v>
      </c>
    </row>
    <row r="5" spans="1:2" ht="15">
      <c r="A5" s="13" t="s">
        <v>56</v>
      </c>
      <c r="B5" s="14" t="s">
        <v>41</v>
      </c>
    </row>
    <row r="7" spans="1:5" s="8" customFormat="1" ht="129.75" customHeight="1">
      <c r="A7" s="3" t="s">
        <v>38</v>
      </c>
      <c r="B7" s="3" t="s">
        <v>268</v>
      </c>
      <c r="C7" s="9" t="s">
        <v>84</v>
      </c>
      <c r="D7" s="9" t="s">
        <v>85</v>
      </c>
      <c r="E7" s="9" t="s">
        <v>86</v>
      </c>
    </row>
    <row r="8" spans="1:5" s="7" customFormat="1" ht="15">
      <c r="A8" s="9">
        <v>1</v>
      </c>
      <c r="B8" s="9">
        <v>2</v>
      </c>
      <c r="C8" s="9">
        <v>3</v>
      </c>
      <c r="D8" s="9">
        <v>4</v>
      </c>
      <c r="E8" s="9">
        <v>5</v>
      </c>
    </row>
    <row r="9" spans="1:5" ht="15">
      <c r="A9" s="5" t="s">
        <v>0</v>
      </c>
      <c r="B9" s="19"/>
      <c r="C9" s="20">
        <f>IF(B9="+",1,0)</f>
        <v>0</v>
      </c>
      <c r="D9" s="20">
        <f>(C9-$B$4)/($B$3-$B$4)</f>
        <v>0</v>
      </c>
      <c r="E9" s="20">
        <f>D9*$B$5</f>
        <v>0</v>
      </c>
    </row>
    <row r="10" spans="1:5" ht="15">
      <c r="A10" s="5" t="s">
        <v>1</v>
      </c>
      <c r="B10" s="19"/>
      <c r="C10" s="20">
        <f>IF(B10="+",1,0)</f>
        <v>0</v>
      </c>
      <c r="D10" s="20">
        <f>(C10-$B$4)/($B$3-$B$4)</f>
        <v>0</v>
      </c>
      <c r="E10" s="20">
        <f>D10*$B$5</f>
        <v>0</v>
      </c>
    </row>
    <row r="11" spans="1:5" ht="15">
      <c r="A11" s="5" t="s">
        <v>2</v>
      </c>
      <c r="B11" s="19"/>
      <c r="C11" s="20">
        <f>IF(B11="+",1,0)</f>
        <v>0</v>
      </c>
      <c r="D11" s="20">
        <f>(C11-$B$4)/($B$3-$B$4)</f>
        <v>0</v>
      </c>
      <c r="E11" s="20">
        <f>D11*$B$5</f>
        <v>0</v>
      </c>
    </row>
    <row r="12" spans="1:5" ht="15">
      <c r="A12" s="5" t="s">
        <v>3</v>
      </c>
      <c r="B12" s="19"/>
      <c r="C12" s="20">
        <f>IF(B12="+",1,0)</f>
        <v>0</v>
      </c>
      <c r="D12" s="20">
        <f>(C12-$B$4)/($B$3-$B$4)</f>
        <v>0</v>
      </c>
      <c r="E12" s="20">
        <f>D12*$B$5</f>
        <v>0</v>
      </c>
    </row>
    <row r="13" spans="1:5" ht="15">
      <c r="A13" s="5" t="s">
        <v>4</v>
      </c>
      <c r="B13" s="19"/>
      <c r="C13" s="20">
        <f aca="true" t="shared" si="0" ref="C13:C45">IF(B13="+",1,0)</f>
        <v>0</v>
      </c>
      <c r="D13" s="20">
        <f aca="true" t="shared" si="1" ref="D13:D45">(C13-$B$4)/($B$3-$B$4)</f>
        <v>0</v>
      </c>
      <c r="E13" s="20">
        <f aca="true" t="shared" si="2" ref="E13:E45">D13*$B$5</f>
        <v>0</v>
      </c>
    </row>
    <row r="14" spans="1:5" ht="15">
      <c r="A14" s="5" t="s">
        <v>5</v>
      </c>
      <c r="B14" s="19"/>
      <c r="C14" s="20">
        <f t="shared" si="0"/>
        <v>0</v>
      </c>
      <c r="D14" s="20">
        <f t="shared" si="1"/>
        <v>0</v>
      </c>
      <c r="E14" s="20">
        <f t="shared" si="2"/>
        <v>0</v>
      </c>
    </row>
    <row r="15" spans="1:5" ht="15">
      <c r="A15" s="5" t="s">
        <v>6</v>
      </c>
      <c r="B15" s="41"/>
      <c r="C15" s="20">
        <f t="shared" si="0"/>
        <v>0</v>
      </c>
      <c r="D15" s="20">
        <f t="shared" si="1"/>
        <v>0</v>
      </c>
      <c r="E15" s="20">
        <f t="shared" si="2"/>
        <v>0</v>
      </c>
    </row>
    <row r="16" spans="1:5" ht="15">
      <c r="A16" s="5" t="s">
        <v>7</v>
      </c>
      <c r="B16" s="41"/>
      <c r="C16" s="20">
        <f t="shared" si="0"/>
        <v>0</v>
      </c>
      <c r="D16" s="20">
        <f t="shared" si="1"/>
        <v>0</v>
      </c>
      <c r="E16" s="20">
        <f t="shared" si="2"/>
        <v>0</v>
      </c>
    </row>
    <row r="17" spans="1:5" ht="15">
      <c r="A17" s="5" t="s">
        <v>8</v>
      </c>
      <c r="B17" s="19"/>
      <c r="C17" s="20">
        <f t="shared" si="0"/>
        <v>0</v>
      </c>
      <c r="D17" s="20">
        <f t="shared" si="1"/>
        <v>0</v>
      </c>
      <c r="E17" s="20">
        <f t="shared" si="2"/>
        <v>0</v>
      </c>
    </row>
    <row r="18" spans="1:5" ht="15">
      <c r="A18" s="5" t="s">
        <v>9</v>
      </c>
      <c r="B18" s="19"/>
      <c r="C18" s="20">
        <f t="shared" si="0"/>
        <v>0</v>
      </c>
      <c r="D18" s="20">
        <f t="shared" si="1"/>
        <v>0</v>
      </c>
      <c r="E18" s="20">
        <f t="shared" si="2"/>
        <v>0</v>
      </c>
    </row>
    <row r="19" spans="1:5" ht="15">
      <c r="A19" s="5" t="s">
        <v>10</v>
      </c>
      <c r="B19" s="41"/>
      <c r="C19" s="20">
        <f t="shared" si="0"/>
        <v>0</v>
      </c>
      <c r="D19" s="20">
        <f t="shared" si="1"/>
        <v>0</v>
      </c>
      <c r="E19" s="20">
        <f t="shared" si="2"/>
        <v>0</v>
      </c>
    </row>
    <row r="20" spans="1:5" ht="15">
      <c r="A20" s="5" t="s">
        <v>11</v>
      </c>
      <c r="B20" s="41"/>
      <c r="C20" s="20">
        <f t="shared" si="0"/>
        <v>0</v>
      </c>
      <c r="D20" s="20">
        <f t="shared" si="1"/>
        <v>0</v>
      </c>
      <c r="E20" s="20">
        <f t="shared" si="2"/>
        <v>0</v>
      </c>
    </row>
    <row r="21" spans="1:5" ht="15">
      <c r="A21" s="5" t="s">
        <v>12</v>
      </c>
      <c r="B21" s="41"/>
      <c r="C21" s="20">
        <f t="shared" si="0"/>
        <v>0</v>
      </c>
      <c r="D21" s="20">
        <f t="shared" si="1"/>
        <v>0</v>
      </c>
      <c r="E21" s="20">
        <f t="shared" si="2"/>
        <v>0</v>
      </c>
    </row>
    <row r="22" spans="1:5" ht="15">
      <c r="A22" s="5" t="s">
        <v>13</v>
      </c>
      <c r="B22" s="19"/>
      <c r="C22" s="20">
        <f t="shared" si="0"/>
        <v>0</v>
      </c>
      <c r="D22" s="20">
        <f t="shared" si="1"/>
        <v>0</v>
      </c>
      <c r="E22" s="20">
        <f t="shared" si="2"/>
        <v>0</v>
      </c>
    </row>
    <row r="23" spans="1:5" ht="15">
      <c r="A23" s="5" t="s">
        <v>14</v>
      </c>
      <c r="B23" s="41"/>
      <c r="C23" s="20">
        <f t="shared" si="0"/>
        <v>0</v>
      </c>
      <c r="D23" s="20">
        <f t="shared" si="1"/>
        <v>0</v>
      </c>
      <c r="E23" s="20">
        <f t="shared" si="2"/>
        <v>0</v>
      </c>
    </row>
    <row r="24" spans="1:5" ht="15">
      <c r="A24" s="5" t="s">
        <v>15</v>
      </c>
      <c r="B24" s="41"/>
      <c r="C24" s="20">
        <f t="shared" si="0"/>
        <v>0</v>
      </c>
      <c r="D24" s="20">
        <f t="shared" si="1"/>
        <v>0</v>
      </c>
      <c r="E24" s="20">
        <f t="shared" si="2"/>
        <v>0</v>
      </c>
    </row>
    <row r="25" spans="1:5" ht="15">
      <c r="A25" s="5" t="s">
        <v>16</v>
      </c>
      <c r="B25" s="19"/>
      <c r="C25" s="20">
        <f t="shared" si="0"/>
        <v>0</v>
      </c>
      <c r="D25" s="20">
        <f t="shared" si="1"/>
        <v>0</v>
      </c>
      <c r="E25" s="20">
        <f t="shared" si="2"/>
        <v>0</v>
      </c>
    </row>
    <row r="26" spans="1:5" ht="15">
      <c r="A26" s="5" t="s">
        <v>17</v>
      </c>
      <c r="B26" s="19"/>
      <c r="C26" s="20">
        <f t="shared" si="0"/>
        <v>0</v>
      </c>
      <c r="D26" s="20">
        <f t="shared" si="1"/>
        <v>0</v>
      </c>
      <c r="E26" s="20">
        <f t="shared" si="2"/>
        <v>0</v>
      </c>
    </row>
    <row r="27" spans="1:5" ht="15">
      <c r="A27" s="5" t="s">
        <v>18</v>
      </c>
      <c r="B27" s="41"/>
      <c r="C27" s="20">
        <f t="shared" si="0"/>
        <v>0</v>
      </c>
      <c r="D27" s="20">
        <f t="shared" si="1"/>
        <v>0</v>
      </c>
      <c r="E27" s="20">
        <f t="shared" si="2"/>
        <v>0</v>
      </c>
    </row>
    <row r="28" spans="1:5" ht="15">
      <c r="A28" s="5" t="s">
        <v>19</v>
      </c>
      <c r="B28" s="19"/>
      <c r="C28" s="20">
        <f t="shared" si="0"/>
        <v>0</v>
      </c>
      <c r="D28" s="20">
        <f t="shared" si="1"/>
        <v>0</v>
      </c>
      <c r="E28" s="20">
        <f t="shared" si="2"/>
        <v>0</v>
      </c>
    </row>
    <row r="29" spans="1:5" ht="15">
      <c r="A29" s="5" t="s">
        <v>20</v>
      </c>
      <c r="B29" s="19"/>
      <c r="C29" s="20">
        <f t="shared" si="0"/>
        <v>0</v>
      </c>
      <c r="D29" s="20">
        <f t="shared" si="1"/>
        <v>0</v>
      </c>
      <c r="E29" s="20">
        <f t="shared" si="2"/>
        <v>0</v>
      </c>
    </row>
    <row r="30" spans="1:5" ht="15">
      <c r="A30" s="5" t="s">
        <v>21</v>
      </c>
      <c r="B30" s="41"/>
      <c r="C30" s="20">
        <f t="shared" si="0"/>
        <v>0</v>
      </c>
      <c r="D30" s="20">
        <f t="shared" si="1"/>
        <v>0</v>
      </c>
      <c r="E30" s="20">
        <f t="shared" si="2"/>
        <v>0</v>
      </c>
    </row>
    <row r="31" spans="1:5" ht="15">
      <c r="A31" s="5" t="s">
        <v>22</v>
      </c>
      <c r="B31" s="19"/>
      <c r="C31" s="20">
        <f t="shared" si="0"/>
        <v>0</v>
      </c>
      <c r="D31" s="20">
        <f t="shared" si="1"/>
        <v>0</v>
      </c>
      <c r="E31" s="20">
        <f t="shared" si="2"/>
        <v>0</v>
      </c>
    </row>
    <row r="32" spans="1:5" ht="15">
      <c r="A32" s="5" t="s">
        <v>23</v>
      </c>
      <c r="B32" s="41"/>
      <c r="C32" s="20">
        <f t="shared" si="0"/>
        <v>0</v>
      </c>
      <c r="D32" s="20">
        <f t="shared" si="1"/>
        <v>0</v>
      </c>
      <c r="E32" s="20">
        <f t="shared" si="2"/>
        <v>0</v>
      </c>
    </row>
    <row r="33" spans="1:5" ht="15">
      <c r="A33" s="5" t="s">
        <v>24</v>
      </c>
      <c r="B33" s="19"/>
      <c r="C33" s="20">
        <f t="shared" si="0"/>
        <v>0</v>
      </c>
      <c r="D33" s="20">
        <f t="shared" si="1"/>
        <v>0</v>
      </c>
      <c r="E33" s="20">
        <f t="shared" si="2"/>
        <v>0</v>
      </c>
    </row>
    <row r="34" spans="1:5" ht="15">
      <c r="A34" s="5" t="s">
        <v>25</v>
      </c>
      <c r="B34" s="41"/>
      <c r="C34" s="20">
        <f t="shared" si="0"/>
        <v>0</v>
      </c>
      <c r="D34" s="20">
        <f t="shared" si="1"/>
        <v>0</v>
      </c>
      <c r="E34" s="20">
        <f t="shared" si="2"/>
        <v>0</v>
      </c>
    </row>
    <row r="35" spans="1:5" ht="15">
      <c r="A35" s="5" t="s">
        <v>26</v>
      </c>
      <c r="B35" s="19"/>
      <c r="C35" s="20">
        <f t="shared" si="0"/>
        <v>0</v>
      </c>
      <c r="D35" s="20">
        <f t="shared" si="1"/>
        <v>0</v>
      </c>
      <c r="E35" s="20">
        <f t="shared" si="2"/>
        <v>0</v>
      </c>
    </row>
    <row r="36" spans="1:5" ht="15">
      <c r="A36" s="5" t="s">
        <v>27</v>
      </c>
      <c r="B36" s="19"/>
      <c r="C36" s="20">
        <f t="shared" si="0"/>
        <v>0</v>
      </c>
      <c r="D36" s="20">
        <f t="shared" si="1"/>
        <v>0</v>
      </c>
      <c r="E36" s="20">
        <f t="shared" si="2"/>
        <v>0</v>
      </c>
    </row>
    <row r="37" spans="1:5" ht="15">
      <c r="A37" s="5" t="s">
        <v>28</v>
      </c>
      <c r="B37" s="41"/>
      <c r="C37" s="20">
        <f t="shared" si="0"/>
        <v>0</v>
      </c>
      <c r="D37" s="20">
        <f t="shared" si="1"/>
        <v>0</v>
      </c>
      <c r="E37" s="20">
        <f t="shared" si="2"/>
        <v>0</v>
      </c>
    </row>
    <row r="38" spans="1:5" ht="15">
      <c r="A38" s="5" t="s">
        <v>29</v>
      </c>
      <c r="B38" s="41"/>
      <c r="C38" s="20">
        <f t="shared" si="0"/>
        <v>0</v>
      </c>
      <c r="D38" s="20">
        <f t="shared" si="1"/>
        <v>0</v>
      </c>
      <c r="E38" s="20">
        <f t="shared" si="2"/>
        <v>0</v>
      </c>
    </row>
    <row r="39" spans="1:5" ht="15">
      <c r="A39" s="5" t="s">
        <v>30</v>
      </c>
      <c r="B39" s="19"/>
      <c r="C39" s="20">
        <f t="shared" si="0"/>
        <v>0</v>
      </c>
      <c r="D39" s="20">
        <f t="shared" si="1"/>
        <v>0</v>
      </c>
      <c r="E39" s="20">
        <f t="shared" si="2"/>
        <v>0</v>
      </c>
    </row>
    <row r="40" spans="1:5" ht="15">
      <c r="A40" s="5" t="s">
        <v>31</v>
      </c>
      <c r="B40" s="19"/>
      <c r="C40" s="20">
        <f t="shared" si="0"/>
        <v>0</v>
      </c>
      <c r="D40" s="20">
        <f t="shared" si="1"/>
        <v>0</v>
      </c>
      <c r="E40" s="20">
        <f t="shared" si="2"/>
        <v>0</v>
      </c>
    </row>
    <row r="41" spans="1:5" ht="15">
      <c r="A41" s="5" t="s">
        <v>32</v>
      </c>
      <c r="B41" s="19"/>
      <c r="C41" s="20">
        <f t="shared" si="0"/>
        <v>0</v>
      </c>
      <c r="D41" s="20">
        <f t="shared" si="1"/>
        <v>0</v>
      </c>
      <c r="E41" s="20">
        <f t="shared" si="2"/>
        <v>0</v>
      </c>
    </row>
    <row r="42" spans="1:5" ht="15">
      <c r="A42" s="5" t="s">
        <v>33</v>
      </c>
      <c r="B42" s="41"/>
      <c r="C42" s="20">
        <f t="shared" si="0"/>
        <v>0</v>
      </c>
      <c r="D42" s="20">
        <f t="shared" si="1"/>
        <v>0</v>
      </c>
      <c r="E42" s="20">
        <f t="shared" si="2"/>
        <v>0</v>
      </c>
    </row>
    <row r="43" spans="1:5" ht="15">
      <c r="A43" s="5" t="s">
        <v>34</v>
      </c>
      <c r="B43" s="41"/>
      <c r="C43" s="20">
        <f t="shared" si="0"/>
        <v>0</v>
      </c>
      <c r="D43" s="20">
        <f t="shared" si="1"/>
        <v>0</v>
      </c>
      <c r="E43" s="20">
        <f t="shared" si="2"/>
        <v>0</v>
      </c>
    </row>
    <row r="44" spans="1:5" ht="15">
      <c r="A44" s="5" t="s">
        <v>35</v>
      </c>
      <c r="B44" s="19"/>
      <c r="C44" s="20">
        <f t="shared" si="0"/>
        <v>0</v>
      </c>
      <c r="D44" s="20">
        <f t="shared" si="1"/>
        <v>0</v>
      </c>
      <c r="E44" s="20">
        <f t="shared" si="2"/>
        <v>0</v>
      </c>
    </row>
    <row r="45" spans="1:5" ht="15">
      <c r="A45" s="5" t="s">
        <v>36</v>
      </c>
      <c r="B45" s="41"/>
      <c r="C45" s="20">
        <f t="shared" si="0"/>
        <v>0</v>
      </c>
      <c r="D45" s="20">
        <f t="shared" si="1"/>
        <v>0</v>
      </c>
      <c r="E45" s="20">
        <f t="shared" si="2"/>
        <v>0</v>
      </c>
    </row>
    <row r="46" ht="15">
      <c r="A46" s="6"/>
    </row>
  </sheetData>
  <sheetProtection/>
  <mergeCells count="1">
    <mergeCell ref="A1:E1"/>
  </mergeCells>
  <printOptions/>
  <pageMargins left="0.82" right="0.24" top="0.17" bottom="0.22" header="0.17" footer="0.22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50"/>
  <sheetViews>
    <sheetView view="pageBreakPreview" zoomScaleSheetLayoutView="100" zoomScalePageLayoutView="0" workbookViewId="0" topLeftCell="A1">
      <pane ySplit="9" topLeftCell="A16" activePane="bottomLeft" state="frozen"/>
      <selection pane="topLeft" activeCell="A1" sqref="A1"/>
      <selection pane="bottomLeft" activeCell="A31" sqref="A31:IV31"/>
    </sheetView>
  </sheetViews>
  <sheetFormatPr defaultColWidth="8.7109375" defaultRowHeight="15"/>
  <cols>
    <col min="1" max="1" width="24.57421875" style="1" customWidth="1"/>
    <col min="2" max="2" width="19.00390625" style="1" bestFit="1" customWidth="1"/>
    <col min="3" max="3" width="18.140625" style="1" customWidth="1"/>
    <col min="4" max="4" width="13.57421875" style="1" customWidth="1"/>
    <col min="5" max="5" width="7.57421875" style="1" customWidth="1"/>
    <col min="6" max="6" width="7.28125" style="1" customWidth="1"/>
    <col min="7" max="7" width="15.421875" style="1" customWidth="1"/>
    <col min="8" max="16384" width="8.7109375" style="1" customWidth="1"/>
  </cols>
  <sheetData>
    <row r="1" spans="1:7" ht="18" customHeight="1">
      <c r="A1" s="74" t="s">
        <v>208</v>
      </c>
      <c r="B1" s="74"/>
      <c r="C1" s="74"/>
      <c r="D1" s="74"/>
      <c r="E1" s="74"/>
      <c r="F1" s="74"/>
      <c r="G1" s="74"/>
    </row>
    <row r="3" spans="1:2" ht="15">
      <c r="A3" s="11" t="s">
        <v>120</v>
      </c>
      <c r="B3" s="30">
        <f>MAX($E$10:$E$46)</f>
        <v>100</v>
      </c>
    </row>
    <row r="4" spans="1:2" ht="15">
      <c r="A4" s="12" t="s">
        <v>121</v>
      </c>
      <c r="B4" s="31">
        <f>MIN($E$10:$E$46)</f>
        <v>5.9148429065198265</v>
      </c>
    </row>
    <row r="5" spans="1:2" ht="15">
      <c r="A5" s="13" t="s">
        <v>122</v>
      </c>
      <c r="B5" s="14" t="s">
        <v>117</v>
      </c>
    </row>
    <row r="6" spans="1:2" ht="15">
      <c r="A6" s="29"/>
      <c r="B6" s="28"/>
    </row>
    <row r="7" spans="1:7" s="7" customFormat="1" ht="22.5" customHeight="1">
      <c r="A7" s="68" t="s">
        <v>38</v>
      </c>
      <c r="B7" s="68" t="s">
        <v>196</v>
      </c>
      <c r="C7" s="68"/>
      <c r="D7" s="68" t="s">
        <v>203</v>
      </c>
      <c r="E7" s="69" t="s">
        <v>123</v>
      </c>
      <c r="F7" s="69" t="s">
        <v>124</v>
      </c>
      <c r="G7" s="69" t="s">
        <v>125</v>
      </c>
    </row>
    <row r="8" spans="1:7" s="8" customFormat="1" ht="50.25" customHeight="1">
      <c r="A8" s="72"/>
      <c r="B8" s="3" t="s">
        <v>266</v>
      </c>
      <c r="C8" s="3" t="s">
        <v>269</v>
      </c>
      <c r="D8" s="68"/>
      <c r="E8" s="70"/>
      <c r="F8" s="70"/>
      <c r="G8" s="70"/>
    </row>
    <row r="9" spans="1:7" s="7" customFormat="1" ht="15">
      <c r="A9" s="9">
        <v>1</v>
      </c>
      <c r="B9" s="9">
        <v>2</v>
      </c>
      <c r="C9" s="9">
        <v>3</v>
      </c>
      <c r="D9" s="9" t="s">
        <v>96</v>
      </c>
      <c r="E9" s="9">
        <v>5</v>
      </c>
      <c r="F9" s="9">
        <v>6</v>
      </c>
      <c r="G9" s="9">
        <v>7</v>
      </c>
    </row>
    <row r="10" spans="1:7" ht="15">
      <c r="A10" s="5" t="s">
        <v>0</v>
      </c>
      <c r="B10" s="42">
        <v>447144800</v>
      </c>
      <c r="C10" s="42">
        <v>528726259.13</v>
      </c>
      <c r="D10" s="39">
        <f>$C10/$B10*100</f>
        <v>118.24497548221515</v>
      </c>
      <c r="E10" s="39">
        <f>IF($D10&gt;=100,100,$C10/$B10*100)</f>
        <v>100</v>
      </c>
      <c r="F10" s="39">
        <f>($E10-$B$4)/($B$3-$B$4)</f>
        <v>1</v>
      </c>
      <c r="G10" s="39">
        <f>$F10*$B$5</f>
        <v>1</v>
      </c>
    </row>
    <row r="11" spans="1:7" ht="15">
      <c r="A11" s="5" t="s">
        <v>1</v>
      </c>
      <c r="B11" s="42">
        <v>163569000</v>
      </c>
      <c r="C11" s="42">
        <v>94785074.36</v>
      </c>
      <c r="D11" s="39">
        <f aca="true" t="shared" si="0" ref="D11:D47">$C11/$B11*100</f>
        <v>57.94806739663384</v>
      </c>
      <c r="E11" s="39">
        <f aca="true" t="shared" si="1" ref="E11:E46">IF($D11&gt;=100,100,$C11/$B11*100)</f>
        <v>57.94806739663384</v>
      </c>
      <c r="F11" s="39">
        <f aca="true" t="shared" si="2" ref="F11:F45">($E11-$B$4)/($B$3-$B$4)</f>
        <v>0.553043924222982</v>
      </c>
      <c r="G11" s="39">
        <f aca="true" t="shared" si="3" ref="G11:G46">$F11*$B$5</f>
        <v>0.553043924222982</v>
      </c>
    </row>
    <row r="12" spans="1:7" ht="15">
      <c r="A12" s="5" t="s">
        <v>2</v>
      </c>
      <c r="B12" s="42">
        <v>15612000</v>
      </c>
      <c r="C12" s="42">
        <v>13893626.1</v>
      </c>
      <c r="D12" s="39">
        <f t="shared" si="0"/>
        <v>88.99324942352037</v>
      </c>
      <c r="E12" s="39">
        <f t="shared" si="1"/>
        <v>88.99324942352037</v>
      </c>
      <c r="F12" s="39">
        <f t="shared" si="2"/>
        <v>0.8830128904866082</v>
      </c>
      <c r="G12" s="39">
        <f t="shared" si="3"/>
        <v>0.8830128904866082</v>
      </c>
    </row>
    <row r="13" spans="1:7" ht="15">
      <c r="A13" s="5" t="s">
        <v>3</v>
      </c>
      <c r="B13" s="42">
        <v>48900000</v>
      </c>
      <c r="C13" s="42">
        <v>49019628.89</v>
      </c>
      <c r="D13" s="39">
        <f t="shared" si="0"/>
        <v>100.24463985685072</v>
      </c>
      <c r="E13" s="39">
        <f t="shared" si="1"/>
        <v>100</v>
      </c>
      <c r="F13" s="39">
        <f t="shared" si="2"/>
        <v>1</v>
      </c>
      <c r="G13" s="39">
        <f t="shared" si="3"/>
        <v>1</v>
      </c>
    </row>
    <row r="14" spans="1:7" ht="15">
      <c r="A14" s="5" t="s">
        <v>4</v>
      </c>
      <c r="B14" s="42">
        <v>24800000</v>
      </c>
      <c r="C14" s="42">
        <v>25241919.05</v>
      </c>
      <c r="D14" s="39">
        <f t="shared" si="0"/>
        <v>101.7819316532258</v>
      </c>
      <c r="E14" s="39">
        <f t="shared" si="1"/>
        <v>100</v>
      </c>
      <c r="F14" s="39">
        <f t="shared" si="2"/>
        <v>1</v>
      </c>
      <c r="G14" s="39">
        <f t="shared" si="3"/>
        <v>1</v>
      </c>
    </row>
    <row r="15" spans="1:7" ht="15">
      <c r="A15" s="5" t="s">
        <v>5</v>
      </c>
      <c r="B15" s="42">
        <v>24957000</v>
      </c>
      <c r="C15" s="42">
        <v>35253579.36</v>
      </c>
      <c r="D15" s="39">
        <f t="shared" si="0"/>
        <v>141.25727996153384</v>
      </c>
      <c r="E15" s="39">
        <f t="shared" si="1"/>
        <v>100</v>
      </c>
      <c r="F15" s="39">
        <f t="shared" si="2"/>
        <v>1</v>
      </c>
      <c r="G15" s="39">
        <f t="shared" si="3"/>
        <v>1</v>
      </c>
    </row>
    <row r="16" spans="1:7" ht="15">
      <c r="A16" s="5" t="s">
        <v>6</v>
      </c>
      <c r="B16" s="42">
        <v>20588890.6</v>
      </c>
      <c r="C16" s="42">
        <v>21322392.98</v>
      </c>
      <c r="D16" s="39">
        <f t="shared" si="0"/>
        <v>103.56261245081365</v>
      </c>
      <c r="E16" s="39">
        <f t="shared" si="1"/>
        <v>100</v>
      </c>
      <c r="F16" s="39">
        <f t="shared" si="2"/>
        <v>1</v>
      </c>
      <c r="G16" s="39">
        <f t="shared" si="3"/>
        <v>1</v>
      </c>
    </row>
    <row r="17" spans="1:7" ht="15">
      <c r="A17" s="5" t="s">
        <v>7</v>
      </c>
      <c r="B17" s="42">
        <v>7670343</v>
      </c>
      <c r="C17" s="42">
        <v>7913632.45</v>
      </c>
      <c r="D17" s="39">
        <f t="shared" si="0"/>
        <v>103.17181969567724</v>
      </c>
      <c r="E17" s="39">
        <f t="shared" si="1"/>
        <v>100</v>
      </c>
      <c r="F17" s="39">
        <f t="shared" si="2"/>
        <v>1</v>
      </c>
      <c r="G17" s="39">
        <f t="shared" si="3"/>
        <v>1</v>
      </c>
    </row>
    <row r="18" spans="1:7" ht="15">
      <c r="A18" s="5" t="s">
        <v>8</v>
      </c>
      <c r="B18" s="42">
        <v>90198322</v>
      </c>
      <c r="C18" s="42">
        <v>90025590.78</v>
      </c>
      <c r="D18" s="39">
        <f t="shared" si="0"/>
        <v>99.80849841086844</v>
      </c>
      <c r="E18" s="39">
        <f t="shared" si="1"/>
        <v>99.80849841086844</v>
      </c>
      <c r="F18" s="39">
        <f t="shared" si="2"/>
        <v>0.9979645929810024</v>
      </c>
      <c r="G18" s="39">
        <f t="shared" si="3"/>
        <v>0.9979645929810024</v>
      </c>
    </row>
    <row r="19" spans="1:7" ht="15">
      <c r="A19" s="5" t="s">
        <v>9</v>
      </c>
      <c r="B19" s="42">
        <v>3742000</v>
      </c>
      <c r="C19" s="42">
        <v>4209765.88</v>
      </c>
      <c r="D19" s="39">
        <f t="shared" si="0"/>
        <v>112.50042437199359</v>
      </c>
      <c r="E19" s="39">
        <f t="shared" si="1"/>
        <v>100</v>
      </c>
      <c r="F19" s="39">
        <f t="shared" si="2"/>
        <v>1</v>
      </c>
      <c r="G19" s="39">
        <f t="shared" si="3"/>
        <v>1</v>
      </c>
    </row>
    <row r="20" spans="1:7" ht="15">
      <c r="A20" s="5" t="s">
        <v>10</v>
      </c>
      <c r="B20" s="42">
        <v>1365034.42</v>
      </c>
      <c r="C20" s="42">
        <v>1185034.42</v>
      </c>
      <c r="D20" s="39">
        <f t="shared" si="0"/>
        <v>86.81351932502918</v>
      </c>
      <c r="E20" s="39">
        <f t="shared" si="1"/>
        <v>86.81351932502918</v>
      </c>
      <c r="F20" s="39">
        <f t="shared" si="2"/>
        <v>0.8598452605880316</v>
      </c>
      <c r="G20" s="39">
        <f t="shared" si="3"/>
        <v>0.8598452605880316</v>
      </c>
    </row>
    <row r="21" spans="1:7" ht="15">
      <c r="A21" s="5" t="s">
        <v>11</v>
      </c>
      <c r="B21" s="42">
        <v>11409204.23</v>
      </c>
      <c r="C21" s="42">
        <v>11409121.39</v>
      </c>
      <c r="D21" s="39">
        <f t="shared" si="0"/>
        <v>99.9992739195624</v>
      </c>
      <c r="E21" s="39">
        <f t="shared" si="1"/>
        <v>99.9992739195624</v>
      </c>
      <c r="F21" s="39">
        <f t="shared" si="2"/>
        <v>0.9999922827313039</v>
      </c>
      <c r="G21" s="39">
        <f t="shared" si="3"/>
        <v>0.9999922827313039</v>
      </c>
    </row>
    <row r="22" spans="1:7" ht="15">
      <c r="A22" s="5" t="s">
        <v>12</v>
      </c>
      <c r="B22" s="42">
        <v>8474969</v>
      </c>
      <c r="C22" s="42">
        <v>8474969.94</v>
      </c>
      <c r="D22" s="39">
        <f t="shared" si="0"/>
        <v>100.000011091486</v>
      </c>
      <c r="E22" s="39">
        <f t="shared" si="1"/>
        <v>100</v>
      </c>
      <c r="F22" s="39">
        <f t="shared" si="2"/>
        <v>1</v>
      </c>
      <c r="G22" s="39">
        <f t="shared" si="3"/>
        <v>1</v>
      </c>
    </row>
    <row r="23" spans="1:7" ht="15">
      <c r="A23" s="5" t="s">
        <v>13</v>
      </c>
      <c r="B23" s="42">
        <v>12460419</v>
      </c>
      <c r="C23" s="42">
        <v>12460416.63</v>
      </c>
      <c r="D23" s="39">
        <f t="shared" si="0"/>
        <v>99.99998097977284</v>
      </c>
      <c r="E23" s="39">
        <f t="shared" si="1"/>
        <v>99.99998097977284</v>
      </c>
      <c r="F23" s="39">
        <f t="shared" si="2"/>
        <v>0.9999997978402997</v>
      </c>
      <c r="G23" s="39">
        <f t="shared" si="3"/>
        <v>0.9999997978402997</v>
      </c>
    </row>
    <row r="24" spans="1:7" ht="15">
      <c r="A24" s="5" t="s">
        <v>14</v>
      </c>
      <c r="B24" s="42">
        <v>1300658.68</v>
      </c>
      <c r="C24" s="42">
        <v>1230658.68</v>
      </c>
      <c r="D24" s="39">
        <f t="shared" si="0"/>
        <v>94.61811149409313</v>
      </c>
      <c r="E24" s="39">
        <f t="shared" si="1"/>
        <v>94.61811149409313</v>
      </c>
      <c r="F24" s="39">
        <f t="shared" si="2"/>
        <v>0.9427976880502034</v>
      </c>
      <c r="G24" s="39">
        <f t="shared" si="3"/>
        <v>0.9427976880502034</v>
      </c>
    </row>
    <row r="25" spans="1:7" ht="15">
      <c r="A25" s="5" t="s">
        <v>15</v>
      </c>
      <c r="B25" s="42">
        <v>9667981.72</v>
      </c>
      <c r="C25" s="42">
        <v>9765683.56</v>
      </c>
      <c r="D25" s="39">
        <f t="shared" si="0"/>
        <v>101.01057121154756</v>
      </c>
      <c r="E25" s="39">
        <f t="shared" si="1"/>
        <v>100</v>
      </c>
      <c r="F25" s="39">
        <f t="shared" si="2"/>
        <v>1</v>
      </c>
      <c r="G25" s="39">
        <f t="shared" si="3"/>
        <v>1</v>
      </c>
    </row>
    <row r="26" spans="1:7" ht="15">
      <c r="A26" s="5" t="s">
        <v>16</v>
      </c>
      <c r="B26" s="42">
        <v>28935479.34</v>
      </c>
      <c r="C26" s="42">
        <v>28599733.61</v>
      </c>
      <c r="D26" s="39">
        <f t="shared" si="0"/>
        <v>98.83967455297736</v>
      </c>
      <c r="E26" s="39">
        <f t="shared" si="1"/>
        <v>98.83967455297736</v>
      </c>
      <c r="F26" s="39">
        <f t="shared" si="2"/>
        <v>0.987667284799559</v>
      </c>
      <c r="G26" s="39">
        <f t="shared" si="3"/>
        <v>0.987667284799559</v>
      </c>
    </row>
    <row r="27" spans="1:7" ht="15">
      <c r="A27" s="5" t="s">
        <v>17</v>
      </c>
      <c r="B27" s="42">
        <v>2695957</v>
      </c>
      <c r="C27" s="42">
        <v>751059.53</v>
      </c>
      <c r="D27" s="39">
        <f t="shared" si="0"/>
        <v>27.858735506538125</v>
      </c>
      <c r="E27" s="39">
        <f t="shared" si="1"/>
        <v>27.858735506538125</v>
      </c>
      <c r="F27" s="39">
        <f t="shared" si="2"/>
        <v>0.23323437275250025</v>
      </c>
      <c r="G27" s="39">
        <f t="shared" si="3"/>
        <v>0.23323437275250025</v>
      </c>
    </row>
    <row r="28" spans="1:7" ht="15">
      <c r="A28" s="5" t="s">
        <v>18</v>
      </c>
      <c r="B28" s="42">
        <v>1882260</v>
      </c>
      <c r="C28" s="42">
        <v>1881547.81</v>
      </c>
      <c r="D28" s="39">
        <f t="shared" si="0"/>
        <v>99.96216303805001</v>
      </c>
      <c r="E28" s="39">
        <f t="shared" si="1"/>
        <v>99.96216303805001</v>
      </c>
      <c r="F28" s="39">
        <f t="shared" si="2"/>
        <v>0.9995978434524757</v>
      </c>
      <c r="G28" s="39">
        <f t="shared" si="3"/>
        <v>0.9995978434524757</v>
      </c>
    </row>
    <row r="29" spans="1:7" ht="15">
      <c r="A29" s="5" t="s">
        <v>19</v>
      </c>
      <c r="B29" s="42">
        <v>16822340</v>
      </c>
      <c r="C29" s="42">
        <v>16822261.28</v>
      </c>
      <c r="D29" s="39">
        <f t="shared" si="0"/>
        <v>99.99953205083241</v>
      </c>
      <c r="E29" s="39">
        <f t="shared" si="1"/>
        <v>99.99953205083241</v>
      </c>
      <c r="F29" s="39">
        <f t="shared" si="2"/>
        <v>0.9999950263231518</v>
      </c>
      <c r="G29" s="39">
        <f t="shared" si="3"/>
        <v>0.9999950263231518</v>
      </c>
    </row>
    <row r="30" spans="1:7" ht="15">
      <c r="A30" s="5" t="s">
        <v>20</v>
      </c>
      <c r="B30" s="42">
        <v>8635411.15</v>
      </c>
      <c r="C30" s="42">
        <v>10912302.02</v>
      </c>
      <c r="D30" s="39">
        <f t="shared" si="0"/>
        <v>126.3669074980871</v>
      </c>
      <c r="E30" s="39">
        <f t="shared" si="1"/>
        <v>100</v>
      </c>
      <c r="F30" s="39">
        <f t="shared" si="2"/>
        <v>1</v>
      </c>
      <c r="G30" s="39">
        <f t="shared" si="3"/>
        <v>1</v>
      </c>
    </row>
    <row r="31" spans="1:7" ht="15">
      <c r="A31" s="5" t="s">
        <v>21</v>
      </c>
      <c r="B31" s="42">
        <v>15536829.71</v>
      </c>
      <c r="C31" s="42">
        <v>918979.07</v>
      </c>
      <c r="D31" s="39">
        <f t="shared" si="0"/>
        <v>5.9148429065198265</v>
      </c>
      <c r="E31" s="39">
        <f t="shared" si="1"/>
        <v>5.9148429065198265</v>
      </c>
      <c r="F31" s="39">
        <f t="shared" si="2"/>
        <v>0</v>
      </c>
      <c r="G31" s="39">
        <f t="shared" si="3"/>
        <v>0</v>
      </c>
    </row>
    <row r="32" spans="1:7" ht="15">
      <c r="A32" s="5" t="s">
        <v>22</v>
      </c>
      <c r="B32" s="42">
        <v>23608242.5</v>
      </c>
      <c r="C32" s="42">
        <v>23608717.5</v>
      </c>
      <c r="D32" s="39">
        <f t="shared" si="0"/>
        <v>100.00201200915315</v>
      </c>
      <c r="E32" s="39">
        <f t="shared" si="1"/>
        <v>100</v>
      </c>
      <c r="F32" s="39">
        <f t="shared" si="2"/>
        <v>1</v>
      </c>
      <c r="G32" s="39">
        <f t="shared" si="3"/>
        <v>1</v>
      </c>
    </row>
    <row r="33" spans="1:7" ht="15">
      <c r="A33" s="5" t="s">
        <v>23</v>
      </c>
      <c r="B33" s="42">
        <v>17469230</v>
      </c>
      <c r="C33" s="42">
        <v>2877612.38</v>
      </c>
      <c r="D33" s="39">
        <f t="shared" si="0"/>
        <v>16.472462609971934</v>
      </c>
      <c r="E33" s="39">
        <f t="shared" si="1"/>
        <v>16.472462609971934</v>
      </c>
      <c r="F33" s="39">
        <f t="shared" si="2"/>
        <v>0.11221344609078322</v>
      </c>
      <c r="G33" s="39">
        <f t="shared" si="3"/>
        <v>0.11221344609078322</v>
      </c>
    </row>
    <row r="34" spans="1:7" ht="15">
      <c r="A34" s="5" t="s">
        <v>24</v>
      </c>
      <c r="B34" s="42">
        <v>16598471.19</v>
      </c>
      <c r="C34" s="42">
        <v>16843844.44</v>
      </c>
      <c r="D34" s="39">
        <f t="shared" si="0"/>
        <v>101.4782882543293</v>
      </c>
      <c r="E34" s="39">
        <f t="shared" si="1"/>
        <v>100</v>
      </c>
      <c r="F34" s="39">
        <f t="shared" si="2"/>
        <v>1</v>
      </c>
      <c r="G34" s="39">
        <f t="shared" si="3"/>
        <v>1</v>
      </c>
    </row>
    <row r="35" spans="1:7" ht="15">
      <c r="A35" s="5" t="s">
        <v>25</v>
      </c>
      <c r="B35" s="42">
        <v>1921740.45</v>
      </c>
      <c r="C35" s="42">
        <v>1921740.45</v>
      </c>
      <c r="D35" s="39">
        <f t="shared" si="0"/>
        <v>100</v>
      </c>
      <c r="E35" s="39">
        <f t="shared" si="1"/>
        <v>100</v>
      </c>
      <c r="F35" s="39">
        <f t="shared" si="2"/>
        <v>1</v>
      </c>
      <c r="G35" s="39">
        <f t="shared" si="3"/>
        <v>1</v>
      </c>
    </row>
    <row r="36" spans="1:7" ht="15">
      <c r="A36" s="5" t="s">
        <v>26</v>
      </c>
      <c r="B36" s="42">
        <v>20758080.69</v>
      </c>
      <c r="C36" s="42">
        <v>20758253.13</v>
      </c>
      <c r="D36" s="39">
        <f t="shared" si="0"/>
        <v>100.00083071263943</v>
      </c>
      <c r="E36" s="39">
        <f t="shared" si="1"/>
        <v>100</v>
      </c>
      <c r="F36" s="39">
        <f t="shared" si="2"/>
        <v>1</v>
      </c>
      <c r="G36" s="39">
        <f t="shared" si="3"/>
        <v>1</v>
      </c>
    </row>
    <row r="37" spans="1:7" ht="15">
      <c r="A37" s="5" t="s">
        <v>27</v>
      </c>
      <c r="B37" s="42">
        <v>1400373.82</v>
      </c>
      <c r="C37" s="42">
        <v>1400373.82</v>
      </c>
      <c r="D37" s="39">
        <f t="shared" si="0"/>
        <v>100</v>
      </c>
      <c r="E37" s="39">
        <f t="shared" si="1"/>
        <v>100</v>
      </c>
      <c r="F37" s="39">
        <f t="shared" si="2"/>
        <v>1</v>
      </c>
      <c r="G37" s="39">
        <f t="shared" si="3"/>
        <v>1</v>
      </c>
    </row>
    <row r="38" spans="1:7" ht="15">
      <c r="A38" s="5" t="s">
        <v>28</v>
      </c>
      <c r="B38" s="42">
        <v>11225000</v>
      </c>
      <c r="C38" s="42">
        <v>11242040.18</v>
      </c>
      <c r="D38" s="39">
        <f t="shared" si="0"/>
        <v>100.15180561247217</v>
      </c>
      <c r="E38" s="39">
        <f t="shared" si="1"/>
        <v>100</v>
      </c>
      <c r="F38" s="39">
        <f t="shared" si="2"/>
        <v>1</v>
      </c>
      <c r="G38" s="39">
        <f t="shared" si="3"/>
        <v>1</v>
      </c>
    </row>
    <row r="39" spans="1:7" ht="15">
      <c r="A39" s="5" t="s">
        <v>29</v>
      </c>
      <c r="B39" s="42">
        <v>6543389.4</v>
      </c>
      <c r="C39" s="42">
        <v>6543389.4</v>
      </c>
      <c r="D39" s="39">
        <f t="shared" si="0"/>
        <v>100</v>
      </c>
      <c r="E39" s="39">
        <f t="shared" si="1"/>
        <v>100</v>
      </c>
      <c r="F39" s="39">
        <f t="shared" si="2"/>
        <v>1</v>
      </c>
      <c r="G39" s="39">
        <f t="shared" si="3"/>
        <v>1</v>
      </c>
    </row>
    <row r="40" spans="1:7" ht="15">
      <c r="A40" s="5" t="s">
        <v>30</v>
      </c>
      <c r="B40" s="42">
        <v>28075632.28</v>
      </c>
      <c r="C40" s="42">
        <v>28132678.99</v>
      </c>
      <c r="D40" s="39">
        <f t="shared" si="0"/>
        <v>100.20318940435986</v>
      </c>
      <c r="E40" s="39">
        <f t="shared" si="1"/>
        <v>100</v>
      </c>
      <c r="F40" s="39">
        <f t="shared" si="2"/>
        <v>1</v>
      </c>
      <c r="G40" s="39">
        <f t="shared" si="3"/>
        <v>1</v>
      </c>
    </row>
    <row r="41" spans="1:7" ht="15">
      <c r="A41" s="5" t="s">
        <v>31</v>
      </c>
      <c r="B41" s="42">
        <v>85008976</v>
      </c>
      <c r="C41" s="42">
        <v>18144399.46</v>
      </c>
      <c r="D41" s="39">
        <f t="shared" si="0"/>
        <v>21.344098369094578</v>
      </c>
      <c r="E41" s="39">
        <f t="shared" si="1"/>
        <v>21.344098369094578</v>
      </c>
      <c r="F41" s="39">
        <f t="shared" si="2"/>
        <v>0.16399245044831787</v>
      </c>
      <c r="G41" s="39">
        <f t="shared" si="3"/>
        <v>0.16399245044831787</v>
      </c>
    </row>
    <row r="42" spans="1:7" ht="15">
      <c r="A42" s="5" t="s">
        <v>32</v>
      </c>
      <c r="B42" s="42">
        <v>28436851.78</v>
      </c>
      <c r="C42" s="42">
        <v>27385919.7</v>
      </c>
      <c r="D42" s="39">
        <f t="shared" si="0"/>
        <v>96.30433042261333</v>
      </c>
      <c r="E42" s="39">
        <f t="shared" si="1"/>
        <v>96.30433042261333</v>
      </c>
      <c r="F42" s="39">
        <f t="shared" si="2"/>
        <v>0.960719951036328</v>
      </c>
      <c r="G42" s="39">
        <f t="shared" si="3"/>
        <v>0.960719951036328</v>
      </c>
    </row>
    <row r="43" spans="1:7" ht="15">
      <c r="A43" s="5" t="s">
        <v>33</v>
      </c>
      <c r="B43" s="42">
        <v>14242382.95</v>
      </c>
      <c r="C43" s="42">
        <v>14242382.95</v>
      </c>
      <c r="D43" s="39">
        <f t="shared" si="0"/>
        <v>100</v>
      </c>
      <c r="E43" s="39">
        <f t="shared" si="1"/>
        <v>100</v>
      </c>
      <c r="F43" s="39">
        <f t="shared" si="2"/>
        <v>1</v>
      </c>
      <c r="G43" s="39">
        <f t="shared" si="3"/>
        <v>1</v>
      </c>
    </row>
    <row r="44" spans="1:7" ht="15">
      <c r="A44" s="5" t="s">
        <v>34</v>
      </c>
      <c r="B44" s="42">
        <v>1396483.41</v>
      </c>
      <c r="C44" s="42">
        <v>1396483.41</v>
      </c>
      <c r="D44" s="39">
        <f t="shared" si="0"/>
        <v>100</v>
      </c>
      <c r="E44" s="39">
        <f t="shared" si="1"/>
        <v>100</v>
      </c>
      <c r="F44" s="39">
        <f t="shared" si="2"/>
        <v>1</v>
      </c>
      <c r="G44" s="39">
        <f t="shared" si="3"/>
        <v>1</v>
      </c>
    </row>
    <row r="45" spans="1:7" ht="15">
      <c r="A45" s="5" t="s">
        <v>35</v>
      </c>
      <c r="B45" s="42">
        <v>2011346</v>
      </c>
      <c r="C45" s="42">
        <v>2011028.34</v>
      </c>
      <c r="D45" s="39">
        <f t="shared" si="0"/>
        <v>99.98420659598101</v>
      </c>
      <c r="E45" s="39">
        <f t="shared" si="1"/>
        <v>99.98420659598101</v>
      </c>
      <c r="F45" s="39">
        <f t="shared" si="2"/>
        <v>0.9998321371350499</v>
      </c>
      <c r="G45" s="39">
        <f t="shared" si="3"/>
        <v>0.9998321371350499</v>
      </c>
    </row>
    <row r="46" spans="1:7" ht="15">
      <c r="A46" s="5" t="s">
        <v>36</v>
      </c>
      <c r="B46" s="42">
        <v>3752820.57</v>
      </c>
      <c r="C46" s="42">
        <v>1966674.08</v>
      </c>
      <c r="D46" s="39">
        <f t="shared" si="0"/>
        <v>52.405225438209534</v>
      </c>
      <c r="E46" s="39">
        <f t="shared" si="1"/>
        <v>52.405225438209534</v>
      </c>
      <c r="F46" s="39">
        <f>($E46-$B$4)/($B$3-$B$4)</f>
        <v>0.4941308912892419</v>
      </c>
      <c r="G46" s="39">
        <f t="shared" si="3"/>
        <v>0.4941308912892419</v>
      </c>
    </row>
    <row r="47" spans="1:7" ht="15">
      <c r="A47" s="15" t="s">
        <v>103</v>
      </c>
      <c r="B47" s="43">
        <f>AVERAGE(B$10:B$46)</f>
        <v>33211295.1591892</v>
      </c>
      <c r="C47" s="43">
        <f>AVERAGE(C$10:C$46)</f>
        <v>31169696.62567567</v>
      </c>
      <c r="D47" s="43">
        <f t="shared" si="0"/>
        <v>93.85269823495986</v>
      </c>
      <c r="E47" s="16"/>
      <c r="F47" s="24"/>
      <c r="G47" s="24"/>
    </row>
    <row r="48" ht="15">
      <c r="A48" s="6" t="s">
        <v>39</v>
      </c>
    </row>
    <row r="49" ht="15">
      <c r="E49" s="21"/>
    </row>
    <row r="50" spans="2:4" ht="15">
      <c r="B50" s="21">
        <f>SUM(B$10:B$46)</f>
        <v>1228817920.8900003</v>
      </c>
      <c r="C50" s="21">
        <f>SUM(C$10:C$46)</f>
        <v>1153278775.1499999</v>
      </c>
      <c r="D50" s="21">
        <f>$C$50/$B$50*100</f>
        <v>93.85269823495986</v>
      </c>
    </row>
  </sheetData>
  <sheetProtection/>
  <mergeCells count="7">
    <mergeCell ref="A1:G1"/>
    <mergeCell ref="A7:A8"/>
    <mergeCell ref="E7:E8"/>
    <mergeCell ref="F7:F8"/>
    <mergeCell ref="G7:G8"/>
    <mergeCell ref="B7:C7"/>
    <mergeCell ref="D7:D8"/>
  </mergeCells>
  <printOptions/>
  <pageMargins left="0.21" right="0.15748031496062992" top="0.58" bottom="0.31496062992125984" header="0.31496062992125984" footer="0.31496062992125984"/>
  <pageSetup fitToHeight="1" fitToWidth="1"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J46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D9" sqref="D9"/>
    </sheetView>
  </sheetViews>
  <sheetFormatPr defaultColWidth="8.7109375" defaultRowHeight="15"/>
  <cols>
    <col min="1" max="1" width="24.7109375" style="1" customWidth="1"/>
    <col min="2" max="2" width="23.8515625" style="1" customWidth="1"/>
    <col min="3" max="3" width="17.28125" style="1" customWidth="1"/>
    <col min="4" max="4" width="18.57421875" style="1" customWidth="1"/>
    <col min="5" max="6" width="8.421875" style="2" customWidth="1"/>
    <col min="7" max="7" width="17.28125" style="2" customWidth="1"/>
    <col min="8" max="9" width="8.7109375" style="1" customWidth="1"/>
    <col min="10" max="10" width="16.00390625" style="1" bestFit="1" customWidth="1"/>
    <col min="11" max="16384" width="8.7109375" style="1" customWidth="1"/>
  </cols>
  <sheetData>
    <row r="1" spans="1:7" ht="17.25" customHeight="1">
      <c r="A1" s="71" t="s">
        <v>127</v>
      </c>
      <c r="B1" s="71"/>
      <c r="C1" s="71"/>
      <c r="D1" s="73"/>
      <c r="E1" s="73"/>
      <c r="F1" s="73"/>
      <c r="G1" s="73"/>
    </row>
    <row r="3" spans="1:7" ht="15">
      <c r="A3" s="11" t="s">
        <v>57</v>
      </c>
      <c r="B3" s="11">
        <v>1</v>
      </c>
      <c r="C3" s="2"/>
      <c r="D3" s="2"/>
      <c r="F3" s="1"/>
      <c r="G3" s="1"/>
    </row>
    <row r="4" spans="1:7" ht="15">
      <c r="A4" s="12" t="s">
        <v>58</v>
      </c>
      <c r="B4" s="12">
        <v>0</v>
      </c>
      <c r="C4" s="2"/>
      <c r="D4" s="2"/>
      <c r="F4" s="1"/>
      <c r="G4" s="1"/>
    </row>
    <row r="5" spans="1:7" ht="15">
      <c r="A5" s="13" t="s">
        <v>59</v>
      </c>
      <c r="B5" s="14" t="s">
        <v>43</v>
      </c>
      <c r="C5" s="2"/>
      <c r="D5" s="2"/>
      <c r="F5" s="1"/>
      <c r="G5" s="1"/>
    </row>
    <row r="7" spans="1:7" s="8" customFormat="1" ht="102.75" customHeight="1">
      <c r="A7" s="3" t="s">
        <v>38</v>
      </c>
      <c r="B7" s="3" t="s">
        <v>289</v>
      </c>
      <c r="C7" s="3" t="s">
        <v>290</v>
      </c>
      <c r="D7" s="3" t="s">
        <v>126</v>
      </c>
      <c r="E7" s="9" t="s">
        <v>87</v>
      </c>
      <c r="F7" s="9" t="s">
        <v>88</v>
      </c>
      <c r="G7" s="9" t="s">
        <v>89</v>
      </c>
    </row>
    <row r="8" spans="1:7" s="7" customFormat="1" ht="15">
      <c r="A8" s="9">
        <v>1</v>
      </c>
      <c r="B8" s="9">
        <v>2</v>
      </c>
      <c r="C8" s="9">
        <v>3</v>
      </c>
      <c r="D8" s="9" t="s">
        <v>128</v>
      </c>
      <c r="E8" s="9">
        <v>5</v>
      </c>
      <c r="F8" s="9">
        <v>6</v>
      </c>
      <c r="G8" s="9">
        <v>7</v>
      </c>
    </row>
    <row r="9" spans="1:10" ht="15">
      <c r="A9" s="5" t="s">
        <v>260</v>
      </c>
      <c r="B9" s="44" t="s">
        <v>259</v>
      </c>
      <c r="C9" s="44">
        <v>909380694.72</v>
      </c>
      <c r="D9" s="44">
        <v>0</v>
      </c>
      <c r="E9" s="20">
        <f aca="true" t="shared" si="0" ref="E9:E45">IF($D9&lt;0,1,0)</f>
        <v>0</v>
      </c>
      <c r="F9" s="20">
        <f aca="true" t="shared" si="1" ref="F9:F45">($E9-$B$4)/($B$3-$B$4)</f>
        <v>0</v>
      </c>
      <c r="G9" s="20">
        <f aca="true" t="shared" si="2" ref="G9:G45">$F9*$B$5</f>
        <v>0</v>
      </c>
      <c r="J9" s="54"/>
    </row>
    <row r="10" spans="1:10" ht="15">
      <c r="A10" s="5" t="s">
        <v>261</v>
      </c>
      <c r="B10" s="44" t="s">
        <v>259</v>
      </c>
      <c r="C10" s="44">
        <v>679048837.56</v>
      </c>
      <c r="D10" s="44">
        <v>0</v>
      </c>
      <c r="E10" s="20">
        <f t="shared" si="0"/>
        <v>0</v>
      </c>
      <c r="F10" s="20">
        <f t="shared" si="1"/>
        <v>0</v>
      </c>
      <c r="G10" s="20">
        <f t="shared" si="2"/>
        <v>0</v>
      </c>
      <c r="J10" s="54"/>
    </row>
    <row r="11" spans="1:10" ht="15">
      <c r="A11" s="5" t="s">
        <v>291</v>
      </c>
      <c r="B11" s="44"/>
      <c r="C11" s="44">
        <v>237252227.78</v>
      </c>
      <c r="D11" s="44">
        <v>0</v>
      </c>
      <c r="E11" s="20">
        <f t="shared" si="0"/>
        <v>0</v>
      </c>
      <c r="F11" s="20">
        <f t="shared" si="1"/>
        <v>0</v>
      </c>
      <c r="G11" s="20">
        <f t="shared" si="2"/>
        <v>0</v>
      </c>
      <c r="J11" s="54"/>
    </row>
    <row r="12" spans="1:10" ht="15">
      <c r="A12" s="5" t="s">
        <v>262</v>
      </c>
      <c r="B12" s="44"/>
      <c r="C12" s="44">
        <v>143815680.95</v>
      </c>
      <c r="D12" s="44">
        <v>0</v>
      </c>
      <c r="E12" s="20">
        <f t="shared" si="0"/>
        <v>0</v>
      </c>
      <c r="F12" s="20">
        <f t="shared" si="1"/>
        <v>0</v>
      </c>
      <c r="G12" s="20">
        <f t="shared" si="2"/>
        <v>0</v>
      </c>
      <c r="J12" s="54"/>
    </row>
    <row r="13" spans="1:10" ht="15">
      <c r="A13" s="5" t="s">
        <v>4</v>
      </c>
      <c r="B13" s="44">
        <v>152770447.4</v>
      </c>
      <c r="C13" s="44">
        <v>95598058.33</v>
      </c>
      <c r="D13" s="44">
        <f aca="true" t="shared" si="3" ref="D13:D45">$B13-$C13</f>
        <v>57172389.07000001</v>
      </c>
      <c r="E13" s="20">
        <f t="shared" si="0"/>
        <v>0</v>
      </c>
      <c r="F13" s="20">
        <f t="shared" si="1"/>
        <v>0</v>
      </c>
      <c r="G13" s="20">
        <f t="shared" si="2"/>
        <v>0</v>
      </c>
      <c r="J13" s="54"/>
    </row>
    <row r="14" spans="1:10" ht="15">
      <c r="A14" s="5" t="s">
        <v>263</v>
      </c>
      <c r="B14" s="44" t="s">
        <v>259</v>
      </c>
      <c r="C14" s="44">
        <v>67588282.27</v>
      </c>
      <c r="D14" s="44">
        <v>0</v>
      </c>
      <c r="E14" s="20">
        <f t="shared" si="0"/>
        <v>0</v>
      </c>
      <c r="F14" s="20">
        <f t="shared" si="1"/>
        <v>0</v>
      </c>
      <c r="G14" s="20">
        <f t="shared" si="2"/>
        <v>0</v>
      </c>
      <c r="J14" s="54"/>
    </row>
    <row r="15" spans="1:10" ht="15">
      <c r="A15" s="5" t="s">
        <v>6</v>
      </c>
      <c r="B15" s="44">
        <v>121555679.29</v>
      </c>
      <c r="C15" s="44">
        <v>85509207.17</v>
      </c>
      <c r="D15" s="44">
        <f t="shared" si="3"/>
        <v>36046472.120000005</v>
      </c>
      <c r="E15" s="20">
        <f t="shared" si="0"/>
        <v>0</v>
      </c>
      <c r="F15" s="20">
        <f t="shared" si="1"/>
        <v>0</v>
      </c>
      <c r="G15" s="20">
        <f t="shared" si="2"/>
        <v>0</v>
      </c>
      <c r="J15" s="54"/>
    </row>
    <row r="16" spans="1:10" ht="15">
      <c r="A16" s="5" t="s">
        <v>7</v>
      </c>
      <c r="B16" s="44">
        <v>54757985.75</v>
      </c>
      <c r="C16" s="44">
        <v>43205334.16</v>
      </c>
      <c r="D16" s="44">
        <f t="shared" si="3"/>
        <v>11552651.590000004</v>
      </c>
      <c r="E16" s="20">
        <f t="shared" si="0"/>
        <v>0</v>
      </c>
      <c r="F16" s="20">
        <f t="shared" si="1"/>
        <v>0</v>
      </c>
      <c r="G16" s="20">
        <f t="shared" si="2"/>
        <v>0</v>
      </c>
      <c r="J16" s="54"/>
    </row>
    <row r="17" spans="1:10" ht="15">
      <c r="A17" s="5" t="s">
        <v>8</v>
      </c>
      <c r="B17" s="44">
        <v>122960973.5</v>
      </c>
      <c r="C17" s="44">
        <v>77974878.27</v>
      </c>
      <c r="D17" s="44">
        <f t="shared" si="3"/>
        <v>44986095.230000004</v>
      </c>
      <c r="E17" s="20">
        <f t="shared" si="0"/>
        <v>0</v>
      </c>
      <c r="F17" s="20">
        <f t="shared" si="1"/>
        <v>0</v>
      </c>
      <c r="G17" s="20">
        <f t="shared" si="2"/>
        <v>0</v>
      </c>
      <c r="J17" s="54"/>
    </row>
    <row r="18" spans="1:10" ht="15">
      <c r="A18" s="5" t="s">
        <v>9</v>
      </c>
      <c r="B18" s="44">
        <v>62701580.34</v>
      </c>
      <c r="C18" s="44">
        <v>46088104.97</v>
      </c>
      <c r="D18" s="44">
        <f t="shared" si="3"/>
        <v>16613475.370000005</v>
      </c>
      <c r="E18" s="20">
        <f t="shared" si="0"/>
        <v>0</v>
      </c>
      <c r="F18" s="20">
        <f t="shared" si="1"/>
        <v>0</v>
      </c>
      <c r="G18" s="20">
        <f t="shared" si="2"/>
        <v>0</v>
      </c>
      <c r="J18" s="54"/>
    </row>
    <row r="19" spans="1:10" ht="15">
      <c r="A19" s="5" t="s">
        <v>10</v>
      </c>
      <c r="B19" s="44">
        <v>33091991.56</v>
      </c>
      <c r="C19" s="44">
        <v>24026384.27</v>
      </c>
      <c r="D19" s="44">
        <f t="shared" si="3"/>
        <v>9065607.29</v>
      </c>
      <c r="E19" s="20">
        <f t="shared" si="0"/>
        <v>0</v>
      </c>
      <c r="F19" s="20">
        <f t="shared" si="1"/>
        <v>0</v>
      </c>
      <c r="G19" s="20">
        <f t="shared" si="2"/>
        <v>0</v>
      </c>
      <c r="J19" s="54"/>
    </row>
    <row r="20" spans="1:10" ht="15">
      <c r="A20" s="5" t="s">
        <v>11</v>
      </c>
      <c r="B20" s="44">
        <v>88648109.13</v>
      </c>
      <c r="C20" s="44">
        <v>49387675.78</v>
      </c>
      <c r="D20" s="44">
        <f t="shared" si="3"/>
        <v>39260433.349999994</v>
      </c>
      <c r="E20" s="20">
        <f t="shared" si="0"/>
        <v>0</v>
      </c>
      <c r="F20" s="20">
        <f t="shared" si="1"/>
        <v>0</v>
      </c>
      <c r="G20" s="20">
        <f t="shared" si="2"/>
        <v>0</v>
      </c>
      <c r="J20" s="54"/>
    </row>
    <row r="21" spans="1:10" ht="15">
      <c r="A21" s="5" t="s">
        <v>12</v>
      </c>
      <c r="B21" s="44">
        <v>49162050.75</v>
      </c>
      <c r="C21" s="44">
        <v>27333880.44</v>
      </c>
      <c r="D21" s="44">
        <f t="shared" si="3"/>
        <v>21828170.31</v>
      </c>
      <c r="E21" s="20">
        <f t="shared" si="0"/>
        <v>0</v>
      </c>
      <c r="F21" s="20">
        <f t="shared" si="1"/>
        <v>0</v>
      </c>
      <c r="G21" s="20">
        <f t="shared" si="2"/>
        <v>0</v>
      </c>
      <c r="J21" s="54"/>
    </row>
    <row r="22" spans="1:10" ht="15">
      <c r="A22" s="5" t="s">
        <v>13</v>
      </c>
      <c r="B22" s="44">
        <v>53755829.38</v>
      </c>
      <c r="C22" s="44">
        <v>32307238.16</v>
      </c>
      <c r="D22" s="44">
        <f t="shared" si="3"/>
        <v>21448591.220000003</v>
      </c>
      <c r="E22" s="20">
        <f t="shared" si="0"/>
        <v>0</v>
      </c>
      <c r="F22" s="20">
        <f t="shared" si="1"/>
        <v>0</v>
      </c>
      <c r="G22" s="20">
        <f t="shared" si="2"/>
        <v>0</v>
      </c>
      <c r="J22" s="54"/>
    </row>
    <row r="23" spans="1:10" ht="15">
      <c r="A23" s="5" t="s">
        <v>14</v>
      </c>
      <c r="B23" s="44">
        <v>52234845.58</v>
      </c>
      <c r="C23" s="44">
        <v>28331942.66</v>
      </c>
      <c r="D23" s="44">
        <f t="shared" si="3"/>
        <v>23902902.919999998</v>
      </c>
      <c r="E23" s="20">
        <f t="shared" si="0"/>
        <v>0</v>
      </c>
      <c r="F23" s="20">
        <f t="shared" si="1"/>
        <v>0</v>
      </c>
      <c r="G23" s="20">
        <f t="shared" si="2"/>
        <v>0</v>
      </c>
      <c r="J23" s="54"/>
    </row>
    <row r="24" spans="1:10" ht="15">
      <c r="A24" s="5" t="s">
        <v>15</v>
      </c>
      <c r="B24" s="44">
        <v>70842071.56</v>
      </c>
      <c r="C24" s="44">
        <v>30169461.62</v>
      </c>
      <c r="D24" s="44">
        <f t="shared" si="3"/>
        <v>40672609.94</v>
      </c>
      <c r="E24" s="20">
        <f t="shared" si="0"/>
        <v>0</v>
      </c>
      <c r="F24" s="20">
        <f t="shared" si="1"/>
        <v>0</v>
      </c>
      <c r="G24" s="20">
        <f t="shared" si="2"/>
        <v>0</v>
      </c>
      <c r="J24" s="54"/>
    </row>
    <row r="25" spans="1:10" ht="15">
      <c r="A25" s="5" t="s">
        <v>16</v>
      </c>
      <c r="B25" s="44">
        <v>132803742.21</v>
      </c>
      <c r="C25" s="44">
        <v>84250046.97</v>
      </c>
      <c r="D25" s="44">
        <f t="shared" si="3"/>
        <v>48553695.239999995</v>
      </c>
      <c r="E25" s="20">
        <f t="shared" si="0"/>
        <v>0</v>
      </c>
      <c r="F25" s="20">
        <f t="shared" si="1"/>
        <v>0</v>
      </c>
      <c r="G25" s="20">
        <f t="shared" si="2"/>
        <v>0</v>
      </c>
      <c r="J25" s="54"/>
    </row>
    <row r="26" spans="1:10" ht="15">
      <c r="A26" s="5" t="s">
        <v>17</v>
      </c>
      <c r="B26" s="44">
        <v>31149267.49</v>
      </c>
      <c r="C26" s="44">
        <v>22508651.33</v>
      </c>
      <c r="D26" s="44">
        <f t="shared" si="3"/>
        <v>8640616.16</v>
      </c>
      <c r="E26" s="20">
        <f t="shared" si="0"/>
        <v>0</v>
      </c>
      <c r="F26" s="20">
        <f t="shared" si="1"/>
        <v>0</v>
      </c>
      <c r="G26" s="20">
        <f t="shared" si="2"/>
        <v>0</v>
      </c>
      <c r="J26" s="54"/>
    </row>
    <row r="27" spans="1:10" ht="15">
      <c r="A27" s="5" t="s">
        <v>18</v>
      </c>
      <c r="B27" s="44">
        <v>36283242.71</v>
      </c>
      <c r="C27" s="44">
        <v>25603505.76</v>
      </c>
      <c r="D27" s="44">
        <f t="shared" si="3"/>
        <v>10679736.95</v>
      </c>
      <c r="E27" s="20">
        <f t="shared" si="0"/>
        <v>0</v>
      </c>
      <c r="F27" s="20">
        <f t="shared" si="1"/>
        <v>0</v>
      </c>
      <c r="G27" s="20">
        <f t="shared" si="2"/>
        <v>0</v>
      </c>
      <c r="J27" s="54"/>
    </row>
    <row r="28" spans="1:10" ht="15">
      <c r="A28" s="5" t="s">
        <v>19</v>
      </c>
      <c r="B28" s="44">
        <v>79434250.49</v>
      </c>
      <c r="C28" s="44">
        <v>43700143.45</v>
      </c>
      <c r="D28" s="44">
        <f t="shared" si="3"/>
        <v>35734107.03999999</v>
      </c>
      <c r="E28" s="20">
        <f t="shared" si="0"/>
        <v>0</v>
      </c>
      <c r="F28" s="20">
        <f t="shared" si="1"/>
        <v>0</v>
      </c>
      <c r="G28" s="20">
        <f t="shared" si="2"/>
        <v>0</v>
      </c>
      <c r="J28" s="54"/>
    </row>
    <row r="29" spans="1:10" ht="15">
      <c r="A29" s="5" t="s">
        <v>20</v>
      </c>
      <c r="B29" s="44">
        <v>103541837.86</v>
      </c>
      <c r="C29" s="44">
        <v>54016312.36</v>
      </c>
      <c r="D29" s="44">
        <f t="shared" si="3"/>
        <v>49525525.5</v>
      </c>
      <c r="E29" s="20">
        <f t="shared" si="0"/>
        <v>0</v>
      </c>
      <c r="F29" s="20">
        <f t="shared" si="1"/>
        <v>0</v>
      </c>
      <c r="G29" s="20">
        <f t="shared" si="2"/>
        <v>0</v>
      </c>
      <c r="J29" s="54"/>
    </row>
    <row r="30" spans="1:10" ht="15">
      <c r="A30" s="5" t="s">
        <v>21</v>
      </c>
      <c r="B30" s="44">
        <v>46464239.22</v>
      </c>
      <c r="C30" s="44">
        <v>29463540</v>
      </c>
      <c r="D30" s="44">
        <f t="shared" si="3"/>
        <v>17000699.22</v>
      </c>
      <c r="E30" s="20">
        <f t="shared" si="0"/>
        <v>0</v>
      </c>
      <c r="F30" s="20">
        <f t="shared" si="1"/>
        <v>0</v>
      </c>
      <c r="G30" s="20">
        <f t="shared" si="2"/>
        <v>0</v>
      </c>
      <c r="J30" s="54"/>
    </row>
    <row r="31" spans="1:10" ht="15">
      <c r="A31" s="5" t="s">
        <v>22</v>
      </c>
      <c r="B31" s="44">
        <v>69236618.65</v>
      </c>
      <c r="C31" s="44">
        <v>34155147.2</v>
      </c>
      <c r="D31" s="44">
        <f t="shared" si="3"/>
        <v>35081471.45</v>
      </c>
      <c r="E31" s="20">
        <f t="shared" si="0"/>
        <v>0</v>
      </c>
      <c r="F31" s="20">
        <f t="shared" si="1"/>
        <v>0</v>
      </c>
      <c r="G31" s="20">
        <f t="shared" si="2"/>
        <v>0</v>
      </c>
      <c r="J31" s="54"/>
    </row>
    <row r="32" spans="1:10" ht="15">
      <c r="A32" s="5" t="s">
        <v>23</v>
      </c>
      <c r="B32" s="44">
        <v>50250300.2</v>
      </c>
      <c r="C32" s="44">
        <v>29095025.34</v>
      </c>
      <c r="D32" s="44">
        <f t="shared" si="3"/>
        <v>21155274.860000003</v>
      </c>
      <c r="E32" s="20">
        <f t="shared" si="0"/>
        <v>0</v>
      </c>
      <c r="F32" s="20">
        <f t="shared" si="1"/>
        <v>0</v>
      </c>
      <c r="G32" s="20">
        <f t="shared" si="2"/>
        <v>0</v>
      </c>
      <c r="J32" s="54"/>
    </row>
    <row r="33" spans="1:10" ht="15">
      <c r="A33" s="5" t="s">
        <v>24</v>
      </c>
      <c r="B33" s="44">
        <v>97768971.61</v>
      </c>
      <c r="C33" s="44">
        <v>57821816.29</v>
      </c>
      <c r="D33" s="44">
        <f t="shared" si="3"/>
        <v>39947155.32</v>
      </c>
      <c r="E33" s="20">
        <f t="shared" si="0"/>
        <v>0</v>
      </c>
      <c r="F33" s="20">
        <f t="shared" si="1"/>
        <v>0</v>
      </c>
      <c r="G33" s="20">
        <f t="shared" si="2"/>
        <v>0</v>
      </c>
      <c r="J33" s="54"/>
    </row>
    <row r="34" spans="1:10" ht="15">
      <c r="A34" s="5" t="s">
        <v>25</v>
      </c>
      <c r="B34" s="44">
        <v>30984262.68</v>
      </c>
      <c r="C34" s="44">
        <v>27997639.05</v>
      </c>
      <c r="D34" s="44">
        <f t="shared" si="3"/>
        <v>2986623.629999999</v>
      </c>
      <c r="E34" s="20">
        <f t="shared" si="0"/>
        <v>0</v>
      </c>
      <c r="F34" s="20">
        <f t="shared" si="1"/>
        <v>0</v>
      </c>
      <c r="G34" s="20">
        <f t="shared" si="2"/>
        <v>0</v>
      </c>
      <c r="J34" s="54"/>
    </row>
    <row r="35" spans="1:10" ht="15">
      <c r="A35" s="5" t="s">
        <v>26</v>
      </c>
      <c r="B35" s="44">
        <v>74977437.78</v>
      </c>
      <c r="C35" s="44">
        <v>40575660.96</v>
      </c>
      <c r="D35" s="44">
        <f t="shared" si="3"/>
        <v>34401776.82</v>
      </c>
      <c r="E35" s="20">
        <f t="shared" si="0"/>
        <v>0</v>
      </c>
      <c r="F35" s="20">
        <f t="shared" si="1"/>
        <v>0</v>
      </c>
      <c r="G35" s="20">
        <f t="shared" si="2"/>
        <v>0</v>
      </c>
      <c r="J35" s="54"/>
    </row>
    <row r="36" spans="1:10" ht="15">
      <c r="A36" s="5" t="s">
        <v>27</v>
      </c>
      <c r="B36" s="44">
        <v>44356217.08</v>
      </c>
      <c r="C36" s="44">
        <v>26444180.83</v>
      </c>
      <c r="D36" s="44">
        <f t="shared" si="3"/>
        <v>17912036.25</v>
      </c>
      <c r="E36" s="20">
        <f t="shared" si="0"/>
        <v>0</v>
      </c>
      <c r="F36" s="20">
        <f t="shared" si="1"/>
        <v>0</v>
      </c>
      <c r="G36" s="20">
        <f t="shared" si="2"/>
        <v>0</v>
      </c>
      <c r="J36" s="54"/>
    </row>
    <row r="37" spans="1:10" ht="15">
      <c r="A37" s="5" t="s">
        <v>28</v>
      </c>
      <c r="B37" s="44">
        <v>79621590.15</v>
      </c>
      <c r="C37" s="44">
        <v>34968881.41</v>
      </c>
      <c r="D37" s="44">
        <f t="shared" si="3"/>
        <v>44652708.74000001</v>
      </c>
      <c r="E37" s="20">
        <f t="shared" si="0"/>
        <v>0</v>
      </c>
      <c r="F37" s="20">
        <f t="shared" si="1"/>
        <v>0</v>
      </c>
      <c r="G37" s="20">
        <f t="shared" si="2"/>
        <v>0</v>
      </c>
      <c r="J37" s="54"/>
    </row>
    <row r="38" spans="1:10" ht="15">
      <c r="A38" s="5" t="s">
        <v>29</v>
      </c>
      <c r="B38" s="44">
        <v>69936133.21</v>
      </c>
      <c r="C38" s="44">
        <v>34789657.63</v>
      </c>
      <c r="D38" s="44">
        <f t="shared" si="3"/>
        <v>35146475.57999999</v>
      </c>
      <c r="E38" s="20">
        <f t="shared" si="0"/>
        <v>0</v>
      </c>
      <c r="F38" s="20">
        <f t="shared" si="1"/>
        <v>0</v>
      </c>
      <c r="G38" s="20">
        <f t="shared" si="2"/>
        <v>0</v>
      </c>
      <c r="J38" s="54"/>
    </row>
    <row r="39" spans="1:10" ht="15">
      <c r="A39" s="5" t="s">
        <v>30</v>
      </c>
      <c r="B39" s="44">
        <v>113642199.11</v>
      </c>
      <c r="C39" s="44">
        <v>52077671.18</v>
      </c>
      <c r="D39" s="44">
        <f t="shared" si="3"/>
        <v>61564527.93</v>
      </c>
      <c r="E39" s="20">
        <f t="shared" si="0"/>
        <v>0</v>
      </c>
      <c r="F39" s="20">
        <f t="shared" si="1"/>
        <v>0</v>
      </c>
      <c r="G39" s="20">
        <f t="shared" si="2"/>
        <v>0</v>
      </c>
      <c r="J39" s="54"/>
    </row>
    <row r="40" spans="1:10" ht="15">
      <c r="A40" s="5" t="s">
        <v>31</v>
      </c>
      <c r="B40" s="44">
        <v>116548720.85</v>
      </c>
      <c r="C40" s="44">
        <v>76846410.39</v>
      </c>
      <c r="D40" s="44">
        <f t="shared" si="3"/>
        <v>39702310.45999999</v>
      </c>
      <c r="E40" s="20">
        <f t="shared" si="0"/>
        <v>0</v>
      </c>
      <c r="F40" s="20">
        <f t="shared" si="1"/>
        <v>0</v>
      </c>
      <c r="G40" s="20">
        <f t="shared" si="2"/>
        <v>0</v>
      </c>
      <c r="J40" s="54"/>
    </row>
    <row r="41" spans="1:10" ht="15">
      <c r="A41" s="5" t="s">
        <v>32</v>
      </c>
      <c r="B41" s="44">
        <v>69112603.99</v>
      </c>
      <c r="C41" s="44">
        <v>42766439.94</v>
      </c>
      <c r="D41" s="44">
        <f t="shared" si="3"/>
        <v>26346164.049999997</v>
      </c>
      <c r="E41" s="20">
        <f t="shared" si="0"/>
        <v>0</v>
      </c>
      <c r="F41" s="20">
        <f t="shared" si="1"/>
        <v>0</v>
      </c>
      <c r="G41" s="20">
        <f t="shared" si="2"/>
        <v>0</v>
      </c>
      <c r="J41" s="54"/>
    </row>
    <row r="42" spans="1:10" ht="15">
      <c r="A42" s="5" t="s">
        <v>33</v>
      </c>
      <c r="B42" s="44">
        <v>51810792.84</v>
      </c>
      <c r="C42" s="44">
        <v>28090642.54</v>
      </c>
      <c r="D42" s="44">
        <f t="shared" si="3"/>
        <v>23720150.300000004</v>
      </c>
      <c r="E42" s="20">
        <f t="shared" si="0"/>
        <v>0</v>
      </c>
      <c r="F42" s="20">
        <f t="shared" si="1"/>
        <v>0</v>
      </c>
      <c r="G42" s="20">
        <f t="shared" si="2"/>
        <v>0</v>
      </c>
      <c r="J42" s="54"/>
    </row>
    <row r="43" spans="1:10" ht="15">
      <c r="A43" s="5" t="s">
        <v>34</v>
      </c>
      <c r="B43" s="44">
        <v>44143088.87</v>
      </c>
      <c r="C43" s="44">
        <v>28235015.65</v>
      </c>
      <c r="D43" s="44">
        <f t="shared" si="3"/>
        <v>15908073.219999999</v>
      </c>
      <c r="E43" s="20">
        <f t="shared" si="0"/>
        <v>0</v>
      </c>
      <c r="F43" s="20">
        <f t="shared" si="1"/>
        <v>0</v>
      </c>
      <c r="G43" s="20">
        <f t="shared" si="2"/>
        <v>0</v>
      </c>
      <c r="J43" s="54"/>
    </row>
    <row r="44" spans="1:10" ht="15">
      <c r="A44" s="5" t="s">
        <v>35</v>
      </c>
      <c r="B44" s="44">
        <v>45202594.42</v>
      </c>
      <c r="C44" s="44">
        <v>27364179.45</v>
      </c>
      <c r="D44" s="44">
        <f t="shared" si="3"/>
        <v>17838414.970000003</v>
      </c>
      <c r="E44" s="20">
        <f t="shared" si="0"/>
        <v>0</v>
      </c>
      <c r="F44" s="20">
        <f t="shared" si="1"/>
        <v>0</v>
      </c>
      <c r="G44" s="20">
        <f t="shared" si="2"/>
        <v>0</v>
      </c>
      <c r="J44" s="54"/>
    </row>
    <row r="45" spans="1:10" ht="15">
      <c r="A45" s="5" t="s">
        <v>36</v>
      </c>
      <c r="B45" s="44">
        <v>54631369.88</v>
      </c>
      <c r="C45" s="44">
        <v>31879164.13</v>
      </c>
      <c r="D45" s="44">
        <f t="shared" si="3"/>
        <v>22752205.750000004</v>
      </c>
      <c r="E45" s="20">
        <f t="shared" si="0"/>
        <v>0</v>
      </c>
      <c r="F45" s="20">
        <f t="shared" si="1"/>
        <v>0</v>
      </c>
      <c r="G45" s="20">
        <f t="shared" si="2"/>
        <v>0</v>
      </c>
      <c r="J45" s="54"/>
    </row>
    <row r="46" spans="1:7" ht="39.75" customHeight="1">
      <c r="A46" s="75" t="s">
        <v>292</v>
      </c>
      <c r="B46" s="75"/>
      <c r="C46" s="75"/>
      <c r="D46" s="75"/>
      <c r="E46" s="75"/>
      <c r="F46" s="75"/>
      <c r="G46" s="75"/>
    </row>
  </sheetData>
  <sheetProtection/>
  <mergeCells count="2">
    <mergeCell ref="A1:G1"/>
    <mergeCell ref="A46:G46"/>
  </mergeCells>
  <printOptions/>
  <pageMargins left="0.24" right="0.1968503937007874" top="0.61" bottom="0.31496062992125984" header="0.31496062992125984" footer="0.31496062992125984"/>
  <pageSetup fitToHeight="1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F47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23" sqref="A23:IV23"/>
    </sheetView>
  </sheetViews>
  <sheetFormatPr defaultColWidth="9.140625" defaultRowHeight="15"/>
  <cols>
    <col min="1" max="1" width="24.421875" style="1" customWidth="1"/>
    <col min="2" max="2" width="20.00390625" style="1" customWidth="1"/>
    <col min="3" max="3" width="18.00390625" style="1" customWidth="1"/>
    <col min="4" max="5" width="8.140625" style="1" customWidth="1"/>
    <col min="6" max="6" width="17.140625" style="1" customWidth="1"/>
    <col min="7" max="16384" width="9.140625" style="1" customWidth="1"/>
  </cols>
  <sheetData>
    <row r="1" spans="1:6" ht="33.75" customHeight="1">
      <c r="A1" s="71" t="s">
        <v>188</v>
      </c>
      <c r="B1" s="71"/>
      <c r="C1" s="71"/>
      <c r="D1" s="71"/>
      <c r="E1" s="71"/>
      <c r="F1" s="71"/>
    </row>
    <row r="3" spans="1:2" ht="15">
      <c r="A3" s="11" t="s">
        <v>129</v>
      </c>
      <c r="B3" s="30">
        <f>MAX($D$9:$D$45)</f>
        <v>0.1553978550786686</v>
      </c>
    </row>
    <row r="4" spans="1:2" ht="15">
      <c r="A4" s="12" t="s">
        <v>130</v>
      </c>
      <c r="B4" s="31">
        <f>MIN($D$9:$D$45)</f>
        <v>-0.038150874920523076</v>
      </c>
    </row>
    <row r="5" spans="1:2" ht="15">
      <c r="A5" s="13" t="s">
        <v>131</v>
      </c>
      <c r="B5" s="14" t="s">
        <v>41</v>
      </c>
    </row>
    <row r="7" spans="1:6" s="8" customFormat="1" ht="96.75" customHeight="1">
      <c r="A7" s="3" t="s">
        <v>38</v>
      </c>
      <c r="B7" s="3" t="s">
        <v>294</v>
      </c>
      <c r="C7" s="3" t="s">
        <v>293</v>
      </c>
      <c r="D7" s="9" t="s">
        <v>132</v>
      </c>
      <c r="E7" s="9" t="s">
        <v>133</v>
      </c>
      <c r="F7" s="9" t="s">
        <v>134</v>
      </c>
    </row>
    <row r="8" spans="1:6" s="7" customFormat="1" ht="15">
      <c r="A8" s="9">
        <v>1</v>
      </c>
      <c r="B8" s="9">
        <v>2</v>
      </c>
      <c r="C8" s="9">
        <v>3</v>
      </c>
      <c r="D8" s="9" t="s">
        <v>104</v>
      </c>
      <c r="E8" s="9">
        <v>5</v>
      </c>
      <c r="F8" s="9">
        <v>6</v>
      </c>
    </row>
    <row r="9" spans="1:6" ht="15">
      <c r="A9" s="5" t="s">
        <v>0</v>
      </c>
      <c r="B9" s="42">
        <v>28277414089.3</v>
      </c>
      <c r="C9" s="42">
        <v>327886531.6300659</v>
      </c>
      <c r="D9" s="39">
        <f>$C9/$B9</f>
        <v>0.011595350642551724</v>
      </c>
      <c r="E9" s="39">
        <f>($D9-$B$4)/($B$3-$B$4)</f>
        <v>0.2570217100534969</v>
      </c>
      <c r="F9" s="39">
        <f>$E9*$B$5</f>
        <v>-0.2570217100534969</v>
      </c>
    </row>
    <row r="10" spans="1:6" ht="15">
      <c r="A10" s="5" t="s">
        <v>1</v>
      </c>
      <c r="B10" s="42">
        <v>13056404987.09</v>
      </c>
      <c r="C10" s="42">
        <v>128258041.58032477</v>
      </c>
      <c r="D10" s="39">
        <f aca="true" t="shared" si="0" ref="D10:D46">$C10/$B10</f>
        <v>0.009823381069072584</v>
      </c>
      <c r="E10" s="39">
        <f aca="true" t="shared" si="1" ref="E10:E45">($D10-$B$4)/($B$3-$B$4)</f>
        <v>0.2478665501437081</v>
      </c>
      <c r="F10" s="39">
        <f aca="true" t="shared" si="2" ref="F10:F45">$E10*$B$5</f>
        <v>-0.2478665501437081</v>
      </c>
    </row>
    <row r="11" spans="1:6" ht="15">
      <c r="A11" s="5" t="s">
        <v>2</v>
      </c>
      <c r="B11" s="42">
        <v>2198008293</v>
      </c>
      <c r="C11" s="42">
        <v>137595278.69421655</v>
      </c>
      <c r="D11" s="39">
        <f t="shared" si="0"/>
        <v>0.06259998159807514</v>
      </c>
      <c r="E11" s="39">
        <f t="shared" si="1"/>
        <v>0.5205451697824056</v>
      </c>
      <c r="F11" s="39">
        <f t="shared" si="2"/>
        <v>-0.5205451697824056</v>
      </c>
    </row>
    <row r="12" spans="1:6" ht="15">
      <c r="A12" s="5" t="s">
        <v>3</v>
      </c>
      <c r="B12" s="42">
        <v>1906005712.75</v>
      </c>
      <c r="C12" s="42">
        <v>52233546.26010142</v>
      </c>
      <c r="D12" s="39">
        <f t="shared" si="0"/>
        <v>0.02740471652875502</v>
      </c>
      <c r="E12" s="39">
        <f t="shared" si="1"/>
        <v>0.3387032890866909</v>
      </c>
      <c r="F12" s="39">
        <f t="shared" si="2"/>
        <v>-0.3387032890866909</v>
      </c>
    </row>
    <row r="13" spans="1:6" ht="15">
      <c r="A13" s="5" t="s">
        <v>4</v>
      </c>
      <c r="B13" s="42">
        <v>990972351.87</v>
      </c>
      <c r="C13" s="42">
        <v>45032588.47084272</v>
      </c>
      <c r="D13" s="39">
        <f t="shared" si="0"/>
        <v>0.045442830353303626</v>
      </c>
      <c r="E13" s="39">
        <f t="shared" si="1"/>
        <v>0.43190004540032795</v>
      </c>
      <c r="F13" s="39">
        <f t="shared" si="2"/>
        <v>-0.43190004540032795</v>
      </c>
    </row>
    <row r="14" spans="1:6" ht="15">
      <c r="A14" s="5" t="s">
        <v>5</v>
      </c>
      <c r="B14" s="42">
        <v>676907929.96</v>
      </c>
      <c r="C14" s="42">
        <v>29429119.423109606</v>
      </c>
      <c r="D14" s="39">
        <f t="shared" si="0"/>
        <v>0.04347580833459676</v>
      </c>
      <c r="E14" s="39">
        <f t="shared" si="1"/>
        <v>0.42173711630895605</v>
      </c>
      <c r="F14" s="39">
        <f t="shared" si="2"/>
        <v>-0.42173711630895605</v>
      </c>
    </row>
    <row r="15" spans="1:6" ht="15">
      <c r="A15" s="5" t="s">
        <v>6</v>
      </c>
      <c r="B15" s="42">
        <v>1459590072.63</v>
      </c>
      <c r="C15" s="42">
        <v>7269261.347605601</v>
      </c>
      <c r="D15" s="39">
        <f t="shared" si="0"/>
        <v>0.004980344470627492</v>
      </c>
      <c r="E15" s="39">
        <f t="shared" si="1"/>
        <v>0.22284423871616568</v>
      </c>
      <c r="F15" s="39">
        <f t="shared" si="2"/>
        <v>-0.22284423871616568</v>
      </c>
    </row>
    <row r="16" spans="1:6" ht="15">
      <c r="A16" s="5" t="s">
        <v>7</v>
      </c>
      <c r="B16" s="42">
        <v>503424658.33</v>
      </c>
      <c r="C16" s="42">
        <v>8822031.307382017</v>
      </c>
      <c r="D16" s="39">
        <f t="shared" si="0"/>
        <v>0.01752403495022901</v>
      </c>
      <c r="E16" s="39">
        <f t="shared" si="1"/>
        <v>0.2876531913745164</v>
      </c>
      <c r="F16" s="39">
        <f t="shared" si="2"/>
        <v>-0.2876531913745164</v>
      </c>
    </row>
    <row r="17" spans="1:6" ht="15">
      <c r="A17" s="5" t="s">
        <v>8</v>
      </c>
      <c r="B17" s="42">
        <v>820995206.44</v>
      </c>
      <c r="C17" s="42">
        <v>34062949.67841779</v>
      </c>
      <c r="D17" s="39">
        <f t="shared" si="0"/>
        <v>0.04148982772520874</v>
      </c>
      <c r="E17" s="39">
        <f t="shared" si="1"/>
        <v>0.4114762346726037</v>
      </c>
      <c r="F17" s="39">
        <f t="shared" si="2"/>
        <v>-0.4114762346726037</v>
      </c>
    </row>
    <row r="18" spans="1:6" ht="15">
      <c r="A18" s="5" t="s">
        <v>9</v>
      </c>
      <c r="B18" s="42">
        <v>871855364.61</v>
      </c>
      <c r="C18" s="42">
        <v>-11219254.973939836</v>
      </c>
      <c r="D18" s="39">
        <f t="shared" si="0"/>
        <v>-0.012868252498461663</v>
      </c>
      <c r="E18" s="39">
        <f t="shared" si="1"/>
        <v>0.13062665108764598</v>
      </c>
      <c r="F18" s="39">
        <f t="shared" si="2"/>
        <v>-0.13062665108764598</v>
      </c>
    </row>
    <row r="19" spans="1:6" ht="15">
      <c r="A19" s="5" t="s">
        <v>10</v>
      </c>
      <c r="B19" s="42">
        <v>173040573.24</v>
      </c>
      <c r="C19" s="42">
        <v>18699841.188216597</v>
      </c>
      <c r="D19" s="39">
        <f t="shared" si="0"/>
        <v>0.10806622307174574</v>
      </c>
      <c r="E19" s="39">
        <f t="shared" si="1"/>
        <v>0.7554536678844623</v>
      </c>
      <c r="F19" s="39">
        <f t="shared" si="2"/>
        <v>-0.7554536678844623</v>
      </c>
    </row>
    <row r="20" spans="1:6" ht="15">
      <c r="A20" s="5" t="s">
        <v>11</v>
      </c>
      <c r="B20" s="42">
        <v>685476874.73</v>
      </c>
      <c r="C20" s="42">
        <v>25693152.51278971</v>
      </c>
      <c r="D20" s="39">
        <f t="shared" si="0"/>
        <v>0.03748215798368091</v>
      </c>
      <c r="E20" s="39">
        <f t="shared" si="1"/>
        <v>0.39076997769254207</v>
      </c>
      <c r="F20" s="39">
        <f t="shared" si="2"/>
        <v>-0.39076997769254207</v>
      </c>
    </row>
    <row r="21" spans="1:6" ht="15">
      <c r="A21" s="5" t="s">
        <v>12</v>
      </c>
      <c r="B21" s="42">
        <v>237946649.37</v>
      </c>
      <c r="C21" s="42">
        <v>24458811.33881276</v>
      </c>
      <c r="D21" s="39">
        <f t="shared" si="0"/>
        <v>0.10279115677220582</v>
      </c>
      <c r="E21" s="39">
        <f t="shared" si="1"/>
        <v>0.7281992069558788</v>
      </c>
      <c r="F21" s="39">
        <f t="shared" si="2"/>
        <v>-0.7281992069558788</v>
      </c>
    </row>
    <row r="22" spans="1:6" ht="15">
      <c r="A22" s="5" t="s">
        <v>13</v>
      </c>
      <c r="B22" s="42">
        <v>472949233.4</v>
      </c>
      <c r="C22" s="42">
        <v>8789103.095442161</v>
      </c>
      <c r="D22" s="39">
        <f t="shared" si="0"/>
        <v>0.01858360786898394</v>
      </c>
      <c r="E22" s="39">
        <f t="shared" si="1"/>
        <v>0.2931276417558718</v>
      </c>
      <c r="F22" s="39">
        <f t="shared" si="2"/>
        <v>-0.2931276417558718</v>
      </c>
    </row>
    <row r="23" spans="1:6" ht="15">
      <c r="A23" s="5" t="s">
        <v>14</v>
      </c>
      <c r="B23" s="42">
        <v>339826169.85</v>
      </c>
      <c r="C23" s="42">
        <v>23067087.80759694</v>
      </c>
      <c r="D23" s="39">
        <f t="shared" si="0"/>
        <v>0.06787908011257285</v>
      </c>
      <c r="E23" s="39">
        <f t="shared" si="1"/>
        <v>0.5478204637846952</v>
      </c>
      <c r="F23" s="39">
        <f t="shared" si="2"/>
        <v>-0.5478204637846952</v>
      </c>
    </row>
    <row r="24" spans="1:6" ht="15">
      <c r="A24" s="5" t="s">
        <v>15</v>
      </c>
      <c r="B24" s="42">
        <v>556259118.75</v>
      </c>
      <c r="C24" s="42">
        <v>7555155.499070823</v>
      </c>
      <c r="D24" s="39">
        <f t="shared" si="0"/>
        <v>0.013582079366264453</v>
      </c>
      <c r="E24" s="39">
        <f t="shared" si="1"/>
        <v>0.26728645694034564</v>
      </c>
      <c r="F24" s="39">
        <f t="shared" si="2"/>
        <v>-0.26728645694034564</v>
      </c>
    </row>
    <row r="25" spans="1:6" ht="15">
      <c r="A25" s="5" t="s">
        <v>16</v>
      </c>
      <c r="B25" s="42">
        <v>4384388997.55</v>
      </c>
      <c r="C25" s="42">
        <v>-167268276.2484476</v>
      </c>
      <c r="D25" s="39">
        <f t="shared" si="0"/>
        <v>-0.038150874920523076</v>
      </c>
      <c r="E25" s="39">
        <f t="shared" si="1"/>
        <v>0</v>
      </c>
      <c r="F25" s="39">
        <f t="shared" si="2"/>
        <v>0</v>
      </c>
    </row>
    <row r="26" spans="1:6" ht="15">
      <c r="A26" s="5" t="s">
        <v>17</v>
      </c>
      <c r="B26" s="42">
        <v>139254558.26</v>
      </c>
      <c r="C26" s="42">
        <v>21639859.663531493</v>
      </c>
      <c r="D26" s="39">
        <f t="shared" si="0"/>
        <v>0.1553978550786686</v>
      </c>
      <c r="E26" s="39">
        <f t="shared" si="1"/>
        <v>1</v>
      </c>
      <c r="F26" s="39">
        <f t="shared" si="2"/>
        <v>-1</v>
      </c>
    </row>
    <row r="27" spans="1:6" ht="15">
      <c r="A27" s="5" t="s">
        <v>18</v>
      </c>
      <c r="B27" s="42">
        <v>257197019.55</v>
      </c>
      <c r="C27" s="42">
        <v>20702802.76348976</v>
      </c>
      <c r="D27" s="39">
        <f t="shared" si="0"/>
        <v>0.08049394506869495</v>
      </c>
      <c r="E27" s="39">
        <f t="shared" si="1"/>
        <v>0.6129971505869014</v>
      </c>
      <c r="F27" s="39">
        <f t="shared" si="2"/>
        <v>-0.6129971505869014</v>
      </c>
    </row>
    <row r="28" spans="1:6" ht="15">
      <c r="A28" s="5" t="s">
        <v>19</v>
      </c>
      <c r="B28" s="42">
        <v>592196206.25</v>
      </c>
      <c r="C28" s="42">
        <v>24389318.27700816</v>
      </c>
      <c r="D28" s="39">
        <f t="shared" si="0"/>
        <v>0.04118452300032471</v>
      </c>
      <c r="E28" s="39">
        <f t="shared" si="1"/>
        <v>0.4098988297219988</v>
      </c>
      <c r="F28" s="39">
        <f t="shared" si="2"/>
        <v>-0.4098988297219988</v>
      </c>
    </row>
    <row r="29" spans="1:6" ht="15">
      <c r="A29" s="5" t="s">
        <v>20</v>
      </c>
      <c r="B29" s="42">
        <v>749613718.33</v>
      </c>
      <c r="C29" s="42">
        <v>19712815.090972118</v>
      </c>
      <c r="D29" s="39">
        <f t="shared" si="0"/>
        <v>0.026297297673378503</v>
      </c>
      <c r="E29" s="39">
        <f t="shared" si="1"/>
        <v>0.3329816351374186</v>
      </c>
      <c r="F29" s="39">
        <f t="shared" si="2"/>
        <v>-0.3329816351374186</v>
      </c>
    </row>
    <row r="30" spans="1:6" ht="15">
      <c r="A30" s="5" t="s">
        <v>21</v>
      </c>
      <c r="B30" s="42">
        <v>258015874.67</v>
      </c>
      <c r="C30" s="42">
        <v>16617272.488736302</v>
      </c>
      <c r="D30" s="39">
        <f t="shared" si="0"/>
        <v>0.06440407013711713</v>
      </c>
      <c r="E30" s="39">
        <f t="shared" si="1"/>
        <v>0.5298662773869325</v>
      </c>
      <c r="F30" s="39">
        <f t="shared" si="2"/>
        <v>-0.5298662773869325</v>
      </c>
    </row>
    <row r="31" spans="1:6" ht="15">
      <c r="A31" s="5" t="s">
        <v>22</v>
      </c>
      <c r="B31" s="42">
        <v>417335355.01</v>
      </c>
      <c r="C31" s="42">
        <v>16894743.856572784</v>
      </c>
      <c r="D31" s="39">
        <f t="shared" si="0"/>
        <v>0.04048241696696883</v>
      </c>
      <c r="E31" s="39">
        <f t="shared" si="1"/>
        <v>0.40627128830977244</v>
      </c>
      <c r="F31" s="39">
        <f t="shared" si="2"/>
        <v>-0.40627128830977244</v>
      </c>
    </row>
    <row r="32" spans="1:6" ht="15">
      <c r="A32" s="5" t="s">
        <v>23</v>
      </c>
      <c r="B32" s="42">
        <v>633468779.1</v>
      </c>
      <c r="C32" s="42">
        <v>-8052484.860933848</v>
      </c>
      <c r="D32" s="39">
        <f t="shared" si="0"/>
        <v>-0.01271173122750328</v>
      </c>
      <c r="E32" s="39">
        <f t="shared" si="1"/>
        <v>0.13143534288820205</v>
      </c>
      <c r="F32" s="39">
        <f t="shared" si="2"/>
        <v>-0.13143534288820205</v>
      </c>
    </row>
    <row r="33" spans="1:6" ht="15">
      <c r="A33" s="5" t="s">
        <v>24</v>
      </c>
      <c r="B33" s="42">
        <v>854988776.43</v>
      </c>
      <c r="C33" s="42">
        <v>50956534.97381559</v>
      </c>
      <c r="D33" s="39">
        <f t="shared" si="0"/>
        <v>0.05959906887501409</v>
      </c>
      <c r="E33" s="39">
        <f t="shared" si="1"/>
        <v>0.5050404815156648</v>
      </c>
      <c r="F33" s="39">
        <f t="shared" si="2"/>
        <v>-0.5050404815156648</v>
      </c>
    </row>
    <row r="34" spans="1:6" ht="15">
      <c r="A34" s="5" t="s">
        <v>25</v>
      </c>
      <c r="B34" s="42">
        <v>162895644.74</v>
      </c>
      <c r="C34" s="42">
        <v>23315632.474836193</v>
      </c>
      <c r="D34" s="39">
        <f t="shared" si="0"/>
        <v>0.1431323256803495</v>
      </c>
      <c r="E34" s="39">
        <f t="shared" si="1"/>
        <v>0.9366282103821073</v>
      </c>
      <c r="F34" s="39">
        <f t="shared" si="2"/>
        <v>-0.9366282103821073</v>
      </c>
    </row>
    <row r="35" spans="1:6" ht="15">
      <c r="A35" s="5" t="s">
        <v>26</v>
      </c>
      <c r="B35" s="42">
        <v>465030863.27</v>
      </c>
      <c r="C35" s="42">
        <v>32745156.70379527</v>
      </c>
      <c r="D35" s="39">
        <f t="shared" si="0"/>
        <v>0.0704150182066157</v>
      </c>
      <c r="E35" s="39">
        <f t="shared" si="1"/>
        <v>0.5609227873910213</v>
      </c>
      <c r="F35" s="39">
        <f t="shared" si="2"/>
        <v>-0.5609227873910213</v>
      </c>
    </row>
    <row r="36" spans="1:6" ht="15">
      <c r="A36" s="5" t="s">
        <v>27</v>
      </c>
      <c r="B36" s="42">
        <v>486968372.88</v>
      </c>
      <c r="C36" s="42">
        <v>7396464.809806302</v>
      </c>
      <c r="D36" s="39">
        <f t="shared" si="0"/>
        <v>0.015188799153551926</v>
      </c>
      <c r="E36" s="39">
        <f t="shared" si="1"/>
        <v>0.2755878278007702</v>
      </c>
      <c r="F36" s="39">
        <f t="shared" si="2"/>
        <v>-0.2755878278007702</v>
      </c>
    </row>
    <row r="37" spans="1:6" ht="15">
      <c r="A37" s="5" t="s">
        <v>28</v>
      </c>
      <c r="B37" s="42">
        <v>465171905.33</v>
      </c>
      <c r="C37" s="42">
        <v>24466576.86183565</v>
      </c>
      <c r="D37" s="39">
        <f t="shared" si="0"/>
        <v>0.05259684985592303</v>
      </c>
      <c r="E37" s="39">
        <f t="shared" si="1"/>
        <v>0.46886241401235285</v>
      </c>
      <c r="F37" s="39">
        <f t="shared" si="2"/>
        <v>-0.46886241401235285</v>
      </c>
    </row>
    <row r="38" spans="1:6" ht="15">
      <c r="A38" s="5" t="s">
        <v>29</v>
      </c>
      <c r="B38" s="42">
        <v>379887167.11</v>
      </c>
      <c r="C38" s="42">
        <v>22676568.813010786</v>
      </c>
      <c r="D38" s="39">
        <f t="shared" si="0"/>
        <v>0.05969290562122243</v>
      </c>
      <c r="E38" s="39">
        <f t="shared" si="1"/>
        <v>0.5055253038454663</v>
      </c>
      <c r="F38" s="39">
        <f t="shared" si="2"/>
        <v>-0.5055253038454663</v>
      </c>
    </row>
    <row r="39" spans="1:6" ht="15">
      <c r="A39" s="5" t="s">
        <v>30</v>
      </c>
      <c r="B39" s="42">
        <v>996262749.92</v>
      </c>
      <c r="C39" s="42">
        <v>4687758.223455414</v>
      </c>
      <c r="D39" s="39">
        <f t="shared" si="0"/>
        <v>0.0047053432679600255</v>
      </c>
      <c r="E39" s="39">
        <f t="shared" si="1"/>
        <v>0.2214234016862941</v>
      </c>
      <c r="F39" s="39">
        <f t="shared" si="2"/>
        <v>-0.2214234016862941</v>
      </c>
    </row>
    <row r="40" spans="1:6" ht="15">
      <c r="A40" s="5" t="s">
        <v>31</v>
      </c>
      <c r="B40" s="42">
        <v>1092796689.76</v>
      </c>
      <c r="C40" s="42">
        <v>85850921.2673157</v>
      </c>
      <c r="D40" s="39">
        <f t="shared" si="0"/>
        <v>0.07856074425533836</v>
      </c>
      <c r="E40" s="39">
        <f t="shared" si="1"/>
        <v>0.6030089640802544</v>
      </c>
      <c r="F40" s="39">
        <f t="shared" si="2"/>
        <v>-0.6030089640802544</v>
      </c>
    </row>
    <row r="41" spans="1:6" ht="15">
      <c r="A41" s="5" t="s">
        <v>32</v>
      </c>
      <c r="B41" s="42">
        <v>366019110.79</v>
      </c>
      <c r="C41" s="42">
        <v>48796358.4449357</v>
      </c>
      <c r="D41" s="39">
        <f t="shared" si="0"/>
        <v>0.13331642257590245</v>
      </c>
      <c r="E41" s="39">
        <f t="shared" si="1"/>
        <v>0.8859128008597196</v>
      </c>
      <c r="F41" s="39">
        <f t="shared" si="2"/>
        <v>-0.8859128008597196</v>
      </c>
    </row>
    <row r="42" spans="1:6" ht="15">
      <c r="A42" s="5" t="s">
        <v>33</v>
      </c>
      <c r="B42" s="42">
        <v>339734037.49</v>
      </c>
      <c r="C42" s="42">
        <v>22923995.18647562</v>
      </c>
      <c r="D42" s="39">
        <f t="shared" si="0"/>
        <v>0.06747629809435972</v>
      </c>
      <c r="E42" s="39">
        <f t="shared" si="1"/>
        <v>0.5457394270441553</v>
      </c>
      <c r="F42" s="39">
        <f t="shared" si="2"/>
        <v>-0.5457394270441553</v>
      </c>
    </row>
    <row r="43" spans="1:6" ht="15">
      <c r="A43" s="5" t="s">
        <v>34</v>
      </c>
      <c r="B43" s="42">
        <v>272527663.05</v>
      </c>
      <c r="C43" s="42">
        <v>24832190.065078244</v>
      </c>
      <c r="D43" s="39">
        <f t="shared" si="0"/>
        <v>0.09111805307089996</v>
      </c>
      <c r="E43" s="39">
        <f t="shared" si="1"/>
        <v>0.6678882780164092</v>
      </c>
      <c r="F43" s="39">
        <f t="shared" si="2"/>
        <v>-0.6678882780164092</v>
      </c>
    </row>
    <row r="44" spans="1:6" ht="15">
      <c r="A44" s="5" t="s">
        <v>35</v>
      </c>
      <c r="B44" s="42">
        <v>271721866.19</v>
      </c>
      <c r="C44" s="42">
        <v>22925058.161297474</v>
      </c>
      <c r="D44" s="39">
        <f t="shared" si="0"/>
        <v>0.08436957423686783</v>
      </c>
      <c r="E44" s="39">
        <f t="shared" si="1"/>
        <v>0.6330211991466056</v>
      </c>
      <c r="F44" s="39">
        <f t="shared" si="2"/>
        <v>-0.6330211991466056</v>
      </c>
    </row>
    <row r="45" spans="1:6" ht="15">
      <c r="A45" s="5" t="s">
        <v>36</v>
      </c>
      <c r="B45" s="42">
        <v>337014919.2</v>
      </c>
      <c r="C45" s="42">
        <v>35450389.0020619</v>
      </c>
      <c r="D45" s="39">
        <f t="shared" si="0"/>
        <v>0.1051893758478509</v>
      </c>
      <c r="E45" s="39">
        <f t="shared" si="1"/>
        <v>0.7405899835611043</v>
      </c>
      <c r="F45" s="39">
        <f t="shared" si="2"/>
        <v>-0.7405899835611043</v>
      </c>
    </row>
    <row r="46" spans="1:6" s="18" customFormat="1" ht="15">
      <c r="A46" s="15" t="s">
        <v>71</v>
      </c>
      <c r="B46" s="16">
        <f>SUM(B9:B45)</f>
        <v>67149567560.20001</v>
      </c>
      <c r="C46" s="16">
        <f>SUM(C9:C45)</f>
        <v>1219292900.8787043</v>
      </c>
      <c r="D46" s="16">
        <f t="shared" si="0"/>
        <v>0.018157866761920702</v>
      </c>
      <c r="E46" s="17"/>
      <c r="F46" s="17"/>
    </row>
    <row r="47" ht="15">
      <c r="A47" s="6" t="s">
        <v>39</v>
      </c>
    </row>
  </sheetData>
  <sheetProtection/>
  <mergeCells count="1">
    <mergeCell ref="A1:F1"/>
  </mergeCells>
  <printOptions horizontalCentered="1"/>
  <pageMargins left="0.15748031496062992" right="0.1968503937007874" top="0.15748031496062992" bottom="0.2362204724409449" header="0.15748031496062992" footer="0.2362204724409449"/>
  <pageSetup fitToHeight="1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F47"/>
  <sheetViews>
    <sheetView view="pageBreakPreview" zoomScaleSheetLayoutView="100" zoomScalePageLayoutView="0" workbookViewId="0" topLeftCell="A1">
      <pane ySplit="8" topLeftCell="A21" activePane="bottomLeft" state="frozen"/>
      <selection pane="topLeft" activeCell="A1" sqref="A1"/>
      <selection pane="bottomLeft" activeCell="A1" sqref="A1:F1"/>
    </sheetView>
  </sheetViews>
  <sheetFormatPr defaultColWidth="8.7109375" defaultRowHeight="15"/>
  <cols>
    <col min="1" max="1" width="24.57421875" style="1" customWidth="1"/>
    <col min="2" max="2" width="18.421875" style="1" bestFit="1" customWidth="1"/>
    <col min="3" max="3" width="14.28125" style="1" customWidth="1"/>
    <col min="4" max="4" width="10.140625" style="1" bestFit="1" customWidth="1"/>
    <col min="5" max="5" width="8.140625" style="1" customWidth="1"/>
    <col min="6" max="6" width="17.140625" style="1" customWidth="1"/>
    <col min="7" max="16384" width="8.7109375" style="1" customWidth="1"/>
  </cols>
  <sheetData>
    <row r="1" spans="1:6" ht="33.75" customHeight="1">
      <c r="A1" s="71" t="s">
        <v>191</v>
      </c>
      <c r="B1" s="71"/>
      <c r="C1" s="71"/>
      <c r="D1" s="71"/>
      <c r="E1" s="71"/>
      <c r="F1" s="71"/>
    </row>
    <row r="3" spans="1:2" ht="15">
      <c r="A3" s="11" t="s">
        <v>135</v>
      </c>
      <c r="B3" s="26">
        <f>MAX($D$9:$D$45)</f>
        <v>1889.4349434913408</v>
      </c>
    </row>
    <row r="4" spans="1:2" ht="15">
      <c r="A4" s="12" t="s">
        <v>136</v>
      </c>
      <c r="B4" s="48">
        <f>MIN($D$9:$D$45)</f>
        <v>0</v>
      </c>
    </row>
    <row r="5" spans="1:2" ht="15">
      <c r="A5" s="13" t="s">
        <v>137</v>
      </c>
      <c r="B5" s="14" t="s">
        <v>41</v>
      </c>
    </row>
    <row r="7" spans="1:6" s="8" customFormat="1" ht="79.5" customHeight="1">
      <c r="A7" s="3" t="s">
        <v>38</v>
      </c>
      <c r="B7" s="3" t="s">
        <v>270</v>
      </c>
      <c r="C7" s="3" t="s">
        <v>271</v>
      </c>
      <c r="D7" s="9" t="s">
        <v>138</v>
      </c>
      <c r="E7" s="9" t="s">
        <v>139</v>
      </c>
      <c r="F7" s="9" t="s">
        <v>140</v>
      </c>
    </row>
    <row r="8" spans="1:6" s="7" customFormat="1" ht="15">
      <c r="A8" s="9">
        <v>1</v>
      </c>
      <c r="B8" s="9">
        <v>2</v>
      </c>
      <c r="C8" s="9">
        <v>3</v>
      </c>
      <c r="D8" s="9" t="s">
        <v>105</v>
      </c>
      <c r="E8" s="9">
        <v>5</v>
      </c>
      <c r="F8" s="9">
        <v>6</v>
      </c>
    </row>
    <row r="9" spans="1:6" ht="15">
      <c r="A9" s="5" t="s">
        <v>0</v>
      </c>
      <c r="B9" s="39">
        <v>507233567.47999996</v>
      </c>
      <c r="C9" s="23">
        <v>1163440</v>
      </c>
      <c r="D9" s="39">
        <f>$B9/$C9</f>
        <v>435.9774182424534</v>
      </c>
      <c r="E9" s="39">
        <f>($D9-$B$4)/($B$3-$B$4)</f>
        <v>0.2307448688531421</v>
      </c>
      <c r="F9" s="39">
        <f>$E9*$B$5</f>
        <v>-0.2307448688531421</v>
      </c>
    </row>
    <row r="10" spans="1:6" ht="15">
      <c r="A10" s="5" t="s">
        <v>1</v>
      </c>
      <c r="B10" s="39">
        <v>288724737.58</v>
      </c>
      <c r="C10" s="23">
        <v>707408</v>
      </c>
      <c r="D10" s="39">
        <f aca="true" t="shared" si="0" ref="D10:D46">$B10/$C10</f>
        <v>408.14457509669097</v>
      </c>
      <c r="E10" s="39">
        <f aca="true" t="shared" si="1" ref="E10:E45">($D10-$B$4)/($B$3-$B$4)</f>
        <v>0.2160140927332021</v>
      </c>
      <c r="F10" s="39">
        <f aca="true" t="shared" si="2" ref="F10:F45">$E10*$B$5</f>
        <v>-0.2160140927332021</v>
      </c>
    </row>
    <row r="11" spans="1:6" ht="15">
      <c r="A11" s="5" t="s">
        <v>2</v>
      </c>
      <c r="B11" s="39">
        <v>31821261.96</v>
      </c>
      <c r="C11" s="23">
        <v>172070</v>
      </c>
      <c r="D11" s="39">
        <f t="shared" si="0"/>
        <v>184.93207392340327</v>
      </c>
      <c r="E11" s="39">
        <f t="shared" si="1"/>
        <v>0.09787692058964548</v>
      </c>
      <c r="F11" s="39">
        <f t="shared" si="2"/>
        <v>-0.09787692058964548</v>
      </c>
    </row>
    <row r="12" spans="1:6" ht="15">
      <c r="A12" s="5" t="s">
        <v>3</v>
      </c>
      <c r="B12" s="39">
        <v>107005335.34</v>
      </c>
      <c r="C12" s="23">
        <v>104279</v>
      </c>
      <c r="D12" s="39">
        <f t="shared" si="0"/>
        <v>1026.1446249005073</v>
      </c>
      <c r="E12" s="39">
        <f t="shared" si="1"/>
        <v>0.5430960343119166</v>
      </c>
      <c r="F12" s="39">
        <f t="shared" si="2"/>
        <v>-0.5430960343119166</v>
      </c>
    </row>
    <row r="13" spans="1:6" ht="15">
      <c r="A13" s="5" t="s">
        <v>4</v>
      </c>
      <c r="B13" s="39">
        <v>36526.889999999665</v>
      </c>
      <c r="C13" s="23">
        <v>72778</v>
      </c>
      <c r="D13" s="39">
        <f t="shared" si="0"/>
        <v>0.5018946659704809</v>
      </c>
      <c r="E13" s="39">
        <f t="shared" si="1"/>
        <v>0.0002656321498125088</v>
      </c>
      <c r="F13" s="39">
        <f t="shared" si="2"/>
        <v>-0.0002656321498125088</v>
      </c>
    </row>
    <row r="14" spans="1:6" ht="15">
      <c r="A14" s="5" t="s">
        <v>5</v>
      </c>
      <c r="B14" s="39">
        <v>0</v>
      </c>
      <c r="C14" s="23">
        <v>47180</v>
      </c>
      <c r="D14" s="39">
        <f t="shared" si="0"/>
        <v>0</v>
      </c>
      <c r="E14" s="39">
        <f t="shared" si="1"/>
        <v>0</v>
      </c>
      <c r="F14" s="39">
        <f t="shared" si="2"/>
        <v>0</v>
      </c>
    </row>
    <row r="15" spans="1:6" ht="15">
      <c r="A15" s="5" t="s">
        <v>6</v>
      </c>
      <c r="B15" s="39">
        <v>710996.9799999997</v>
      </c>
      <c r="C15" s="23">
        <v>57687</v>
      </c>
      <c r="D15" s="39">
        <f t="shared" si="0"/>
        <v>12.325081560836926</v>
      </c>
      <c r="E15" s="39">
        <f t="shared" si="1"/>
        <v>0.0065231574144925895</v>
      </c>
      <c r="F15" s="39">
        <f t="shared" si="2"/>
        <v>-0.0065231574144925895</v>
      </c>
    </row>
    <row r="16" spans="1:6" ht="15">
      <c r="A16" s="5" t="s">
        <v>7</v>
      </c>
      <c r="B16" s="39">
        <v>28489532.439999998</v>
      </c>
      <c r="C16" s="23">
        <v>26438</v>
      </c>
      <c r="D16" s="39">
        <f t="shared" si="0"/>
        <v>1077.5978682199864</v>
      </c>
      <c r="E16" s="39">
        <f t="shared" si="1"/>
        <v>0.5703281141973465</v>
      </c>
      <c r="F16" s="39">
        <f t="shared" si="2"/>
        <v>-0.5703281141973465</v>
      </c>
    </row>
    <row r="17" spans="1:6" ht="15">
      <c r="A17" s="5" t="s">
        <v>8</v>
      </c>
      <c r="B17" s="39">
        <v>16493233.75</v>
      </c>
      <c r="C17" s="23">
        <v>58239</v>
      </c>
      <c r="D17" s="39">
        <f t="shared" si="0"/>
        <v>283.1991234396195</v>
      </c>
      <c r="E17" s="39">
        <f t="shared" si="1"/>
        <v>0.14988561761026697</v>
      </c>
      <c r="F17" s="39">
        <f t="shared" si="2"/>
        <v>-0.14988561761026697</v>
      </c>
    </row>
    <row r="18" spans="1:6" ht="15">
      <c r="A18" s="5" t="s">
        <v>9</v>
      </c>
      <c r="B18" s="39">
        <v>9344981.459999999</v>
      </c>
      <c r="C18" s="23">
        <v>29203</v>
      </c>
      <c r="D18" s="39">
        <f t="shared" si="0"/>
        <v>320.0007348560079</v>
      </c>
      <c r="E18" s="39">
        <f t="shared" si="1"/>
        <v>0.1693631929261895</v>
      </c>
      <c r="F18" s="39">
        <f t="shared" si="2"/>
        <v>-0.1693631929261895</v>
      </c>
    </row>
    <row r="19" spans="1:6" ht="15">
      <c r="A19" s="5" t="s">
        <v>10</v>
      </c>
      <c r="B19" s="39">
        <v>524522.76</v>
      </c>
      <c r="C19" s="23">
        <v>11799</v>
      </c>
      <c r="D19" s="39">
        <f t="shared" si="0"/>
        <v>44.45484871599288</v>
      </c>
      <c r="E19" s="39">
        <f t="shared" si="1"/>
        <v>0.02352811821816326</v>
      </c>
      <c r="F19" s="39">
        <f t="shared" si="2"/>
        <v>-0.02352811821816326</v>
      </c>
    </row>
    <row r="20" spans="1:6" ht="15">
      <c r="A20" s="5" t="s">
        <v>11</v>
      </c>
      <c r="B20" s="39">
        <v>1658.9899999999998</v>
      </c>
      <c r="C20" s="23">
        <v>39774</v>
      </c>
      <c r="D20" s="39">
        <f t="shared" si="0"/>
        <v>0.041710413838185745</v>
      </c>
      <c r="E20" s="39">
        <f t="shared" si="1"/>
        <v>2.207560201099716E-05</v>
      </c>
      <c r="F20" s="39">
        <f t="shared" si="2"/>
        <v>-2.207560201099716E-05</v>
      </c>
    </row>
    <row r="21" spans="1:6" ht="15">
      <c r="A21" s="5" t="s">
        <v>12</v>
      </c>
      <c r="B21" s="39">
        <v>0</v>
      </c>
      <c r="C21" s="23">
        <v>14355</v>
      </c>
      <c r="D21" s="39">
        <f t="shared" si="0"/>
        <v>0</v>
      </c>
      <c r="E21" s="39">
        <f t="shared" si="1"/>
        <v>0</v>
      </c>
      <c r="F21" s="39">
        <f t="shared" si="2"/>
        <v>0</v>
      </c>
    </row>
    <row r="22" spans="1:6" ht="15">
      <c r="A22" s="5" t="s">
        <v>13</v>
      </c>
      <c r="B22" s="39">
        <v>0</v>
      </c>
      <c r="C22" s="23">
        <v>18503</v>
      </c>
      <c r="D22" s="39">
        <f t="shared" si="0"/>
        <v>0</v>
      </c>
      <c r="E22" s="39">
        <f t="shared" si="1"/>
        <v>0</v>
      </c>
      <c r="F22" s="39">
        <f t="shared" si="2"/>
        <v>0</v>
      </c>
    </row>
    <row r="23" spans="1:6" ht="15">
      <c r="A23" s="5" t="s">
        <v>14</v>
      </c>
      <c r="B23" s="39">
        <v>3582670.47</v>
      </c>
      <c r="C23" s="23">
        <v>17499</v>
      </c>
      <c r="D23" s="39">
        <f t="shared" si="0"/>
        <v>204.7357260414881</v>
      </c>
      <c r="E23" s="39">
        <f t="shared" si="1"/>
        <v>0.10835817700247079</v>
      </c>
      <c r="F23" s="39">
        <f t="shared" si="2"/>
        <v>-0.10835817700247079</v>
      </c>
    </row>
    <row r="24" spans="1:6" ht="15">
      <c r="A24" s="5" t="s">
        <v>15</v>
      </c>
      <c r="B24" s="39">
        <v>1050670.14</v>
      </c>
      <c r="C24" s="23">
        <v>23717</v>
      </c>
      <c r="D24" s="39">
        <f t="shared" si="0"/>
        <v>44.300296833494954</v>
      </c>
      <c r="E24" s="39">
        <f t="shared" si="1"/>
        <v>0.023446320280091706</v>
      </c>
      <c r="F24" s="39">
        <f t="shared" si="2"/>
        <v>-0.023446320280091706</v>
      </c>
    </row>
    <row r="25" spans="1:6" ht="15">
      <c r="A25" s="5" t="s">
        <v>16</v>
      </c>
      <c r="B25" s="39">
        <v>4478393.83</v>
      </c>
      <c r="C25" s="23">
        <v>99500</v>
      </c>
      <c r="D25" s="39">
        <f t="shared" si="0"/>
        <v>45.0089832160804</v>
      </c>
      <c r="E25" s="39">
        <f t="shared" si="1"/>
        <v>0.0238213987579333</v>
      </c>
      <c r="F25" s="39">
        <f t="shared" si="2"/>
        <v>-0.0238213987579333</v>
      </c>
    </row>
    <row r="26" spans="1:6" ht="15">
      <c r="A26" s="5" t="s">
        <v>17</v>
      </c>
      <c r="B26" s="39">
        <v>6671343.18</v>
      </c>
      <c r="C26" s="23">
        <v>9445</v>
      </c>
      <c r="D26" s="39">
        <f t="shared" si="0"/>
        <v>706.3359640021175</v>
      </c>
      <c r="E26" s="39">
        <f t="shared" si="1"/>
        <v>0.3738344982108428</v>
      </c>
      <c r="F26" s="39">
        <f t="shared" si="2"/>
        <v>-0.3738344982108428</v>
      </c>
    </row>
    <row r="27" spans="1:6" ht="15">
      <c r="A27" s="5" t="s">
        <v>18</v>
      </c>
      <c r="B27" s="39">
        <v>9202215.56</v>
      </c>
      <c r="C27" s="23">
        <v>12363</v>
      </c>
      <c r="D27" s="39">
        <f t="shared" si="0"/>
        <v>744.3351581331392</v>
      </c>
      <c r="E27" s="39">
        <f t="shared" si="1"/>
        <v>0.39394590467229307</v>
      </c>
      <c r="F27" s="39">
        <f t="shared" si="2"/>
        <v>-0.39394590467229307</v>
      </c>
    </row>
    <row r="28" spans="1:6" ht="15">
      <c r="A28" s="5" t="s">
        <v>19</v>
      </c>
      <c r="B28" s="39">
        <v>3440536.13</v>
      </c>
      <c r="C28" s="23">
        <v>32552</v>
      </c>
      <c r="D28" s="39">
        <f t="shared" si="0"/>
        <v>105.69354048906365</v>
      </c>
      <c r="E28" s="39">
        <f t="shared" si="1"/>
        <v>0.055939232442563346</v>
      </c>
      <c r="F28" s="39">
        <f t="shared" si="2"/>
        <v>-0.055939232442563346</v>
      </c>
    </row>
    <row r="29" spans="1:6" ht="15">
      <c r="A29" s="5" t="s">
        <v>20</v>
      </c>
      <c r="B29" s="39">
        <v>161049.66</v>
      </c>
      <c r="C29" s="23">
        <v>44266</v>
      </c>
      <c r="D29" s="39">
        <f t="shared" si="0"/>
        <v>3.638224822662992</v>
      </c>
      <c r="E29" s="39">
        <f t="shared" si="1"/>
        <v>0.0019255623673076552</v>
      </c>
      <c r="F29" s="39">
        <f t="shared" si="2"/>
        <v>-0.0019255623673076552</v>
      </c>
    </row>
    <row r="30" spans="1:6" ht="15">
      <c r="A30" s="5" t="s">
        <v>21</v>
      </c>
      <c r="B30" s="39">
        <v>4880305.35</v>
      </c>
      <c r="C30" s="23">
        <v>14452</v>
      </c>
      <c r="D30" s="39">
        <f t="shared" si="0"/>
        <v>337.6906552726266</v>
      </c>
      <c r="E30" s="39">
        <f t="shared" si="1"/>
        <v>0.17872573831445826</v>
      </c>
      <c r="F30" s="39">
        <f t="shared" si="2"/>
        <v>-0.17872573831445826</v>
      </c>
    </row>
    <row r="31" spans="1:6" ht="15">
      <c r="A31" s="5" t="s">
        <v>22</v>
      </c>
      <c r="B31" s="39">
        <v>3095335.63</v>
      </c>
      <c r="C31" s="23">
        <v>22081</v>
      </c>
      <c r="D31" s="39">
        <f t="shared" si="0"/>
        <v>140.18095330827407</v>
      </c>
      <c r="E31" s="39">
        <f t="shared" si="1"/>
        <v>0.0741919978727844</v>
      </c>
      <c r="F31" s="39">
        <f t="shared" si="2"/>
        <v>-0.0741919978727844</v>
      </c>
    </row>
    <row r="32" spans="1:6" ht="15">
      <c r="A32" s="5" t="s">
        <v>23</v>
      </c>
      <c r="B32" s="39">
        <v>2196580.7199999997</v>
      </c>
      <c r="C32" s="23">
        <v>17052</v>
      </c>
      <c r="D32" s="39">
        <f t="shared" si="0"/>
        <v>128.81660333098756</v>
      </c>
      <c r="E32" s="39">
        <f t="shared" si="1"/>
        <v>0.06817731606728798</v>
      </c>
      <c r="F32" s="39">
        <f t="shared" si="2"/>
        <v>-0.06817731606728798</v>
      </c>
    </row>
    <row r="33" spans="1:6" ht="15">
      <c r="A33" s="5" t="s">
        <v>24</v>
      </c>
      <c r="B33" s="39">
        <v>7111920.87</v>
      </c>
      <c r="C33" s="23">
        <v>57226</v>
      </c>
      <c r="D33" s="39">
        <f t="shared" si="0"/>
        <v>124.2777910390382</v>
      </c>
      <c r="E33" s="39">
        <f t="shared" si="1"/>
        <v>0.06577510989047068</v>
      </c>
      <c r="F33" s="39">
        <f t="shared" si="2"/>
        <v>-0.06577510989047068</v>
      </c>
    </row>
    <row r="34" spans="1:6" ht="15">
      <c r="A34" s="5" t="s">
        <v>25</v>
      </c>
      <c r="B34" s="39">
        <v>5451346.59</v>
      </c>
      <c r="C34" s="23">
        <v>10638</v>
      </c>
      <c r="D34" s="39">
        <f t="shared" si="0"/>
        <v>512.4409278059785</v>
      </c>
      <c r="E34" s="39">
        <f t="shared" si="1"/>
        <v>0.2712138513004732</v>
      </c>
      <c r="F34" s="39">
        <f t="shared" si="2"/>
        <v>-0.2712138513004732</v>
      </c>
    </row>
    <row r="35" spans="1:6" ht="15">
      <c r="A35" s="5" t="s">
        <v>26</v>
      </c>
      <c r="B35" s="39">
        <v>2883070.3100000005</v>
      </c>
      <c r="C35" s="23">
        <v>33138</v>
      </c>
      <c r="D35" s="39">
        <f t="shared" si="0"/>
        <v>87.00194067233993</v>
      </c>
      <c r="E35" s="39">
        <f t="shared" si="1"/>
        <v>0.046046539454581994</v>
      </c>
      <c r="F35" s="39">
        <f t="shared" si="2"/>
        <v>-0.046046539454581994</v>
      </c>
    </row>
    <row r="36" spans="1:6" ht="15">
      <c r="A36" s="5" t="s">
        <v>27</v>
      </c>
      <c r="B36" s="39">
        <v>500575.95999999996</v>
      </c>
      <c r="C36" s="23">
        <v>16575</v>
      </c>
      <c r="D36" s="39">
        <f t="shared" si="0"/>
        <v>30.20066123680241</v>
      </c>
      <c r="E36" s="39">
        <f t="shared" si="1"/>
        <v>0.015983964592608275</v>
      </c>
      <c r="F36" s="39">
        <f t="shared" si="2"/>
        <v>-0.015983964592608275</v>
      </c>
    </row>
    <row r="37" spans="1:6" ht="15">
      <c r="A37" s="5" t="s">
        <v>28</v>
      </c>
      <c r="B37" s="39">
        <v>0</v>
      </c>
      <c r="C37" s="23">
        <v>27317</v>
      </c>
      <c r="D37" s="39">
        <f t="shared" si="0"/>
        <v>0</v>
      </c>
      <c r="E37" s="39">
        <f t="shared" si="1"/>
        <v>0</v>
      </c>
      <c r="F37" s="39">
        <f t="shared" si="2"/>
        <v>0</v>
      </c>
    </row>
    <row r="38" spans="1:6" ht="15">
      <c r="A38" s="5" t="s">
        <v>29</v>
      </c>
      <c r="B38" s="39">
        <v>1084318.92</v>
      </c>
      <c r="C38" s="23">
        <v>23321</v>
      </c>
      <c r="D38" s="39">
        <f t="shared" si="0"/>
        <v>46.49538699026628</v>
      </c>
      <c r="E38" s="39">
        <f t="shared" si="1"/>
        <v>0.024608090980021282</v>
      </c>
      <c r="F38" s="39">
        <f t="shared" si="2"/>
        <v>-0.024608090980021282</v>
      </c>
    </row>
    <row r="39" spans="1:6" ht="15">
      <c r="A39" s="5" t="s">
        <v>30</v>
      </c>
      <c r="B39" s="39">
        <v>1026843.89</v>
      </c>
      <c r="C39" s="23">
        <v>45193</v>
      </c>
      <c r="D39" s="39">
        <f t="shared" si="0"/>
        <v>22.72130396300312</v>
      </c>
      <c r="E39" s="39">
        <f t="shared" si="1"/>
        <v>0.012025449217647144</v>
      </c>
      <c r="F39" s="39">
        <f t="shared" si="2"/>
        <v>-0.012025449217647144</v>
      </c>
    </row>
    <row r="40" spans="1:6" ht="15">
      <c r="A40" s="5" t="s">
        <v>31</v>
      </c>
      <c r="B40" s="39">
        <v>139428962.22</v>
      </c>
      <c r="C40" s="23">
        <v>73794</v>
      </c>
      <c r="D40" s="39">
        <f t="shared" si="0"/>
        <v>1889.4349434913408</v>
      </c>
      <c r="E40" s="39">
        <f t="shared" si="1"/>
        <v>1</v>
      </c>
      <c r="F40" s="39">
        <f t="shared" si="2"/>
        <v>-1</v>
      </c>
    </row>
    <row r="41" spans="1:6" ht="15">
      <c r="A41" s="5" t="s">
        <v>32</v>
      </c>
      <c r="B41" s="39">
        <v>3745365.16</v>
      </c>
      <c r="C41" s="23">
        <v>24604</v>
      </c>
      <c r="D41" s="39">
        <f t="shared" si="0"/>
        <v>152.2258640871403</v>
      </c>
      <c r="E41" s="39">
        <f t="shared" si="1"/>
        <v>0.08056687244592498</v>
      </c>
      <c r="F41" s="39">
        <f t="shared" si="2"/>
        <v>-0.08056687244592498</v>
      </c>
    </row>
    <row r="42" spans="1:6" ht="15">
      <c r="A42" s="5" t="s">
        <v>33</v>
      </c>
      <c r="B42" s="39">
        <v>1302272.4300000002</v>
      </c>
      <c r="C42" s="23">
        <v>16165</v>
      </c>
      <c r="D42" s="39">
        <f t="shared" si="0"/>
        <v>80.56123909681412</v>
      </c>
      <c r="E42" s="39">
        <f t="shared" si="1"/>
        <v>0.0426377417091436</v>
      </c>
      <c r="F42" s="39">
        <f t="shared" si="2"/>
        <v>-0.0426377417091436</v>
      </c>
    </row>
    <row r="43" spans="1:6" ht="15">
      <c r="A43" s="5" t="s">
        <v>34</v>
      </c>
      <c r="B43" s="39">
        <v>976246.6500000001</v>
      </c>
      <c r="C43" s="23">
        <v>14755</v>
      </c>
      <c r="D43" s="39">
        <f t="shared" si="0"/>
        <v>66.16378515757371</v>
      </c>
      <c r="E43" s="39">
        <f t="shared" si="1"/>
        <v>0.03501776305423608</v>
      </c>
      <c r="F43" s="39">
        <f t="shared" si="2"/>
        <v>-0.03501776305423608</v>
      </c>
    </row>
    <row r="44" spans="1:6" ht="15">
      <c r="A44" s="5" t="s">
        <v>35</v>
      </c>
      <c r="B44" s="39">
        <v>0</v>
      </c>
      <c r="C44" s="23">
        <v>15278</v>
      </c>
      <c r="D44" s="39">
        <f t="shared" si="0"/>
        <v>0</v>
      </c>
      <c r="E44" s="39">
        <f t="shared" si="1"/>
        <v>0</v>
      </c>
      <c r="F44" s="39">
        <f t="shared" si="2"/>
        <v>0</v>
      </c>
    </row>
    <row r="45" spans="1:6" ht="15">
      <c r="A45" s="5" t="s">
        <v>36</v>
      </c>
      <c r="B45" s="39">
        <v>1136173.4700000002</v>
      </c>
      <c r="C45" s="23">
        <v>19430</v>
      </c>
      <c r="D45" s="39">
        <f t="shared" si="0"/>
        <v>58.47521718991252</v>
      </c>
      <c r="E45" s="39">
        <f t="shared" si="1"/>
        <v>0.030948521086341656</v>
      </c>
      <c r="F45" s="39">
        <f t="shared" si="2"/>
        <v>-0.030948521086341656</v>
      </c>
    </row>
    <row r="46" spans="1:6" s="18" customFormat="1" ht="15">
      <c r="A46" s="15" t="s">
        <v>71</v>
      </c>
      <c r="B46" s="16">
        <f>SUM(B$9:B$45)</f>
        <v>1193792552.7700002</v>
      </c>
      <c r="C46" s="24">
        <f>SUM(C$9:C$45)</f>
        <v>3193514</v>
      </c>
      <c r="D46" s="24">
        <f t="shared" si="0"/>
        <v>373.81785480508313</v>
      </c>
      <c r="E46" s="16"/>
      <c r="F46" s="16"/>
    </row>
    <row r="47" ht="15">
      <c r="A47" s="6" t="s">
        <v>39</v>
      </c>
    </row>
  </sheetData>
  <sheetProtection/>
  <mergeCells count="1">
    <mergeCell ref="A1:F1"/>
  </mergeCells>
  <printOptions horizontalCentered="1"/>
  <pageMargins left="0.15748031496062992" right="0.1968503937007874" top="0.35433070866141736" bottom="0.2362204724409449" header="0.15748031496062992" footer="0.2362204724409449"/>
  <pageSetup fitToHeight="1" fitToWidth="1"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H48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" sqref="A1:H1"/>
    </sheetView>
  </sheetViews>
  <sheetFormatPr defaultColWidth="8.7109375" defaultRowHeight="15"/>
  <cols>
    <col min="1" max="1" width="24.7109375" style="1" customWidth="1"/>
    <col min="2" max="2" width="14.421875" style="1" customWidth="1"/>
    <col min="3" max="3" width="14.140625" style="1" customWidth="1"/>
    <col min="4" max="4" width="14.00390625" style="1" customWidth="1"/>
    <col min="5" max="5" width="13.8515625" style="1" customWidth="1"/>
    <col min="6" max="6" width="8.00390625" style="2" customWidth="1"/>
    <col min="7" max="7" width="7.8515625" style="2" customWidth="1"/>
    <col min="8" max="8" width="16.57421875" style="2" customWidth="1"/>
    <col min="9" max="16384" width="8.7109375" style="1" customWidth="1"/>
  </cols>
  <sheetData>
    <row r="1" spans="1:8" ht="16.5" customHeight="1">
      <c r="A1" s="71" t="s">
        <v>189</v>
      </c>
      <c r="B1" s="71"/>
      <c r="C1" s="71"/>
      <c r="D1" s="71"/>
      <c r="E1" s="71"/>
      <c r="F1" s="73"/>
      <c r="G1" s="73"/>
      <c r="H1" s="73"/>
    </row>
    <row r="3" spans="1:8" ht="15">
      <c r="A3" s="11" t="s">
        <v>141</v>
      </c>
      <c r="B3" s="11">
        <v>1</v>
      </c>
      <c r="C3" s="2"/>
      <c r="D3" s="2"/>
      <c r="E3" s="2"/>
      <c r="F3" s="1"/>
      <c r="G3" s="1"/>
      <c r="H3" s="1"/>
    </row>
    <row r="4" spans="1:8" ht="15">
      <c r="A4" s="12" t="s">
        <v>142</v>
      </c>
      <c r="B4" s="12">
        <v>0</v>
      </c>
      <c r="C4" s="2"/>
      <c r="D4" s="2"/>
      <c r="E4" s="2"/>
      <c r="F4" s="1"/>
      <c r="G4" s="1"/>
      <c r="H4" s="1"/>
    </row>
    <row r="5" spans="1:8" ht="15">
      <c r="A5" s="13" t="s">
        <v>143</v>
      </c>
      <c r="B5" s="14" t="s">
        <v>43</v>
      </c>
      <c r="C5" s="2"/>
      <c r="D5" s="2"/>
      <c r="E5" s="2"/>
      <c r="F5" s="1"/>
      <c r="G5" s="1"/>
      <c r="H5" s="1"/>
    </row>
    <row r="7" spans="1:8" s="8" customFormat="1" ht="40.5" customHeight="1">
      <c r="A7" s="68" t="s">
        <v>38</v>
      </c>
      <c r="B7" s="76" t="s">
        <v>187</v>
      </c>
      <c r="C7" s="76"/>
      <c r="D7" s="76"/>
      <c r="E7" s="76"/>
      <c r="F7" s="69" t="s">
        <v>144</v>
      </c>
      <c r="G7" s="69" t="s">
        <v>145</v>
      </c>
      <c r="H7" s="69" t="s">
        <v>146</v>
      </c>
    </row>
    <row r="8" spans="1:8" s="8" customFormat="1" ht="24" customHeight="1">
      <c r="A8" s="68"/>
      <c r="B8" s="4">
        <v>43009</v>
      </c>
      <c r="C8" s="4">
        <v>43040</v>
      </c>
      <c r="D8" s="4">
        <v>43070</v>
      </c>
      <c r="E8" s="4">
        <v>43101</v>
      </c>
      <c r="F8" s="69"/>
      <c r="G8" s="69"/>
      <c r="H8" s="69"/>
    </row>
    <row r="9" spans="1:8" s="7" customFormat="1" ht="15">
      <c r="A9" s="9">
        <v>1</v>
      </c>
      <c r="B9" s="3">
        <v>2</v>
      </c>
      <c r="C9" s="3">
        <v>3</v>
      </c>
      <c r="D9" s="3">
        <v>4</v>
      </c>
      <c r="E9" s="3">
        <v>5</v>
      </c>
      <c r="F9" s="9">
        <v>6</v>
      </c>
      <c r="G9" s="3">
        <v>7</v>
      </c>
      <c r="H9" s="3">
        <v>8</v>
      </c>
    </row>
    <row r="10" spans="1:8" ht="15">
      <c r="A10" s="5" t="s">
        <v>0</v>
      </c>
      <c r="B10" s="60" t="s">
        <v>37</v>
      </c>
      <c r="C10" s="60" t="s">
        <v>37</v>
      </c>
      <c r="D10" s="60"/>
      <c r="E10" s="60"/>
      <c r="F10" s="20">
        <f>IF(OR($B10&gt;0,$C10&gt;0,$D10&gt;0,$E10&gt;0),1,0)</f>
        <v>1</v>
      </c>
      <c r="G10" s="20">
        <f>($F10-$B$4)/($B$3-$B$4)</f>
        <v>1</v>
      </c>
      <c r="H10" s="20">
        <f>$G10*$B$5</f>
        <v>-2</v>
      </c>
    </row>
    <row r="11" spans="1:8" ht="15">
      <c r="A11" s="5" t="s">
        <v>1</v>
      </c>
      <c r="B11" s="60"/>
      <c r="C11" s="60"/>
      <c r="D11" s="60"/>
      <c r="E11" s="60"/>
      <c r="F11" s="20">
        <f aca="true" t="shared" si="0" ref="F11:F46">IF(OR($B11&gt;0,$C11&gt;0,$D11&gt;0,$E11&gt;0),1,0)</f>
        <v>0</v>
      </c>
      <c r="G11" s="20">
        <f aca="true" t="shared" si="1" ref="G11:G46">($F11-$B$4)/($B$3-$B$4)</f>
        <v>0</v>
      </c>
      <c r="H11" s="20">
        <f aca="true" t="shared" si="2" ref="H11:H46">$G11*$B$5</f>
        <v>0</v>
      </c>
    </row>
    <row r="12" spans="1:8" ht="15">
      <c r="A12" s="5" t="s">
        <v>2</v>
      </c>
      <c r="B12" s="60"/>
      <c r="C12" s="60"/>
      <c r="D12" s="60"/>
      <c r="E12" s="60"/>
      <c r="F12" s="20">
        <f t="shared" si="0"/>
        <v>0</v>
      </c>
      <c r="G12" s="20">
        <f t="shared" si="1"/>
        <v>0</v>
      </c>
      <c r="H12" s="20">
        <f t="shared" si="2"/>
        <v>0</v>
      </c>
    </row>
    <row r="13" spans="1:8" ht="15">
      <c r="A13" s="5" t="s">
        <v>3</v>
      </c>
      <c r="B13" s="60"/>
      <c r="C13" s="60"/>
      <c r="D13" s="60"/>
      <c r="E13" s="60"/>
      <c r="F13" s="20">
        <f t="shared" si="0"/>
        <v>0</v>
      </c>
      <c r="G13" s="20">
        <f t="shared" si="1"/>
        <v>0</v>
      </c>
      <c r="H13" s="20">
        <f t="shared" si="2"/>
        <v>0</v>
      </c>
    </row>
    <row r="14" spans="1:8" ht="15">
      <c r="A14" s="5" t="s">
        <v>4</v>
      </c>
      <c r="B14" s="60"/>
      <c r="C14" s="60"/>
      <c r="D14" s="60"/>
      <c r="E14" s="60"/>
      <c r="F14" s="20">
        <f t="shared" si="0"/>
        <v>0</v>
      </c>
      <c r="G14" s="20">
        <f t="shared" si="1"/>
        <v>0</v>
      </c>
      <c r="H14" s="20">
        <f t="shared" si="2"/>
        <v>0</v>
      </c>
    </row>
    <row r="15" spans="1:8" ht="15">
      <c r="A15" s="5" t="s">
        <v>5</v>
      </c>
      <c r="B15" s="60"/>
      <c r="C15" s="60"/>
      <c r="D15" s="60"/>
      <c r="E15" s="60"/>
      <c r="F15" s="20">
        <f t="shared" si="0"/>
        <v>0</v>
      </c>
      <c r="G15" s="20">
        <f t="shared" si="1"/>
        <v>0</v>
      </c>
      <c r="H15" s="20">
        <f t="shared" si="2"/>
        <v>0</v>
      </c>
    </row>
    <row r="16" spans="1:8" ht="15">
      <c r="A16" s="5" t="s">
        <v>6</v>
      </c>
      <c r="B16" s="61"/>
      <c r="C16" s="60"/>
      <c r="D16" s="60"/>
      <c r="E16" s="61"/>
      <c r="F16" s="20">
        <f t="shared" si="0"/>
        <v>0</v>
      </c>
      <c r="G16" s="20">
        <f t="shared" si="1"/>
        <v>0</v>
      </c>
      <c r="H16" s="20">
        <f t="shared" si="2"/>
        <v>0</v>
      </c>
    </row>
    <row r="17" spans="1:8" ht="15">
      <c r="A17" s="5" t="s">
        <v>7</v>
      </c>
      <c r="B17" s="60" t="s">
        <v>37</v>
      </c>
      <c r="C17" s="60"/>
      <c r="D17" s="60"/>
      <c r="E17" s="60"/>
      <c r="F17" s="20">
        <f t="shared" si="0"/>
        <v>1</v>
      </c>
      <c r="G17" s="20">
        <f t="shared" si="1"/>
        <v>1</v>
      </c>
      <c r="H17" s="20">
        <f t="shared" si="2"/>
        <v>-2</v>
      </c>
    </row>
    <row r="18" spans="1:8" ht="15">
      <c r="A18" s="5" t="s">
        <v>8</v>
      </c>
      <c r="B18" s="60"/>
      <c r="C18" s="60"/>
      <c r="D18" s="60"/>
      <c r="E18" s="60"/>
      <c r="F18" s="20">
        <f t="shared" si="0"/>
        <v>0</v>
      </c>
      <c r="G18" s="20">
        <f t="shared" si="1"/>
        <v>0</v>
      </c>
      <c r="H18" s="20">
        <f t="shared" si="2"/>
        <v>0</v>
      </c>
    </row>
    <row r="19" spans="1:8" ht="15">
      <c r="A19" s="5" t="s">
        <v>9</v>
      </c>
      <c r="B19" s="60"/>
      <c r="C19" s="60"/>
      <c r="D19" s="60"/>
      <c r="E19" s="60"/>
      <c r="F19" s="20">
        <f t="shared" si="0"/>
        <v>0</v>
      </c>
      <c r="G19" s="20">
        <f t="shared" si="1"/>
        <v>0</v>
      </c>
      <c r="H19" s="20">
        <f t="shared" si="2"/>
        <v>0</v>
      </c>
    </row>
    <row r="20" spans="1:8" ht="15">
      <c r="A20" s="5" t="s">
        <v>10</v>
      </c>
      <c r="B20" s="60"/>
      <c r="C20" s="60"/>
      <c r="D20" s="60"/>
      <c r="E20" s="60"/>
      <c r="F20" s="20">
        <f t="shared" si="0"/>
        <v>0</v>
      </c>
      <c r="G20" s="20">
        <f t="shared" si="1"/>
        <v>0</v>
      </c>
      <c r="H20" s="20">
        <f t="shared" si="2"/>
        <v>0</v>
      </c>
    </row>
    <row r="21" spans="1:8" ht="15">
      <c r="A21" s="5" t="s">
        <v>11</v>
      </c>
      <c r="B21" s="60"/>
      <c r="C21" s="60"/>
      <c r="D21" s="60"/>
      <c r="E21" s="60"/>
      <c r="F21" s="20">
        <f t="shared" si="0"/>
        <v>0</v>
      </c>
      <c r="G21" s="20">
        <f t="shared" si="1"/>
        <v>0</v>
      </c>
      <c r="H21" s="20">
        <f t="shared" si="2"/>
        <v>0</v>
      </c>
    </row>
    <row r="22" spans="1:8" ht="15">
      <c r="A22" s="5" t="s">
        <v>12</v>
      </c>
      <c r="B22" s="60"/>
      <c r="C22" s="60"/>
      <c r="D22" s="60"/>
      <c r="E22" s="60"/>
      <c r="F22" s="20">
        <f t="shared" si="0"/>
        <v>0</v>
      </c>
      <c r="G22" s="20">
        <f t="shared" si="1"/>
        <v>0</v>
      </c>
      <c r="H22" s="20">
        <f t="shared" si="2"/>
        <v>0</v>
      </c>
    </row>
    <row r="23" spans="1:8" ht="15">
      <c r="A23" s="5" t="s">
        <v>13</v>
      </c>
      <c r="B23" s="60"/>
      <c r="C23" s="60"/>
      <c r="D23" s="60"/>
      <c r="E23" s="60"/>
      <c r="F23" s="20">
        <f t="shared" si="0"/>
        <v>0</v>
      </c>
      <c r="G23" s="20">
        <f t="shared" si="1"/>
        <v>0</v>
      </c>
      <c r="H23" s="20">
        <f t="shared" si="2"/>
        <v>0</v>
      </c>
    </row>
    <row r="24" spans="1:8" ht="15">
      <c r="A24" s="5" t="s">
        <v>14</v>
      </c>
      <c r="B24" s="60"/>
      <c r="C24" s="60"/>
      <c r="D24" s="60"/>
      <c r="E24" s="60"/>
      <c r="F24" s="20">
        <f t="shared" si="0"/>
        <v>0</v>
      </c>
      <c r="G24" s="20">
        <f t="shared" si="1"/>
        <v>0</v>
      </c>
      <c r="H24" s="20">
        <f t="shared" si="2"/>
        <v>0</v>
      </c>
    </row>
    <row r="25" spans="1:8" ht="15">
      <c r="A25" s="5" t="s">
        <v>15</v>
      </c>
      <c r="B25" s="60"/>
      <c r="C25" s="60"/>
      <c r="D25" s="60"/>
      <c r="E25" s="60"/>
      <c r="F25" s="20">
        <f t="shared" si="0"/>
        <v>0</v>
      </c>
      <c r="G25" s="20">
        <f t="shared" si="1"/>
        <v>0</v>
      </c>
      <c r="H25" s="20">
        <f t="shared" si="2"/>
        <v>0</v>
      </c>
    </row>
    <row r="26" spans="1:8" ht="15">
      <c r="A26" s="5" t="s">
        <v>16</v>
      </c>
      <c r="B26" s="60"/>
      <c r="C26" s="60"/>
      <c r="D26" s="60"/>
      <c r="E26" s="60"/>
      <c r="F26" s="20">
        <f t="shared" si="0"/>
        <v>0</v>
      </c>
      <c r="G26" s="20">
        <f t="shared" si="1"/>
        <v>0</v>
      </c>
      <c r="H26" s="20">
        <f t="shared" si="2"/>
        <v>0</v>
      </c>
    </row>
    <row r="27" spans="1:8" ht="15">
      <c r="A27" s="5" t="s">
        <v>17</v>
      </c>
      <c r="B27" s="60"/>
      <c r="C27" s="60"/>
      <c r="D27" s="60"/>
      <c r="E27" s="60"/>
      <c r="F27" s="20">
        <f t="shared" si="0"/>
        <v>0</v>
      </c>
      <c r="G27" s="20">
        <f t="shared" si="1"/>
        <v>0</v>
      </c>
      <c r="H27" s="20">
        <f t="shared" si="2"/>
        <v>0</v>
      </c>
    </row>
    <row r="28" spans="1:8" ht="15">
      <c r="A28" s="5" t="s">
        <v>18</v>
      </c>
      <c r="B28" s="60"/>
      <c r="C28" s="60"/>
      <c r="D28" s="60"/>
      <c r="E28" s="60"/>
      <c r="F28" s="20">
        <f t="shared" si="0"/>
        <v>0</v>
      </c>
      <c r="G28" s="20">
        <f t="shared" si="1"/>
        <v>0</v>
      </c>
      <c r="H28" s="20">
        <f t="shared" si="2"/>
        <v>0</v>
      </c>
    </row>
    <row r="29" spans="1:8" ht="15">
      <c r="A29" s="5" t="s">
        <v>19</v>
      </c>
      <c r="B29" s="60"/>
      <c r="C29" s="60"/>
      <c r="D29" s="60"/>
      <c r="E29" s="60"/>
      <c r="F29" s="20">
        <f t="shared" si="0"/>
        <v>0</v>
      </c>
      <c r="G29" s="20">
        <f t="shared" si="1"/>
        <v>0</v>
      </c>
      <c r="H29" s="20">
        <f t="shared" si="2"/>
        <v>0</v>
      </c>
    </row>
    <row r="30" spans="1:8" ht="15">
      <c r="A30" s="5" t="s">
        <v>20</v>
      </c>
      <c r="B30" s="60"/>
      <c r="C30" s="60"/>
      <c r="D30" s="60"/>
      <c r="E30" s="60"/>
      <c r="F30" s="20">
        <f t="shared" si="0"/>
        <v>0</v>
      </c>
      <c r="G30" s="20">
        <f t="shared" si="1"/>
        <v>0</v>
      </c>
      <c r="H30" s="20">
        <f t="shared" si="2"/>
        <v>0</v>
      </c>
    </row>
    <row r="31" spans="1:8" ht="15">
      <c r="A31" s="5" t="s">
        <v>21</v>
      </c>
      <c r="B31" s="60"/>
      <c r="C31" s="60"/>
      <c r="D31" s="60"/>
      <c r="E31" s="60"/>
      <c r="F31" s="20">
        <f t="shared" si="0"/>
        <v>0</v>
      </c>
      <c r="G31" s="20">
        <f t="shared" si="1"/>
        <v>0</v>
      </c>
      <c r="H31" s="20">
        <f t="shared" si="2"/>
        <v>0</v>
      </c>
    </row>
    <row r="32" spans="1:8" ht="15">
      <c r="A32" s="5" t="s">
        <v>22</v>
      </c>
      <c r="B32" s="60"/>
      <c r="C32" s="60"/>
      <c r="D32" s="60"/>
      <c r="E32" s="60"/>
      <c r="F32" s="20">
        <f t="shared" si="0"/>
        <v>0</v>
      </c>
      <c r="G32" s="20">
        <f t="shared" si="1"/>
        <v>0</v>
      </c>
      <c r="H32" s="20">
        <f t="shared" si="2"/>
        <v>0</v>
      </c>
    </row>
    <row r="33" spans="1:8" ht="15">
      <c r="A33" s="5" t="s">
        <v>23</v>
      </c>
      <c r="B33" s="60"/>
      <c r="C33" s="60"/>
      <c r="D33" s="60"/>
      <c r="E33" s="60"/>
      <c r="F33" s="20">
        <f t="shared" si="0"/>
        <v>0</v>
      </c>
      <c r="G33" s="20">
        <f t="shared" si="1"/>
        <v>0</v>
      </c>
      <c r="H33" s="20">
        <f t="shared" si="2"/>
        <v>0</v>
      </c>
    </row>
    <row r="34" spans="1:8" ht="15">
      <c r="A34" s="5" t="s">
        <v>24</v>
      </c>
      <c r="B34" s="60"/>
      <c r="C34" s="60"/>
      <c r="D34" s="60"/>
      <c r="E34" s="60"/>
      <c r="F34" s="20">
        <f t="shared" si="0"/>
        <v>0</v>
      </c>
      <c r="G34" s="20">
        <f t="shared" si="1"/>
        <v>0</v>
      </c>
      <c r="H34" s="20">
        <f t="shared" si="2"/>
        <v>0</v>
      </c>
    </row>
    <row r="35" spans="1:8" ht="15">
      <c r="A35" s="5" t="s">
        <v>25</v>
      </c>
      <c r="B35" s="60"/>
      <c r="C35" s="60"/>
      <c r="D35" s="60"/>
      <c r="E35" s="60"/>
      <c r="F35" s="20">
        <f t="shared" si="0"/>
        <v>0</v>
      </c>
      <c r="G35" s="20">
        <f t="shared" si="1"/>
        <v>0</v>
      </c>
      <c r="H35" s="20">
        <f t="shared" si="2"/>
        <v>0</v>
      </c>
    </row>
    <row r="36" spans="1:8" ht="15">
      <c r="A36" s="5" t="s">
        <v>26</v>
      </c>
      <c r="B36" s="60"/>
      <c r="C36" s="60"/>
      <c r="D36" s="60"/>
      <c r="E36" s="60"/>
      <c r="F36" s="20">
        <f t="shared" si="0"/>
        <v>0</v>
      </c>
      <c r="G36" s="20">
        <f t="shared" si="1"/>
        <v>0</v>
      </c>
      <c r="H36" s="20">
        <f t="shared" si="2"/>
        <v>0</v>
      </c>
    </row>
    <row r="37" spans="1:8" ht="15">
      <c r="A37" s="5" t="s">
        <v>27</v>
      </c>
      <c r="B37" s="60"/>
      <c r="C37" s="60"/>
      <c r="D37" s="60"/>
      <c r="E37" s="60"/>
      <c r="F37" s="20">
        <f t="shared" si="0"/>
        <v>0</v>
      </c>
      <c r="G37" s="20">
        <f t="shared" si="1"/>
        <v>0</v>
      </c>
      <c r="H37" s="20">
        <f t="shared" si="2"/>
        <v>0</v>
      </c>
    </row>
    <row r="38" spans="1:8" ht="15">
      <c r="A38" s="5" t="s">
        <v>28</v>
      </c>
      <c r="B38" s="60"/>
      <c r="C38" s="60"/>
      <c r="D38" s="60"/>
      <c r="E38" s="60"/>
      <c r="F38" s="20">
        <f t="shared" si="0"/>
        <v>0</v>
      </c>
      <c r="G38" s="20">
        <f t="shared" si="1"/>
        <v>0</v>
      </c>
      <c r="H38" s="20">
        <f t="shared" si="2"/>
        <v>0</v>
      </c>
    </row>
    <row r="39" spans="1:8" ht="15">
      <c r="A39" s="5" t="s">
        <v>29</v>
      </c>
      <c r="B39" s="60"/>
      <c r="C39" s="60"/>
      <c r="D39" s="60"/>
      <c r="E39" s="60"/>
      <c r="F39" s="20">
        <f t="shared" si="0"/>
        <v>0</v>
      </c>
      <c r="G39" s="20">
        <f t="shared" si="1"/>
        <v>0</v>
      </c>
      <c r="H39" s="20">
        <f t="shared" si="2"/>
        <v>0</v>
      </c>
    </row>
    <row r="40" spans="1:8" ht="15">
      <c r="A40" s="5" t="s">
        <v>30</v>
      </c>
      <c r="B40" s="60"/>
      <c r="C40" s="60"/>
      <c r="D40" s="60"/>
      <c r="E40" s="60"/>
      <c r="F40" s="20">
        <f t="shared" si="0"/>
        <v>0</v>
      </c>
      <c r="G40" s="20">
        <f t="shared" si="1"/>
        <v>0</v>
      </c>
      <c r="H40" s="20">
        <f t="shared" si="2"/>
        <v>0</v>
      </c>
    </row>
    <row r="41" spans="1:8" ht="15">
      <c r="A41" s="5" t="s">
        <v>31</v>
      </c>
      <c r="B41" s="60"/>
      <c r="C41" s="60"/>
      <c r="D41" s="60"/>
      <c r="E41" s="60"/>
      <c r="F41" s="20">
        <f t="shared" si="0"/>
        <v>0</v>
      </c>
      <c r="G41" s="20">
        <f t="shared" si="1"/>
        <v>0</v>
      </c>
      <c r="H41" s="20">
        <f t="shared" si="2"/>
        <v>0</v>
      </c>
    </row>
    <row r="42" spans="1:8" ht="15">
      <c r="A42" s="5" t="s">
        <v>32</v>
      </c>
      <c r="B42" s="60"/>
      <c r="C42" s="60"/>
      <c r="D42" s="60"/>
      <c r="E42" s="60"/>
      <c r="F42" s="20">
        <f t="shared" si="0"/>
        <v>0</v>
      </c>
      <c r="G42" s="20">
        <f t="shared" si="1"/>
        <v>0</v>
      </c>
      <c r="H42" s="20">
        <f t="shared" si="2"/>
        <v>0</v>
      </c>
    </row>
    <row r="43" spans="1:8" ht="15">
      <c r="A43" s="5" t="s">
        <v>33</v>
      </c>
      <c r="B43" s="60"/>
      <c r="C43" s="60"/>
      <c r="D43" s="60"/>
      <c r="E43" s="60"/>
      <c r="F43" s="20">
        <f t="shared" si="0"/>
        <v>0</v>
      </c>
      <c r="G43" s="20">
        <f t="shared" si="1"/>
        <v>0</v>
      </c>
      <c r="H43" s="20">
        <f t="shared" si="2"/>
        <v>0</v>
      </c>
    </row>
    <row r="44" spans="1:8" ht="15">
      <c r="A44" s="5" t="s">
        <v>34</v>
      </c>
      <c r="B44" s="60"/>
      <c r="C44" s="60"/>
      <c r="D44" s="60"/>
      <c r="E44" s="60"/>
      <c r="F44" s="20">
        <f t="shared" si="0"/>
        <v>0</v>
      </c>
      <c r="G44" s="20">
        <f t="shared" si="1"/>
        <v>0</v>
      </c>
      <c r="H44" s="20">
        <f t="shared" si="2"/>
        <v>0</v>
      </c>
    </row>
    <row r="45" spans="1:8" ht="15">
      <c r="A45" s="5" t="s">
        <v>35</v>
      </c>
      <c r="B45" s="60"/>
      <c r="C45" s="60"/>
      <c r="D45" s="60"/>
      <c r="E45" s="60"/>
      <c r="F45" s="20">
        <f t="shared" si="0"/>
        <v>0</v>
      </c>
      <c r="G45" s="20">
        <f t="shared" si="1"/>
        <v>0</v>
      </c>
      <c r="H45" s="20">
        <f t="shared" si="2"/>
        <v>0</v>
      </c>
    </row>
    <row r="46" spans="1:8" ht="15">
      <c r="A46" s="5" t="s">
        <v>36</v>
      </c>
      <c r="B46" s="60"/>
      <c r="C46" s="60"/>
      <c r="D46" s="60"/>
      <c r="E46" s="60"/>
      <c r="F46" s="20">
        <f t="shared" si="0"/>
        <v>0</v>
      </c>
      <c r="G46" s="20">
        <f t="shared" si="1"/>
        <v>0</v>
      </c>
      <c r="H46" s="20">
        <f t="shared" si="2"/>
        <v>0</v>
      </c>
    </row>
    <row r="47" spans="1:8" ht="15">
      <c r="A47" s="6" t="s">
        <v>39</v>
      </c>
      <c r="F47" s="1"/>
      <c r="G47" s="1"/>
      <c r="H47" s="1"/>
    </row>
    <row r="48" spans="1:5" ht="15">
      <c r="A48" s="6"/>
      <c r="B48" s="6"/>
      <c r="C48" s="6"/>
      <c r="D48" s="6"/>
      <c r="E48" s="6"/>
    </row>
  </sheetData>
  <sheetProtection/>
  <mergeCells count="6">
    <mergeCell ref="A1:H1"/>
    <mergeCell ref="A7:A8"/>
    <mergeCell ref="B7:E7"/>
    <mergeCell ref="F7:F8"/>
    <mergeCell ref="G7:G8"/>
    <mergeCell ref="H7:H8"/>
  </mergeCells>
  <printOptions/>
  <pageMargins left="0.22" right="0.2" top="0.52" bottom="0.31496062992125984" header="0.31496062992125984" footer="0.31496062992125984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2010-08-08T11:08:55Z</cp:lastPrinted>
  <dcterms:created xsi:type="dcterms:W3CDTF">2006-09-28T05:33:49Z</dcterms:created>
  <dcterms:modified xsi:type="dcterms:W3CDTF">2018-04-26T13:27:33Z</dcterms:modified>
  <cp:category/>
  <cp:version/>
  <cp:contentType/>
  <cp:contentStatus/>
</cp:coreProperties>
</file>