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72" windowHeight="10452" tabRatio="799" activeTab="20"/>
  </bookViews>
  <sheets>
    <sheet name="I (1)" sheetId="1" r:id="rId1"/>
    <sheet name="I (2)" sheetId="2" r:id="rId2"/>
    <sheet name="I (3)" sheetId="3" r:id="rId3"/>
    <sheet name="I (4)" sheetId="4" r:id="rId4"/>
    <sheet name="I (5)" sheetId="5" r:id="rId5"/>
    <sheet name="II (1)" sheetId="6" r:id="rId6"/>
    <sheet name="II (2)" sheetId="7" r:id="rId7"/>
    <sheet name="II (3)" sheetId="8" r:id="rId8"/>
    <sheet name="II (4)" sheetId="9" r:id="rId9"/>
    <sheet name="II (6)" sheetId="10" r:id="rId10"/>
    <sheet name="III (1)" sheetId="11" r:id="rId11"/>
    <sheet name="III (2)" sheetId="12" r:id="rId12"/>
    <sheet name="III (3)" sheetId="13" r:id="rId13"/>
    <sheet name="III (4)" sheetId="14" r:id="rId14"/>
    <sheet name="III (5)" sheetId="15" r:id="rId15"/>
    <sheet name="III (6)" sheetId="16" r:id="rId16"/>
    <sheet name="III (7)" sheetId="17" r:id="rId17"/>
    <sheet name="IV (1)" sheetId="18" r:id="rId18"/>
    <sheet name="IV (2)" sheetId="19" r:id="rId19"/>
    <sheet name="рейтинг" sheetId="20" r:id="rId20"/>
    <sheet name="ранг" sheetId="21" r:id="rId21"/>
  </sheets>
  <definedNames>
    <definedName name="_xlnm.Print_Area" localSheetId="0">'I (1)'!$A$1:$F$48</definedName>
    <definedName name="_xlnm.Print_Area" localSheetId="1">'I (2)'!$A$1:$F$48</definedName>
    <definedName name="_xlnm.Print_Area" localSheetId="2">'I (3)'!$A$1:$G$48</definedName>
    <definedName name="_xlnm.Print_Area" localSheetId="4">'I (5)'!$A$1:$G$48</definedName>
    <definedName name="_xlnm.Print_Area" localSheetId="6">'II (2)'!$A$1:$F$47</definedName>
    <definedName name="_xlnm.Print_Area" localSheetId="9">'II (6)'!$A$1:$F$47</definedName>
    <definedName name="_xlnm.Print_Area" localSheetId="10">'III (1)'!$A$1:$L$47</definedName>
    <definedName name="_xlnm.Print_Area" localSheetId="11">'III (2)'!$A$1:$K$47</definedName>
    <definedName name="_xlnm.Print_Area" localSheetId="12">'III (3)'!$A$1:$I$46</definedName>
    <definedName name="_xlnm.Print_Area" localSheetId="14">'III (5)'!$A$1:$H$47</definedName>
    <definedName name="_xlnm.Print_Area" localSheetId="16">'III (7)'!$A$1:$J$48</definedName>
    <definedName name="_xlnm.Print_Area" localSheetId="18">'IV (2)'!$A$1:$E$46</definedName>
    <definedName name="_xlnm.Print_Area" localSheetId="20">'ранг'!$A$1:$U$41</definedName>
    <definedName name="_xlnm.Print_Area" localSheetId="19">'рейтинг'!$A$1:$U$41</definedName>
  </definedNames>
  <calcPr fullCalcOnLoad="1"/>
</workbook>
</file>

<file path=xl/sharedStrings.xml><?xml version="1.0" encoding="utf-8"?>
<sst xmlns="http://schemas.openxmlformats.org/spreadsheetml/2006/main" count="1119" uniqueCount="294">
  <si>
    <t>1.Самара</t>
  </si>
  <si>
    <t>2.Тольятти</t>
  </si>
  <si>
    <t>3.Сызрань</t>
  </si>
  <si>
    <t>4.Новокуйбышевск</t>
  </si>
  <si>
    <t xml:space="preserve">5.Чапаевск </t>
  </si>
  <si>
    <t>6.Отрадный</t>
  </si>
  <si>
    <t>7.Жигулевск</t>
  </si>
  <si>
    <t>8.Октябрьск</t>
  </si>
  <si>
    <t>9.Кинель</t>
  </si>
  <si>
    <t>10.Похвистнево</t>
  </si>
  <si>
    <t>11.Алексеевский</t>
  </si>
  <si>
    <t>12.Безенчукский</t>
  </si>
  <si>
    <t>13.Богатовский</t>
  </si>
  <si>
    <t>14.Большеглушицкий</t>
  </si>
  <si>
    <t>15.Большечерниговский</t>
  </si>
  <si>
    <t>16.Борский</t>
  </si>
  <si>
    <t>17.Волжский</t>
  </si>
  <si>
    <t>18.Елховский</t>
  </si>
  <si>
    <t>19.Исаклинский</t>
  </si>
  <si>
    <t>20.Кинельский</t>
  </si>
  <si>
    <t>21.Кинель-Черкасский</t>
  </si>
  <si>
    <t>22.Клявлинский</t>
  </si>
  <si>
    <t>23.Кошкинский</t>
  </si>
  <si>
    <t>24.Красноармейский</t>
  </si>
  <si>
    <t>25.Красноярский</t>
  </si>
  <si>
    <t>26.Камышлинский</t>
  </si>
  <si>
    <t>27.Нефтегорский</t>
  </si>
  <si>
    <t>28.Пестравский</t>
  </si>
  <si>
    <t>29.Похвистневский</t>
  </si>
  <si>
    <t>30.Приволжский</t>
  </si>
  <si>
    <t>31.Сергиевский</t>
  </si>
  <si>
    <t>32.Ставропольский</t>
  </si>
  <si>
    <t>33.Сызранский</t>
  </si>
  <si>
    <t>34.Хворостянский</t>
  </si>
  <si>
    <t>35.Челно-Вершинский</t>
  </si>
  <si>
    <t>36.Шенталинский</t>
  </si>
  <si>
    <t>37.Шигонский</t>
  </si>
  <si>
    <t>+</t>
  </si>
  <si>
    <t>Наименование муниципального образования</t>
  </si>
  <si>
    <t>* для муниципального района - консолидированный бюджет</t>
  </si>
  <si>
    <t>+2</t>
  </si>
  <si>
    <t>-1</t>
  </si>
  <si>
    <t>% исполнения годового плана</t>
  </si>
  <si>
    <t>-2</t>
  </si>
  <si>
    <t>П I (3) макс</t>
  </si>
  <si>
    <t>П IV (2) макс</t>
  </si>
  <si>
    <t>П IV (2) мин</t>
  </si>
  <si>
    <t>В IV (2)</t>
  </si>
  <si>
    <t>П I (1) макс</t>
  </si>
  <si>
    <t>П I (1) мин</t>
  </si>
  <si>
    <t>В I (1)</t>
  </si>
  <si>
    <t>П I (2) макс</t>
  </si>
  <si>
    <t>П I (2) мин</t>
  </si>
  <si>
    <t>В I (2)</t>
  </si>
  <si>
    <t>П I (4) макс</t>
  </si>
  <si>
    <t>П I (4) мин</t>
  </si>
  <si>
    <t>В I (4)</t>
  </si>
  <si>
    <t>П II (1) макс</t>
  </si>
  <si>
    <t>П II (1) мин</t>
  </si>
  <si>
    <t>В II (1)</t>
  </si>
  <si>
    <t>П III (1) макс</t>
  </si>
  <si>
    <t>П III (1) мин</t>
  </si>
  <si>
    <t>В III (1)</t>
  </si>
  <si>
    <t>П I (3) мин</t>
  </si>
  <si>
    <t>В I (3)</t>
  </si>
  <si>
    <t>П IV (2)</t>
  </si>
  <si>
    <t>О IV (2)</t>
  </si>
  <si>
    <t>О IV (2) х В IV (2)</t>
  </si>
  <si>
    <t>П I (3)</t>
  </si>
  <si>
    <t>О I (3)</t>
  </si>
  <si>
    <t>О I (3) х В I (3)</t>
  </si>
  <si>
    <t>Всего</t>
  </si>
  <si>
    <t>П III (4) макс</t>
  </si>
  <si>
    <t>П III (4) мин</t>
  </si>
  <si>
    <t>В III (4)</t>
  </si>
  <si>
    <t>П III (4)</t>
  </si>
  <si>
    <t>О III (4)</t>
  </si>
  <si>
    <t>О III (4) х В III (4)</t>
  </si>
  <si>
    <t>П I (1)</t>
  </si>
  <si>
    <t>О I (1)</t>
  </si>
  <si>
    <t>О I (1) х В I (1)</t>
  </si>
  <si>
    <t>П I (2)</t>
  </si>
  <si>
    <t>О I (2)</t>
  </si>
  <si>
    <t>О I (2) х В I (2)</t>
  </si>
  <si>
    <t>П I (4)</t>
  </si>
  <si>
    <t>О I (4)</t>
  </si>
  <si>
    <t>О I (4) х В I (4)</t>
  </si>
  <si>
    <t>П II (1)</t>
  </si>
  <si>
    <t>О II (1)</t>
  </si>
  <si>
    <t>О II (1) х В II (1)</t>
  </si>
  <si>
    <t>П III (1)</t>
  </si>
  <si>
    <t>О III (1)</t>
  </si>
  <si>
    <t>О III (1) х В III (1)</t>
  </si>
  <si>
    <t>I. Показатели, характеризующие качество работы с доходами бюджета</t>
  </si>
  <si>
    <t>II. Показатели эффективности расходования средств</t>
  </si>
  <si>
    <t>Рейтинг муниципального образования</t>
  </si>
  <si>
    <t>4=3/2*100%</t>
  </si>
  <si>
    <t>П III (2) макс</t>
  </si>
  <si>
    <t>П III (2) мин</t>
  </si>
  <si>
    <t>В III (2)</t>
  </si>
  <si>
    <t>П III (2)</t>
  </si>
  <si>
    <t>О III (2)</t>
  </si>
  <si>
    <t>О III (2) х В III (2)</t>
  </si>
  <si>
    <t>П III (3) макс</t>
  </si>
  <si>
    <t>П III (3) мин</t>
  </si>
  <si>
    <t>В III (3)</t>
  </si>
  <si>
    <t>П III (3)</t>
  </si>
  <si>
    <t>О III (3)</t>
  </si>
  <si>
    <t>О III (3) х В III (3)</t>
  </si>
  <si>
    <t>В среднем по МО</t>
  </si>
  <si>
    <t>4=3/2</t>
  </si>
  <si>
    <t>4=2/3</t>
  </si>
  <si>
    <t xml:space="preserve">Снижение остатков средств на счетах по учету средств бюджета (код 000 01 05 00 00 00 0000 000) </t>
  </si>
  <si>
    <t>Доходы бюджета, всего</t>
  </si>
  <si>
    <t>Дефицит бюджета, всего</t>
  </si>
  <si>
    <t>Доходы бюджета без учета безвозмездных поступлений</t>
  </si>
  <si>
    <t>6=2+3+4+5</t>
  </si>
  <si>
    <t>9=7-8</t>
  </si>
  <si>
    <t>Средства от продажи акций и иных форм участия в капитале, находящихся в муниципальной собственности 
(код 000 01 06 01 00 00 0000 630)</t>
  </si>
  <si>
    <t>Безвозмездные поступления 
(код 000 2 00 00000 00 0000 000)</t>
  </si>
  <si>
    <t>Скорректированный дефицит в % 
к доходам бюджета без учета безвозмездных поступлений</t>
  </si>
  <si>
    <t>I (1) Динамика налоговых доходов*</t>
  </si>
  <si>
    <t>+1</t>
  </si>
  <si>
    <t>I (2) Динамика неналоговых доходов*</t>
  </si>
  <si>
    <t>I (3) Отклонение фактического исполнения плана налоговых и неналоговых доходов 
от среднего значения среди муниципальных образований*</t>
  </si>
  <si>
    <t>П I (5) макс</t>
  </si>
  <si>
    <t>П I (5) мин</t>
  </si>
  <si>
    <t>В I (5)</t>
  </si>
  <si>
    <t>П I (5)</t>
  </si>
  <si>
    <t>О I (5)</t>
  </si>
  <si>
    <t>О I (5) х В I (5)</t>
  </si>
  <si>
    <t xml:space="preserve">Превышение (-) / соблюдение (+) норматива </t>
  </si>
  <si>
    <t>II (1) Соблюдение норматива формирования расходов на содержание органов местного самоуправления</t>
  </si>
  <si>
    <t>4=2-3</t>
  </si>
  <si>
    <t>П II (2) макс</t>
  </si>
  <si>
    <t>П II (2) мин</t>
  </si>
  <si>
    <t>В II (2)</t>
  </si>
  <si>
    <t>П II (2)</t>
  </si>
  <si>
    <t>О II (2)</t>
  </si>
  <si>
    <t>О II (2) х В II (2)</t>
  </si>
  <si>
    <t>П II (3) макс</t>
  </si>
  <si>
    <t>П II (3) мин</t>
  </si>
  <si>
    <t>В II (3)</t>
  </si>
  <si>
    <t>П II (3)</t>
  </si>
  <si>
    <t>О II (3)</t>
  </si>
  <si>
    <t>О II (3) х В II (3)</t>
  </si>
  <si>
    <t>П II (4) макс</t>
  </si>
  <si>
    <t>П II (4) мин</t>
  </si>
  <si>
    <t>В II (4)</t>
  </si>
  <si>
    <t>П II (4)</t>
  </si>
  <si>
    <t>О II (4)</t>
  </si>
  <si>
    <t>О II (4) х В II (4)</t>
  </si>
  <si>
    <t>П II (6) макс</t>
  </si>
  <si>
    <t>П II (6) мин</t>
  </si>
  <si>
    <t>В II (6)</t>
  </si>
  <si>
    <t>П II (6)</t>
  </si>
  <si>
    <t>О II (6)</t>
  </si>
  <si>
    <t>О II (6) х В II (6)</t>
  </si>
  <si>
    <t>П III (5) макс</t>
  </si>
  <si>
    <t>П III (5) мин</t>
  </si>
  <si>
    <t>В III (5)</t>
  </si>
  <si>
    <t>П III (5)</t>
  </si>
  <si>
    <t>О III (5)</t>
  </si>
  <si>
    <t>О III (5) х В III (5)</t>
  </si>
  <si>
    <t>П III (6) макс</t>
  </si>
  <si>
    <t>П III (6) мин</t>
  </si>
  <si>
    <t>В III (6)</t>
  </si>
  <si>
    <t>П III (6)</t>
  </si>
  <si>
    <t>О III (6)</t>
  </si>
  <si>
    <t>О III (6) х В III (6)</t>
  </si>
  <si>
    <t>IV (1) Утверждение бюджета на очередной финансовый год и плановый период</t>
  </si>
  <si>
    <t>П IV (1) макс</t>
  </si>
  <si>
    <t>П IV (1) мин</t>
  </si>
  <si>
    <t>В IV (1)</t>
  </si>
  <si>
    <t>П IV (1)</t>
  </si>
  <si>
    <t>О IV (1)</t>
  </si>
  <si>
    <t>О IV (1) х В IV (1)</t>
  </si>
  <si>
    <t>Муниципальный долг, всего</t>
  </si>
  <si>
    <t xml:space="preserve">Объем основного долга по бюджетным кредитам, привлеченным в местный бюджет </t>
  </si>
  <si>
    <t>Муниципальный долг, скорректированный на величину бюджетных кредитов</t>
  </si>
  <si>
    <t>7=5-6</t>
  </si>
  <si>
    <t>Скорректированный объем муниципального долга в % 
к доходам бюджета без учета безвозмездных поступлений</t>
  </si>
  <si>
    <t>5=3-4</t>
  </si>
  <si>
    <t>III (3) Соблюдение ограничения предельного объема расходов на обслуживание муниципального долга, установленного ст. 111 Бюджетного кодекса РФ</t>
  </si>
  <si>
    <t>Доля расходов на обслуживание муниципального долга в общем объеме расходов  бюджета за исключением расходов за счет субвенций, %</t>
  </si>
  <si>
    <t>III (1) Соблюдение ограничения размера дефицита бюджета муниципального образования, установленного п. 3 ст. 92.1 Бюджетного кодекса РФ</t>
  </si>
  <si>
    <t>III (2) Соблюдение ограничения предельного объема муниципального долга, установленного п. 3 ст. 107 Бюджетного кодекса РФ</t>
  </si>
  <si>
    <t>П III (7) макс</t>
  </si>
  <si>
    <t>П III (7) мин</t>
  </si>
  <si>
    <t>В III (7)</t>
  </si>
  <si>
    <t>П III (7)</t>
  </si>
  <si>
    <t>О III (7)</t>
  </si>
  <si>
    <t>О III (7) х В III (7)</t>
  </si>
  <si>
    <t>IV. Иные показатели</t>
  </si>
  <si>
    <t>III. Показатели, характеризующие качество работы с источниками финансирования дефицита местного бюджета  и муниципальным долгом</t>
  </si>
  <si>
    <t>Просроченная кредиторская задолженность бюджета муниципального образования</t>
  </si>
  <si>
    <t>II (2) Доля неэффективных расходов на содержание органов местного самоуправления 
в общем объеме расходов бюджета*</t>
  </si>
  <si>
    <t>II (4) Наличие просроченной кредиторской задолженности бюджета муниципального образования*</t>
  </si>
  <si>
    <t>I (4) Наличие обращения от муниципального образования с просьбой 
о досрочном предоставлении дотаций на выравнивание бюджетной обеспеченности</t>
  </si>
  <si>
    <t>II (3) Размер кредиторской задолженности бюджета 
на 1 жителя муниципального образования*</t>
  </si>
  <si>
    <t>Дефицит бюджета, скорректированный на разницу полученных и погашенных бюджетных кредитов, величину поступлений от продажи акций и снижения остатков</t>
  </si>
  <si>
    <t>Налоговые и неналоговые доходы</t>
  </si>
  <si>
    <t>Налоговые и неналоговые доходы 
(без учета доходов от продажи имущества)</t>
  </si>
  <si>
    <t>Дотации</t>
  </si>
  <si>
    <t>Доходы от продажи имущества</t>
  </si>
  <si>
    <t>Безвозмездные поступления</t>
  </si>
  <si>
    <t>Положительное значение остатков средств бюджета, 
не имеющих целевого назначения</t>
  </si>
  <si>
    <t>среднее значение</t>
  </si>
  <si>
    <t>8=5/(6+7)</t>
  </si>
  <si>
    <t>IV (2) Нарушение органами местного самоуправления условий предоставления межбюджетных трансфертов из областного бюджета местным бюджетам*</t>
  </si>
  <si>
    <t>4=3/2*100</t>
  </si>
  <si>
    <t>Процент исполнения годового плана, %</t>
  </si>
  <si>
    <t>10=(-6)/9*100</t>
  </si>
  <si>
    <t>6=2/5*100</t>
  </si>
  <si>
    <t>8=4/7*100</t>
  </si>
  <si>
    <t>Налоговые  доходы (исполнено)</t>
  </si>
  <si>
    <t>Неналоговые  доходы 
(исполнено без учета доходов от продажи активов и прочих неналоговых доходов)</t>
  </si>
  <si>
    <t>I (5) Степень исполнения плана по доходам от продажи имущества*</t>
  </si>
  <si>
    <t>II (6) Доля расходов местного бюджета, осуществляемых в рамках муниципальных программ</t>
  </si>
  <si>
    <t>III (4) Дефицит местного бюджета</t>
  </si>
  <si>
    <t>Бюджетные кредиты инвестиционного характера</t>
  </si>
  <si>
    <t>Дефицит бюджета, скорректированный на разницу полученных и погашенных бюджетных кредитов инвестиционного характера, величину поступлений от продажи акций и снижения остатков</t>
  </si>
  <si>
    <t>III (5) Уровень долговой нагрузки местного бюджета</t>
  </si>
  <si>
    <t>III (6) Соблюдение сроков возврата бюджетного кредита, 
предоставленного местному бюджету из областного бюджета</t>
  </si>
  <si>
    <t>III (7) Соотношение остатков собственных средств и доходов местного бюджета*</t>
  </si>
  <si>
    <t>Нормативное 
значение расходов 
на содержание ОМСУ (постановление Правительства СО 
от 31.10.2013 № 584)</t>
  </si>
  <si>
    <t>в т.ч. в рамках муниципальных программ</t>
  </si>
  <si>
    <t>всего</t>
  </si>
  <si>
    <t>в т.ч. по бюджетным кредитам инвестиционного характера</t>
  </si>
  <si>
    <t>6=(2-3)/(4-5)*100</t>
  </si>
  <si>
    <t>за 1 квартал 2016 года</t>
  </si>
  <si>
    <t>за 1 квартал 2017 года</t>
  </si>
  <si>
    <t>Утверждено 
на 2017 год</t>
  </si>
  <si>
    <t>Исполнено
 за 1 квартал 
2017 года</t>
  </si>
  <si>
    <t>В 1 квартале 2017 года 
в МУФ СО поступило обращение от МО с просьбой о досрочном предоставлении дотации на выравнивание бюджетной обеспеченности из областного бюджета</t>
  </si>
  <si>
    <t>Утверждено расходов на содержание ОМСУ 
(на 01.04.2017)</t>
  </si>
  <si>
    <t>Муниципальный долг на 01.04.2017</t>
  </si>
  <si>
    <t>Общий объем расходов бюджета муниципального образования 
(утверждено на 2017 год)</t>
  </si>
  <si>
    <t>Неэффективные расходы 
на управление на 01.04.2017</t>
  </si>
  <si>
    <t>Кредиторская задолженность по бюджетной деятельности 
на 01.04.2017</t>
  </si>
  <si>
    <t>Дефицит бюджета (утверждено на 2017 год)</t>
  </si>
  <si>
    <t>Доходы бюджета (утверждено на 2017 год)</t>
  </si>
  <si>
    <t>Муниципальный долг (на 01.04.2017)</t>
  </si>
  <si>
    <t>Расходы бюджета на обслуживание муниципального долга 
(утверждено 
на 2017 год)</t>
  </si>
  <si>
    <t>Общий объем расходов бюджета муниципального образования (утверждено 
на 2017 год)</t>
  </si>
  <si>
    <t>Субвенции
(утверждено на 2017 год)</t>
  </si>
  <si>
    <t>Общий объем расходов бюджета муниципального образования без учёта субвенций на исполнение переданных полномочий (утверждено на 2017 год)</t>
  </si>
  <si>
    <t>В 1 квартале 2017 года не соблюдены сроки возврата бюджетного кредита, предоставленного из областного бюджета</t>
  </si>
  <si>
    <t>на 01.02.2017</t>
  </si>
  <si>
    <t>на 01.03.2017</t>
  </si>
  <si>
    <t>на 01.04.2017</t>
  </si>
  <si>
    <t>Доходы бюджета, не имеющие целевого назначения 
(утверждено на 2017 год)</t>
  </si>
  <si>
    <t>Бюджет муниципального образования принят на 2017 год и на плановый период 2018 и 2019 годов</t>
  </si>
  <si>
    <t xml:space="preserve">В 1 квартале 2017 года принят приказ 
МУФ СО 
о приостановлении (сокращении) МБТ бюджету МО </t>
  </si>
  <si>
    <t>Численность населения на 01.01.2017</t>
  </si>
  <si>
    <t>Расходы бюджета на 2017 год (годовой план по состоянию на 01.04.2017 неконсолидир.)</t>
  </si>
  <si>
    <t>Расчет рейтинга муниципальных образований Самарской области по итогам 1 квартала 2017 года</t>
  </si>
  <si>
    <t>Большеглушицкий</t>
  </si>
  <si>
    <t>Богатовский</t>
  </si>
  <si>
    <t>Борский</t>
  </si>
  <si>
    <t>Похвистнево</t>
  </si>
  <si>
    <t>Жигулевск</t>
  </si>
  <si>
    <t>Кошкинский</t>
  </si>
  <si>
    <t>Похвистневский</t>
  </si>
  <si>
    <t>Пестравский</t>
  </si>
  <si>
    <t>Безенчукский</t>
  </si>
  <si>
    <t>Кинель-Черкасский</t>
  </si>
  <si>
    <t>Сергиевский</t>
  </si>
  <si>
    <t>Отрадный</t>
  </si>
  <si>
    <t>Алексеевский</t>
  </si>
  <si>
    <t>Кинель</t>
  </si>
  <si>
    <t>Шенталинский</t>
  </si>
  <si>
    <t>Волжский</t>
  </si>
  <si>
    <t xml:space="preserve">Чапаевск </t>
  </si>
  <si>
    <t>Ставропольский</t>
  </si>
  <si>
    <t>Новокуйбышевск</t>
  </si>
  <si>
    <t>Сызрань</t>
  </si>
  <si>
    <t>Кинельский</t>
  </si>
  <si>
    <t>Нефтегорский</t>
  </si>
  <si>
    <t>Исаклинский</t>
  </si>
  <si>
    <t>Большечерниговский</t>
  </si>
  <si>
    <t>Красноярский</t>
  </si>
  <si>
    <t>Хворостянский</t>
  </si>
  <si>
    <t>Красноармейский</t>
  </si>
  <si>
    <t>Самара</t>
  </si>
  <si>
    <t>Шигонский</t>
  </si>
  <si>
    <t>Сызранский</t>
  </si>
  <si>
    <t>Октябрьск</t>
  </si>
  <si>
    <t>Приволжский</t>
  </si>
  <si>
    <t>Тольятти</t>
  </si>
  <si>
    <t>Камышлинский</t>
  </si>
  <si>
    <t>Елховский</t>
  </si>
  <si>
    <t>Клявлинский</t>
  </si>
  <si>
    <t>Челно-Вершинский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</si>
</sst>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#,##0.000"/>
    <numFmt numFmtId="175" formatCode="#,##0_ ;\-#,##0\ "/>
    <numFmt numFmtId="176" formatCode="#,##0.0_ ;\-#,##0.0\ "/>
    <numFmt numFmtId="177" formatCode="#,##0.00_ ;\-#,##0.00\ "/>
    <numFmt numFmtId="178" formatCode="#,##0.0000"/>
    <numFmt numFmtId="179" formatCode="#,##0.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#,##0.000000000000"/>
    <numFmt numFmtId="193" formatCode="#,##0_ ;[Red]\-#,##0\ "/>
    <numFmt numFmtId="194" formatCode="#,##0.00_ ;[Red]\-#,##0.00\ "/>
    <numFmt numFmtId="195" formatCode="#,##0.0_ ;[Red]\-#,##0.0\ "/>
    <numFmt numFmtId="196" formatCode="#,##0.0000000000000"/>
    <numFmt numFmtId="197" formatCode="#,##0.00000000000000"/>
    <numFmt numFmtId="198" formatCode="#,##0.000000000000000"/>
    <numFmt numFmtId="199" formatCode="mmm/yyyy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_);_(* \(#,##0\);_(* &quot;-&quot;_);_(@_)"/>
    <numFmt numFmtId="206" formatCode="_(&quot;$&quot;* #,##0_);_(&quot;$&quot;* \(#,##0\);_(&quot;$&quot;* &quot;-&quot;_);_(@_)"/>
    <numFmt numFmtId="207" formatCode="_(* #,##0.00_);_(* \(#,##0.00\);_(* &quot;-&quot;??_);_(@_)"/>
    <numFmt numFmtId="208" formatCode="_(&quot;$&quot;* #,##0.00_);_(&quot;$&quot;* \(#,##0.00\);_(&quot;$&quot;* &quot;-&quot;??_);_(@_)"/>
    <numFmt numFmtId="209" formatCode="[$-10419]###\ 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13" fillId="0" borderId="0">
      <alignment vertical="center" wrapText="1"/>
      <protection/>
    </xf>
    <xf numFmtId="0" fontId="14" fillId="0" borderId="0">
      <alignment vertical="top" wrapText="1"/>
      <protection/>
    </xf>
    <xf numFmtId="0" fontId="13" fillId="0" borderId="0">
      <alignment vertical="center" wrapText="1"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right"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194" fontId="3" fillId="0" borderId="10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/>
    </xf>
    <xf numFmtId="174" fontId="50" fillId="0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194" fontId="3" fillId="0" borderId="10" xfId="0" applyNumberFormat="1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3" xfId="58"/>
    <cellStyle name="Обычный 4" xfId="59"/>
    <cellStyle name="Обычный 5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:C46"/>
    </sheetView>
  </sheetViews>
  <sheetFormatPr defaultColWidth="8.7109375" defaultRowHeight="15"/>
  <cols>
    <col min="1" max="1" width="24.421875" style="1" customWidth="1"/>
    <col min="2" max="2" width="16.8515625" style="1" customWidth="1"/>
    <col min="3" max="3" width="17.421875" style="1" customWidth="1"/>
    <col min="4" max="4" width="7.421875" style="1" customWidth="1"/>
    <col min="5" max="5" width="7.140625" style="1" customWidth="1"/>
    <col min="6" max="6" width="15.28125" style="1" customWidth="1"/>
    <col min="7" max="16384" width="8.7109375" style="1" customWidth="1"/>
  </cols>
  <sheetData>
    <row r="1" spans="1:6" ht="15">
      <c r="A1" s="62" t="s">
        <v>121</v>
      </c>
      <c r="B1" s="62"/>
      <c r="C1" s="62"/>
      <c r="D1" s="62"/>
      <c r="E1" s="62"/>
      <c r="F1" s="62"/>
    </row>
    <row r="3" spans="1:2" ht="15">
      <c r="A3" s="11" t="s">
        <v>48</v>
      </c>
      <c r="B3" s="30">
        <f>MAX($D$10:$D$46)</f>
        <v>1.3316115984967019</v>
      </c>
    </row>
    <row r="4" spans="1:2" ht="15">
      <c r="A4" s="12" t="s">
        <v>49</v>
      </c>
      <c r="B4" s="31">
        <f>MIN($D$10:$D$46)</f>
        <v>0.9298235890448664</v>
      </c>
    </row>
    <row r="5" spans="1:2" ht="15">
      <c r="A5" s="13" t="s">
        <v>50</v>
      </c>
      <c r="B5" s="14" t="s">
        <v>40</v>
      </c>
    </row>
    <row r="7" spans="1:6" s="8" customFormat="1" ht="18" customHeight="1">
      <c r="A7" s="63" t="s">
        <v>38</v>
      </c>
      <c r="B7" s="65" t="s">
        <v>215</v>
      </c>
      <c r="C7" s="66"/>
      <c r="D7" s="67" t="s">
        <v>78</v>
      </c>
      <c r="E7" s="67" t="s">
        <v>79</v>
      </c>
      <c r="F7" s="67" t="s">
        <v>80</v>
      </c>
    </row>
    <row r="8" spans="1:6" s="8" customFormat="1" ht="36.75" customHeight="1">
      <c r="A8" s="64"/>
      <c r="B8" s="3" t="s">
        <v>230</v>
      </c>
      <c r="C8" s="3" t="s">
        <v>231</v>
      </c>
      <c r="D8" s="68"/>
      <c r="E8" s="68"/>
      <c r="F8" s="68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2464571585.14</v>
      </c>
      <c r="C10" s="43">
        <v>2603219439.1600003</v>
      </c>
      <c r="D10" s="39">
        <f>$C10/$B10</f>
        <v>1.056256371231402</v>
      </c>
      <c r="E10" s="39">
        <f>($D10-$B$4)/($B$3-$B$4)</f>
        <v>0.3146753492196778</v>
      </c>
      <c r="F10" s="39">
        <f>$E10*$B$5</f>
        <v>0.6293506984393556</v>
      </c>
    </row>
    <row r="11" spans="1:6" ht="15">
      <c r="A11" s="5" t="s">
        <v>1</v>
      </c>
      <c r="B11" s="43">
        <v>1091603014.02</v>
      </c>
      <c r="C11" s="43">
        <v>1095820960.6599998</v>
      </c>
      <c r="D11" s="39">
        <f aca="true" t="shared" si="0" ref="D11:D46">$C11/$B11</f>
        <v>1.0038639932153235</v>
      </c>
      <c r="E11" s="39">
        <f aca="true" t="shared" si="1" ref="E11:E46">($D11-$B$4)/($B$3-$B$4)</f>
        <v>0.18427728660064138</v>
      </c>
      <c r="F11" s="39">
        <f aca="true" t="shared" si="2" ref="F11:F46">$E11*$B$5</f>
        <v>0.36855457320128276</v>
      </c>
    </row>
    <row r="12" spans="1:6" ht="15">
      <c r="A12" s="5" t="s">
        <v>2</v>
      </c>
      <c r="B12" s="43">
        <v>248060834.47</v>
      </c>
      <c r="C12" s="43">
        <v>255278666.21000004</v>
      </c>
      <c r="D12" s="39">
        <f t="shared" si="0"/>
        <v>1.0290970227340461</v>
      </c>
      <c r="E12" s="39">
        <f t="shared" si="1"/>
        <v>0.24707913465267356</v>
      </c>
      <c r="F12" s="39">
        <f t="shared" si="2"/>
        <v>0.4941582693053471</v>
      </c>
    </row>
    <row r="13" spans="1:6" ht="15">
      <c r="A13" s="5" t="s">
        <v>3</v>
      </c>
      <c r="B13" s="43">
        <v>171355992.85999998</v>
      </c>
      <c r="C13" s="43">
        <v>199032801.74</v>
      </c>
      <c r="D13" s="39">
        <f t="shared" si="0"/>
        <v>1.1615164338174757</v>
      </c>
      <c r="E13" s="39">
        <f t="shared" si="1"/>
        <v>0.5766544529009485</v>
      </c>
      <c r="F13" s="39">
        <f t="shared" si="2"/>
        <v>1.153308905801897</v>
      </c>
    </row>
    <row r="14" spans="1:6" ht="15">
      <c r="A14" s="5" t="s">
        <v>4</v>
      </c>
      <c r="B14" s="43">
        <v>57858974.09</v>
      </c>
      <c r="C14" s="43">
        <v>66366748.1</v>
      </c>
      <c r="D14" s="39">
        <f t="shared" si="0"/>
        <v>1.1470432917937</v>
      </c>
      <c r="E14" s="39">
        <f t="shared" si="1"/>
        <v>0.5406326163022862</v>
      </c>
      <c r="F14" s="39">
        <f t="shared" si="2"/>
        <v>1.0812652326045724</v>
      </c>
    </row>
    <row r="15" spans="1:6" ht="15">
      <c r="A15" s="5" t="s">
        <v>5</v>
      </c>
      <c r="B15" s="43">
        <v>71106800.57000001</v>
      </c>
      <c r="C15" s="43">
        <v>77367957.36</v>
      </c>
      <c r="D15" s="39">
        <f t="shared" si="0"/>
        <v>1.088052854857902</v>
      </c>
      <c r="E15" s="39">
        <f t="shared" si="1"/>
        <v>0.39381281195750434</v>
      </c>
      <c r="F15" s="39">
        <f t="shared" si="2"/>
        <v>0.7876256239150087</v>
      </c>
    </row>
    <row r="16" spans="1:6" ht="15">
      <c r="A16" s="5" t="s">
        <v>6</v>
      </c>
      <c r="B16" s="43">
        <v>68185550.7</v>
      </c>
      <c r="C16" s="43">
        <v>65357196.59</v>
      </c>
      <c r="D16" s="39">
        <f t="shared" si="0"/>
        <v>0.9585197438318849</v>
      </c>
      <c r="E16" s="39">
        <f t="shared" si="1"/>
        <v>0.07142113281620577</v>
      </c>
      <c r="F16" s="39">
        <f t="shared" si="2"/>
        <v>0.14284226563241154</v>
      </c>
    </row>
    <row r="17" spans="1:6" ht="15">
      <c r="A17" s="5" t="s">
        <v>7</v>
      </c>
      <c r="B17" s="43">
        <v>24066747.32</v>
      </c>
      <c r="C17" s="43">
        <v>23698093.57</v>
      </c>
      <c r="D17" s="39">
        <f t="shared" si="0"/>
        <v>0.9846820284811134</v>
      </c>
      <c r="E17" s="39">
        <f t="shared" si="1"/>
        <v>0.13653578042582976</v>
      </c>
      <c r="F17" s="39">
        <f t="shared" si="2"/>
        <v>0.2730715608516595</v>
      </c>
    </row>
    <row r="18" spans="1:6" ht="15">
      <c r="A18" s="5" t="s">
        <v>8</v>
      </c>
      <c r="B18" s="43">
        <v>60422899.27</v>
      </c>
      <c r="C18" s="43">
        <v>64176460.21</v>
      </c>
      <c r="D18" s="39">
        <f t="shared" si="0"/>
        <v>1.062121496739625</v>
      </c>
      <c r="E18" s="39">
        <f t="shared" si="1"/>
        <v>0.3292729115417218</v>
      </c>
      <c r="F18" s="39">
        <f t="shared" si="2"/>
        <v>0.6585458230834436</v>
      </c>
    </row>
    <row r="19" spans="1:6" ht="15">
      <c r="A19" s="5" t="s">
        <v>9</v>
      </c>
      <c r="B19" s="43">
        <v>29135288.55</v>
      </c>
      <c r="C19" s="43">
        <v>30595823.13</v>
      </c>
      <c r="D19" s="39">
        <f t="shared" si="0"/>
        <v>1.050129401584389</v>
      </c>
      <c r="E19" s="39">
        <f t="shared" si="1"/>
        <v>0.2994260896527433</v>
      </c>
      <c r="F19" s="39">
        <f t="shared" si="2"/>
        <v>0.5988521793054866</v>
      </c>
    </row>
    <row r="20" spans="1:6" ht="15">
      <c r="A20" s="5" t="s">
        <v>10</v>
      </c>
      <c r="B20" s="43">
        <v>9722397.700000001</v>
      </c>
      <c r="C20" s="43">
        <v>10637782.200000001</v>
      </c>
      <c r="D20" s="39">
        <f t="shared" si="0"/>
        <v>1.0941521349203809</v>
      </c>
      <c r="E20" s="39">
        <f t="shared" si="1"/>
        <v>0.40899315561883004</v>
      </c>
      <c r="F20" s="39">
        <f t="shared" si="2"/>
        <v>0.8179863112376601</v>
      </c>
    </row>
    <row r="21" spans="1:6" ht="15">
      <c r="A21" s="5" t="s">
        <v>11</v>
      </c>
      <c r="B21" s="43">
        <v>46719864.38</v>
      </c>
      <c r="C21" s="43">
        <v>47930518.07</v>
      </c>
      <c r="D21" s="39">
        <f t="shared" si="0"/>
        <v>1.0259130394761646</v>
      </c>
      <c r="E21" s="39">
        <f t="shared" si="1"/>
        <v>0.23915459936794609</v>
      </c>
      <c r="F21" s="39">
        <f t="shared" si="2"/>
        <v>0.47830919873589217</v>
      </c>
    </row>
    <row r="22" spans="1:6" ht="15">
      <c r="A22" s="5" t="s">
        <v>12</v>
      </c>
      <c r="B22" s="43">
        <v>20649236.9</v>
      </c>
      <c r="C22" s="43">
        <v>23685430.389999997</v>
      </c>
      <c r="D22" s="39">
        <f t="shared" si="0"/>
        <v>1.1470365953329733</v>
      </c>
      <c r="E22" s="39">
        <f t="shared" si="1"/>
        <v>0.5406159496507957</v>
      </c>
      <c r="F22" s="39">
        <f t="shared" si="2"/>
        <v>1.0812318993015915</v>
      </c>
    </row>
    <row r="23" spans="1:6" ht="15">
      <c r="A23" s="5" t="s">
        <v>13</v>
      </c>
      <c r="B23" s="43">
        <v>25117017.1</v>
      </c>
      <c r="C23" s="43">
        <v>33446111.29</v>
      </c>
      <c r="D23" s="39">
        <f t="shared" si="0"/>
        <v>1.3316115984967019</v>
      </c>
      <c r="E23" s="39">
        <f t="shared" si="1"/>
        <v>1</v>
      </c>
      <c r="F23" s="39">
        <f t="shared" si="2"/>
        <v>2</v>
      </c>
    </row>
    <row r="24" spans="1:6" ht="15">
      <c r="A24" s="5" t="s">
        <v>14</v>
      </c>
      <c r="B24" s="43">
        <v>23317651.73</v>
      </c>
      <c r="C24" s="43">
        <v>24573255.479999997</v>
      </c>
      <c r="D24" s="39">
        <f t="shared" si="0"/>
        <v>1.0538477786931075</v>
      </c>
      <c r="E24" s="39">
        <f t="shared" si="1"/>
        <v>0.3086806642573752</v>
      </c>
      <c r="F24" s="39">
        <f t="shared" si="2"/>
        <v>0.6173613285147505</v>
      </c>
    </row>
    <row r="25" spans="1:6" ht="15">
      <c r="A25" s="5" t="s">
        <v>15</v>
      </c>
      <c r="B25" s="43">
        <v>19151743.83</v>
      </c>
      <c r="C25" s="43">
        <v>20796116.74</v>
      </c>
      <c r="D25" s="39">
        <f t="shared" si="0"/>
        <v>1.0858602185052306</v>
      </c>
      <c r="E25" s="39">
        <f t="shared" si="1"/>
        <v>0.3883556148757326</v>
      </c>
      <c r="F25" s="39">
        <f t="shared" si="2"/>
        <v>0.7767112297514652</v>
      </c>
    </row>
    <row r="26" spans="1:6" ht="15">
      <c r="A26" s="5" t="s">
        <v>16</v>
      </c>
      <c r="B26" s="43">
        <v>177503637.21</v>
      </c>
      <c r="C26" s="43">
        <v>177720332.29999998</v>
      </c>
      <c r="D26" s="39">
        <f t="shared" si="0"/>
        <v>1.0012207923927983</v>
      </c>
      <c r="E26" s="39">
        <f t="shared" si="1"/>
        <v>0.1776986910220143</v>
      </c>
      <c r="F26" s="39">
        <f t="shared" si="2"/>
        <v>0.3553973820440286</v>
      </c>
    </row>
    <row r="27" spans="1:6" ht="15">
      <c r="A27" s="5" t="s">
        <v>17</v>
      </c>
      <c r="B27" s="43">
        <v>9086240.47</v>
      </c>
      <c r="C27" s="43">
        <v>9452529.51</v>
      </c>
      <c r="D27" s="39">
        <f t="shared" si="0"/>
        <v>1.0403124968142077</v>
      </c>
      <c r="E27" s="39">
        <f t="shared" si="1"/>
        <v>0.27499304401861746</v>
      </c>
      <c r="F27" s="39">
        <f t="shared" si="2"/>
        <v>0.5499860880372349</v>
      </c>
    </row>
    <row r="28" spans="1:6" ht="15">
      <c r="A28" s="5" t="s">
        <v>18</v>
      </c>
      <c r="B28" s="43">
        <v>14270522.809999999</v>
      </c>
      <c r="C28" s="43">
        <v>14201695.07</v>
      </c>
      <c r="D28" s="39">
        <f t="shared" si="0"/>
        <v>0.9951769293307343</v>
      </c>
      <c r="E28" s="39">
        <f t="shared" si="1"/>
        <v>0.16265627332938662</v>
      </c>
      <c r="F28" s="39">
        <f t="shared" si="2"/>
        <v>0.32531254665877324</v>
      </c>
    </row>
    <row r="29" spans="1:6" ht="15">
      <c r="A29" s="5" t="s">
        <v>19</v>
      </c>
      <c r="B29" s="43">
        <v>41500275.980000004</v>
      </c>
      <c r="C29" s="43">
        <v>44522741.25</v>
      </c>
      <c r="D29" s="39">
        <f t="shared" si="0"/>
        <v>1.0728300041054328</v>
      </c>
      <c r="E29" s="39">
        <f t="shared" si="1"/>
        <v>0.3559250442930637</v>
      </c>
      <c r="F29" s="39">
        <f t="shared" si="2"/>
        <v>0.7118500885861274</v>
      </c>
    </row>
    <row r="30" spans="1:6" ht="15">
      <c r="A30" s="5" t="s">
        <v>20</v>
      </c>
      <c r="B30" s="43">
        <v>50591216.93</v>
      </c>
      <c r="C30" s="43">
        <v>47040906.900000006</v>
      </c>
      <c r="D30" s="39">
        <f t="shared" si="0"/>
        <v>0.9298235890448664</v>
      </c>
      <c r="E30" s="39">
        <f t="shared" si="1"/>
        <v>0</v>
      </c>
      <c r="F30" s="39">
        <f t="shared" si="2"/>
        <v>0</v>
      </c>
    </row>
    <row r="31" spans="1:6" ht="15">
      <c r="A31" s="5" t="s">
        <v>21</v>
      </c>
      <c r="B31" s="43">
        <v>15008765.47</v>
      </c>
      <c r="C31" s="43">
        <v>14781815.570000002</v>
      </c>
      <c r="D31" s="39">
        <f t="shared" si="0"/>
        <v>0.9848788429365738</v>
      </c>
      <c r="E31" s="39">
        <f t="shared" si="1"/>
        <v>0.137025626938992</v>
      </c>
      <c r="F31" s="39">
        <f t="shared" si="2"/>
        <v>0.274051253877984</v>
      </c>
    </row>
    <row r="32" spans="1:6" ht="15">
      <c r="A32" s="5" t="s">
        <v>22</v>
      </c>
      <c r="B32" s="43">
        <v>24945276.44</v>
      </c>
      <c r="C32" s="43">
        <v>26858115.37</v>
      </c>
      <c r="D32" s="39">
        <f t="shared" si="0"/>
        <v>1.076681408386108</v>
      </c>
      <c r="E32" s="39">
        <f t="shared" si="1"/>
        <v>0.36551070685658754</v>
      </c>
      <c r="F32" s="39">
        <f t="shared" si="2"/>
        <v>0.7310214137131751</v>
      </c>
    </row>
    <row r="33" spans="1:6" ht="15">
      <c r="A33" s="5" t="s">
        <v>23</v>
      </c>
      <c r="B33" s="43">
        <v>20871736.599999998</v>
      </c>
      <c r="C33" s="43">
        <v>23713225.259999998</v>
      </c>
      <c r="D33" s="39">
        <f t="shared" si="0"/>
        <v>1.1361405001632687</v>
      </c>
      <c r="E33" s="39">
        <f t="shared" si="1"/>
        <v>0.51349693436567</v>
      </c>
      <c r="F33" s="39">
        <f t="shared" si="2"/>
        <v>1.02699386873134</v>
      </c>
    </row>
    <row r="34" spans="1:6" ht="15">
      <c r="A34" s="5" t="s">
        <v>24</v>
      </c>
      <c r="B34" s="43">
        <v>87231824.35</v>
      </c>
      <c r="C34" s="43">
        <v>89452983.29999998</v>
      </c>
      <c r="D34" s="39">
        <f t="shared" si="0"/>
        <v>1.0254627134827312</v>
      </c>
      <c r="E34" s="39">
        <f t="shared" si="1"/>
        <v>0.23803379440901312</v>
      </c>
      <c r="F34" s="39">
        <f t="shared" si="2"/>
        <v>0.47606758881802624</v>
      </c>
    </row>
    <row r="35" spans="1:6" ht="15">
      <c r="A35" s="5" t="s">
        <v>25</v>
      </c>
      <c r="B35" s="43">
        <v>8634629.81</v>
      </c>
      <c r="C35" s="43">
        <v>9191706.990000002</v>
      </c>
      <c r="D35" s="39">
        <f t="shared" si="0"/>
        <v>1.0645166257567678</v>
      </c>
      <c r="E35" s="39">
        <f t="shared" si="1"/>
        <v>0.3352340874872418</v>
      </c>
      <c r="F35" s="39">
        <f t="shared" si="2"/>
        <v>0.6704681749744836</v>
      </c>
    </row>
    <row r="36" spans="1:6" ht="15">
      <c r="A36" s="5" t="s">
        <v>26</v>
      </c>
      <c r="B36" s="43">
        <v>42101831.97</v>
      </c>
      <c r="C36" s="43">
        <v>41373305.589999996</v>
      </c>
      <c r="D36" s="39">
        <f t="shared" si="0"/>
        <v>0.9826960883669119</v>
      </c>
      <c r="E36" s="39">
        <f t="shared" si="1"/>
        <v>0.1315930243766611</v>
      </c>
      <c r="F36" s="39">
        <f t="shared" si="2"/>
        <v>0.2631860487533222</v>
      </c>
    </row>
    <row r="37" spans="1:6" ht="15">
      <c r="A37" s="5" t="s">
        <v>27</v>
      </c>
      <c r="B37" s="43">
        <v>22885052.08</v>
      </c>
      <c r="C37" s="43">
        <v>26329391.89</v>
      </c>
      <c r="D37" s="39">
        <f t="shared" si="0"/>
        <v>1.1505060944567447</v>
      </c>
      <c r="E37" s="39">
        <f t="shared" si="1"/>
        <v>0.5492510981424216</v>
      </c>
      <c r="F37" s="39">
        <f t="shared" si="2"/>
        <v>1.0985021962848431</v>
      </c>
    </row>
    <row r="38" spans="1:6" ht="15">
      <c r="A38" s="5" t="s">
        <v>28</v>
      </c>
      <c r="B38" s="43">
        <v>22191220.97</v>
      </c>
      <c r="C38" s="43">
        <v>22219755.33</v>
      </c>
      <c r="D38" s="39">
        <f t="shared" si="0"/>
        <v>1.001285840019284</v>
      </c>
      <c r="E38" s="39">
        <f t="shared" si="1"/>
        <v>0.17786058641200955</v>
      </c>
      <c r="F38" s="39">
        <f t="shared" si="2"/>
        <v>0.3557211728240191</v>
      </c>
    </row>
    <row r="39" spans="1:6" ht="15">
      <c r="A39" s="5" t="s">
        <v>29</v>
      </c>
      <c r="B39" s="43">
        <v>21529669.179999996</v>
      </c>
      <c r="C39" s="43">
        <v>26606649.71</v>
      </c>
      <c r="D39" s="39">
        <f t="shared" si="0"/>
        <v>1.2358132160579722</v>
      </c>
      <c r="E39" s="39">
        <f t="shared" si="1"/>
        <v>0.7615698323864154</v>
      </c>
      <c r="F39" s="39">
        <f t="shared" si="2"/>
        <v>1.5231396647728308</v>
      </c>
    </row>
    <row r="40" spans="1:6" ht="15">
      <c r="A40" s="5" t="s">
        <v>30</v>
      </c>
      <c r="B40" s="43">
        <v>74485794.84</v>
      </c>
      <c r="C40" s="43">
        <v>80565169.36</v>
      </c>
      <c r="D40" s="39">
        <f t="shared" si="0"/>
        <v>1.0816179049046715</v>
      </c>
      <c r="E40" s="39">
        <f t="shared" si="1"/>
        <v>0.37779702800713244</v>
      </c>
      <c r="F40" s="39">
        <f t="shared" si="2"/>
        <v>0.7555940560142649</v>
      </c>
    </row>
    <row r="41" spans="1:6" ht="15">
      <c r="A41" s="5" t="s">
        <v>31</v>
      </c>
      <c r="B41" s="43">
        <v>99891060.34</v>
      </c>
      <c r="C41" s="43">
        <v>110089954.9</v>
      </c>
      <c r="D41" s="39">
        <f t="shared" si="0"/>
        <v>1.1021001731815234</v>
      </c>
      <c r="E41" s="39">
        <f t="shared" si="1"/>
        <v>0.4287748267343672</v>
      </c>
      <c r="F41" s="39">
        <f t="shared" si="2"/>
        <v>0.8575496534687344</v>
      </c>
    </row>
    <row r="42" spans="1:6" ht="15">
      <c r="A42" s="5" t="s">
        <v>32</v>
      </c>
      <c r="B42" s="43">
        <v>26235840.650000002</v>
      </c>
      <c r="C42" s="43">
        <v>29177591.500000004</v>
      </c>
      <c r="D42" s="39">
        <f t="shared" si="0"/>
        <v>1.1121271808761348</v>
      </c>
      <c r="E42" s="39">
        <f t="shared" si="1"/>
        <v>0.45373079221549584</v>
      </c>
      <c r="F42" s="39">
        <f t="shared" si="2"/>
        <v>0.9074615844309917</v>
      </c>
    </row>
    <row r="43" spans="1:6" ht="15">
      <c r="A43" s="5" t="s">
        <v>33</v>
      </c>
      <c r="B43" s="43">
        <v>22541379.519999996</v>
      </c>
      <c r="C43" s="43">
        <v>22989939.459999997</v>
      </c>
      <c r="D43" s="39">
        <f t="shared" si="0"/>
        <v>1.0198994005491995</v>
      </c>
      <c r="E43" s="39">
        <f t="shared" si="1"/>
        <v>0.22418740575963098</v>
      </c>
      <c r="F43" s="39">
        <f t="shared" si="2"/>
        <v>0.44837481151926195</v>
      </c>
    </row>
    <row r="44" spans="1:6" ht="15">
      <c r="A44" s="5" t="s">
        <v>34</v>
      </c>
      <c r="B44" s="43">
        <v>12580579</v>
      </c>
      <c r="C44" s="43">
        <v>12899577.370000003</v>
      </c>
      <c r="D44" s="39">
        <f t="shared" si="0"/>
        <v>1.0253564140410392</v>
      </c>
      <c r="E44" s="39">
        <f t="shared" si="1"/>
        <v>0.23776922842100098</v>
      </c>
      <c r="F44" s="39">
        <f t="shared" si="2"/>
        <v>0.47553845684200197</v>
      </c>
    </row>
    <row r="45" spans="1:6" ht="15">
      <c r="A45" s="5" t="s">
        <v>35</v>
      </c>
      <c r="B45" s="43">
        <v>12728534.36</v>
      </c>
      <c r="C45" s="43">
        <v>12268018.110000003</v>
      </c>
      <c r="D45" s="39">
        <f t="shared" si="0"/>
        <v>0.9638201668019855</v>
      </c>
      <c r="E45" s="39">
        <f t="shared" si="1"/>
        <v>0.0846132212942368</v>
      </c>
      <c r="F45" s="39">
        <f t="shared" si="2"/>
        <v>0.1692264425884736</v>
      </c>
    </row>
    <row r="46" spans="1:6" ht="15">
      <c r="A46" s="5" t="s">
        <v>36</v>
      </c>
      <c r="B46" s="43">
        <v>18322389.81</v>
      </c>
      <c r="C46" s="43">
        <v>18834338.48</v>
      </c>
      <c r="D46" s="39">
        <f t="shared" si="0"/>
        <v>1.0279411515260193</v>
      </c>
      <c r="E46" s="39">
        <f t="shared" si="1"/>
        <v>0.2442023160796061</v>
      </c>
      <c r="F46" s="39">
        <f t="shared" si="2"/>
        <v>0.4884046321592122</v>
      </c>
    </row>
    <row r="47" spans="1:6" s="18" customFormat="1" ht="15">
      <c r="A47" s="15" t="s">
        <v>71</v>
      </c>
      <c r="B47" s="16">
        <f>SUM(B$10:B$46)</f>
        <v>5256183077.420003</v>
      </c>
      <c r="C47" s="16">
        <f>SUM(C$10:C$46)</f>
        <v>5502273104.119998</v>
      </c>
      <c r="D47" s="16">
        <f>$C47/$B47</f>
        <v>1.0468191505271518</v>
      </c>
      <c r="E47" s="16"/>
      <c r="F47" s="16"/>
    </row>
    <row r="48" ht="15">
      <c r="A48" s="6" t="s">
        <v>39</v>
      </c>
    </row>
  </sheetData>
  <sheetProtection/>
  <mergeCells count="6">
    <mergeCell ref="A1:F1"/>
    <mergeCell ref="A7:A8"/>
    <mergeCell ref="B7:C7"/>
    <mergeCell ref="D7:D8"/>
    <mergeCell ref="E7:E8"/>
    <mergeCell ref="F7:F8"/>
  </mergeCells>
  <printOptions/>
  <pageMargins left="0.56" right="0.15748031496062992" top="0.34" bottom="0.22" header="0.4" footer="0.1574803149606299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8"/>
  <sheetViews>
    <sheetView view="pageBreakPreview" zoomScaleSheetLayoutView="100" zoomScalePageLayoutView="0" workbookViewId="0" topLeftCell="A1">
      <pane ySplit="9" topLeftCell="A34" activePane="bottomLeft" state="frozen"/>
      <selection pane="topLeft" activeCell="A1" sqref="A1"/>
      <selection pane="bottomLeft" activeCell="J11" sqref="J11"/>
    </sheetView>
  </sheetViews>
  <sheetFormatPr defaultColWidth="8.7109375" defaultRowHeight="15"/>
  <cols>
    <col min="1" max="1" width="24.421875" style="1" customWidth="1"/>
    <col min="2" max="2" width="18.421875" style="1" customWidth="1"/>
    <col min="3" max="3" width="18.28125" style="1" customWidth="1"/>
    <col min="4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7" t="s">
        <v>218</v>
      </c>
      <c r="B1" s="77"/>
      <c r="C1" s="77"/>
      <c r="D1" s="77"/>
      <c r="E1" s="77"/>
      <c r="F1" s="77"/>
    </row>
    <row r="3" spans="1:2" ht="15">
      <c r="A3" s="11" t="s">
        <v>152</v>
      </c>
      <c r="B3" s="30">
        <f>MAX($D$10:$D$46)</f>
        <v>1</v>
      </c>
    </row>
    <row r="4" spans="1:2" ht="15">
      <c r="A4" s="12" t="s">
        <v>153</v>
      </c>
      <c r="B4" s="31">
        <f>MIN($D$10:$D$46)</f>
        <v>0.04295492770187116</v>
      </c>
    </row>
    <row r="5" spans="1:2" ht="15">
      <c r="A5" s="13" t="s">
        <v>154</v>
      </c>
      <c r="B5" s="14" t="s">
        <v>40</v>
      </c>
    </row>
    <row r="7" spans="1:6" s="8" customFormat="1" ht="51.75" customHeight="1">
      <c r="A7" s="63" t="s">
        <v>38</v>
      </c>
      <c r="B7" s="79" t="s">
        <v>255</v>
      </c>
      <c r="C7" s="79"/>
      <c r="D7" s="67" t="s">
        <v>155</v>
      </c>
      <c r="E7" s="67" t="s">
        <v>156</v>
      </c>
      <c r="F7" s="67" t="s">
        <v>157</v>
      </c>
    </row>
    <row r="8" spans="1:6" s="8" customFormat="1" ht="49.5" customHeight="1">
      <c r="A8" s="64"/>
      <c r="B8" s="49" t="s">
        <v>71</v>
      </c>
      <c r="C8" s="49" t="s">
        <v>226</v>
      </c>
      <c r="D8" s="68"/>
      <c r="E8" s="68"/>
      <c r="F8" s="68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39">
        <v>24654850765.31</v>
      </c>
      <c r="C10" s="39">
        <v>14212215761.31</v>
      </c>
      <c r="D10" s="39">
        <f>$C10/$B10</f>
        <v>0.5764470406491751</v>
      </c>
      <c r="E10" s="39">
        <f>($D10-$B$4)/($B$3-$B$4)</f>
        <v>0.5574367690606696</v>
      </c>
      <c r="F10" s="39">
        <f>$E10*$B$5</f>
        <v>1.1148735381213393</v>
      </c>
    </row>
    <row r="11" spans="1:6" ht="15">
      <c r="A11" s="5" t="s">
        <v>1</v>
      </c>
      <c r="B11" s="39">
        <v>12428622481.29</v>
      </c>
      <c r="C11" s="39">
        <v>10860034008.41</v>
      </c>
      <c r="D11" s="39">
        <f aca="true" t="shared" si="0" ref="D11:D46">$C11/$B11</f>
        <v>0.873792250489437</v>
      </c>
      <c r="E11" s="39">
        <f aca="true" t="shared" si="1" ref="E11:E46">($D11-$B$4)/($B$3-$B$4)</f>
        <v>0.8681276847207379</v>
      </c>
      <c r="F11" s="39">
        <f aca="true" t="shared" si="2" ref="F11:F46">$E11*$B$5</f>
        <v>1.7362553694414757</v>
      </c>
    </row>
    <row r="12" spans="1:6" ht="15">
      <c r="A12" s="5" t="s">
        <v>2</v>
      </c>
      <c r="B12" s="39">
        <v>1868930870.46</v>
      </c>
      <c r="C12" s="39">
        <v>1706555072.32</v>
      </c>
      <c r="D12" s="39">
        <f t="shared" si="0"/>
        <v>0.9131183497974783</v>
      </c>
      <c r="E12" s="39">
        <f t="shared" si="1"/>
        <v>0.9092188521551081</v>
      </c>
      <c r="F12" s="39">
        <f t="shared" si="2"/>
        <v>1.8184377043102162</v>
      </c>
    </row>
    <row r="13" spans="1:6" ht="15">
      <c r="A13" s="5" t="s">
        <v>3</v>
      </c>
      <c r="B13" s="39">
        <v>1737433889.21</v>
      </c>
      <c r="C13" s="39">
        <v>1438050758.73</v>
      </c>
      <c r="D13" s="39">
        <f t="shared" si="0"/>
        <v>0.8276866058966263</v>
      </c>
      <c r="E13" s="39">
        <f t="shared" si="1"/>
        <v>0.8199526865651147</v>
      </c>
      <c r="F13" s="39">
        <f t="shared" si="2"/>
        <v>1.6399053731302293</v>
      </c>
    </row>
    <row r="14" spans="1:6" ht="15">
      <c r="A14" s="5" t="s">
        <v>4</v>
      </c>
      <c r="B14" s="39">
        <v>1168459055.32</v>
      </c>
      <c r="C14" s="39">
        <v>1071437845.11</v>
      </c>
      <c r="D14" s="39">
        <f t="shared" si="0"/>
        <v>0.9169665297485078</v>
      </c>
      <c r="E14" s="39">
        <f t="shared" si="1"/>
        <v>0.9132397494591284</v>
      </c>
      <c r="F14" s="39">
        <f t="shared" si="2"/>
        <v>1.826479498918257</v>
      </c>
    </row>
    <row r="15" spans="1:6" ht="15">
      <c r="A15" s="5" t="s">
        <v>5</v>
      </c>
      <c r="B15" s="39">
        <v>525423308.25</v>
      </c>
      <c r="C15" s="39">
        <v>433892008.25</v>
      </c>
      <c r="D15" s="39">
        <f t="shared" si="0"/>
        <v>0.8257951283035796</v>
      </c>
      <c r="E15" s="39">
        <f t="shared" si="1"/>
        <v>0.8179763140328318</v>
      </c>
      <c r="F15" s="39">
        <f t="shared" si="2"/>
        <v>1.6359526280656635</v>
      </c>
    </row>
    <row r="16" spans="1:6" ht="15">
      <c r="A16" s="5" t="s">
        <v>6</v>
      </c>
      <c r="B16" s="39">
        <v>1338049767.9</v>
      </c>
      <c r="C16" s="39">
        <v>1131838349.18</v>
      </c>
      <c r="D16" s="39">
        <f t="shared" si="0"/>
        <v>0.8458865853370774</v>
      </c>
      <c r="E16" s="39">
        <f t="shared" si="1"/>
        <v>0.8389695332813806</v>
      </c>
      <c r="F16" s="39">
        <f t="shared" si="2"/>
        <v>1.6779390665627612</v>
      </c>
    </row>
    <row r="17" spans="1:6" ht="15">
      <c r="A17" s="5" t="s">
        <v>7</v>
      </c>
      <c r="B17" s="39">
        <v>358765569.16</v>
      </c>
      <c r="C17" s="39">
        <v>287781013.32</v>
      </c>
      <c r="D17" s="39">
        <f t="shared" si="0"/>
        <v>0.802142228959706</v>
      </c>
      <c r="E17" s="39">
        <f t="shared" si="1"/>
        <v>0.7932618047286081</v>
      </c>
      <c r="F17" s="39">
        <f t="shared" si="2"/>
        <v>1.5865236094572162</v>
      </c>
    </row>
    <row r="18" spans="1:6" ht="15">
      <c r="A18" s="5" t="s">
        <v>8</v>
      </c>
      <c r="B18" s="39">
        <v>726917544.17</v>
      </c>
      <c r="C18" s="39">
        <v>598655566.17</v>
      </c>
      <c r="D18" s="39">
        <f t="shared" si="0"/>
        <v>0.8235536079316251</v>
      </c>
      <c r="E18" s="39">
        <f t="shared" si="1"/>
        <v>0.8156341877977821</v>
      </c>
      <c r="F18" s="39">
        <f t="shared" si="2"/>
        <v>1.6312683755955641</v>
      </c>
    </row>
    <row r="19" spans="1:6" ht="15">
      <c r="A19" s="5" t="s">
        <v>9</v>
      </c>
      <c r="B19" s="39">
        <v>734840896.37</v>
      </c>
      <c r="C19" s="39">
        <v>661297199.47</v>
      </c>
      <c r="D19" s="39">
        <f t="shared" si="0"/>
        <v>0.8999188841240404</v>
      </c>
      <c r="E19" s="39">
        <f t="shared" si="1"/>
        <v>0.8954269566054635</v>
      </c>
      <c r="F19" s="39">
        <f t="shared" si="2"/>
        <v>1.790853913210927</v>
      </c>
    </row>
    <row r="20" spans="1:6" ht="15">
      <c r="A20" s="5" t="s">
        <v>10</v>
      </c>
      <c r="B20" s="39">
        <v>127137645.99</v>
      </c>
      <c r="C20" s="39">
        <v>87355556.99</v>
      </c>
      <c r="D20" s="39">
        <f t="shared" si="0"/>
        <v>0.6870943402308309</v>
      </c>
      <c r="E20" s="39">
        <f t="shared" si="1"/>
        <v>0.6730502367900015</v>
      </c>
      <c r="F20" s="39">
        <f t="shared" si="2"/>
        <v>1.346100473580003</v>
      </c>
    </row>
    <row r="21" spans="1:6" ht="15">
      <c r="A21" s="5" t="s">
        <v>11</v>
      </c>
      <c r="B21" s="39">
        <v>438601500.03</v>
      </c>
      <c r="C21" s="39">
        <v>367216284.6</v>
      </c>
      <c r="D21" s="39">
        <f t="shared" si="0"/>
        <v>0.8372435675091917</v>
      </c>
      <c r="E21" s="39">
        <f t="shared" si="1"/>
        <v>0.8299385920247359</v>
      </c>
      <c r="F21" s="39">
        <f t="shared" si="2"/>
        <v>1.6598771840494717</v>
      </c>
    </row>
    <row r="22" spans="1:6" ht="15">
      <c r="A22" s="5" t="s">
        <v>12</v>
      </c>
      <c r="B22" s="39">
        <v>162623005.62</v>
      </c>
      <c r="C22" s="39">
        <v>160881005.62</v>
      </c>
      <c r="D22" s="39">
        <f t="shared" si="0"/>
        <v>0.9892881084483796</v>
      </c>
      <c r="E22" s="39">
        <f t="shared" si="1"/>
        <v>0.9888073280332573</v>
      </c>
      <c r="F22" s="39">
        <f t="shared" si="2"/>
        <v>1.9776146560665147</v>
      </c>
    </row>
    <row r="23" spans="1:6" ht="15">
      <c r="A23" s="5" t="s">
        <v>13</v>
      </c>
      <c r="B23" s="39">
        <v>353527108.81</v>
      </c>
      <c r="C23" s="39">
        <v>293134743.81</v>
      </c>
      <c r="D23" s="39">
        <f t="shared" si="0"/>
        <v>0.8291718980100693</v>
      </c>
      <c r="E23" s="39">
        <f t="shared" si="1"/>
        <v>0.8215046428485072</v>
      </c>
      <c r="F23" s="39">
        <f t="shared" si="2"/>
        <v>1.6430092856970144</v>
      </c>
    </row>
    <row r="24" spans="1:6" ht="15">
      <c r="A24" s="5" t="s">
        <v>14</v>
      </c>
      <c r="B24" s="39">
        <v>196800817.84</v>
      </c>
      <c r="C24" s="39">
        <v>37030398.05</v>
      </c>
      <c r="D24" s="39">
        <f t="shared" si="0"/>
        <v>0.18816180977512953</v>
      </c>
      <c r="E24" s="39">
        <f t="shared" si="1"/>
        <v>0.151724183401913</v>
      </c>
      <c r="F24" s="39">
        <f t="shared" si="2"/>
        <v>0.303448366803826</v>
      </c>
    </row>
    <row r="25" spans="1:6" ht="15">
      <c r="A25" s="5" t="s">
        <v>15</v>
      </c>
      <c r="B25" s="39">
        <v>474363320.7</v>
      </c>
      <c r="C25" s="39">
        <v>409532233.74</v>
      </c>
      <c r="D25" s="39">
        <f t="shared" si="0"/>
        <v>0.8633303121659339</v>
      </c>
      <c r="E25" s="39">
        <f t="shared" si="1"/>
        <v>0.85719618459987</v>
      </c>
      <c r="F25" s="39">
        <f t="shared" si="2"/>
        <v>1.71439236919974</v>
      </c>
    </row>
    <row r="26" spans="1:6" ht="15">
      <c r="A26" s="5" t="s">
        <v>16</v>
      </c>
      <c r="B26" s="39">
        <v>2424139929.58</v>
      </c>
      <c r="C26" s="39">
        <v>1846320862.24</v>
      </c>
      <c r="D26" s="39">
        <f t="shared" si="0"/>
        <v>0.7616395570695825</v>
      </c>
      <c r="E26" s="39">
        <f t="shared" si="1"/>
        <v>0.750941256760198</v>
      </c>
      <c r="F26" s="39">
        <f t="shared" si="2"/>
        <v>1.501882513520396</v>
      </c>
    </row>
    <row r="27" spans="1:6" ht="15">
      <c r="A27" s="5" t="s">
        <v>17</v>
      </c>
      <c r="B27" s="39">
        <v>94537351.93</v>
      </c>
      <c r="C27" s="39">
        <v>34935787</v>
      </c>
      <c r="D27" s="39">
        <f t="shared" si="0"/>
        <v>0.3695448019939054</v>
      </c>
      <c r="E27" s="39">
        <f t="shared" si="1"/>
        <v>0.3412481645277186</v>
      </c>
      <c r="F27" s="39">
        <f t="shared" si="2"/>
        <v>0.6824963290554372</v>
      </c>
    </row>
    <row r="28" spans="1:6" ht="15">
      <c r="A28" s="5" t="s">
        <v>18</v>
      </c>
      <c r="B28" s="39">
        <v>166819498</v>
      </c>
      <c r="C28" s="39">
        <v>145909809</v>
      </c>
      <c r="D28" s="39">
        <f t="shared" si="0"/>
        <v>0.8746568042064243</v>
      </c>
      <c r="E28" s="39">
        <f t="shared" si="1"/>
        <v>0.8690310420881305</v>
      </c>
      <c r="F28" s="39">
        <f t="shared" si="2"/>
        <v>1.738062084176261</v>
      </c>
    </row>
    <row r="29" spans="1:6" ht="15">
      <c r="A29" s="5" t="s">
        <v>19</v>
      </c>
      <c r="B29" s="39">
        <v>383698912.67</v>
      </c>
      <c r="C29" s="39">
        <v>234452314.62</v>
      </c>
      <c r="D29" s="39">
        <f t="shared" si="0"/>
        <v>0.6110320015987133</v>
      </c>
      <c r="E29" s="39">
        <f t="shared" si="1"/>
        <v>0.5935740022491653</v>
      </c>
      <c r="F29" s="39">
        <f t="shared" si="2"/>
        <v>1.1871480044983307</v>
      </c>
    </row>
    <row r="30" spans="1:6" ht="15">
      <c r="A30" s="5" t="s">
        <v>20</v>
      </c>
      <c r="B30" s="39">
        <v>485306061.34</v>
      </c>
      <c r="C30" s="39">
        <v>481771274.18</v>
      </c>
      <c r="D30" s="39">
        <f t="shared" si="0"/>
        <v>0.9927163754142285</v>
      </c>
      <c r="E30" s="39">
        <f t="shared" si="1"/>
        <v>0.9923894654529891</v>
      </c>
      <c r="F30" s="39">
        <f t="shared" si="2"/>
        <v>1.9847789309059782</v>
      </c>
    </row>
    <row r="31" spans="1:6" ht="15">
      <c r="A31" s="5" t="s">
        <v>21</v>
      </c>
      <c r="B31" s="39">
        <v>188247485.27</v>
      </c>
      <c r="C31" s="39">
        <v>159743421.79</v>
      </c>
      <c r="D31" s="39">
        <f t="shared" si="0"/>
        <v>0.8485819694264858</v>
      </c>
      <c r="E31" s="39">
        <f t="shared" si="1"/>
        <v>0.8417858939392292</v>
      </c>
      <c r="F31" s="39">
        <f t="shared" si="2"/>
        <v>1.6835717878784584</v>
      </c>
    </row>
    <row r="32" spans="1:6" ht="15">
      <c r="A32" s="5" t="s">
        <v>22</v>
      </c>
      <c r="B32" s="39">
        <v>299347685.02</v>
      </c>
      <c r="C32" s="39">
        <v>297263685.02</v>
      </c>
      <c r="D32" s="39">
        <f t="shared" si="0"/>
        <v>0.9930381957025631</v>
      </c>
      <c r="E32" s="39">
        <f t="shared" si="1"/>
        <v>0.9927257299588622</v>
      </c>
      <c r="F32" s="39">
        <f t="shared" si="2"/>
        <v>1.9854514599177244</v>
      </c>
    </row>
    <row r="33" spans="1:6" ht="15">
      <c r="A33" s="5" t="s">
        <v>23</v>
      </c>
      <c r="B33" s="39">
        <v>403250478.78</v>
      </c>
      <c r="C33" s="39">
        <v>403250478.78</v>
      </c>
      <c r="D33" s="39">
        <f t="shared" si="0"/>
        <v>1</v>
      </c>
      <c r="E33" s="39">
        <f t="shared" si="1"/>
        <v>1</v>
      </c>
      <c r="F33" s="39">
        <f t="shared" si="2"/>
        <v>2</v>
      </c>
    </row>
    <row r="34" spans="1:6" ht="15">
      <c r="A34" s="5" t="s">
        <v>24</v>
      </c>
      <c r="B34" s="39">
        <v>482821922.41</v>
      </c>
      <c r="C34" s="39">
        <v>20739580.77</v>
      </c>
      <c r="D34" s="39">
        <f t="shared" si="0"/>
        <v>0.04295492770187116</v>
      </c>
      <c r="E34" s="39">
        <f t="shared" si="1"/>
        <v>0</v>
      </c>
      <c r="F34" s="39">
        <f t="shared" si="2"/>
        <v>0</v>
      </c>
    </row>
    <row r="35" spans="1:6" ht="15">
      <c r="A35" s="5" t="s">
        <v>25</v>
      </c>
      <c r="B35" s="39">
        <v>109809240.11</v>
      </c>
      <c r="C35" s="39">
        <v>68099710</v>
      </c>
      <c r="D35" s="39">
        <f t="shared" si="0"/>
        <v>0.6201637488045814</v>
      </c>
      <c r="E35" s="39">
        <f t="shared" si="1"/>
        <v>0.6031156084599786</v>
      </c>
      <c r="F35" s="39">
        <f t="shared" si="2"/>
        <v>1.2062312169199572</v>
      </c>
    </row>
    <row r="36" spans="1:6" ht="15">
      <c r="A36" s="5" t="s">
        <v>26</v>
      </c>
      <c r="B36" s="39">
        <v>327053263.08</v>
      </c>
      <c r="C36" s="39">
        <v>221151649.08</v>
      </c>
      <c r="D36" s="39">
        <f t="shared" si="0"/>
        <v>0.6761945959423266</v>
      </c>
      <c r="E36" s="39">
        <f t="shared" si="1"/>
        <v>0.6616612807167718</v>
      </c>
      <c r="F36" s="39">
        <f t="shared" si="2"/>
        <v>1.3233225614335435</v>
      </c>
    </row>
    <row r="37" spans="1:6" ht="15">
      <c r="A37" s="5" t="s">
        <v>27</v>
      </c>
      <c r="B37" s="39">
        <v>321998455.3</v>
      </c>
      <c r="C37" s="39">
        <v>70819277</v>
      </c>
      <c r="D37" s="39">
        <f t="shared" si="0"/>
        <v>0.21993669793856305</v>
      </c>
      <c r="E37" s="39">
        <f t="shared" si="1"/>
        <v>0.18492521967822256</v>
      </c>
      <c r="F37" s="39">
        <f t="shared" si="2"/>
        <v>0.3698504393564451</v>
      </c>
    </row>
    <row r="38" spans="1:6" ht="15">
      <c r="A38" s="5" t="s">
        <v>28</v>
      </c>
      <c r="B38" s="39">
        <v>375487140.46</v>
      </c>
      <c r="C38" s="39">
        <v>333647251.05</v>
      </c>
      <c r="D38" s="39">
        <f t="shared" si="0"/>
        <v>0.8885717115138938</v>
      </c>
      <c r="E38" s="39">
        <f t="shared" si="1"/>
        <v>0.8835704903442675</v>
      </c>
      <c r="F38" s="39">
        <f t="shared" si="2"/>
        <v>1.767140980688535</v>
      </c>
    </row>
    <row r="39" spans="1:6" ht="15">
      <c r="A39" s="5" t="s">
        <v>29</v>
      </c>
      <c r="B39" s="39">
        <v>216789315.46</v>
      </c>
      <c r="C39" s="39">
        <v>41662994.82</v>
      </c>
      <c r="D39" s="39">
        <f t="shared" si="0"/>
        <v>0.1921819566227067</v>
      </c>
      <c r="E39" s="39">
        <f t="shared" si="1"/>
        <v>0.15592476597000846</v>
      </c>
      <c r="F39" s="39">
        <f t="shared" si="2"/>
        <v>0.3118495319400169</v>
      </c>
    </row>
    <row r="40" spans="1:6" ht="15">
      <c r="A40" s="5" t="s">
        <v>30</v>
      </c>
      <c r="B40" s="39">
        <v>805067423.39</v>
      </c>
      <c r="C40" s="39">
        <v>798907348.83</v>
      </c>
      <c r="D40" s="39">
        <f t="shared" si="0"/>
        <v>0.9923483743335919</v>
      </c>
      <c r="E40" s="39">
        <f t="shared" si="1"/>
        <v>0.9920049474284065</v>
      </c>
      <c r="F40" s="39">
        <f t="shared" si="2"/>
        <v>1.984009894856813</v>
      </c>
    </row>
    <row r="41" spans="1:6" ht="15">
      <c r="A41" s="5" t="s">
        <v>31</v>
      </c>
      <c r="B41" s="39">
        <v>911513590.92</v>
      </c>
      <c r="C41" s="39">
        <v>681454225.42</v>
      </c>
      <c r="D41" s="39">
        <f t="shared" si="0"/>
        <v>0.7476073118473212</v>
      </c>
      <c r="E41" s="39">
        <f t="shared" si="1"/>
        <v>0.7362792041271218</v>
      </c>
      <c r="F41" s="39">
        <f t="shared" si="2"/>
        <v>1.4725584082542436</v>
      </c>
    </row>
    <row r="42" spans="1:6" ht="15">
      <c r="A42" s="5" t="s">
        <v>32</v>
      </c>
      <c r="B42" s="39">
        <v>276821640.77</v>
      </c>
      <c r="C42" s="39">
        <v>50565284</v>
      </c>
      <c r="D42" s="39">
        <f t="shared" si="0"/>
        <v>0.18266376811924423</v>
      </c>
      <c r="E42" s="39">
        <f t="shared" si="1"/>
        <v>0.14597937386783014</v>
      </c>
      <c r="F42" s="39">
        <f t="shared" si="2"/>
        <v>0.2919587477356603</v>
      </c>
    </row>
    <row r="43" spans="1:6" ht="15">
      <c r="A43" s="5" t="s">
        <v>33</v>
      </c>
      <c r="B43" s="39">
        <v>155617940.2</v>
      </c>
      <c r="C43" s="39">
        <v>85395385</v>
      </c>
      <c r="D43" s="39">
        <f t="shared" si="0"/>
        <v>0.5487502590655676</v>
      </c>
      <c r="E43" s="39">
        <f t="shared" si="1"/>
        <v>0.5284968764837193</v>
      </c>
      <c r="F43" s="39">
        <f t="shared" si="2"/>
        <v>1.0569937529674387</v>
      </c>
    </row>
    <row r="44" spans="1:6" ht="15">
      <c r="A44" s="5" t="s">
        <v>34</v>
      </c>
      <c r="B44" s="39">
        <v>193566922.36</v>
      </c>
      <c r="C44" s="39">
        <v>178407818.95</v>
      </c>
      <c r="D44" s="39">
        <f t="shared" si="0"/>
        <v>0.9216854655476373</v>
      </c>
      <c r="E44" s="39">
        <f t="shared" si="1"/>
        <v>0.9181704846310865</v>
      </c>
      <c r="F44" s="39">
        <f t="shared" si="2"/>
        <v>1.836340969262173</v>
      </c>
    </row>
    <row r="45" spans="1:6" ht="15">
      <c r="A45" s="5" t="s">
        <v>35</v>
      </c>
      <c r="B45" s="39">
        <v>158735110</v>
      </c>
      <c r="C45" s="39">
        <v>139647974</v>
      </c>
      <c r="D45" s="39">
        <f t="shared" si="0"/>
        <v>0.8797547940087105</v>
      </c>
      <c r="E45" s="39">
        <f t="shared" si="1"/>
        <v>0.8743578442940544</v>
      </c>
      <c r="F45" s="39">
        <f t="shared" si="2"/>
        <v>1.7487156885881088</v>
      </c>
    </row>
    <row r="46" spans="1:6" ht="15">
      <c r="A46" s="5" t="s">
        <v>36</v>
      </c>
      <c r="B46" s="39">
        <v>236518389.15</v>
      </c>
      <c r="C46" s="39">
        <v>97001038.5</v>
      </c>
      <c r="D46" s="39">
        <f t="shared" si="0"/>
        <v>0.41012049358446256</v>
      </c>
      <c r="E46" s="39">
        <f t="shared" si="1"/>
        <v>0.38364500953014236</v>
      </c>
      <c r="F46" s="39">
        <f t="shared" si="2"/>
        <v>0.7672900190602847</v>
      </c>
    </row>
    <row r="47" spans="1:6" s="18" customFormat="1" ht="15">
      <c r="A47" s="15" t="s">
        <v>71</v>
      </c>
      <c r="B47" s="16">
        <f>SUM(B$10:B$46)</f>
        <v>56312495302.62999</v>
      </c>
      <c r="C47" s="16">
        <f>SUM(C$10:C$46)</f>
        <v>40148054975.13</v>
      </c>
      <c r="D47" s="16">
        <f>$C47/$B47</f>
        <v>0.7129510912164275</v>
      </c>
      <c r="E47" s="17"/>
      <c r="F47" s="17"/>
    </row>
    <row r="48" ht="15">
      <c r="A48" s="6"/>
    </row>
  </sheetData>
  <sheetProtection/>
  <mergeCells count="6">
    <mergeCell ref="A1:F1"/>
    <mergeCell ref="A7:A8"/>
    <mergeCell ref="B7:C7"/>
    <mergeCell ref="D7:D8"/>
    <mergeCell ref="E7:E8"/>
    <mergeCell ref="F7:F8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9"/>
  <sheetViews>
    <sheetView view="pageBreakPreview" zoomScale="70" zoomScaleSheetLayoutView="70" zoomScalePageLayoutView="0" workbookViewId="0" topLeftCell="A1">
      <selection activeCell="I44" sqref="I44:I46"/>
    </sheetView>
  </sheetViews>
  <sheetFormatPr defaultColWidth="8.7109375" defaultRowHeight="15"/>
  <cols>
    <col min="1" max="1" width="24.57421875" style="1" customWidth="1"/>
    <col min="2" max="2" width="18.7109375" style="1" bestFit="1" customWidth="1"/>
    <col min="3" max="3" width="17.28125" style="1" customWidth="1"/>
    <col min="4" max="4" width="15.7109375" style="1" customWidth="1"/>
    <col min="5" max="5" width="18.8515625" style="1" bestFit="1" customWidth="1"/>
    <col min="6" max="6" width="18.8515625" style="1" customWidth="1"/>
    <col min="7" max="7" width="19.00390625" style="1" bestFit="1" customWidth="1"/>
    <col min="8" max="8" width="18.57421875" style="1" customWidth="1"/>
    <col min="9" max="9" width="13.8515625" style="1" customWidth="1"/>
    <col min="10" max="10" width="8.421875" style="1" customWidth="1"/>
    <col min="11" max="11" width="8.57421875" style="1" customWidth="1"/>
    <col min="12" max="12" width="19.00390625" style="1" customWidth="1"/>
    <col min="13" max="16384" width="8.7109375" style="1" customWidth="1"/>
  </cols>
  <sheetData>
    <row r="1" spans="1:12" ht="18.75" customHeight="1">
      <c r="A1" s="73" t="s">
        <v>185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7" ht="15">
      <c r="A3" s="11" t="s">
        <v>60</v>
      </c>
      <c r="B3" s="37">
        <v>1</v>
      </c>
      <c r="C3" s="35"/>
      <c r="D3" s="35"/>
      <c r="E3" s="35"/>
      <c r="F3" s="35"/>
      <c r="G3" s="35"/>
    </row>
    <row r="4" spans="1:7" ht="15">
      <c r="A4" s="12" t="s">
        <v>61</v>
      </c>
      <c r="B4" s="38">
        <v>0</v>
      </c>
      <c r="C4" s="36"/>
      <c r="D4" s="36"/>
      <c r="E4" s="36"/>
      <c r="F4" s="36"/>
      <c r="G4" s="36"/>
    </row>
    <row r="5" spans="1:7" ht="15">
      <c r="A5" s="13" t="s">
        <v>62</v>
      </c>
      <c r="B5" s="14" t="s">
        <v>43</v>
      </c>
      <c r="C5" s="28"/>
      <c r="D5" s="28"/>
      <c r="E5" s="28"/>
      <c r="F5" s="28"/>
      <c r="G5" s="28"/>
    </row>
    <row r="7" spans="1:12" s="8" customFormat="1" ht="24.75" customHeight="1">
      <c r="A7" s="74" t="s">
        <v>38</v>
      </c>
      <c r="B7" s="74" t="s">
        <v>240</v>
      </c>
      <c r="C7" s="74"/>
      <c r="D7" s="74"/>
      <c r="E7" s="74"/>
      <c r="F7" s="74" t="s">
        <v>241</v>
      </c>
      <c r="G7" s="74"/>
      <c r="H7" s="74"/>
      <c r="I7" s="80" t="s">
        <v>120</v>
      </c>
      <c r="J7" s="71" t="s">
        <v>90</v>
      </c>
      <c r="K7" s="71" t="s">
        <v>91</v>
      </c>
      <c r="L7" s="71" t="s">
        <v>92</v>
      </c>
    </row>
    <row r="8" spans="1:12" s="8" customFormat="1" ht="193.5" customHeight="1">
      <c r="A8" s="74"/>
      <c r="B8" s="10" t="s">
        <v>114</v>
      </c>
      <c r="C8" s="10" t="s">
        <v>112</v>
      </c>
      <c r="D8" s="10" t="s">
        <v>118</v>
      </c>
      <c r="E8" s="10" t="s">
        <v>200</v>
      </c>
      <c r="F8" s="10" t="s">
        <v>113</v>
      </c>
      <c r="G8" s="10" t="s">
        <v>119</v>
      </c>
      <c r="H8" s="10" t="s">
        <v>115</v>
      </c>
      <c r="I8" s="80"/>
      <c r="J8" s="71"/>
      <c r="K8" s="71"/>
      <c r="L8" s="71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 t="s">
        <v>116</v>
      </c>
      <c r="F9" s="9">
        <v>7</v>
      </c>
      <c r="G9" s="9">
        <v>8</v>
      </c>
      <c r="H9" s="9" t="s">
        <v>117</v>
      </c>
      <c r="I9" s="9" t="s">
        <v>212</v>
      </c>
      <c r="J9" s="9">
        <v>11</v>
      </c>
      <c r="K9" s="9">
        <v>12</v>
      </c>
      <c r="L9" s="9">
        <v>13</v>
      </c>
    </row>
    <row r="10" spans="1:12" ht="15">
      <c r="A10" s="5" t="s">
        <v>0</v>
      </c>
      <c r="B10" s="43">
        <v>-452712487.45</v>
      </c>
      <c r="C10" s="43">
        <v>452712487.45</v>
      </c>
      <c r="D10" s="43"/>
      <c r="E10" s="43">
        <f aca="true" t="shared" si="0" ref="E10:E46">IF(SUM($B10:$D10)&lt;0,SUM($B10:$D10),0)</f>
        <v>0</v>
      </c>
      <c r="F10" s="39">
        <v>24202138277.86</v>
      </c>
      <c r="G10" s="39">
        <v>10327575677.86</v>
      </c>
      <c r="H10" s="34">
        <f>$F10-$G10</f>
        <v>13874562600</v>
      </c>
      <c r="I10" s="34">
        <f>-$E10/$H10*100</f>
        <v>0</v>
      </c>
      <c r="J10" s="33">
        <f>IF($I10&gt;10,1,0)</f>
        <v>0</v>
      </c>
      <c r="K10" s="33">
        <f aca="true" t="shared" si="1" ref="K10:K46">($J10-$B$4)/($B$3-$B$4)</f>
        <v>0</v>
      </c>
      <c r="L10" s="33">
        <f aca="true" t="shared" si="2" ref="L10:L46">$K10*$B$5</f>
        <v>0</v>
      </c>
    </row>
    <row r="11" spans="1:12" ht="15">
      <c r="A11" s="5" t="s">
        <v>1</v>
      </c>
      <c r="B11" s="43">
        <v>-784065164.2</v>
      </c>
      <c r="C11" s="43">
        <v>169887164.2</v>
      </c>
      <c r="D11" s="39"/>
      <c r="E11" s="43">
        <f t="shared" si="0"/>
        <v>-614178000</v>
      </c>
      <c r="F11" s="39">
        <v>11644557317.09</v>
      </c>
      <c r="G11" s="39">
        <v>5502768317.09</v>
      </c>
      <c r="H11" s="34">
        <f aca="true" t="shared" si="3" ref="H11:H46">$F11-$G11</f>
        <v>6141789000</v>
      </c>
      <c r="I11" s="34">
        <f aca="true" t="shared" si="4" ref="I11:I46">-$E11/$H11*100</f>
        <v>9.999985346289167</v>
      </c>
      <c r="J11" s="33">
        <f aca="true" t="shared" si="5" ref="J11:J46">IF($I11&gt;10,1,0)</f>
        <v>0</v>
      </c>
      <c r="K11" s="33">
        <f t="shared" si="1"/>
        <v>0</v>
      </c>
      <c r="L11" s="33">
        <f t="shared" si="2"/>
        <v>0</v>
      </c>
    </row>
    <row r="12" spans="1:12" ht="15">
      <c r="A12" s="5" t="s">
        <v>2</v>
      </c>
      <c r="B12" s="43"/>
      <c r="C12" s="43">
        <v>7858259.46</v>
      </c>
      <c r="D12" s="43"/>
      <c r="E12" s="43">
        <f t="shared" si="0"/>
        <v>0</v>
      </c>
      <c r="F12" s="39">
        <v>1871136011</v>
      </c>
      <c r="G12" s="39">
        <v>619556511</v>
      </c>
      <c r="H12" s="34">
        <f t="shared" si="3"/>
        <v>1251579500</v>
      </c>
      <c r="I12" s="34">
        <f t="shared" si="4"/>
        <v>0</v>
      </c>
      <c r="J12" s="33">
        <f t="shared" si="5"/>
        <v>0</v>
      </c>
      <c r="K12" s="33">
        <f t="shared" si="1"/>
        <v>0</v>
      </c>
      <c r="L12" s="33">
        <f t="shared" si="2"/>
        <v>0</v>
      </c>
    </row>
    <row r="13" spans="1:12" ht="15">
      <c r="A13" s="5" t="s">
        <v>3</v>
      </c>
      <c r="B13" s="43">
        <v>-331686056.56</v>
      </c>
      <c r="C13" s="43">
        <v>257393056.56</v>
      </c>
      <c r="D13" s="43"/>
      <c r="E13" s="43">
        <f t="shared" si="0"/>
        <v>-74293000</v>
      </c>
      <c r="F13" s="39">
        <v>1405747832.65</v>
      </c>
      <c r="G13" s="39">
        <v>278588832.65</v>
      </c>
      <c r="H13" s="34">
        <f t="shared" si="3"/>
        <v>1127159000</v>
      </c>
      <c r="I13" s="34">
        <f t="shared" si="4"/>
        <v>6.591173028827344</v>
      </c>
      <c r="J13" s="33">
        <f t="shared" si="5"/>
        <v>0</v>
      </c>
      <c r="K13" s="33">
        <f t="shared" si="1"/>
        <v>0</v>
      </c>
      <c r="L13" s="33">
        <f t="shared" si="2"/>
        <v>0</v>
      </c>
    </row>
    <row r="14" spans="1:12" ht="15">
      <c r="A14" s="5" t="s">
        <v>4</v>
      </c>
      <c r="B14" s="43"/>
      <c r="C14" s="43">
        <v>148666885.32</v>
      </c>
      <c r="D14" s="43"/>
      <c r="E14" s="43">
        <f t="shared" si="0"/>
        <v>0</v>
      </c>
      <c r="F14" s="39">
        <v>1182792170</v>
      </c>
      <c r="G14" s="39">
        <v>849209170</v>
      </c>
      <c r="H14" s="34">
        <f t="shared" si="3"/>
        <v>333583000</v>
      </c>
      <c r="I14" s="34">
        <f t="shared" si="4"/>
        <v>0</v>
      </c>
      <c r="J14" s="33">
        <f t="shared" si="5"/>
        <v>0</v>
      </c>
      <c r="K14" s="33">
        <f t="shared" si="1"/>
        <v>0</v>
      </c>
      <c r="L14" s="33">
        <f t="shared" si="2"/>
        <v>0</v>
      </c>
    </row>
    <row r="15" spans="1:12" ht="15">
      <c r="A15" s="5" t="s">
        <v>5</v>
      </c>
      <c r="B15" s="43">
        <v>-30025108.25</v>
      </c>
      <c r="C15" s="43">
        <v>51517108.25</v>
      </c>
      <c r="D15" s="43"/>
      <c r="E15" s="43">
        <f t="shared" si="0"/>
        <v>0</v>
      </c>
      <c r="F15" s="39">
        <v>495398200</v>
      </c>
      <c r="G15" s="39">
        <v>93675200</v>
      </c>
      <c r="H15" s="34">
        <f t="shared" si="3"/>
        <v>401723000</v>
      </c>
      <c r="I15" s="34">
        <f t="shared" si="4"/>
        <v>0</v>
      </c>
      <c r="J15" s="33">
        <f t="shared" si="5"/>
        <v>0</v>
      </c>
      <c r="K15" s="33">
        <f t="shared" si="1"/>
        <v>0</v>
      </c>
      <c r="L15" s="33">
        <f t="shared" si="2"/>
        <v>0</v>
      </c>
    </row>
    <row r="16" spans="1:12" ht="15">
      <c r="A16" s="5" t="s">
        <v>6</v>
      </c>
      <c r="B16" s="43">
        <v>-375057103.72</v>
      </c>
      <c r="C16" s="43">
        <v>388057103.72</v>
      </c>
      <c r="D16" s="43"/>
      <c r="E16" s="43">
        <f t="shared" si="0"/>
        <v>0</v>
      </c>
      <c r="F16" s="39">
        <v>962992664.18</v>
      </c>
      <c r="G16" s="39">
        <v>586130159.46</v>
      </c>
      <c r="H16" s="34">
        <f t="shared" si="3"/>
        <v>376862504.7199999</v>
      </c>
      <c r="I16" s="34">
        <f t="shared" si="4"/>
        <v>0</v>
      </c>
      <c r="J16" s="33">
        <f t="shared" si="5"/>
        <v>0</v>
      </c>
      <c r="K16" s="33">
        <f t="shared" si="1"/>
        <v>0</v>
      </c>
      <c r="L16" s="33">
        <f t="shared" si="2"/>
        <v>0</v>
      </c>
    </row>
    <row r="17" spans="1:12" ht="15">
      <c r="A17" s="5" t="s">
        <v>7</v>
      </c>
      <c r="B17" s="43">
        <v>-9638187.54</v>
      </c>
      <c r="C17" s="43">
        <v>2403487.54</v>
      </c>
      <c r="D17" s="43"/>
      <c r="E17" s="43">
        <f t="shared" si="0"/>
        <v>-7234699.999999999</v>
      </c>
      <c r="F17" s="39">
        <v>349127381.62</v>
      </c>
      <c r="G17" s="39">
        <v>227911169.16</v>
      </c>
      <c r="H17" s="34">
        <f t="shared" si="3"/>
        <v>121216212.46000001</v>
      </c>
      <c r="I17" s="34">
        <f t="shared" si="4"/>
        <v>5.968426048939096</v>
      </c>
      <c r="J17" s="33">
        <f t="shared" si="5"/>
        <v>0</v>
      </c>
      <c r="K17" s="33">
        <f t="shared" si="1"/>
        <v>0</v>
      </c>
      <c r="L17" s="33">
        <f t="shared" si="2"/>
        <v>0</v>
      </c>
    </row>
    <row r="18" spans="1:12" ht="15">
      <c r="A18" s="5" t="s">
        <v>8</v>
      </c>
      <c r="B18" s="43">
        <v>-9270409.17</v>
      </c>
      <c r="C18" s="43">
        <v>19876113.92</v>
      </c>
      <c r="D18" s="43"/>
      <c r="E18" s="43">
        <f t="shared" si="0"/>
        <v>0</v>
      </c>
      <c r="F18" s="39">
        <v>717647135</v>
      </c>
      <c r="G18" s="39">
        <v>290662135</v>
      </c>
      <c r="H18" s="34">
        <f t="shared" si="3"/>
        <v>426985000</v>
      </c>
      <c r="I18" s="34">
        <f t="shared" si="4"/>
        <v>0</v>
      </c>
      <c r="J18" s="33">
        <f t="shared" si="5"/>
        <v>0</v>
      </c>
      <c r="K18" s="33">
        <f t="shared" si="1"/>
        <v>0</v>
      </c>
      <c r="L18" s="33">
        <f t="shared" si="2"/>
        <v>0</v>
      </c>
    </row>
    <row r="19" spans="1:12" ht="15">
      <c r="A19" s="5" t="s">
        <v>9</v>
      </c>
      <c r="B19" s="43">
        <v>-42098179.37</v>
      </c>
      <c r="C19" s="43">
        <v>42098179.37</v>
      </c>
      <c r="D19" s="43"/>
      <c r="E19" s="43">
        <f t="shared" si="0"/>
        <v>0</v>
      </c>
      <c r="F19" s="39">
        <v>692742717</v>
      </c>
      <c r="G19" s="39">
        <v>502015717</v>
      </c>
      <c r="H19" s="34">
        <f t="shared" si="3"/>
        <v>190727000</v>
      </c>
      <c r="I19" s="34">
        <f t="shared" si="4"/>
        <v>0</v>
      </c>
      <c r="J19" s="33">
        <f t="shared" si="5"/>
        <v>0</v>
      </c>
      <c r="K19" s="33">
        <f t="shared" si="1"/>
        <v>0</v>
      </c>
      <c r="L19" s="33">
        <f t="shared" si="2"/>
        <v>0</v>
      </c>
    </row>
    <row r="20" spans="1:12" ht="15">
      <c r="A20" s="5" t="s">
        <v>10</v>
      </c>
      <c r="B20" s="43">
        <v>-8657643.99</v>
      </c>
      <c r="C20" s="43">
        <v>8657643.99</v>
      </c>
      <c r="D20" s="43"/>
      <c r="E20" s="43">
        <f t="shared" si="0"/>
        <v>0</v>
      </c>
      <c r="F20" s="39">
        <v>118480002</v>
      </c>
      <c r="G20" s="39">
        <v>85572502</v>
      </c>
      <c r="H20" s="34">
        <f t="shared" si="3"/>
        <v>32907500</v>
      </c>
      <c r="I20" s="34">
        <f t="shared" si="4"/>
        <v>0</v>
      </c>
      <c r="J20" s="33">
        <f t="shared" si="5"/>
        <v>0</v>
      </c>
      <c r="K20" s="33">
        <f t="shared" si="1"/>
        <v>0</v>
      </c>
      <c r="L20" s="33">
        <f t="shared" si="2"/>
        <v>0</v>
      </c>
    </row>
    <row r="21" spans="1:12" ht="15">
      <c r="A21" s="5" t="s">
        <v>11</v>
      </c>
      <c r="B21" s="43">
        <v>-34956544.43</v>
      </c>
      <c r="C21" s="43">
        <v>34956544.43</v>
      </c>
      <c r="D21" s="43"/>
      <c r="E21" s="43">
        <f t="shared" si="0"/>
        <v>0</v>
      </c>
      <c r="F21" s="39">
        <v>403644955.6</v>
      </c>
      <c r="G21" s="39">
        <v>250154955.6</v>
      </c>
      <c r="H21" s="34">
        <f t="shared" si="3"/>
        <v>153490000.00000003</v>
      </c>
      <c r="I21" s="34">
        <f t="shared" si="4"/>
        <v>0</v>
      </c>
      <c r="J21" s="33">
        <f t="shared" si="5"/>
        <v>0</v>
      </c>
      <c r="K21" s="33">
        <f t="shared" si="1"/>
        <v>0</v>
      </c>
      <c r="L21" s="33">
        <f t="shared" si="2"/>
        <v>0</v>
      </c>
    </row>
    <row r="22" spans="1:12" ht="15">
      <c r="A22" s="5" t="s">
        <v>12</v>
      </c>
      <c r="B22" s="43">
        <v>-714041.07</v>
      </c>
      <c r="C22" s="43">
        <v>3878597.66</v>
      </c>
      <c r="D22" s="43"/>
      <c r="E22" s="43">
        <f t="shared" si="0"/>
        <v>0</v>
      </c>
      <c r="F22" s="39">
        <v>161908964.55</v>
      </c>
      <c r="G22" s="39">
        <v>104761964.55</v>
      </c>
      <c r="H22" s="34">
        <f t="shared" si="3"/>
        <v>57147000.000000015</v>
      </c>
      <c r="I22" s="34">
        <f t="shared" si="4"/>
        <v>0</v>
      </c>
      <c r="J22" s="33">
        <f t="shared" si="5"/>
        <v>0</v>
      </c>
      <c r="K22" s="33">
        <f t="shared" si="1"/>
        <v>0</v>
      </c>
      <c r="L22" s="33">
        <f t="shared" si="2"/>
        <v>0</v>
      </c>
    </row>
    <row r="23" spans="1:12" ht="15">
      <c r="A23" s="5" t="s">
        <v>13</v>
      </c>
      <c r="B23" s="43"/>
      <c r="C23" s="43">
        <v>14287026.02</v>
      </c>
      <c r="D23" s="43"/>
      <c r="E23" s="43">
        <f t="shared" si="0"/>
        <v>0</v>
      </c>
      <c r="F23" s="39">
        <v>355740082.79</v>
      </c>
      <c r="G23" s="39">
        <v>256796082.79</v>
      </c>
      <c r="H23" s="34">
        <f t="shared" si="3"/>
        <v>98944000.00000003</v>
      </c>
      <c r="I23" s="34">
        <f t="shared" si="4"/>
        <v>0</v>
      </c>
      <c r="J23" s="33">
        <f t="shared" si="5"/>
        <v>0</v>
      </c>
      <c r="K23" s="33">
        <f t="shared" si="1"/>
        <v>0</v>
      </c>
      <c r="L23" s="33">
        <f t="shared" si="2"/>
        <v>0</v>
      </c>
    </row>
    <row r="24" spans="1:12" ht="15">
      <c r="A24" s="5" t="s">
        <v>14</v>
      </c>
      <c r="B24" s="43">
        <v>-9856450.02</v>
      </c>
      <c r="C24" s="43">
        <v>9856450.02</v>
      </c>
      <c r="D24" s="43"/>
      <c r="E24" s="43">
        <f t="shared" si="0"/>
        <v>0</v>
      </c>
      <c r="F24" s="39">
        <v>186944367.82</v>
      </c>
      <c r="G24" s="39">
        <v>105832435.82</v>
      </c>
      <c r="H24" s="34">
        <f t="shared" si="3"/>
        <v>81111932</v>
      </c>
      <c r="I24" s="34">
        <f t="shared" si="4"/>
        <v>0</v>
      </c>
      <c r="J24" s="33">
        <f t="shared" si="5"/>
        <v>0</v>
      </c>
      <c r="K24" s="33">
        <f t="shared" si="1"/>
        <v>0</v>
      </c>
      <c r="L24" s="33">
        <f t="shared" si="2"/>
        <v>0</v>
      </c>
    </row>
    <row r="25" spans="1:12" ht="15">
      <c r="A25" s="5" t="s">
        <v>15</v>
      </c>
      <c r="B25" s="43">
        <v>-18199578.33</v>
      </c>
      <c r="C25" s="43">
        <v>18199578.33</v>
      </c>
      <c r="D25" s="43"/>
      <c r="E25" s="43">
        <f t="shared" si="0"/>
        <v>0</v>
      </c>
      <c r="F25" s="39">
        <v>456163742.37</v>
      </c>
      <c r="G25" s="39">
        <v>399754742.37</v>
      </c>
      <c r="H25" s="34">
        <f t="shared" si="3"/>
        <v>56409000</v>
      </c>
      <c r="I25" s="34">
        <f t="shared" si="4"/>
        <v>0</v>
      </c>
      <c r="J25" s="33">
        <f t="shared" si="5"/>
        <v>0</v>
      </c>
      <c r="K25" s="33">
        <f t="shared" si="1"/>
        <v>0</v>
      </c>
      <c r="L25" s="33">
        <f t="shared" si="2"/>
        <v>0</v>
      </c>
    </row>
    <row r="26" spans="1:12" ht="15">
      <c r="A26" s="5" t="s">
        <v>16</v>
      </c>
      <c r="B26" s="43">
        <v>-156710401</v>
      </c>
      <c r="C26" s="43">
        <v>150677065</v>
      </c>
      <c r="D26" s="43"/>
      <c r="E26" s="43">
        <f t="shared" si="0"/>
        <v>-6033336</v>
      </c>
      <c r="F26" s="39">
        <v>2267429528.58</v>
      </c>
      <c r="G26" s="39">
        <v>1639151494.95</v>
      </c>
      <c r="H26" s="34">
        <f t="shared" si="3"/>
        <v>628278033.6299999</v>
      </c>
      <c r="I26" s="34">
        <f t="shared" si="4"/>
        <v>0.9602971418786067</v>
      </c>
      <c r="J26" s="33">
        <f t="shared" si="5"/>
        <v>0</v>
      </c>
      <c r="K26" s="33">
        <f t="shared" si="1"/>
        <v>0</v>
      </c>
      <c r="L26" s="33">
        <f t="shared" si="2"/>
        <v>0</v>
      </c>
    </row>
    <row r="27" spans="1:12" ht="15">
      <c r="A27" s="5" t="s">
        <v>17</v>
      </c>
      <c r="B27" s="43">
        <v>-3773393.93</v>
      </c>
      <c r="C27" s="43">
        <v>502690.93</v>
      </c>
      <c r="D27" s="43"/>
      <c r="E27" s="43">
        <f t="shared" si="0"/>
        <v>-3270703</v>
      </c>
      <c r="F27" s="39">
        <v>90763958</v>
      </c>
      <c r="G27" s="39">
        <v>57449666</v>
      </c>
      <c r="H27" s="34">
        <f t="shared" si="3"/>
        <v>33314292</v>
      </c>
      <c r="I27" s="34">
        <f t="shared" si="4"/>
        <v>9.817717272814923</v>
      </c>
      <c r="J27" s="33">
        <f t="shared" si="5"/>
        <v>0</v>
      </c>
      <c r="K27" s="33">
        <f t="shared" si="1"/>
        <v>0</v>
      </c>
      <c r="L27" s="33">
        <f t="shared" si="2"/>
        <v>0</v>
      </c>
    </row>
    <row r="28" spans="1:12" ht="15">
      <c r="A28" s="5" t="s">
        <v>18</v>
      </c>
      <c r="B28" s="43">
        <v>-3978975.05</v>
      </c>
      <c r="C28" s="43">
        <v>2012975.05</v>
      </c>
      <c r="D28" s="43"/>
      <c r="E28" s="43">
        <f t="shared" si="0"/>
        <v>-1965999.9999999998</v>
      </c>
      <c r="F28" s="39">
        <v>162840522.95</v>
      </c>
      <c r="G28" s="39">
        <v>118249522.95</v>
      </c>
      <c r="H28" s="34">
        <f t="shared" si="3"/>
        <v>44590999.999999985</v>
      </c>
      <c r="I28" s="34">
        <f t="shared" si="4"/>
        <v>4.40896144961988</v>
      </c>
      <c r="J28" s="33">
        <f t="shared" si="5"/>
        <v>0</v>
      </c>
      <c r="K28" s="33">
        <f t="shared" si="1"/>
        <v>0</v>
      </c>
      <c r="L28" s="33">
        <f t="shared" si="2"/>
        <v>0</v>
      </c>
    </row>
    <row r="29" spans="1:12" ht="15">
      <c r="A29" s="5" t="s">
        <v>19</v>
      </c>
      <c r="B29" s="43">
        <v>-31549536.7</v>
      </c>
      <c r="C29" s="43">
        <v>31149536.7</v>
      </c>
      <c r="D29" s="43"/>
      <c r="E29" s="43">
        <f t="shared" si="0"/>
        <v>-400000</v>
      </c>
      <c r="F29" s="39">
        <v>352149375.97</v>
      </c>
      <c r="G29" s="39">
        <v>155034387.97</v>
      </c>
      <c r="H29" s="34">
        <f t="shared" si="3"/>
        <v>197114988.00000003</v>
      </c>
      <c r="I29" s="34">
        <f t="shared" si="4"/>
        <v>0.20292723757769243</v>
      </c>
      <c r="J29" s="33">
        <f t="shared" si="5"/>
        <v>0</v>
      </c>
      <c r="K29" s="33">
        <f t="shared" si="1"/>
        <v>0</v>
      </c>
      <c r="L29" s="33">
        <f t="shared" si="2"/>
        <v>0</v>
      </c>
    </row>
    <row r="30" spans="1:12" ht="15">
      <c r="A30" s="5" t="s">
        <v>20</v>
      </c>
      <c r="B30" s="43">
        <v>-95766701</v>
      </c>
      <c r="C30" s="43">
        <v>95766701</v>
      </c>
      <c r="D30" s="43"/>
      <c r="E30" s="43">
        <f t="shared" si="0"/>
        <v>0</v>
      </c>
      <c r="F30" s="39">
        <v>389539360.34</v>
      </c>
      <c r="G30" s="39">
        <v>166695436.34</v>
      </c>
      <c r="H30" s="34">
        <f t="shared" si="3"/>
        <v>222843923.99999997</v>
      </c>
      <c r="I30" s="34">
        <f t="shared" si="4"/>
        <v>0</v>
      </c>
      <c r="J30" s="33">
        <f t="shared" si="5"/>
        <v>0</v>
      </c>
      <c r="K30" s="33">
        <f t="shared" si="1"/>
        <v>0</v>
      </c>
      <c r="L30" s="33">
        <f t="shared" si="2"/>
        <v>0</v>
      </c>
    </row>
    <row r="31" spans="1:12" ht="15">
      <c r="A31" s="5" t="s">
        <v>21</v>
      </c>
      <c r="B31" s="43">
        <v>-15598106.21</v>
      </c>
      <c r="C31" s="43">
        <v>15598106.21</v>
      </c>
      <c r="D31" s="43"/>
      <c r="E31" s="43">
        <f t="shared" si="0"/>
        <v>0</v>
      </c>
      <c r="F31" s="39">
        <v>172649379.06</v>
      </c>
      <c r="G31" s="39">
        <v>92522379.06</v>
      </c>
      <c r="H31" s="34">
        <f t="shared" si="3"/>
        <v>80127000</v>
      </c>
      <c r="I31" s="34">
        <f t="shared" si="4"/>
        <v>0</v>
      </c>
      <c r="J31" s="33">
        <f t="shared" si="5"/>
        <v>0</v>
      </c>
      <c r="K31" s="33">
        <f t="shared" si="1"/>
        <v>0</v>
      </c>
      <c r="L31" s="33">
        <f t="shared" si="2"/>
        <v>0</v>
      </c>
    </row>
    <row r="32" spans="1:12" ht="15">
      <c r="A32" s="5" t="s">
        <v>22</v>
      </c>
      <c r="B32" s="43"/>
      <c r="C32" s="43"/>
      <c r="D32" s="43"/>
      <c r="E32" s="43">
        <f t="shared" si="0"/>
        <v>0</v>
      </c>
      <c r="F32" s="39">
        <v>300567945.02</v>
      </c>
      <c r="G32" s="39">
        <v>216164945.02</v>
      </c>
      <c r="H32" s="34">
        <f t="shared" si="3"/>
        <v>84402999.99999997</v>
      </c>
      <c r="I32" s="34">
        <f t="shared" si="4"/>
        <v>0</v>
      </c>
      <c r="J32" s="33">
        <f t="shared" si="5"/>
        <v>0</v>
      </c>
      <c r="K32" s="33">
        <f t="shared" si="1"/>
        <v>0</v>
      </c>
      <c r="L32" s="33">
        <f t="shared" si="2"/>
        <v>0</v>
      </c>
    </row>
    <row r="33" spans="1:12" ht="15">
      <c r="A33" s="5" t="s">
        <v>23</v>
      </c>
      <c r="B33" s="43">
        <v>-67016075.15</v>
      </c>
      <c r="C33" s="43">
        <v>69780075.15</v>
      </c>
      <c r="D33" s="43"/>
      <c r="E33" s="43">
        <f t="shared" si="0"/>
        <v>0</v>
      </c>
      <c r="F33" s="39">
        <v>336234403.63</v>
      </c>
      <c r="G33" s="39">
        <v>251648403.63</v>
      </c>
      <c r="H33" s="34">
        <f t="shared" si="3"/>
        <v>84586000</v>
      </c>
      <c r="I33" s="34">
        <f t="shared" si="4"/>
        <v>0</v>
      </c>
      <c r="J33" s="33">
        <f t="shared" si="5"/>
        <v>0</v>
      </c>
      <c r="K33" s="33">
        <f t="shared" si="1"/>
        <v>0</v>
      </c>
      <c r="L33" s="33">
        <f t="shared" si="2"/>
        <v>0</v>
      </c>
    </row>
    <row r="34" spans="1:12" ht="15">
      <c r="A34" s="5" t="s">
        <v>24</v>
      </c>
      <c r="B34" s="43">
        <v>-38584121.73</v>
      </c>
      <c r="C34" s="43">
        <v>38584121.73</v>
      </c>
      <c r="D34" s="43"/>
      <c r="E34" s="43">
        <f t="shared" si="0"/>
        <v>0</v>
      </c>
      <c r="F34" s="39">
        <v>444237800.68</v>
      </c>
      <c r="G34" s="39">
        <v>169195800.68</v>
      </c>
      <c r="H34" s="34">
        <f t="shared" si="3"/>
        <v>275042000</v>
      </c>
      <c r="I34" s="34">
        <f t="shared" si="4"/>
        <v>0</v>
      </c>
      <c r="J34" s="33">
        <f t="shared" si="5"/>
        <v>0</v>
      </c>
      <c r="K34" s="33">
        <f t="shared" si="1"/>
        <v>0</v>
      </c>
      <c r="L34" s="33">
        <f t="shared" si="2"/>
        <v>0</v>
      </c>
    </row>
    <row r="35" spans="1:12" ht="15">
      <c r="A35" s="5" t="s">
        <v>25</v>
      </c>
      <c r="B35" s="43">
        <v>-615109.07</v>
      </c>
      <c r="C35" s="43">
        <v>1403109.07</v>
      </c>
      <c r="D35" s="43"/>
      <c r="E35" s="43">
        <f t="shared" si="0"/>
        <v>0</v>
      </c>
      <c r="F35" s="39">
        <v>109194131.04</v>
      </c>
      <c r="G35" s="39">
        <v>84561569.04</v>
      </c>
      <c r="H35" s="34">
        <f t="shared" si="3"/>
        <v>24632562</v>
      </c>
      <c r="I35" s="34">
        <f t="shared" si="4"/>
        <v>0</v>
      </c>
      <c r="J35" s="33">
        <f t="shared" si="5"/>
        <v>0</v>
      </c>
      <c r="K35" s="33">
        <f t="shared" si="1"/>
        <v>0</v>
      </c>
      <c r="L35" s="33">
        <f t="shared" si="2"/>
        <v>0</v>
      </c>
    </row>
    <row r="36" spans="1:12" ht="15">
      <c r="A36" s="5" t="s">
        <v>26</v>
      </c>
      <c r="B36" s="43">
        <v>-25621695.08</v>
      </c>
      <c r="C36" s="43">
        <v>18894695.08</v>
      </c>
      <c r="D36" s="43"/>
      <c r="E36" s="43">
        <f t="shared" si="0"/>
        <v>-6727000</v>
      </c>
      <c r="F36" s="39">
        <v>301431568</v>
      </c>
      <c r="G36" s="39">
        <v>133268568</v>
      </c>
      <c r="H36" s="34">
        <f t="shared" si="3"/>
        <v>168163000</v>
      </c>
      <c r="I36" s="34">
        <f t="shared" si="4"/>
        <v>4.00028543734353</v>
      </c>
      <c r="J36" s="33">
        <f t="shared" si="5"/>
        <v>0</v>
      </c>
      <c r="K36" s="33">
        <f t="shared" si="1"/>
        <v>0</v>
      </c>
      <c r="L36" s="33">
        <f t="shared" si="2"/>
        <v>0</v>
      </c>
    </row>
    <row r="37" spans="1:12" ht="15">
      <c r="A37" s="5" t="s">
        <v>27</v>
      </c>
      <c r="B37" s="43">
        <v>-15684833.3</v>
      </c>
      <c r="C37" s="43">
        <v>15684833.3</v>
      </c>
      <c r="D37" s="43"/>
      <c r="E37" s="43">
        <f t="shared" si="0"/>
        <v>0</v>
      </c>
      <c r="F37" s="39">
        <v>306313622</v>
      </c>
      <c r="G37" s="39">
        <v>230733622</v>
      </c>
      <c r="H37" s="34">
        <f t="shared" si="3"/>
        <v>75580000</v>
      </c>
      <c r="I37" s="34">
        <f t="shared" si="4"/>
        <v>0</v>
      </c>
      <c r="J37" s="33">
        <f t="shared" si="5"/>
        <v>0</v>
      </c>
      <c r="K37" s="33">
        <f t="shared" si="1"/>
        <v>0</v>
      </c>
      <c r="L37" s="33">
        <f t="shared" si="2"/>
        <v>0</v>
      </c>
    </row>
    <row r="38" spans="1:12" ht="15">
      <c r="A38" s="5" t="s">
        <v>28</v>
      </c>
      <c r="B38" s="43">
        <v>-12830945.14</v>
      </c>
      <c r="C38" s="43">
        <v>12830945.14</v>
      </c>
      <c r="D38" s="43"/>
      <c r="E38" s="43">
        <f t="shared" si="0"/>
        <v>0</v>
      </c>
      <c r="F38" s="39">
        <v>362656195.32</v>
      </c>
      <c r="G38" s="39">
        <v>281229195.32</v>
      </c>
      <c r="H38" s="34">
        <f t="shared" si="3"/>
        <v>81427000</v>
      </c>
      <c r="I38" s="34">
        <f t="shared" si="4"/>
        <v>0</v>
      </c>
      <c r="J38" s="33">
        <f t="shared" si="5"/>
        <v>0</v>
      </c>
      <c r="K38" s="33">
        <f t="shared" si="1"/>
        <v>0</v>
      </c>
      <c r="L38" s="33">
        <f t="shared" si="2"/>
        <v>0</v>
      </c>
    </row>
    <row r="39" spans="1:12" ht="15">
      <c r="A39" s="5" t="s">
        <v>29</v>
      </c>
      <c r="B39" s="43"/>
      <c r="C39" s="43">
        <v>2219543.4</v>
      </c>
      <c r="D39" s="43"/>
      <c r="E39" s="43">
        <f t="shared" si="0"/>
        <v>0</v>
      </c>
      <c r="F39" s="39">
        <v>222471772.06</v>
      </c>
      <c r="G39" s="39">
        <v>154369012.06</v>
      </c>
      <c r="H39" s="34">
        <f t="shared" si="3"/>
        <v>68102760</v>
      </c>
      <c r="I39" s="34">
        <f t="shared" si="4"/>
        <v>0</v>
      </c>
      <c r="J39" s="33">
        <f t="shared" si="5"/>
        <v>0</v>
      </c>
      <c r="K39" s="33">
        <f t="shared" si="1"/>
        <v>0</v>
      </c>
      <c r="L39" s="33">
        <f t="shared" si="2"/>
        <v>0</v>
      </c>
    </row>
    <row r="40" spans="1:12" ht="15">
      <c r="A40" s="5" t="s">
        <v>30</v>
      </c>
      <c r="B40" s="43">
        <v>-32759739.88</v>
      </c>
      <c r="C40" s="43">
        <v>13152989.88</v>
      </c>
      <c r="D40" s="43"/>
      <c r="E40" s="43">
        <f t="shared" si="0"/>
        <v>-19606750</v>
      </c>
      <c r="F40" s="39">
        <v>772307683.51</v>
      </c>
      <c r="G40" s="39">
        <v>486102797.93</v>
      </c>
      <c r="H40" s="34">
        <f t="shared" si="3"/>
        <v>286204885.58</v>
      </c>
      <c r="I40" s="34">
        <f t="shared" si="4"/>
        <v>6.8505993390946225</v>
      </c>
      <c r="J40" s="33">
        <f t="shared" si="5"/>
        <v>0</v>
      </c>
      <c r="K40" s="33">
        <f t="shared" si="1"/>
        <v>0</v>
      </c>
      <c r="L40" s="33">
        <f t="shared" si="2"/>
        <v>0</v>
      </c>
    </row>
    <row r="41" spans="1:12" ht="15">
      <c r="A41" s="5" t="s">
        <v>31</v>
      </c>
      <c r="B41" s="43">
        <v>-24051569.72</v>
      </c>
      <c r="C41" s="43">
        <v>24051569.72</v>
      </c>
      <c r="D41" s="43"/>
      <c r="E41" s="43">
        <f t="shared" si="0"/>
        <v>0</v>
      </c>
      <c r="F41" s="39">
        <v>887462021.2</v>
      </c>
      <c r="G41" s="39">
        <v>531505021.2</v>
      </c>
      <c r="H41" s="34">
        <f t="shared" si="3"/>
        <v>355957000.00000006</v>
      </c>
      <c r="I41" s="34">
        <f t="shared" si="4"/>
        <v>0</v>
      </c>
      <c r="J41" s="33">
        <f t="shared" si="5"/>
        <v>0</v>
      </c>
      <c r="K41" s="33">
        <f t="shared" si="1"/>
        <v>0</v>
      </c>
      <c r="L41" s="33">
        <f t="shared" si="2"/>
        <v>0</v>
      </c>
    </row>
    <row r="42" spans="1:12" ht="15">
      <c r="A42" s="5" t="s">
        <v>32</v>
      </c>
      <c r="B42" s="43">
        <v>-7666346.19</v>
      </c>
      <c r="C42" s="43">
        <v>12666346.19</v>
      </c>
      <c r="D42" s="43"/>
      <c r="E42" s="43">
        <f t="shared" si="0"/>
        <v>0</v>
      </c>
      <c r="F42" s="39">
        <v>269155294.58</v>
      </c>
      <c r="G42" s="39">
        <v>144543354.58</v>
      </c>
      <c r="H42" s="34">
        <f t="shared" si="3"/>
        <v>124611939.99999997</v>
      </c>
      <c r="I42" s="34">
        <f t="shared" si="4"/>
        <v>0</v>
      </c>
      <c r="J42" s="33">
        <f t="shared" si="5"/>
        <v>0</v>
      </c>
      <c r="K42" s="33">
        <f t="shared" si="1"/>
        <v>0</v>
      </c>
      <c r="L42" s="33">
        <f t="shared" si="2"/>
        <v>0</v>
      </c>
    </row>
    <row r="43" spans="1:12" ht="15">
      <c r="A43" s="5" t="s">
        <v>33</v>
      </c>
      <c r="B43" s="43"/>
      <c r="C43" s="43">
        <v>7756196.97</v>
      </c>
      <c r="D43" s="43"/>
      <c r="E43" s="43">
        <f t="shared" si="0"/>
        <v>0</v>
      </c>
      <c r="F43" s="39">
        <v>156289743.23</v>
      </c>
      <c r="G43" s="39">
        <v>105767743.23</v>
      </c>
      <c r="H43" s="34">
        <f t="shared" si="3"/>
        <v>50521999.999999985</v>
      </c>
      <c r="I43" s="34">
        <f t="shared" si="4"/>
        <v>0</v>
      </c>
      <c r="J43" s="33">
        <f t="shared" si="5"/>
        <v>0</v>
      </c>
      <c r="K43" s="33">
        <f t="shared" si="1"/>
        <v>0</v>
      </c>
      <c r="L43" s="33">
        <f t="shared" si="2"/>
        <v>0</v>
      </c>
    </row>
    <row r="44" spans="1:12" ht="15">
      <c r="A44" s="5" t="s">
        <v>34</v>
      </c>
      <c r="B44" s="43">
        <v>-24827432.36</v>
      </c>
      <c r="C44" s="43">
        <v>16440432.36</v>
      </c>
      <c r="D44" s="43"/>
      <c r="E44" s="43">
        <f t="shared" si="0"/>
        <v>-8387000</v>
      </c>
      <c r="F44" s="39">
        <v>168739490</v>
      </c>
      <c r="G44" s="39">
        <v>121049558</v>
      </c>
      <c r="H44" s="34">
        <f t="shared" si="3"/>
        <v>47689932</v>
      </c>
      <c r="I44" s="34">
        <f t="shared" si="4"/>
        <v>17.586521196968786</v>
      </c>
      <c r="J44" s="33">
        <f t="shared" si="5"/>
        <v>1</v>
      </c>
      <c r="K44" s="33">
        <f t="shared" si="1"/>
        <v>1</v>
      </c>
      <c r="L44" s="33">
        <f t="shared" si="2"/>
        <v>-2</v>
      </c>
    </row>
    <row r="45" spans="1:12" ht="15">
      <c r="A45" s="5" t="s">
        <v>35</v>
      </c>
      <c r="B45" s="43">
        <v>-4994700</v>
      </c>
      <c r="C45" s="43">
        <v>4831700</v>
      </c>
      <c r="D45" s="43"/>
      <c r="E45" s="43">
        <f t="shared" si="0"/>
        <v>-163000</v>
      </c>
      <c r="F45" s="39">
        <v>153740410</v>
      </c>
      <c r="G45" s="39">
        <v>102157288</v>
      </c>
      <c r="H45" s="34">
        <f t="shared" si="3"/>
        <v>51583122</v>
      </c>
      <c r="I45" s="34">
        <f t="shared" si="4"/>
        <v>0.3159948325733367</v>
      </c>
      <c r="J45" s="33">
        <f t="shared" si="5"/>
        <v>0</v>
      </c>
      <c r="K45" s="33">
        <f t="shared" si="1"/>
        <v>0</v>
      </c>
      <c r="L45" s="33">
        <f t="shared" si="2"/>
        <v>0</v>
      </c>
    </row>
    <row r="46" spans="1:12" ht="15">
      <c r="A46" s="5" t="s">
        <v>36</v>
      </c>
      <c r="B46" s="43">
        <v>-19623947.29</v>
      </c>
      <c r="C46" s="43">
        <v>22123947.29</v>
      </c>
      <c r="D46" s="43"/>
      <c r="E46" s="43">
        <f t="shared" si="0"/>
        <v>0</v>
      </c>
      <c r="F46" s="39">
        <v>216894441.86</v>
      </c>
      <c r="G46" s="39">
        <v>146930437.86</v>
      </c>
      <c r="H46" s="34">
        <f t="shared" si="3"/>
        <v>69964004</v>
      </c>
      <c r="I46" s="34">
        <f t="shared" si="4"/>
        <v>0</v>
      </c>
      <c r="J46" s="33">
        <f t="shared" si="5"/>
        <v>0</v>
      </c>
      <c r="K46" s="33">
        <f t="shared" si="1"/>
        <v>0</v>
      </c>
      <c r="L46" s="33">
        <f t="shared" si="2"/>
        <v>0</v>
      </c>
    </row>
    <row r="47" spans="1:12" s="18" customFormat="1" ht="15">
      <c r="A47" s="15" t="s">
        <v>71</v>
      </c>
      <c r="B47" s="44">
        <f>SUM(B$10:B$46)</f>
        <v>-2688590582.9</v>
      </c>
      <c r="C47" s="44">
        <f>SUM(C$10:C$46)</f>
        <v>2186433266.4100003</v>
      </c>
      <c r="D47" s="44">
        <f>SUM(D$10:D$46)</f>
        <v>0</v>
      </c>
      <c r="E47" s="44">
        <f>SUM($E$10:$E$46)</f>
        <v>-742259489</v>
      </c>
      <c r="F47" s="44">
        <f>SUM(F$10:F$46)</f>
        <v>53650230468.56</v>
      </c>
      <c r="G47" s="44">
        <f>SUM(G$10:G$46)</f>
        <v>25869295776.170006</v>
      </c>
      <c r="H47" s="44">
        <f>SUM(H$10:H$46)</f>
        <v>27780934692.390003</v>
      </c>
      <c r="I47" s="16"/>
      <c r="J47" s="16"/>
      <c r="K47" s="17"/>
      <c r="L47" s="17"/>
    </row>
    <row r="49" spans="5:8" ht="15">
      <c r="E49" s="21"/>
      <c r="H49" s="21">
        <f>$F$47-$G$47-$H$47</f>
        <v>0</v>
      </c>
    </row>
  </sheetData>
  <sheetProtection/>
  <mergeCells count="8">
    <mergeCell ref="A1:L1"/>
    <mergeCell ref="A7:A8"/>
    <mergeCell ref="J7:J8"/>
    <mergeCell ref="K7:K8"/>
    <mergeCell ref="L7:L8"/>
    <mergeCell ref="B7:E7"/>
    <mergeCell ref="F7:H7"/>
    <mergeCell ref="I7:I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9"/>
  <sheetViews>
    <sheetView view="pageBreakPreview" zoomScale="70" zoomScaleSheetLayoutView="70" zoomScalePageLayoutView="0" workbookViewId="0" topLeftCell="A1">
      <selection activeCell="H10" sqref="H10:H46"/>
    </sheetView>
  </sheetViews>
  <sheetFormatPr defaultColWidth="8.7109375" defaultRowHeight="15"/>
  <cols>
    <col min="1" max="1" width="24.421875" style="1" customWidth="1"/>
    <col min="2" max="2" width="18.140625" style="1" customWidth="1"/>
    <col min="3" max="3" width="17.28125" style="1" bestFit="1" customWidth="1"/>
    <col min="4" max="4" width="19.421875" style="1" customWidth="1"/>
    <col min="5" max="5" width="18.421875" style="1" customWidth="1"/>
    <col min="6" max="6" width="19.00390625" style="1" bestFit="1" customWidth="1"/>
    <col min="7" max="7" width="19.28125" style="1" bestFit="1" customWidth="1"/>
    <col min="8" max="8" width="12.7109375" style="1" customWidth="1"/>
    <col min="9" max="9" width="8.421875" style="1" customWidth="1"/>
    <col min="10" max="10" width="8.57421875" style="1" customWidth="1"/>
    <col min="11" max="11" width="18.7109375" style="1" customWidth="1"/>
    <col min="12" max="16384" width="8.7109375" style="1" customWidth="1"/>
  </cols>
  <sheetData>
    <row r="1" spans="1:11" ht="18.75" customHeight="1">
      <c r="A1" s="73" t="s">
        <v>186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6" ht="15">
      <c r="A3" s="11" t="s">
        <v>97</v>
      </c>
      <c r="B3" s="37">
        <v>1</v>
      </c>
      <c r="C3" s="35"/>
      <c r="D3" s="35"/>
      <c r="E3" s="35"/>
      <c r="F3" s="35"/>
    </row>
    <row r="4" spans="1:6" ht="15">
      <c r="A4" s="12" t="s">
        <v>98</v>
      </c>
      <c r="B4" s="38">
        <v>0</v>
      </c>
      <c r="C4" s="36"/>
      <c r="D4" s="36"/>
      <c r="E4" s="36"/>
      <c r="F4" s="36"/>
    </row>
    <row r="5" spans="1:6" ht="15">
      <c r="A5" s="13" t="s">
        <v>99</v>
      </c>
      <c r="B5" s="14" t="s">
        <v>43</v>
      </c>
      <c r="C5" s="28"/>
      <c r="D5" s="28"/>
      <c r="E5" s="28"/>
      <c r="F5" s="28"/>
    </row>
    <row r="7" spans="1:11" s="8" customFormat="1" ht="24.75" customHeight="1">
      <c r="A7" s="74" t="s">
        <v>38</v>
      </c>
      <c r="B7" s="74" t="s">
        <v>242</v>
      </c>
      <c r="C7" s="74"/>
      <c r="D7" s="74"/>
      <c r="E7" s="74" t="s">
        <v>241</v>
      </c>
      <c r="F7" s="74"/>
      <c r="G7" s="74"/>
      <c r="H7" s="80" t="s">
        <v>181</v>
      </c>
      <c r="I7" s="71" t="s">
        <v>100</v>
      </c>
      <c r="J7" s="71" t="s">
        <v>101</v>
      </c>
      <c r="K7" s="71" t="s">
        <v>102</v>
      </c>
    </row>
    <row r="8" spans="1:11" s="8" customFormat="1" ht="193.5" customHeight="1">
      <c r="A8" s="74"/>
      <c r="B8" s="10" t="s">
        <v>177</v>
      </c>
      <c r="C8" s="10" t="s">
        <v>178</v>
      </c>
      <c r="D8" s="10" t="s">
        <v>179</v>
      </c>
      <c r="E8" s="10" t="s">
        <v>113</v>
      </c>
      <c r="F8" s="10" t="s">
        <v>119</v>
      </c>
      <c r="G8" s="10" t="s">
        <v>115</v>
      </c>
      <c r="H8" s="80"/>
      <c r="I8" s="71"/>
      <c r="J8" s="71"/>
      <c r="K8" s="71"/>
    </row>
    <row r="9" spans="1:11" s="7" customFormat="1" ht="15">
      <c r="A9" s="9">
        <v>1</v>
      </c>
      <c r="B9" s="9">
        <v>2</v>
      </c>
      <c r="C9" s="9">
        <v>3</v>
      </c>
      <c r="D9" s="9" t="s">
        <v>133</v>
      </c>
      <c r="E9" s="9">
        <v>5</v>
      </c>
      <c r="F9" s="9">
        <v>6</v>
      </c>
      <c r="G9" s="9" t="s">
        <v>180</v>
      </c>
      <c r="H9" s="9" t="s">
        <v>214</v>
      </c>
      <c r="I9" s="9">
        <v>9</v>
      </c>
      <c r="J9" s="9">
        <v>10</v>
      </c>
      <c r="K9" s="9">
        <v>11</v>
      </c>
    </row>
    <row r="10" spans="1:11" ht="15">
      <c r="A10" s="5" t="s">
        <v>0</v>
      </c>
      <c r="B10" s="39">
        <v>6656213000</v>
      </c>
      <c r="C10" s="39">
        <v>1456213000</v>
      </c>
      <c r="D10" s="43">
        <f>$B10-$C10</f>
        <v>5200000000</v>
      </c>
      <c r="E10" s="39">
        <v>24202138277.86</v>
      </c>
      <c r="F10" s="39">
        <v>10327575677.86</v>
      </c>
      <c r="G10" s="34">
        <f>$E10-$F10</f>
        <v>13874562600</v>
      </c>
      <c r="H10" s="34">
        <f>$D10/$G10*100</f>
        <v>37.478658966877994</v>
      </c>
      <c r="I10" s="33">
        <f>IF($H10&gt;100,1,0)</f>
        <v>0</v>
      </c>
      <c r="J10" s="33">
        <f>($I10-$B$4)/($B$3-$B$4)</f>
        <v>0</v>
      </c>
      <c r="K10" s="33">
        <f>$J10*$B$5</f>
        <v>0</v>
      </c>
    </row>
    <row r="11" spans="1:11" ht="15">
      <c r="A11" s="5" t="s">
        <v>1</v>
      </c>
      <c r="B11" s="39">
        <v>5323837355.17</v>
      </c>
      <c r="C11" s="39">
        <v>169478000</v>
      </c>
      <c r="D11" s="43">
        <f aca="true" t="shared" si="0" ref="D11:D46">$B11-$C11</f>
        <v>5154359355.17</v>
      </c>
      <c r="E11" s="39">
        <v>11644557317.09</v>
      </c>
      <c r="F11" s="39">
        <v>5502768317.09</v>
      </c>
      <c r="G11" s="34">
        <f aca="true" t="shared" si="1" ref="G11:G46">$E11-$F11</f>
        <v>6141789000</v>
      </c>
      <c r="H11" s="34">
        <f aca="true" t="shared" si="2" ref="H11:H46">$D11/$G11*100</f>
        <v>83.92276835251097</v>
      </c>
      <c r="I11" s="33">
        <f aca="true" t="shared" si="3" ref="I11:I46">IF($H11&gt;100,1,0)</f>
        <v>0</v>
      </c>
      <c r="J11" s="33">
        <f aca="true" t="shared" si="4" ref="J11:J46">($I11-$B$4)/($B$3-$B$4)</f>
        <v>0</v>
      </c>
      <c r="K11" s="33">
        <f aca="true" t="shared" si="5" ref="K11:K46">$J11*$B$5</f>
        <v>0</v>
      </c>
    </row>
    <row r="12" spans="1:11" ht="15">
      <c r="A12" s="5" t="s">
        <v>2</v>
      </c>
      <c r="B12" s="39">
        <v>122530700</v>
      </c>
      <c r="C12" s="39">
        <v>72530700</v>
      </c>
      <c r="D12" s="43">
        <f t="shared" si="0"/>
        <v>50000000</v>
      </c>
      <c r="E12" s="39">
        <v>1871136011</v>
      </c>
      <c r="F12" s="39">
        <v>619556511</v>
      </c>
      <c r="G12" s="34">
        <f t="shared" si="1"/>
        <v>1251579500</v>
      </c>
      <c r="H12" s="34">
        <f t="shared" si="2"/>
        <v>3.9949519786797403</v>
      </c>
      <c r="I12" s="33">
        <f t="shared" si="3"/>
        <v>0</v>
      </c>
      <c r="J12" s="33">
        <f t="shared" si="4"/>
        <v>0</v>
      </c>
      <c r="K12" s="33">
        <f t="shared" si="5"/>
        <v>0</v>
      </c>
    </row>
    <row r="13" spans="1:11" ht="15">
      <c r="A13" s="5" t="s">
        <v>3</v>
      </c>
      <c r="B13" s="39">
        <v>100707000</v>
      </c>
      <c r="C13" s="39">
        <v>100707000</v>
      </c>
      <c r="D13" s="43">
        <f t="shared" si="0"/>
        <v>0</v>
      </c>
      <c r="E13" s="39">
        <v>1405747832.65</v>
      </c>
      <c r="F13" s="39">
        <v>278588832.65</v>
      </c>
      <c r="G13" s="34">
        <f t="shared" si="1"/>
        <v>1127159000</v>
      </c>
      <c r="H13" s="34">
        <f t="shared" si="2"/>
        <v>0</v>
      </c>
      <c r="I13" s="33">
        <f t="shared" si="3"/>
        <v>0</v>
      </c>
      <c r="J13" s="33">
        <f t="shared" si="4"/>
        <v>0</v>
      </c>
      <c r="K13" s="33">
        <f t="shared" si="5"/>
        <v>0</v>
      </c>
    </row>
    <row r="14" spans="1:11" ht="15">
      <c r="A14" s="5" t="s">
        <v>4</v>
      </c>
      <c r="B14" s="39">
        <v>143000000</v>
      </c>
      <c r="C14" s="39">
        <v>0</v>
      </c>
      <c r="D14" s="43">
        <f t="shared" si="0"/>
        <v>143000000</v>
      </c>
      <c r="E14" s="39">
        <v>1182792170</v>
      </c>
      <c r="F14" s="39">
        <v>849209170</v>
      </c>
      <c r="G14" s="34">
        <f t="shared" si="1"/>
        <v>333583000</v>
      </c>
      <c r="H14" s="34">
        <f t="shared" si="2"/>
        <v>42.86789194893025</v>
      </c>
      <c r="I14" s="33">
        <f t="shared" si="3"/>
        <v>0</v>
      </c>
      <c r="J14" s="33">
        <f t="shared" si="4"/>
        <v>0</v>
      </c>
      <c r="K14" s="33">
        <f t="shared" si="5"/>
        <v>0</v>
      </c>
    </row>
    <row r="15" spans="1:11" ht="15">
      <c r="A15" s="5" t="s">
        <v>5</v>
      </c>
      <c r="B15" s="39">
        <v>31259000</v>
      </c>
      <c r="C15" s="39">
        <v>31259000</v>
      </c>
      <c r="D15" s="43">
        <f t="shared" si="0"/>
        <v>0</v>
      </c>
      <c r="E15" s="39">
        <v>495398200</v>
      </c>
      <c r="F15" s="39">
        <v>93675200</v>
      </c>
      <c r="G15" s="34">
        <f t="shared" si="1"/>
        <v>401723000</v>
      </c>
      <c r="H15" s="34">
        <f t="shared" si="2"/>
        <v>0</v>
      </c>
      <c r="I15" s="33">
        <f t="shared" si="3"/>
        <v>0</v>
      </c>
      <c r="J15" s="33">
        <f t="shared" si="4"/>
        <v>0</v>
      </c>
      <c r="K15" s="33">
        <f t="shared" si="5"/>
        <v>0</v>
      </c>
    </row>
    <row r="16" spans="1:11" ht="15">
      <c r="A16" s="5" t="s">
        <v>6</v>
      </c>
      <c r="B16" s="39">
        <v>38155000</v>
      </c>
      <c r="C16" s="39">
        <v>38155000</v>
      </c>
      <c r="D16" s="43">
        <f t="shared" si="0"/>
        <v>0</v>
      </c>
      <c r="E16" s="39">
        <v>962992664.18</v>
      </c>
      <c r="F16" s="39">
        <v>586130159.46</v>
      </c>
      <c r="G16" s="34">
        <f t="shared" si="1"/>
        <v>376862504.7199999</v>
      </c>
      <c r="H16" s="34">
        <f t="shared" si="2"/>
        <v>0</v>
      </c>
      <c r="I16" s="33">
        <f t="shared" si="3"/>
        <v>0</v>
      </c>
      <c r="J16" s="33">
        <f t="shared" si="4"/>
        <v>0</v>
      </c>
      <c r="K16" s="33">
        <f t="shared" si="5"/>
        <v>0</v>
      </c>
    </row>
    <row r="17" spans="1:11" ht="15">
      <c r="A17" s="5" t="s">
        <v>7</v>
      </c>
      <c r="B17" s="39">
        <v>118581100</v>
      </c>
      <c r="C17" s="39">
        <v>97560100</v>
      </c>
      <c r="D17" s="43">
        <f t="shared" si="0"/>
        <v>21021000</v>
      </c>
      <c r="E17" s="39">
        <v>349127381.62</v>
      </c>
      <c r="F17" s="39">
        <v>227911169.16</v>
      </c>
      <c r="G17" s="34">
        <f t="shared" si="1"/>
        <v>121216212.46000001</v>
      </c>
      <c r="H17" s="34">
        <f t="shared" si="2"/>
        <v>17.341739667816046</v>
      </c>
      <c r="I17" s="33">
        <f t="shared" si="3"/>
        <v>0</v>
      </c>
      <c r="J17" s="33">
        <f t="shared" si="4"/>
        <v>0</v>
      </c>
      <c r="K17" s="33">
        <f t="shared" si="5"/>
        <v>0</v>
      </c>
    </row>
    <row r="18" spans="1:11" ht="15">
      <c r="A18" s="5" t="s">
        <v>8</v>
      </c>
      <c r="B18" s="39">
        <v>29016295.25</v>
      </c>
      <c r="C18" s="39">
        <v>9822000</v>
      </c>
      <c r="D18" s="43">
        <f t="shared" si="0"/>
        <v>19194295.25</v>
      </c>
      <c r="E18" s="39">
        <v>717647135</v>
      </c>
      <c r="F18" s="39">
        <v>290662135</v>
      </c>
      <c r="G18" s="34">
        <f t="shared" si="1"/>
        <v>426985000</v>
      </c>
      <c r="H18" s="34">
        <f t="shared" si="2"/>
        <v>4.495309027249201</v>
      </c>
      <c r="I18" s="33">
        <f t="shared" si="3"/>
        <v>0</v>
      </c>
      <c r="J18" s="33">
        <f t="shared" si="4"/>
        <v>0</v>
      </c>
      <c r="K18" s="33">
        <f t="shared" si="5"/>
        <v>0</v>
      </c>
    </row>
    <row r="19" spans="1:11" ht="15">
      <c r="A19" s="5" t="s">
        <v>9</v>
      </c>
      <c r="B19" s="39">
        <v>0</v>
      </c>
      <c r="C19" s="39">
        <v>0</v>
      </c>
      <c r="D19" s="43">
        <f t="shared" si="0"/>
        <v>0</v>
      </c>
      <c r="E19" s="39">
        <v>692742717</v>
      </c>
      <c r="F19" s="39">
        <v>502015717</v>
      </c>
      <c r="G19" s="34">
        <f t="shared" si="1"/>
        <v>190727000</v>
      </c>
      <c r="H19" s="34">
        <f t="shared" si="2"/>
        <v>0</v>
      </c>
      <c r="I19" s="33">
        <f t="shared" si="3"/>
        <v>0</v>
      </c>
      <c r="J19" s="33">
        <f t="shared" si="4"/>
        <v>0</v>
      </c>
      <c r="K19" s="33">
        <f t="shared" si="5"/>
        <v>0</v>
      </c>
    </row>
    <row r="20" spans="1:11" ht="15">
      <c r="A20" s="5" t="s">
        <v>10</v>
      </c>
      <c r="B20" s="39">
        <v>0</v>
      </c>
      <c r="C20" s="39">
        <v>0</v>
      </c>
      <c r="D20" s="43">
        <f t="shared" si="0"/>
        <v>0</v>
      </c>
      <c r="E20" s="39">
        <v>118480002</v>
      </c>
      <c r="F20" s="39">
        <v>85572502</v>
      </c>
      <c r="G20" s="34">
        <f t="shared" si="1"/>
        <v>32907500</v>
      </c>
      <c r="H20" s="34">
        <f t="shared" si="2"/>
        <v>0</v>
      </c>
      <c r="I20" s="33">
        <f t="shared" si="3"/>
        <v>0</v>
      </c>
      <c r="J20" s="33">
        <f t="shared" si="4"/>
        <v>0</v>
      </c>
      <c r="K20" s="33">
        <f t="shared" si="5"/>
        <v>0</v>
      </c>
    </row>
    <row r="21" spans="1:11" ht="15">
      <c r="A21" s="5" t="s">
        <v>11</v>
      </c>
      <c r="B21" s="39">
        <v>27885000</v>
      </c>
      <c r="C21" s="39">
        <v>27885000</v>
      </c>
      <c r="D21" s="43">
        <f t="shared" si="0"/>
        <v>0</v>
      </c>
      <c r="E21" s="39">
        <v>403644955.6</v>
      </c>
      <c r="F21" s="39">
        <v>250154955.6</v>
      </c>
      <c r="G21" s="34">
        <f t="shared" si="1"/>
        <v>153490000.00000003</v>
      </c>
      <c r="H21" s="34">
        <f t="shared" si="2"/>
        <v>0</v>
      </c>
      <c r="I21" s="33">
        <f t="shared" si="3"/>
        <v>0</v>
      </c>
      <c r="J21" s="33">
        <f t="shared" si="4"/>
        <v>0</v>
      </c>
      <c r="K21" s="33">
        <f t="shared" si="5"/>
        <v>0</v>
      </c>
    </row>
    <row r="22" spans="1:11" ht="15">
      <c r="A22" s="5" t="s">
        <v>12</v>
      </c>
      <c r="B22" s="39">
        <v>5350000</v>
      </c>
      <c r="C22" s="39">
        <v>5350000</v>
      </c>
      <c r="D22" s="43">
        <f t="shared" si="0"/>
        <v>0</v>
      </c>
      <c r="E22" s="39">
        <v>161908964.55</v>
      </c>
      <c r="F22" s="39">
        <v>104761964.55</v>
      </c>
      <c r="G22" s="34">
        <f t="shared" si="1"/>
        <v>57147000.000000015</v>
      </c>
      <c r="H22" s="34">
        <f t="shared" si="2"/>
        <v>0</v>
      </c>
      <c r="I22" s="33">
        <f t="shared" si="3"/>
        <v>0</v>
      </c>
      <c r="J22" s="33">
        <f t="shared" si="4"/>
        <v>0</v>
      </c>
      <c r="K22" s="33">
        <f t="shared" si="5"/>
        <v>0</v>
      </c>
    </row>
    <row r="23" spans="1:11" ht="15">
      <c r="A23" s="5" t="s">
        <v>13</v>
      </c>
      <c r="B23" s="39">
        <v>19920000</v>
      </c>
      <c r="C23" s="39">
        <v>19920000</v>
      </c>
      <c r="D23" s="43">
        <f t="shared" si="0"/>
        <v>0</v>
      </c>
      <c r="E23" s="39">
        <v>355740082.79</v>
      </c>
      <c r="F23" s="39">
        <v>256796082.79</v>
      </c>
      <c r="G23" s="34">
        <f t="shared" si="1"/>
        <v>98944000.00000003</v>
      </c>
      <c r="H23" s="34">
        <f t="shared" si="2"/>
        <v>0</v>
      </c>
      <c r="I23" s="33">
        <f t="shared" si="3"/>
        <v>0</v>
      </c>
      <c r="J23" s="33">
        <f t="shared" si="4"/>
        <v>0</v>
      </c>
      <c r="K23" s="33">
        <f t="shared" si="5"/>
        <v>0</v>
      </c>
    </row>
    <row r="24" spans="1:11" ht="15">
      <c r="A24" s="5" t="s">
        <v>14</v>
      </c>
      <c r="B24" s="39">
        <v>0</v>
      </c>
      <c r="C24" s="39">
        <v>0</v>
      </c>
      <c r="D24" s="43">
        <f t="shared" si="0"/>
        <v>0</v>
      </c>
      <c r="E24" s="39">
        <v>186944367.82</v>
      </c>
      <c r="F24" s="39">
        <v>105832435.82</v>
      </c>
      <c r="G24" s="34">
        <f t="shared" si="1"/>
        <v>81111932</v>
      </c>
      <c r="H24" s="34">
        <f t="shared" si="2"/>
        <v>0</v>
      </c>
      <c r="I24" s="33">
        <f t="shared" si="3"/>
        <v>0</v>
      </c>
      <c r="J24" s="33">
        <f t="shared" si="4"/>
        <v>0</v>
      </c>
      <c r="K24" s="33">
        <f t="shared" si="5"/>
        <v>0</v>
      </c>
    </row>
    <row r="25" spans="1:11" ht="15">
      <c r="A25" s="5" t="s">
        <v>15</v>
      </c>
      <c r="B25" s="39">
        <v>0</v>
      </c>
      <c r="C25" s="39">
        <v>0</v>
      </c>
      <c r="D25" s="43">
        <f t="shared" si="0"/>
        <v>0</v>
      </c>
      <c r="E25" s="39">
        <v>456163742.37</v>
      </c>
      <c r="F25" s="39">
        <v>399754742.37</v>
      </c>
      <c r="G25" s="34">
        <f t="shared" si="1"/>
        <v>56409000</v>
      </c>
      <c r="H25" s="34">
        <f t="shared" si="2"/>
        <v>0</v>
      </c>
      <c r="I25" s="33">
        <f t="shared" si="3"/>
        <v>0</v>
      </c>
      <c r="J25" s="33">
        <f t="shared" si="4"/>
        <v>0</v>
      </c>
      <c r="K25" s="33">
        <f t="shared" si="5"/>
        <v>0</v>
      </c>
    </row>
    <row r="26" spans="1:11" ht="15">
      <c r="A26" s="5" t="s">
        <v>16</v>
      </c>
      <c r="B26" s="39">
        <v>0</v>
      </c>
      <c r="C26" s="39">
        <v>0</v>
      </c>
      <c r="D26" s="43">
        <f t="shared" si="0"/>
        <v>0</v>
      </c>
      <c r="E26" s="39">
        <v>2267429528.58</v>
      </c>
      <c r="F26" s="39">
        <v>1639151494.95</v>
      </c>
      <c r="G26" s="34">
        <f t="shared" si="1"/>
        <v>628278033.6299999</v>
      </c>
      <c r="H26" s="34">
        <f t="shared" si="2"/>
        <v>0</v>
      </c>
      <c r="I26" s="33">
        <f t="shared" si="3"/>
        <v>0</v>
      </c>
      <c r="J26" s="33">
        <f t="shared" si="4"/>
        <v>0</v>
      </c>
      <c r="K26" s="33">
        <f t="shared" si="5"/>
        <v>0</v>
      </c>
    </row>
    <row r="27" spans="1:11" ht="15">
      <c r="A27" s="5" t="s">
        <v>17</v>
      </c>
      <c r="B27" s="39">
        <v>9284120</v>
      </c>
      <c r="C27" s="39">
        <v>9284120</v>
      </c>
      <c r="D27" s="43">
        <f t="shared" si="0"/>
        <v>0</v>
      </c>
      <c r="E27" s="39">
        <v>90763958</v>
      </c>
      <c r="F27" s="39">
        <v>57449666</v>
      </c>
      <c r="G27" s="34">
        <f t="shared" si="1"/>
        <v>33314292</v>
      </c>
      <c r="H27" s="34">
        <f t="shared" si="2"/>
        <v>0</v>
      </c>
      <c r="I27" s="33">
        <f t="shared" si="3"/>
        <v>0</v>
      </c>
      <c r="J27" s="33">
        <f t="shared" si="4"/>
        <v>0</v>
      </c>
      <c r="K27" s="33">
        <f t="shared" si="5"/>
        <v>0</v>
      </c>
    </row>
    <row r="28" spans="1:11" ht="15">
      <c r="A28" s="5" t="s">
        <v>18</v>
      </c>
      <c r="B28" s="39">
        <v>6537700</v>
      </c>
      <c r="C28" s="39">
        <v>6537700</v>
      </c>
      <c r="D28" s="43">
        <f t="shared" si="0"/>
        <v>0</v>
      </c>
      <c r="E28" s="39">
        <v>162840522.95</v>
      </c>
      <c r="F28" s="39">
        <v>118249522.95</v>
      </c>
      <c r="G28" s="34">
        <f t="shared" si="1"/>
        <v>44590999.999999985</v>
      </c>
      <c r="H28" s="34">
        <f t="shared" si="2"/>
        <v>0</v>
      </c>
      <c r="I28" s="33">
        <f t="shared" si="3"/>
        <v>0</v>
      </c>
      <c r="J28" s="33">
        <f t="shared" si="4"/>
        <v>0</v>
      </c>
      <c r="K28" s="33">
        <f t="shared" si="5"/>
        <v>0</v>
      </c>
    </row>
    <row r="29" spans="1:11" ht="15">
      <c r="A29" s="5" t="s">
        <v>19</v>
      </c>
      <c r="B29" s="39">
        <v>0</v>
      </c>
      <c r="C29" s="39">
        <v>0</v>
      </c>
      <c r="D29" s="43">
        <f t="shared" si="0"/>
        <v>0</v>
      </c>
      <c r="E29" s="39">
        <v>352149375.97</v>
      </c>
      <c r="F29" s="39">
        <v>155034387.97</v>
      </c>
      <c r="G29" s="34">
        <f t="shared" si="1"/>
        <v>197114988.00000003</v>
      </c>
      <c r="H29" s="34">
        <f t="shared" si="2"/>
        <v>0</v>
      </c>
      <c r="I29" s="33">
        <f t="shared" si="3"/>
        <v>0</v>
      </c>
      <c r="J29" s="33">
        <f t="shared" si="4"/>
        <v>0</v>
      </c>
      <c r="K29" s="33">
        <f t="shared" si="5"/>
        <v>0</v>
      </c>
    </row>
    <row r="30" spans="1:11" ht="15">
      <c r="A30" s="5" t="s">
        <v>20</v>
      </c>
      <c r="B30" s="39">
        <v>0</v>
      </c>
      <c r="C30" s="39">
        <v>0</v>
      </c>
      <c r="D30" s="43">
        <f t="shared" si="0"/>
        <v>0</v>
      </c>
      <c r="E30" s="39">
        <v>389539360.34</v>
      </c>
      <c r="F30" s="39">
        <v>166695436.34</v>
      </c>
      <c r="G30" s="34">
        <f t="shared" si="1"/>
        <v>222843923.99999997</v>
      </c>
      <c r="H30" s="34">
        <f t="shared" si="2"/>
        <v>0</v>
      </c>
      <c r="I30" s="33">
        <f t="shared" si="3"/>
        <v>0</v>
      </c>
      <c r="J30" s="33">
        <f t="shared" si="4"/>
        <v>0</v>
      </c>
      <c r="K30" s="33">
        <f t="shared" si="5"/>
        <v>0</v>
      </c>
    </row>
    <row r="31" spans="1:11" ht="15">
      <c r="A31" s="5" t="s">
        <v>21</v>
      </c>
      <c r="B31" s="39">
        <v>59620000</v>
      </c>
      <c r="C31" s="39">
        <v>56120000</v>
      </c>
      <c r="D31" s="43">
        <f t="shared" si="0"/>
        <v>3500000</v>
      </c>
      <c r="E31" s="39">
        <v>172649379.06</v>
      </c>
      <c r="F31" s="39">
        <v>92522379.06</v>
      </c>
      <c r="G31" s="34">
        <f t="shared" si="1"/>
        <v>80127000</v>
      </c>
      <c r="H31" s="34">
        <f t="shared" si="2"/>
        <v>4.368065695708063</v>
      </c>
      <c r="I31" s="33">
        <f t="shared" si="3"/>
        <v>0</v>
      </c>
      <c r="J31" s="33">
        <f t="shared" si="4"/>
        <v>0</v>
      </c>
      <c r="K31" s="33">
        <f t="shared" si="5"/>
        <v>0</v>
      </c>
    </row>
    <row r="32" spans="1:11" ht="15">
      <c r="A32" s="5" t="s">
        <v>22</v>
      </c>
      <c r="B32" s="39">
        <v>0</v>
      </c>
      <c r="C32" s="39">
        <v>0</v>
      </c>
      <c r="D32" s="43">
        <f t="shared" si="0"/>
        <v>0</v>
      </c>
      <c r="E32" s="39">
        <v>300567945.02</v>
      </c>
      <c r="F32" s="39">
        <v>216164945.02</v>
      </c>
      <c r="G32" s="34">
        <f t="shared" si="1"/>
        <v>84402999.99999997</v>
      </c>
      <c r="H32" s="34">
        <f t="shared" si="2"/>
        <v>0</v>
      </c>
      <c r="I32" s="33">
        <f t="shared" si="3"/>
        <v>0</v>
      </c>
      <c r="J32" s="33">
        <f t="shared" si="4"/>
        <v>0</v>
      </c>
      <c r="K32" s="33">
        <f t="shared" si="5"/>
        <v>0</v>
      </c>
    </row>
    <row r="33" spans="1:11" ht="15">
      <c r="A33" s="5" t="s">
        <v>23</v>
      </c>
      <c r="B33" s="39">
        <v>59876000</v>
      </c>
      <c r="C33" s="39">
        <v>59876000</v>
      </c>
      <c r="D33" s="43">
        <f t="shared" si="0"/>
        <v>0</v>
      </c>
      <c r="E33" s="39">
        <v>336234403.63</v>
      </c>
      <c r="F33" s="39">
        <v>251648403.63</v>
      </c>
      <c r="G33" s="34">
        <f t="shared" si="1"/>
        <v>84586000</v>
      </c>
      <c r="H33" s="34">
        <f t="shared" si="2"/>
        <v>0</v>
      </c>
      <c r="I33" s="33">
        <f t="shared" si="3"/>
        <v>0</v>
      </c>
      <c r="J33" s="33">
        <f t="shared" si="4"/>
        <v>0</v>
      </c>
      <c r="K33" s="33">
        <f t="shared" si="5"/>
        <v>0</v>
      </c>
    </row>
    <row r="34" spans="1:11" ht="15">
      <c r="A34" s="5" t="s">
        <v>24</v>
      </c>
      <c r="B34" s="39">
        <v>0</v>
      </c>
      <c r="C34" s="39">
        <v>0</v>
      </c>
      <c r="D34" s="43">
        <f t="shared" si="0"/>
        <v>0</v>
      </c>
      <c r="E34" s="39">
        <v>444237800.68</v>
      </c>
      <c r="F34" s="39">
        <v>169195800.68</v>
      </c>
      <c r="G34" s="34">
        <f t="shared" si="1"/>
        <v>275042000</v>
      </c>
      <c r="H34" s="34">
        <f t="shared" si="2"/>
        <v>0</v>
      </c>
      <c r="I34" s="33">
        <f t="shared" si="3"/>
        <v>0</v>
      </c>
      <c r="J34" s="33">
        <f t="shared" si="4"/>
        <v>0</v>
      </c>
      <c r="K34" s="33">
        <f t="shared" si="5"/>
        <v>0</v>
      </c>
    </row>
    <row r="35" spans="1:11" ht="15">
      <c r="A35" s="5" t="s">
        <v>25</v>
      </c>
      <c r="B35" s="39">
        <v>19734999.43</v>
      </c>
      <c r="C35" s="39">
        <v>8808000</v>
      </c>
      <c r="D35" s="43">
        <f t="shared" si="0"/>
        <v>10926999.43</v>
      </c>
      <c r="E35" s="39">
        <v>109194131.04</v>
      </c>
      <c r="F35" s="39">
        <v>84561569.04</v>
      </c>
      <c r="G35" s="34">
        <f t="shared" si="1"/>
        <v>24632562</v>
      </c>
      <c r="H35" s="34">
        <f t="shared" si="2"/>
        <v>44.35997940449718</v>
      </c>
      <c r="I35" s="33">
        <f t="shared" si="3"/>
        <v>0</v>
      </c>
      <c r="J35" s="33">
        <f t="shared" si="4"/>
        <v>0</v>
      </c>
      <c r="K35" s="33">
        <f t="shared" si="5"/>
        <v>0</v>
      </c>
    </row>
    <row r="36" spans="1:11" ht="15">
      <c r="A36" s="5" t="s">
        <v>26</v>
      </c>
      <c r="B36" s="39">
        <v>10570000</v>
      </c>
      <c r="C36" s="39">
        <v>2570000</v>
      </c>
      <c r="D36" s="43">
        <f t="shared" si="0"/>
        <v>8000000</v>
      </c>
      <c r="E36" s="39">
        <v>301431568</v>
      </c>
      <c r="F36" s="39">
        <v>133268568</v>
      </c>
      <c r="G36" s="34">
        <f t="shared" si="1"/>
        <v>168163000</v>
      </c>
      <c r="H36" s="34">
        <f t="shared" si="2"/>
        <v>4.757289058829826</v>
      </c>
      <c r="I36" s="33">
        <f t="shared" si="3"/>
        <v>0</v>
      </c>
      <c r="J36" s="33">
        <f t="shared" si="4"/>
        <v>0</v>
      </c>
      <c r="K36" s="33">
        <f t="shared" si="5"/>
        <v>0</v>
      </c>
    </row>
    <row r="37" spans="1:11" ht="15">
      <c r="A37" s="5" t="s">
        <v>27</v>
      </c>
      <c r="B37" s="39">
        <v>0</v>
      </c>
      <c r="C37" s="39">
        <v>0</v>
      </c>
      <c r="D37" s="43">
        <f t="shared" si="0"/>
        <v>0</v>
      </c>
      <c r="E37" s="39">
        <v>306313622</v>
      </c>
      <c r="F37" s="39">
        <v>230733622</v>
      </c>
      <c r="G37" s="34">
        <f t="shared" si="1"/>
        <v>75580000</v>
      </c>
      <c r="H37" s="34">
        <f t="shared" si="2"/>
        <v>0</v>
      </c>
      <c r="I37" s="33">
        <f t="shared" si="3"/>
        <v>0</v>
      </c>
      <c r="J37" s="33">
        <f t="shared" si="4"/>
        <v>0</v>
      </c>
      <c r="K37" s="33">
        <f t="shared" si="5"/>
        <v>0</v>
      </c>
    </row>
    <row r="38" spans="1:11" ht="15">
      <c r="A38" s="5" t="s">
        <v>28</v>
      </c>
      <c r="B38" s="39">
        <v>0</v>
      </c>
      <c r="C38" s="39">
        <v>0</v>
      </c>
      <c r="D38" s="43">
        <f t="shared" si="0"/>
        <v>0</v>
      </c>
      <c r="E38" s="39">
        <v>362656195.32</v>
      </c>
      <c r="F38" s="39">
        <v>281229195.32</v>
      </c>
      <c r="G38" s="34">
        <f t="shared" si="1"/>
        <v>81427000</v>
      </c>
      <c r="H38" s="34">
        <f t="shared" si="2"/>
        <v>0</v>
      </c>
      <c r="I38" s="33">
        <f t="shared" si="3"/>
        <v>0</v>
      </c>
      <c r="J38" s="33">
        <f t="shared" si="4"/>
        <v>0</v>
      </c>
      <c r="K38" s="33">
        <f t="shared" si="5"/>
        <v>0</v>
      </c>
    </row>
    <row r="39" spans="1:11" ht="15">
      <c r="A39" s="5" t="s">
        <v>29</v>
      </c>
      <c r="B39" s="39">
        <v>31605000</v>
      </c>
      <c r="C39" s="39">
        <v>31605000</v>
      </c>
      <c r="D39" s="43">
        <f t="shared" si="0"/>
        <v>0</v>
      </c>
      <c r="E39" s="39">
        <v>222471772.06</v>
      </c>
      <c r="F39" s="39">
        <v>154369012.06</v>
      </c>
      <c r="G39" s="34">
        <f t="shared" si="1"/>
        <v>68102760</v>
      </c>
      <c r="H39" s="34">
        <f t="shared" si="2"/>
        <v>0</v>
      </c>
      <c r="I39" s="33">
        <f t="shared" si="3"/>
        <v>0</v>
      </c>
      <c r="J39" s="33">
        <f t="shared" si="4"/>
        <v>0</v>
      </c>
      <c r="K39" s="33">
        <f t="shared" si="5"/>
        <v>0</v>
      </c>
    </row>
    <row r="40" spans="1:11" ht="15">
      <c r="A40" s="5" t="s">
        <v>30</v>
      </c>
      <c r="B40" s="39">
        <v>64663000</v>
      </c>
      <c r="C40" s="39">
        <v>64663000</v>
      </c>
      <c r="D40" s="43">
        <f t="shared" si="0"/>
        <v>0</v>
      </c>
      <c r="E40" s="39">
        <v>772307683.51</v>
      </c>
      <c r="F40" s="39">
        <v>486102797.93</v>
      </c>
      <c r="G40" s="34">
        <f t="shared" si="1"/>
        <v>286204885.58</v>
      </c>
      <c r="H40" s="34">
        <f t="shared" si="2"/>
        <v>0</v>
      </c>
      <c r="I40" s="33">
        <f t="shared" si="3"/>
        <v>0</v>
      </c>
      <c r="J40" s="33">
        <f t="shared" si="4"/>
        <v>0</v>
      </c>
      <c r="K40" s="33">
        <f t="shared" si="5"/>
        <v>0</v>
      </c>
    </row>
    <row r="41" spans="1:11" ht="15">
      <c r="A41" s="5" t="s">
        <v>31</v>
      </c>
      <c r="B41" s="39">
        <v>0</v>
      </c>
      <c r="C41" s="39">
        <v>0</v>
      </c>
      <c r="D41" s="43">
        <f t="shared" si="0"/>
        <v>0</v>
      </c>
      <c r="E41" s="39">
        <v>887462021.2</v>
      </c>
      <c r="F41" s="39">
        <v>531505021.2</v>
      </c>
      <c r="G41" s="34">
        <f t="shared" si="1"/>
        <v>355957000.00000006</v>
      </c>
      <c r="H41" s="34">
        <f t="shared" si="2"/>
        <v>0</v>
      </c>
      <c r="I41" s="33">
        <f t="shared" si="3"/>
        <v>0</v>
      </c>
      <c r="J41" s="33">
        <f t="shared" si="4"/>
        <v>0</v>
      </c>
      <c r="K41" s="33">
        <f t="shared" si="5"/>
        <v>0</v>
      </c>
    </row>
    <row r="42" spans="1:11" ht="15">
      <c r="A42" s="5" t="s">
        <v>32</v>
      </c>
      <c r="B42" s="39">
        <v>8000000</v>
      </c>
      <c r="C42" s="39">
        <v>0</v>
      </c>
      <c r="D42" s="43">
        <f t="shared" si="0"/>
        <v>8000000</v>
      </c>
      <c r="E42" s="39">
        <v>269155294.58</v>
      </c>
      <c r="F42" s="39">
        <v>144543354.58</v>
      </c>
      <c r="G42" s="34">
        <f t="shared" si="1"/>
        <v>124611939.99999997</v>
      </c>
      <c r="H42" s="34">
        <f t="shared" si="2"/>
        <v>6.419930545981389</v>
      </c>
      <c r="I42" s="33">
        <f t="shared" si="3"/>
        <v>0</v>
      </c>
      <c r="J42" s="33">
        <f t="shared" si="4"/>
        <v>0</v>
      </c>
      <c r="K42" s="33">
        <f t="shared" si="5"/>
        <v>0</v>
      </c>
    </row>
    <row r="43" spans="1:11" ht="15">
      <c r="A43" s="5" t="s">
        <v>33</v>
      </c>
      <c r="B43" s="39">
        <v>33713000</v>
      </c>
      <c r="C43" s="39">
        <v>33713000</v>
      </c>
      <c r="D43" s="43">
        <f t="shared" si="0"/>
        <v>0</v>
      </c>
      <c r="E43" s="39">
        <v>156289743.23</v>
      </c>
      <c r="F43" s="39">
        <v>105767743.23</v>
      </c>
      <c r="G43" s="34">
        <f t="shared" si="1"/>
        <v>50521999.999999985</v>
      </c>
      <c r="H43" s="34">
        <f t="shared" si="2"/>
        <v>0</v>
      </c>
      <c r="I43" s="33">
        <f t="shared" si="3"/>
        <v>0</v>
      </c>
      <c r="J43" s="33">
        <f t="shared" si="4"/>
        <v>0</v>
      </c>
      <c r="K43" s="33">
        <f t="shared" si="5"/>
        <v>0</v>
      </c>
    </row>
    <row r="44" spans="1:11" ht="15">
      <c r="A44" s="5" t="s">
        <v>34</v>
      </c>
      <c r="B44" s="39">
        <v>0</v>
      </c>
      <c r="C44" s="39">
        <v>0</v>
      </c>
      <c r="D44" s="43">
        <f t="shared" si="0"/>
        <v>0</v>
      </c>
      <c r="E44" s="39">
        <v>168739490</v>
      </c>
      <c r="F44" s="39">
        <v>121049558</v>
      </c>
      <c r="G44" s="34">
        <f t="shared" si="1"/>
        <v>47689932</v>
      </c>
      <c r="H44" s="34">
        <f t="shared" si="2"/>
        <v>0</v>
      </c>
      <c r="I44" s="33">
        <f t="shared" si="3"/>
        <v>0</v>
      </c>
      <c r="J44" s="33">
        <f t="shared" si="4"/>
        <v>0</v>
      </c>
      <c r="K44" s="33">
        <f t="shared" si="5"/>
        <v>0</v>
      </c>
    </row>
    <row r="45" spans="1:11" ht="15">
      <c r="A45" s="5" t="s">
        <v>35</v>
      </c>
      <c r="B45" s="39">
        <v>1217000</v>
      </c>
      <c r="C45" s="39">
        <v>1217000</v>
      </c>
      <c r="D45" s="43">
        <f t="shared" si="0"/>
        <v>0</v>
      </c>
      <c r="E45" s="39">
        <v>153740410</v>
      </c>
      <c r="F45" s="39">
        <v>102157288</v>
      </c>
      <c r="G45" s="34">
        <f t="shared" si="1"/>
        <v>51583122</v>
      </c>
      <c r="H45" s="34">
        <f t="shared" si="2"/>
        <v>0</v>
      </c>
      <c r="I45" s="33">
        <f t="shared" si="3"/>
        <v>0</v>
      </c>
      <c r="J45" s="33">
        <f t="shared" si="4"/>
        <v>0</v>
      </c>
      <c r="K45" s="33">
        <f t="shared" si="5"/>
        <v>0</v>
      </c>
    </row>
    <row r="46" spans="1:11" ht="15">
      <c r="A46" s="5" t="s">
        <v>36</v>
      </c>
      <c r="B46" s="39">
        <v>12470000</v>
      </c>
      <c r="C46" s="39">
        <v>12470000</v>
      </c>
      <c r="D46" s="43">
        <f t="shared" si="0"/>
        <v>0</v>
      </c>
      <c r="E46" s="39">
        <v>216894441.86</v>
      </c>
      <c r="F46" s="39">
        <v>146930437.86</v>
      </c>
      <c r="G46" s="34">
        <f t="shared" si="1"/>
        <v>69964004</v>
      </c>
      <c r="H46" s="34">
        <f t="shared" si="2"/>
        <v>0</v>
      </c>
      <c r="I46" s="33">
        <f t="shared" si="3"/>
        <v>0</v>
      </c>
      <c r="J46" s="33">
        <f t="shared" si="4"/>
        <v>0</v>
      </c>
      <c r="K46" s="33">
        <f t="shared" si="5"/>
        <v>0</v>
      </c>
    </row>
    <row r="47" spans="1:11" s="18" customFormat="1" ht="15">
      <c r="A47" s="15" t="s">
        <v>71</v>
      </c>
      <c r="B47" s="16">
        <f aca="true" t="shared" si="6" ref="B47:G47">SUM(B$10:B$46)</f>
        <v>12933745269.85</v>
      </c>
      <c r="C47" s="16">
        <f t="shared" si="6"/>
        <v>2315743620</v>
      </c>
      <c r="D47" s="16">
        <f t="shared" si="6"/>
        <v>10618001649.85</v>
      </c>
      <c r="E47" s="16">
        <f t="shared" si="6"/>
        <v>53650230468.56</v>
      </c>
      <c r="F47" s="16">
        <f t="shared" si="6"/>
        <v>25869295776.170006</v>
      </c>
      <c r="G47" s="16">
        <f t="shared" si="6"/>
        <v>27780934692.390003</v>
      </c>
      <c r="H47" s="46">
        <f>$D47/$G47*100</f>
        <v>38.22046222497538</v>
      </c>
      <c r="I47" s="16"/>
      <c r="J47" s="17"/>
      <c r="K47" s="17"/>
    </row>
    <row r="49" spans="4:7" ht="15">
      <c r="D49" s="21">
        <f>$B$47-$C$47-$D$47</f>
        <v>0</v>
      </c>
      <c r="G49" s="21">
        <f>$E$47-$F$47-$G$47</f>
        <v>0</v>
      </c>
    </row>
  </sheetData>
  <sheetProtection/>
  <mergeCells count="8">
    <mergeCell ref="A1:K1"/>
    <mergeCell ref="A7:A8"/>
    <mergeCell ref="B7:D7"/>
    <mergeCell ref="E7:G7"/>
    <mergeCell ref="H7:H8"/>
    <mergeCell ref="I7:I8"/>
    <mergeCell ref="J7:J8"/>
    <mergeCell ref="K7:K8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48"/>
  <sheetViews>
    <sheetView view="pageBreakPreview" zoomScale="80" zoomScaleSheetLayoutView="80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6" sqref="F46"/>
    </sheetView>
  </sheetViews>
  <sheetFormatPr defaultColWidth="8.7109375" defaultRowHeight="15"/>
  <cols>
    <col min="1" max="1" width="24.57421875" style="1" customWidth="1"/>
    <col min="2" max="2" width="19.421875" style="1" customWidth="1"/>
    <col min="3" max="4" width="19.7109375" style="1" customWidth="1"/>
    <col min="5" max="5" width="28.140625" style="1" customWidth="1"/>
    <col min="6" max="6" width="24.8515625" style="1" customWidth="1"/>
    <col min="7" max="8" width="8.57421875" style="1" customWidth="1"/>
    <col min="9" max="9" width="18.8515625" style="1" customWidth="1"/>
    <col min="10" max="16384" width="8.7109375" style="1" customWidth="1"/>
  </cols>
  <sheetData>
    <row r="1" spans="1:9" ht="16.5" customHeight="1">
      <c r="A1" s="73" t="s">
        <v>183</v>
      </c>
      <c r="B1" s="73"/>
      <c r="C1" s="73"/>
      <c r="D1" s="73"/>
      <c r="E1" s="73"/>
      <c r="F1" s="73"/>
      <c r="G1" s="73"/>
      <c r="H1" s="73"/>
      <c r="I1" s="73"/>
    </row>
    <row r="3" spans="1:2" ht="15">
      <c r="A3" s="11" t="s">
        <v>103</v>
      </c>
      <c r="B3" s="37">
        <v>1</v>
      </c>
    </row>
    <row r="4" spans="1:2" ht="15">
      <c r="A4" s="12" t="s">
        <v>104</v>
      </c>
      <c r="B4" s="38">
        <v>0</v>
      </c>
    </row>
    <row r="5" spans="1:2" ht="15">
      <c r="A5" s="13" t="s">
        <v>105</v>
      </c>
      <c r="B5" s="14" t="s">
        <v>43</v>
      </c>
    </row>
    <row r="7" spans="1:9" s="8" customFormat="1" ht="121.5" customHeight="1">
      <c r="A7" s="3" t="s">
        <v>38</v>
      </c>
      <c r="B7" s="3" t="s">
        <v>243</v>
      </c>
      <c r="C7" s="3" t="s">
        <v>244</v>
      </c>
      <c r="D7" s="3" t="s">
        <v>245</v>
      </c>
      <c r="E7" s="3" t="s">
        <v>246</v>
      </c>
      <c r="F7" s="3" t="s">
        <v>184</v>
      </c>
      <c r="G7" s="9" t="s">
        <v>106</v>
      </c>
      <c r="H7" s="9" t="s">
        <v>107</v>
      </c>
      <c r="I7" s="9" t="s">
        <v>108</v>
      </c>
    </row>
    <row r="8" spans="1:9" s="7" customFormat="1" ht="15">
      <c r="A8" s="9">
        <v>1</v>
      </c>
      <c r="B8" s="9">
        <v>2</v>
      </c>
      <c r="C8" s="9">
        <v>3</v>
      </c>
      <c r="D8" s="9">
        <v>4</v>
      </c>
      <c r="E8" s="9" t="s">
        <v>182</v>
      </c>
      <c r="F8" s="9" t="s">
        <v>213</v>
      </c>
      <c r="G8" s="9">
        <v>7</v>
      </c>
      <c r="H8" s="9">
        <v>8</v>
      </c>
      <c r="I8" s="9">
        <v>9</v>
      </c>
    </row>
    <row r="9" spans="1:9" ht="15">
      <c r="A9" s="5" t="s">
        <v>0</v>
      </c>
      <c r="B9" s="39">
        <v>830233300</v>
      </c>
      <c r="C9" s="39">
        <v>24654850765.31</v>
      </c>
      <c r="D9" s="39">
        <v>6176741815</v>
      </c>
      <c r="E9" s="39">
        <f>$C9-$D9</f>
        <v>18478108950.31</v>
      </c>
      <c r="F9" s="39">
        <f>$B9/$E9*100</f>
        <v>4.493064210372412</v>
      </c>
      <c r="G9" s="33">
        <f>IF($F9&gt;15,1,0)</f>
        <v>0</v>
      </c>
      <c r="H9" s="33">
        <f>($G9-$B$4)/($B$3-$B$4)</f>
        <v>0</v>
      </c>
      <c r="I9" s="33">
        <f>$H9*$B$5</f>
        <v>0</v>
      </c>
    </row>
    <row r="10" spans="1:9" ht="15">
      <c r="A10" s="5" t="s">
        <v>1</v>
      </c>
      <c r="B10" s="39">
        <v>746197000</v>
      </c>
      <c r="C10" s="39">
        <v>12428622481.29</v>
      </c>
      <c r="D10" s="39">
        <v>3881621282</v>
      </c>
      <c r="E10" s="39">
        <f aca="true" t="shared" si="0" ref="E10:E46">$C10-$D10</f>
        <v>8547001199.290001</v>
      </c>
      <c r="F10" s="39">
        <f aca="true" t="shared" si="1" ref="F10:F46">$B10/$E10*100</f>
        <v>8.730512405473705</v>
      </c>
      <c r="G10" s="33">
        <f aca="true" t="shared" si="2" ref="G10:G45">IF($F10&gt;15,1,0)</f>
        <v>0</v>
      </c>
      <c r="H10" s="33">
        <f aca="true" t="shared" si="3" ref="H10:H45">($G10-$B$4)/($B$3-$B$4)</f>
        <v>0</v>
      </c>
      <c r="I10" s="33">
        <f aca="true" t="shared" si="4" ref="I10:I45">$H10*$B$5</f>
        <v>0</v>
      </c>
    </row>
    <row r="11" spans="1:9" ht="15">
      <c r="A11" s="5" t="s">
        <v>2</v>
      </c>
      <c r="B11" s="39">
        <v>23947300</v>
      </c>
      <c r="C11" s="39">
        <v>1868930870.46</v>
      </c>
      <c r="D11" s="39">
        <v>78103311</v>
      </c>
      <c r="E11" s="39">
        <f t="shared" si="0"/>
        <v>1790827559.46</v>
      </c>
      <c r="F11" s="39">
        <f t="shared" si="1"/>
        <v>1.337219760411828</v>
      </c>
      <c r="G11" s="33">
        <f t="shared" si="2"/>
        <v>0</v>
      </c>
      <c r="H11" s="33">
        <f t="shared" si="3"/>
        <v>0</v>
      </c>
      <c r="I11" s="33">
        <f t="shared" si="4"/>
        <v>0</v>
      </c>
    </row>
    <row r="12" spans="1:9" ht="15">
      <c r="A12" s="5" t="s">
        <v>3</v>
      </c>
      <c r="B12" s="39">
        <v>16799000</v>
      </c>
      <c r="C12" s="39">
        <v>1737433889.21</v>
      </c>
      <c r="D12" s="39">
        <v>32190229.48</v>
      </c>
      <c r="E12" s="39">
        <f t="shared" si="0"/>
        <v>1705243659.73</v>
      </c>
      <c r="F12" s="39">
        <f t="shared" si="1"/>
        <v>0.9851378073828975</v>
      </c>
      <c r="G12" s="33">
        <f t="shared" si="2"/>
        <v>0</v>
      </c>
      <c r="H12" s="33">
        <f t="shared" si="3"/>
        <v>0</v>
      </c>
      <c r="I12" s="33">
        <f t="shared" si="4"/>
        <v>0</v>
      </c>
    </row>
    <row r="13" spans="1:9" ht="15">
      <c r="A13" s="5" t="s">
        <v>4</v>
      </c>
      <c r="B13" s="39">
        <v>200000</v>
      </c>
      <c r="C13" s="39">
        <v>1168459055.32</v>
      </c>
      <c r="D13" s="39">
        <v>9641470</v>
      </c>
      <c r="E13" s="39">
        <f t="shared" si="0"/>
        <v>1158817585.32</v>
      </c>
      <c r="F13" s="39">
        <f t="shared" si="1"/>
        <v>0.017258971777233713</v>
      </c>
      <c r="G13" s="33">
        <f t="shared" si="2"/>
        <v>0</v>
      </c>
      <c r="H13" s="33">
        <f t="shared" si="3"/>
        <v>0</v>
      </c>
      <c r="I13" s="33">
        <f t="shared" si="4"/>
        <v>0</v>
      </c>
    </row>
    <row r="14" spans="1:9" ht="15">
      <c r="A14" s="5" t="s">
        <v>5</v>
      </c>
      <c r="B14" s="39">
        <v>951000</v>
      </c>
      <c r="C14" s="39">
        <v>525423308.25</v>
      </c>
      <c r="D14" s="39">
        <v>7650200</v>
      </c>
      <c r="E14" s="39">
        <f t="shared" si="0"/>
        <v>517773108.25</v>
      </c>
      <c r="F14" s="39">
        <f t="shared" si="1"/>
        <v>0.18367118431744087</v>
      </c>
      <c r="G14" s="33">
        <f t="shared" si="2"/>
        <v>0</v>
      </c>
      <c r="H14" s="33">
        <f t="shared" si="3"/>
        <v>0</v>
      </c>
      <c r="I14" s="33">
        <f t="shared" si="4"/>
        <v>0</v>
      </c>
    </row>
    <row r="15" spans="1:9" ht="15">
      <c r="A15" s="5" t="s">
        <v>6</v>
      </c>
      <c r="B15" s="39">
        <v>888475</v>
      </c>
      <c r="C15" s="39">
        <v>1338049767.9</v>
      </c>
      <c r="D15" s="39">
        <v>19435208</v>
      </c>
      <c r="E15" s="39">
        <f t="shared" si="0"/>
        <v>1318614559.9</v>
      </c>
      <c r="F15" s="39">
        <f t="shared" si="1"/>
        <v>0.06737943194464495</v>
      </c>
      <c r="G15" s="33">
        <f t="shared" si="2"/>
        <v>0</v>
      </c>
      <c r="H15" s="33">
        <f t="shared" si="3"/>
        <v>0</v>
      </c>
      <c r="I15" s="33">
        <f t="shared" si="4"/>
        <v>0</v>
      </c>
    </row>
    <row r="16" spans="1:9" ht="15">
      <c r="A16" s="5" t="s">
        <v>7</v>
      </c>
      <c r="B16" s="39">
        <v>5591200</v>
      </c>
      <c r="C16" s="39">
        <v>358765569.16</v>
      </c>
      <c r="D16" s="39">
        <v>12115682</v>
      </c>
      <c r="E16" s="39">
        <f t="shared" si="0"/>
        <v>346649887.16</v>
      </c>
      <c r="F16" s="39">
        <f t="shared" si="1"/>
        <v>1.6129242232868002</v>
      </c>
      <c r="G16" s="33">
        <f t="shared" si="2"/>
        <v>0</v>
      </c>
      <c r="H16" s="33">
        <f t="shared" si="3"/>
        <v>0</v>
      </c>
      <c r="I16" s="33">
        <f t="shared" si="4"/>
        <v>0</v>
      </c>
    </row>
    <row r="17" spans="1:9" ht="15">
      <c r="A17" s="5" t="s">
        <v>8</v>
      </c>
      <c r="B17" s="39">
        <v>3521000</v>
      </c>
      <c r="C17" s="39">
        <v>726917544.17</v>
      </c>
      <c r="D17" s="39">
        <v>19260715</v>
      </c>
      <c r="E17" s="39">
        <f t="shared" si="0"/>
        <v>707656829.17</v>
      </c>
      <c r="F17" s="39">
        <f t="shared" si="1"/>
        <v>0.49755755259646517</v>
      </c>
      <c r="G17" s="33">
        <f t="shared" si="2"/>
        <v>0</v>
      </c>
      <c r="H17" s="33">
        <f t="shared" si="3"/>
        <v>0</v>
      </c>
      <c r="I17" s="33">
        <f t="shared" si="4"/>
        <v>0</v>
      </c>
    </row>
    <row r="18" spans="1:9" ht="15">
      <c r="A18" s="5" t="s">
        <v>9</v>
      </c>
      <c r="B18" s="39">
        <v>0</v>
      </c>
      <c r="C18" s="39">
        <v>734840896.37</v>
      </c>
      <c r="D18" s="39">
        <v>26409706</v>
      </c>
      <c r="E18" s="39">
        <f t="shared" si="0"/>
        <v>708431190.37</v>
      </c>
      <c r="F18" s="39">
        <f t="shared" si="1"/>
        <v>0</v>
      </c>
      <c r="G18" s="33">
        <f t="shared" si="2"/>
        <v>0</v>
      </c>
      <c r="H18" s="33">
        <f t="shared" si="3"/>
        <v>0</v>
      </c>
      <c r="I18" s="33">
        <f t="shared" si="4"/>
        <v>0</v>
      </c>
    </row>
    <row r="19" spans="1:9" ht="15">
      <c r="A19" s="5" t="s">
        <v>10</v>
      </c>
      <c r="B19" s="39">
        <v>0</v>
      </c>
      <c r="C19" s="39">
        <v>127137645.99</v>
      </c>
      <c r="D19" s="39">
        <v>24599302</v>
      </c>
      <c r="E19" s="39">
        <f t="shared" si="0"/>
        <v>102538343.99</v>
      </c>
      <c r="F19" s="39">
        <f t="shared" si="1"/>
        <v>0</v>
      </c>
      <c r="G19" s="33">
        <f t="shared" si="2"/>
        <v>0</v>
      </c>
      <c r="H19" s="33">
        <f t="shared" si="3"/>
        <v>0</v>
      </c>
      <c r="I19" s="33">
        <f t="shared" si="4"/>
        <v>0</v>
      </c>
    </row>
    <row r="20" spans="1:9" ht="15">
      <c r="A20" s="5" t="s">
        <v>11</v>
      </c>
      <c r="B20" s="39">
        <v>1000000</v>
      </c>
      <c r="C20" s="39">
        <v>438601500.03</v>
      </c>
      <c r="D20" s="39">
        <v>98058708.16</v>
      </c>
      <c r="E20" s="39">
        <f t="shared" si="0"/>
        <v>340542791.87</v>
      </c>
      <c r="F20" s="39">
        <f t="shared" si="1"/>
        <v>0.2936488523244807</v>
      </c>
      <c r="G20" s="33">
        <f t="shared" si="2"/>
        <v>0</v>
      </c>
      <c r="H20" s="33">
        <f t="shared" si="3"/>
        <v>0</v>
      </c>
      <c r="I20" s="33">
        <f t="shared" si="4"/>
        <v>0</v>
      </c>
    </row>
    <row r="21" spans="1:9" ht="15">
      <c r="A21" s="5" t="s">
        <v>12</v>
      </c>
      <c r="B21" s="39">
        <v>75000</v>
      </c>
      <c r="C21" s="39">
        <v>162623005.62</v>
      </c>
      <c r="D21" s="39">
        <v>28166162</v>
      </c>
      <c r="E21" s="39">
        <f t="shared" si="0"/>
        <v>134456843.62</v>
      </c>
      <c r="F21" s="39">
        <f t="shared" si="1"/>
        <v>0.055779979643106846</v>
      </c>
      <c r="G21" s="33">
        <f t="shared" si="2"/>
        <v>0</v>
      </c>
      <c r="H21" s="33">
        <f t="shared" si="3"/>
        <v>0</v>
      </c>
      <c r="I21" s="33">
        <f t="shared" si="4"/>
        <v>0</v>
      </c>
    </row>
    <row r="22" spans="1:9" ht="15">
      <c r="A22" s="5" t="s">
        <v>13</v>
      </c>
      <c r="B22" s="39">
        <v>385000</v>
      </c>
      <c r="C22" s="39">
        <v>353527108.81</v>
      </c>
      <c r="D22" s="39">
        <v>34380685</v>
      </c>
      <c r="E22" s="39">
        <f t="shared" si="0"/>
        <v>319146423.81</v>
      </c>
      <c r="F22" s="39">
        <f t="shared" si="1"/>
        <v>0.12063428297388822</v>
      </c>
      <c r="G22" s="33">
        <f t="shared" si="2"/>
        <v>0</v>
      </c>
      <c r="H22" s="33">
        <f t="shared" si="3"/>
        <v>0</v>
      </c>
      <c r="I22" s="33">
        <f t="shared" si="4"/>
        <v>0</v>
      </c>
    </row>
    <row r="23" spans="1:9" ht="15">
      <c r="A23" s="5" t="s">
        <v>14</v>
      </c>
      <c r="B23" s="39">
        <v>0</v>
      </c>
      <c r="C23" s="39">
        <v>196800817.84</v>
      </c>
      <c r="D23" s="39">
        <v>28431169</v>
      </c>
      <c r="E23" s="39">
        <f t="shared" si="0"/>
        <v>168369648.84</v>
      </c>
      <c r="F23" s="39">
        <f t="shared" si="1"/>
        <v>0</v>
      </c>
      <c r="G23" s="33">
        <f t="shared" si="2"/>
        <v>0</v>
      </c>
      <c r="H23" s="33">
        <f t="shared" si="3"/>
        <v>0</v>
      </c>
      <c r="I23" s="33">
        <f t="shared" si="4"/>
        <v>0</v>
      </c>
    </row>
    <row r="24" spans="1:9" ht="15">
      <c r="A24" s="5" t="s">
        <v>15</v>
      </c>
      <c r="B24" s="39">
        <v>0</v>
      </c>
      <c r="C24" s="39">
        <v>474363320.7</v>
      </c>
      <c r="D24" s="39">
        <v>31120316</v>
      </c>
      <c r="E24" s="39">
        <f t="shared" si="0"/>
        <v>443243004.7</v>
      </c>
      <c r="F24" s="39">
        <f t="shared" si="1"/>
        <v>0</v>
      </c>
      <c r="G24" s="33">
        <f t="shared" si="2"/>
        <v>0</v>
      </c>
      <c r="H24" s="33">
        <f t="shared" si="3"/>
        <v>0</v>
      </c>
      <c r="I24" s="33">
        <f t="shared" si="4"/>
        <v>0</v>
      </c>
    </row>
    <row r="25" spans="1:9" ht="15">
      <c r="A25" s="5" t="s">
        <v>16</v>
      </c>
      <c r="B25" s="39">
        <v>0</v>
      </c>
      <c r="C25" s="39">
        <v>2424139929.58</v>
      </c>
      <c r="D25" s="39">
        <v>50391261</v>
      </c>
      <c r="E25" s="39">
        <f t="shared" si="0"/>
        <v>2373748668.58</v>
      </c>
      <c r="F25" s="39">
        <f t="shared" si="1"/>
        <v>0</v>
      </c>
      <c r="G25" s="33">
        <f t="shared" si="2"/>
        <v>0</v>
      </c>
      <c r="H25" s="33">
        <f t="shared" si="3"/>
        <v>0</v>
      </c>
      <c r="I25" s="33">
        <f t="shared" si="4"/>
        <v>0</v>
      </c>
    </row>
    <row r="26" spans="1:9" ht="15">
      <c r="A26" s="5" t="s">
        <v>17</v>
      </c>
      <c r="B26" s="39">
        <v>200000</v>
      </c>
      <c r="C26" s="39">
        <v>94537351.93</v>
      </c>
      <c r="D26" s="39">
        <v>17820958</v>
      </c>
      <c r="E26" s="39">
        <f t="shared" si="0"/>
        <v>76716393.93</v>
      </c>
      <c r="F26" s="39">
        <f t="shared" si="1"/>
        <v>0.2607004705962722</v>
      </c>
      <c r="G26" s="33">
        <f t="shared" si="2"/>
        <v>0</v>
      </c>
      <c r="H26" s="33">
        <f t="shared" si="3"/>
        <v>0</v>
      </c>
      <c r="I26" s="33">
        <f t="shared" si="4"/>
        <v>0</v>
      </c>
    </row>
    <row r="27" spans="1:9" ht="15">
      <c r="A27" s="5" t="s">
        <v>18</v>
      </c>
      <c r="B27" s="39">
        <v>250000</v>
      </c>
      <c r="C27" s="39">
        <v>166819498</v>
      </c>
      <c r="D27" s="39">
        <v>35196022.95</v>
      </c>
      <c r="E27" s="39">
        <f t="shared" si="0"/>
        <v>131623475.05</v>
      </c>
      <c r="F27" s="39">
        <f t="shared" si="1"/>
        <v>0.1899357237795402</v>
      </c>
      <c r="G27" s="33">
        <f t="shared" si="2"/>
        <v>0</v>
      </c>
      <c r="H27" s="33">
        <f t="shared" si="3"/>
        <v>0</v>
      </c>
      <c r="I27" s="33">
        <f t="shared" si="4"/>
        <v>0</v>
      </c>
    </row>
    <row r="28" spans="1:9" ht="15">
      <c r="A28" s="5" t="s">
        <v>19</v>
      </c>
      <c r="B28" s="39">
        <v>0</v>
      </c>
      <c r="C28" s="39">
        <v>383698912.67</v>
      </c>
      <c r="D28" s="39">
        <v>46989387</v>
      </c>
      <c r="E28" s="39">
        <f t="shared" si="0"/>
        <v>336709525.67</v>
      </c>
      <c r="F28" s="39">
        <f t="shared" si="1"/>
        <v>0</v>
      </c>
      <c r="G28" s="33">
        <f t="shared" si="2"/>
        <v>0</v>
      </c>
      <c r="H28" s="33">
        <f t="shared" si="3"/>
        <v>0</v>
      </c>
      <c r="I28" s="33">
        <f t="shared" si="4"/>
        <v>0</v>
      </c>
    </row>
    <row r="29" spans="1:9" ht="15">
      <c r="A29" s="5" t="s">
        <v>20</v>
      </c>
      <c r="B29" s="39">
        <v>0</v>
      </c>
      <c r="C29" s="39">
        <v>485306061.34</v>
      </c>
      <c r="D29" s="39">
        <v>46777918</v>
      </c>
      <c r="E29" s="39">
        <f t="shared" si="0"/>
        <v>438528143.34</v>
      </c>
      <c r="F29" s="39">
        <f t="shared" si="1"/>
        <v>0</v>
      </c>
      <c r="G29" s="33">
        <f t="shared" si="2"/>
        <v>0</v>
      </c>
      <c r="H29" s="33">
        <f t="shared" si="3"/>
        <v>0</v>
      </c>
      <c r="I29" s="33">
        <f t="shared" si="4"/>
        <v>0</v>
      </c>
    </row>
    <row r="30" spans="1:9" ht="15">
      <c r="A30" s="5" t="s">
        <v>21</v>
      </c>
      <c r="B30" s="39">
        <v>1900000</v>
      </c>
      <c r="C30" s="39">
        <v>188247485.27</v>
      </c>
      <c r="D30" s="39">
        <v>25292093</v>
      </c>
      <c r="E30" s="39">
        <f t="shared" si="0"/>
        <v>162955392.27</v>
      </c>
      <c r="F30" s="39">
        <f t="shared" si="1"/>
        <v>1.1659632575103125</v>
      </c>
      <c r="G30" s="33">
        <f t="shared" si="2"/>
        <v>0</v>
      </c>
      <c r="H30" s="33">
        <f t="shared" si="3"/>
        <v>0</v>
      </c>
      <c r="I30" s="33">
        <f t="shared" si="4"/>
        <v>0</v>
      </c>
    </row>
    <row r="31" spans="1:9" ht="15">
      <c r="A31" s="5" t="s">
        <v>22</v>
      </c>
      <c r="B31" s="39">
        <v>0</v>
      </c>
      <c r="C31" s="39">
        <v>299347685.02</v>
      </c>
      <c r="D31" s="39">
        <v>38371675.16</v>
      </c>
      <c r="E31" s="39">
        <f t="shared" si="0"/>
        <v>260976009.85999998</v>
      </c>
      <c r="F31" s="39">
        <f t="shared" si="1"/>
        <v>0</v>
      </c>
      <c r="G31" s="33">
        <f t="shared" si="2"/>
        <v>0</v>
      </c>
      <c r="H31" s="33">
        <f t="shared" si="3"/>
        <v>0</v>
      </c>
      <c r="I31" s="33">
        <f t="shared" si="4"/>
        <v>0</v>
      </c>
    </row>
    <row r="32" spans="1:9" ht="15">
      <c r="A32" s="5" t="s">
        <v>23</v>
      </c>
      <c r="B32" s="39">
        <v>1514000</v>
      </c>
      <c r="C32" s="39">
        <v>403250478.78</v>
      </c>
      <c r="D32" s="39">
        <v>26748651</v>
      </c>
      <c r="E32" s="39">
        <f t="shared" si="0"/>
        <v>376501827.78</v>
      </c>
      <c r="F32" s="39">
        <f t="shared" si="1"/>
        <v>0.4021228818269298</v>
      </c>
      <c r="G32" s="33">
        <f t="shared" si="2"/>
        <v>0</v>
      </c>
      <c r="H32" s="33">
        <f t="shared" si="3"/>
        <v>0</v>
      </c>
      <c r="I32" s="33">
        <f t="shared" si="4"/>
        <v>0</v>
      </c>
    </row>
    <row r="33" spans="1:9" ht="15">
      <c r="A33" s="5" t="s">
        <v>24</v>
      </c>
      <c r="B33" s="39">
        <v>0</v>
      </c>
      <c r="C33" s="39">
        <v>482821922.41</v>
      </c>
      <c r="D33" s="39">
        <v>48598139.32</v>
      </c>
      <c r="E33" s="39">
        <f t="shared" si="0"/>
        <v>434223783.09000003</v>
      </c>
      <c r="F33" s="39">
        <f t="shared" si="1"/>
        <v>0</v>
      </c>
      <c r="G33" s="33">
        <f t="shared" si="2"/>
        <v>0</v>
      </c>
      <c r="H33" s="33">
        <f t="shared" si="3"/>
        <v>0</v>
      </c>
      <c r="I33" s="33">
        <f t="shared" si="4"/>
        <v>0</v>
      </c>
    </row>
    <row r="34" spans="1:9" ht="15">
      <c r="A34" s="5" t="s">
        <v>25</v>
      </c>
      <c r="B34" s="39">
        <v>1461000</v>
      </c>
      <c r="C34" s="39">
        <v>109809240.11</v>
      </c>
      <c r="D34" s="39">
        <v>24884714.25</v>
      </c>
      <c r="E34" s="39">
        <f t="shared" si="0"/>
        <v>84924525.86</v>
      </c>
      <c r="F34" s="39">
        <f t="shared" si="1"/>
        <v>1.7203510825700592</v>
      </c>
      <c r="G34" s="33">
        <f t="shared" si="2"/>
        <v>0</v>
      </c>
      <c r="H34" s="33">
        <f t="shared" si="3"/>
        <v>0</v>
      </c>
      <c r="I34" s="33">
        <f t="shared" si="4"/>
        <v>0</v>
      </c>
    </row>
    <row r="35" spans="1:9" ht="15">
      <c r="A35" s="5" t="s">
        <v>26</v>
      </c>
      <c r="B35" s="39">
        <v>500000</v>
      </c>
      <c r="C35" s="39">
        <v>327053263.08</v>
      </c>
      <c r="D35" s="39">
        <v>28342831</v>
      </c>
      <c r="E35" s="39">
        <f t="shared" si="0"/>
        <v>298710432.08</v>
      </c>
      <c r="F35" s="39">
        <f t="shared" si="1"/>
        <v>0.16738618618652432</v>
      </c>
      <c r="G35" s="33">
        <f t="shared" si="2"/>
        <v>0</v>
      </c>
      <c r="H35" s="33">
        <f t="shared" si="3"/>
        <v>0</v>
      </c>
      <c r="I35" s="33">
        <f t="shared" si="4"/>
        <v>0</v>
      </c>
    </row>
    <row r="36" spans="1:9" ht="15">
      <c r="A36" s="5" t="s">
        <v>27</v>
      </c>
      <c r="B36" s="39">
        <v>0</v>
      </c>
      <c r="C36" s="39">
        <v>321998455.3</v>
      </c>
      <c r="D36" s="39">
        <v>102977545</v>
      </c>
      <c r="E36" s="39">
        <f t="shared" si="0"/>
        <v>219020910.3</v>
      </c>
      <c r="F36" s="39">
        <f t="shared" si="1"/>
        <v>0</v>
      </c>
      <c r="G36" s="33">
        <f t="shared" si="2"/>
        <v>0</v>
      </c>
      <c r="H36" s="33">
        <f t="shared" si="3"/>
        <v>0</v>
      </c>
      <c r="I36" s="33">
        <f t="shared" si="4"/>
        <v>0</v>
      </c>
    </row>
    <row r="37" spans="1:9" ht="15">
      <c r="A37" s="5" t="s">
        <v>28</v>
      </c>
      <c r="B37" s="39">
        <v>0</v>
      </c>
      <c r="C37" s="39">
        <v>375487140.46</v>
      </c>
      <c r="D37" s="39">
        <v>48501809</v>
      </c>
      <c r="E37" s="39">
        <f t="shared" si="0"/>
        <v>326985331.46</v>
      </c>
      <c r="F37" s="39">
        <f t="shared" si="1"/>
        <v>0</v>
      </c>
      <c r="G37" s="33">
        <f t="shared" si="2"/>
        <v>0</v>
      </c>
      <c r="H37" s="33">
        <f t="shared" si="3"/>
        <v>0</v>
      </c>
      <c r="I37" s="33">
        <f t="shared" si="4"/>
        <v>0</v>
      </c>
    </row>
    <row r="38" spans="1:9" ht="15">
      <c r="A38" s="5" t="s">
        <v>29</v>
      </c>
      <c r="B38" s="39">
        <v>2523000</v>
      </c>
      <c r="C38" s="39">
        <v>216789315.46</v>
      </c>
      <c r="D38" s="39">
        <v>17851969</v>
      </c>
      <c r="E38" s="39">
        <f t="shared" si="0"/>
        <v>198937346.46</v>
      </c>
      <c r="F38" s="39">
        <f t="shared" si="1"/>
        <v>1.2682384906080444</v>
      </c>
      <c r="G38" s="33">
        <f t="shared" si="2"/>
        <v>0</v>
      </c>
      <c r="H38" s="33">
        <f t="shared" si="3"/>
        <v>0</v>
      </c>
      <c r="I38" s="33">
        <f t="shared" si="4"/>
        <v>0</v>
      </c>
    </row>
    <row r="39" spans="1:9" ht="15">
      <c r="A39" s="5" t="s">
        <v>30</v>
      </c>
      <c r="B39" s="39">
        <v>3487975.5</v>
      </c>
      <c r="C39" s="39">
        <v>805067423.39</v>
      </c>
      <c r="D39" s="39">
        <v>37001625.32</v>
      </c>
      <c r="E39" s="39">
        <f t="shared" si="0"/>
        <v>768065798.0699999</v>
      </c>
      <c r="F39" s="39">
        <f t="shared" si="1"/>
        <v>0.45412456963512826</v>
      </c>
      <c r="G39" s="33">
        <f t="shared" si="2"/>
        <v>0</v>
      </c>
      <c r="H39" s="33">
        <f t="shared" si="3"/>
        <v>0</v>
      </c>
      <c r="I39" s="33">
        <f t="shared" si="4"/>
        <v>0</v>
      </c>
    </row>
    <row r="40" spans="1:9" ht="15">
      <c r="A40" s="5" t="s">
        <v>31</v>
      </c>
      <c r="B40" s="39">
        <v>0</v>
      </c>
      <c r="C40" s="39">
        <v>911513590.92</v>
      </c>
      <c r="D40" s="39">
        <v>73752807</v>
      </c>
      <c r="E40" s="39">
        <f t="shared" si="0"/>
        <v>837760783.92</v>
      </c>
      <c r="F40" s="39">
        <f t="shared" si="1"/>
        <v>0</v>
      </c>
      <c r="G40" s="33">
        <f t="shared" si="2"/>
        <v>0</v>
      </c>
      <c r="H40" s="33">
        <f t="shared" si="3"/>
        <v>0</v>
      </c>
      <c r="I40" s="33">
        <f t="shared" si="4"/>
        <v>0</v>
      </c>
    </row>
    <row r="41" spans="1:9" ht="15">
      <c r="A41" s="5" t="s">
        <v>32</v>
      </c>
      <c r="B41" s="39">
        <v>1213424.41</v>
      </c>
      <c r="C41" s="39">
        <v>276821640.77</v>
      </c>
      <c r="D41" s="39">
        <v>25668678</v>
      </c>
      <c r="E41" s="39">
        <f t="shared" si="0"/>
        <v>251152962.76999998</v>
      </c>
      <c r="F41" s="39">
        <f t="shared" si="1"/>
        <v>0.4831415869504298</v>
      </c>
      <c r="G41" s="33">
        <f t="shared" si="2"/>
        <v>0</v>
      </c>
      <c r="H41" s="33">
        <f t="shared" si="3"/>
        <v>0</v>
      </c>
      <c r="I41" s="33">
        <f t="shared" si="4"/>
        <v>0</v>
      </c>
    </row>
    <row r="42" spans="1:9" ht="15">
      <c r="A42" s="5" t="s">
        <v>33</v>
      </c>
      <c r="B42" s="39">
        <v>700000</v>
      </c>
      <c r="C42" s="39">
        <v>155617940.2</v>
      </c>
      <c r="D42" s="39">
        <v>38835702</v>
      </c>
      <c r="E42" s="39">
        <f t="shared" si="0"/>
        <v>116782238.19999999</v>
      </c>
      <c r="F42" s="39">
        <f t="shared" si="1"/>
        <v>0.5994062203202405</v>
      </c>
      <c r="G42" s="33">
        <f t="shared" si="2"/>
        <v>0</v>
      </c>
      <c r="H42" s="33">
        <f t="shared" si="3"/>
        <v>0</v>
      </c>
      <c r="I42" s="33">
        <f t="shared" si="4"/>
        <v>0</v>
      </c>
    </row>
    <row r="43" spans="1:9" ht="15">
      <c r="A43" s="5" t="s">
        <v>34</v>
      </c>
      <c r="B43" s="39">
        <v>150000</v>
      </c>
      <c r="C43" s="39">
        <v>193566922.36</v>
      </c>
      <c r="D43" s="39">
        <v>25895484</v>
      </c>
      <c r="E43" s="39">
        <f t="shared" si="0"/>
        <v>167671438.36</v>
      </c>
      <c r="F43" s="39">
        <f t="shared" si="1"/>
        <v>0.08946067467849925</v>
      </c>
      <c r="G43" s="33">
        <f t="shared" si="2"/>
        <v>0</v>
      </c>
      <c r="H43" s="33">
        <f t="shared" si="3"/>
        <v>0</v>
      </c>
      <c r="I43" s="33">
        <f t="shared" si="4"/>
        <v>0</v>
      </c>
    </row>
    <row r="44" spans="1:9" ht="15">
      <c r="A44" s="5" t="s">
        <v>35</v>
      </c>
      <c r="B44" s="39">
        <v>160000</v>
      </c>
      <c r="C44" s="39">
        <v>158735110</v>
      </c>
      <c r="D44" s="39">
        <v>21182635</v>
      </c>
      <c r="E44" s="39">
        <f t="shared" si="0"/>
        <v>137552475</v>
      </c>
      <c r="F44" s="39">
        <f t="shared" si="1"/>
        <v>0.11631924471006429</v>
      </c>
      <c r="G44" s="33">
        <f t="shared" si="2"/>
        <v>0</v>
      </c>
      <c r="H44" s="33">
        <f t="shared" si="3"/>
        <v>0</v>
      </c>
      <c r="I44" s="33">
        <f t="shared" si="4"/>
        <v>0</v>
      </c>
    </row>
    <row r="45" spans="1:9" ht="15">
      <c r="A45" s="5" t="s">
        <v>36</v>
      </c>
      <c r="B45" s="39">
        <v>280000</v>
      </c>
      <c r="C45" s="39">
        <v>236518389.15</v>
      </c>
      <c r="D45" s="39">
        <v>26363122.16</v>
      </c>
      <c r="E45" s="39">
        <f t="shared" si="0"/>
        <v>210155266.99</v>
      </c>
      <c r="F45" s="39">
        <f t="shared" si="1"/>
        <v>0.13323482395200853</v>
      </c>
      <c r="G45" s="33">
        <f t="shared" si="2"/>
        <v>0</v>
      </c>
      <c r="H45" s="33">
        <f t="shared" si="3"/>
        <v>0</v>
      </c>
      <c r="I45" s="33">
        <f t="shared" si="4"/>
        <v>0</v>
      </c>
    </row>
    <row r="46" spans="1:9" s="18" customFormat="1" ht="15">
      <c r="A46" s="15" t="s">
        <v>71</v>
      </c>
      <c r="B46" s="16">
        <f>SUM(B$9:B$45)</f>
        <v>1644127674.91</v>
      </c>
      <c r="C46" s="16">
        <f>SUM(C$9:C$45)</f>
        <v>56312495302.62999</v>
      </c>
      <c r="D46" s="16">
        <f>SUM(D$9:D$45)</f>
        <v>11315370987.8</v>
      </c>
      <c r="E46" s="16">
        <f t="shared" si="0"/>
        <v>44997124314.82999</v>
      </c>
      <c r="F46" s="16">
        <f t="shared" si="1"/>
        <v>3.6538505514409825</v>
      </c>
      <c r="G46" s="16"/>
      <c r="H46" s="17"/>
      <c r="I46" s="17"/>
    </row>
    <row r="48" spans="5:6" ht="15">
      <c r="E48" s="21">
        <f>$C$46-$D$46-$E$46</f>
        <v>0</v>
      </c>
      <c r="F48" s="21"/>
    </row>
  </sheetData>
  <sheetProtection/>
  <mergeCells count="1">
    <mergeCell ref="A1:I1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47"/>
  <sheetViews>
    <sheetView view="pageBreakPreview" zoomScale="70" zoomScaleSheetLayoutView="70" zoomScalePageLayoutView="0" workbookViewId="0" topLeftCell="A1">
      <pane ySplit="9" topLeftCell="A28" activePane="bottomLeft" state="frozen"/>
      <selection pane="topLeft" activeCell="A1" sqref="A1"/>
      <selection pane="bottomLeft" activeCell="L10" sqref="L10:L46"/>
    </sheetView>
  </sheetViews>
  <sheetFormatPr defaultColWidth="9.140625" defaultRowHeight="15"/>
  <cols>
    <col min="1" max="1" width="24.28125" style="1" customWidth="1"/>
    <col min="2" max="2" width="19.140625" style="1" customWidth="1"/>
    <col min="3" max="3" width="18.421875" style="1" customWidth="1"/>
    <col min="4" max="4" width="15.140625" style="1" customWidth="1"/>
    <col min="5" max="5" width="14.8515625" style="1" customWidth="1"/>
    <col min="6" max="6" width="22.00390625" style="2" customWidth="1"/>
    <col min="7" max="8" width="18.8515625" style="2" customWidth="1"/>
    <col min="9" max="9" width="18.7109375" style="1" customWidth="1"/>
    <col min="10" max="10" width="14.7109375" style="1" customWidth="1"/>
    <col min="11" max="11" width="9.140625" style="1" customWidth="1"/>
    <col min="12" max="12" width="19.57421875" style="1" customWidth="1"/>
    <col min="13" max="16384" width="9.140625" style="1" customWidth="1"/>
  </cols>
  <sheetData>
    <row r="1" spans="1:12" ht="16.5" customHeight="1">
      <c r="A1" s="73" t="s">
        <v>219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8" ht="15">
      <c r="A3" s="11" t="s">
        <v>72</v>
      </c>
      <c r="B3" s="26">
        <f>MAX($J$10:$J$46)</f>
        <v>17.912137197531127</v>
      </c>
      <c r="C3" s="2"/>
      <c r="D3" s="2"/>
      <c r="E3" s="2"/>
      <c r="F3" s="1"/>
      <c r="G3" s="1"/>
      <c r="H3" s="1"/>
    </row>
    <row r="4" spans="1:8" ht="15">
      <c r="A4" s="12" t="s">
        <v>73</v>
      </c>
      <c r="B4" s="53">
        <f>MIN($J$10:$J$46)</f>
        <v>0</v>
      </c>
      <c r="C4" s="2"/>
      <c r="D4" s="2"/>
      <c r="E4" s="2"/>
      <c r="F4" s="1"/>
      <c r="G4" s="1"/>
      <c r="H4" s="1"/>
    </row>
    <row r="5" spans="1:8" ht="15">
      <c r="A5" s="13" t="s">
        <v>74</v>
      </c>
      <c r="B5" s="14" t="s">
        <v>41</v>
      </c>
      <c r="C5" s="2"/>
      <c r="D5" s="2"/>
      <c r="E5" s="2"/>
      <c r="F5" s="1"/>
      <c r="G5" s="1"/>
      <c r="H5" s="1"/>
    </row>
    <row r="7" spans="1:12" s="8" customFormat="1" ht="18.75" customHeight="1">
      <c r="A7" s="74" t="s">
        <v>38</v>
      </c>
      <c r="B7" s="74" t="s">
        <v>240</v>
      </c>
      <c r="C7" s="74"/>
      <c r="D7" s="74"/>
      <c r="E7" s="74"/>
      <c r="F7" s="74"/>
      <c r="G7" s="74" t="s">
        <v>241</v>
      </c>
      <c r="H7" s="74"/>
      <c r="I7" s="74"/>
      <c r="J7" s="71" t="s">
        <v>75</v>
      </c>
      <c r="K7" s="71" t="s">
        <v>76</v>
      </c>
      <c r="L7" s="71" t="s">
        <v>77</v>
      </c>
    </row>
    <row r="8" spans="1:12" s="8" customFormat="1" ht="196.5" customHeight="1">
      <c r="A8" s="74"/>
      <c r="B8" s="10" t="s">
        <v>114</v>
      </c>
      <c r="C8" s="10" t="s">
        <v>112</v>
      </c>
      <c r="D8" s="10" t="s">
        <v>118</v>
      </c>
      <c r="E8" s="10" t="s">
        <v>220</v>
      </c>
      <c r="F8" s="10" t="s">
        <v>221</v>
      </c>
      <c r="G8" s="10" t="s">
        <v>113</v>
      </c>
      <c r="H8" s="10" t="s">
        <v>119</v>
      </c>
      <c r="I8" s="10" t="s">
        <v>115</v>
      </c>
      <c r="J8" s="71"/>
      <c r="K8" s="71"/>
      <c r="L8" s="71"/>
    </row>
    <row r="9" spans="1:12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116</v>
      </c>
      <c r="G9" s="9">
        <v>7</v>
      </c>
      <c r="H9" s="9">
        <v>8</v>
      </c>
      <c r="I9" s="9" t="s">
        <v>117</v>
      </c>
      <c r="J9" s="9" t="s">
        <v>212</v>
      </c>
      <c r="K9" s="9">
        <v>11</v>
      </c>
      <c r="L9" s="9">
        <v>12</v>
      </c>
    </row>
    <row r="10" spans="1:12" ht="15">
      <c r="A10" s="5" t="s">
        <v>0</v>
      </c>
      <c r="B10" s="43">
        <v>-452712487.45</v>
      </c>
      <c r="C10" s="43">
        <v>452712487.45</v>
      </c>
      <c r="D10" s="43"/>
      <c r="E10" s="60"/>
      <c r="F10" s="43">
        <f>IF(SUM($B10:$E10)&lt;0,SUM($B10:$E10),0)</f>
        <v>0</v>
      </c>
      <c r="G10" s="39">
        <v>24202138277.86</v>
      </c>
      <c r="H10" s="39">
        <v>10327575677.86</v>
      </c>
      <c r="I10" s="34">
        <v>13959238700</v>
      </c>
      <c r="J10" s="50">
        <f>-$F10/$I10*100</f>
        <v>0</v>
      </c>
      <c r="K10" s="50">
        <f>($J10-$B$4)/($B$3-$B$4)</f>
        <v>0</v>
      </c>
      <c r="L10" s="50">
        <f aca="true" t="shared" si="0" ref="L10:L46">$K10*$B$5</f>
        <v>0</v>
      </c>
    </row>
    <row r="11" spans="1:12" ht="15">
      <c r="A11" s="5" t="s">
        <v>1</v>
      </c>
      <c r="B11" s="43">
        <v>-784065164.2</v>
      </c>
      <c r="C11" s="43">
        <v>169887164.2</v>
      </c>
      <c r="D11" s="39"/>
      <c r="E11" s="60"/>
      <c r="F11" s="43">
        <f aca="true" t="shared" si="1" ref="F11:F46">IF(SUM($B11:$E11)&lt;0,SUM($B11:$E11),0)</f>
        <v>-614178000</v>
      </c>
      <c r="G11" s="39">
        <v>11644557317.09</v>
      </c>
      <c r="H11" s="39">
        <v>5502768317.09</v>
      </c>
      <c r="I11" s="34">
        <v>6143629000.000001</v>
      </c>
      <c r="J11" s="50">
        <f aca="true" t="shared" si="2" ref="J11:J46">-$F11/$I11*100</f>
        <v>9.996990378162481</v>
      </c>
      <c r="K11" s="50">
        <f aca="true" t="shared" si="3" ref="K11:K46">($J11-$B$4)/($B$3-$B$4)</f>
        <v>0.5581126510989649</v>
      </c>
      <c r="L11" s="50">
        <f t="shared" si="0"/>
        <v>-0.5581126510989649</v>
      </c>
    </row>
    <row r="12" spans="1:12" ht="15">
      <c r="A12" s="5" t="s">
        <v>2</v>
      </c>
      <c r="B12" s="43"/>
      <c r="C12" s="43">
        <v>7858259.46</v>
      </c>
      <c r="D12" s="43"/>
      <c r="E12" s="60"/>
      <c r="F12" s="43">
        <f t="shared" si="1"/>
        <v>0</v>
      </c>
      <c r="G12" s="39">
        <v>1871136011</v>
      </c>
      <c r="H12" s="39">
        <v>619556511</v>
      </c>
      <c r="I12" s="34">
        <v>1225472100</v>
      </c>
      <c r="J12" s="50">
        <f t="shared" si="2"/>
        <v>0</v>
      </c>
      <c r="K12" s="50">
        <f t="shared" si="3"/>
        <v>0</v>
      </c>
      <c r="L12" s="50">
        <f t="shared" si="0"/>
        <v>0</v>
      </c>
    </row>
    <row r="13" spans="1:12" ht="15">
      <c r="A13" s="5" t="s">
        <v>3</v>
      </c>
      <c r="B13" s="43">
        <v>-331686056.56</v>
      </c>
      <c r="C13" s="43">
        <v>257393056.56</v>
      </c>
      <c r="D13" s="43"/>
      <c r="E13" s="60"/>
      <c r="F13" s="43">
        <f t="shared" si="1"/>
        <v>-74293000</v>
      </c>
      <c r="G13" s="39">
        <v>1405747832.65</v>
      </c>
      <c r="H13" s="39">
        <v>278588832.65</v>
      </c>
      <c r="I13" s="34">
        <v>1072997000.0000001</v>
      </c>
      <c r="J13" s="50">
        <f t="shared" si="2"/>
        <v>6.923877699564864</v>
      </c>
      <c r="K13" s="50">
        <f t="shared" si="3"/>
        <v>0.3865467098208247</v>
      </c>
      <c r="L13" s="50">
        <f t="shared" si="0"/>
        <v>-0.3865467098208247</v>
      </c>
    </row>
    <row r="14" spans="1:12" ht="15">
      <c r="A14" s="5" t="s">
        <v>4</v>
      </c>
      <c r="B14" s="43"/>
      <c r="C14" s="43">
        <v>148666885.32</v>
      </c>
      <c r="D14" s="43"/>
      <c r="E14" s="60"/>
      <c r="F14" s="43">
        <f t="shared" si="1"/>
        <v>0</v>
      </c>
      <c r="G14" s="39">
        <v>1182792170</v>
      </c>
      <c r="H14" s="39">
        <v>849209170</v>
      </c>
      <c r="I14" s="34">
        <v>334034000</v>
      </c>
      <c r="J14" s="50">
        <f t="shared" si="2"/>
        <v>0</v>
      </c>
      <c r="K14" s="50">
        <f t="shared" si="3"/>
        <v>0</v>
      </c>
      <c r="L14" s="50">
        <f t="shared" si="0"/>
        <v>0</v>
      </c>
    </row>
    <row r="15" spans="1:12" ht="15">
      <c r="A15" s="5" t="s">
        <v>5</v>
      </c>
      <c r="B15" s="43">
        <v>-30025108.25</v>
      </c>
      <c r="C15" s="43">
        <v>51517108.25</v>
      </c>
      <c r="D15" s="43"/>
      <c r="E15" s="60"/>
      <c r="F15" s="43">
        <f t="shared" si="1"/>
        <v>0</v>
      </c>
      <c r="G15" s="39">
        <v>495398200</v>
      </c>
      <c r="H15" s="39">
        <v>93675200</v>
      </c>
      <c r="I15" s="34">
        <v>390734000</v>
      </c>
      <c r="J15" s="50">
        <f t="shared" si="2"/>
        <v>0</v>
      </c>
      <c r="K15" s="50">
        <f t="shared" si="3"/>
        <v>0</v>
      </c>
      <c r="L15" s="50">
        <f t="shared" si="0"/>
        <v>0</v>
      </c>
    </row>
    <row r="16" spans="1:12" ht="15">
      <c r="A16" s="5" t="s">
        <v>6</v>
      </c>
      <c r="B16" s="43">
        <v>-375057103.72</v>
      </c>
      <c r="C16" s="43">
        <v>388057103.72</v>
      </c>
      <c r="D16" s="43"/>
      <c r="E16" s="60"/>
      <c r="F16" s="43">
        <f t="shared" si="1"/>
        <v>0</v>
      </c>
      <c r="G16" s="39">
        <v>962992664.18</v>
      </c>
      <c r="H16" s="39">
        <v>586130159.46</v>
      </c>
      <c r="I16" s="34">
        <v>347293753.55999994</v>
      </c>
      <c r="J16" s="50">
        <f t="shared" si="2"/>
        <v>0</v>
      </c>
      <c r="K16" s="50">
        <f t="shared" si="3"/>
        <v>0</v>
      </c>
      <c r="L16" s="50">
        <f t="shared" si="0"/>
        <v>0</v>
      </c>
    </row>
    <row r="17" spans="1:12" ht="15">
      <c r="A17" s="5" t="s">
        <v>7</v>
      </c>
      <c r="B17" s="43">
        <v>-9638187.54</v>
      </c>
      <c r="C17" s="43">
        <v>2403487.54</v>
      </c>
      <c r="D17" s="43"/>
      <c r="E17" s="60"/>
      <c r="F17" s="43">
        <f t="shared" si="1"/>
        <v>-7234699.999999999</v>
      </c>
      <c r="G17" s="39">
        <v>349127381.62</v>
      </c>
      <c r="H17" s="39">
        <v>227911169.16</v>
      </c>
      <c r="I17" s="34">
        <v>133899300</v>
      </c>
      <c r="J17" s="50">
        <f t="shared" si="2"/>
        <v>5.403090232734599</v>
      </c>
      <c r="K17" s="50">
        <f t="shared" si="3"/>
        <v>0.30164408485433664</v>
      </c>
      <c r="L17" s="50">
        <f t="shared" si="0"/>
        <v>-0.30164408485433664</v>
      </c>
    </row>
    <row r="18" spans="1:12" ht="15">
      <c r="A18" s="5" t="s">
        <v>8</v>
      </c>
      <c r="B18" s="43">
        <v>-9270409.17</v>
      </c>
      <c r="C18" s="43">
        <v>19876113.92</v>
      </c>
      <c r="D18" s="43"/>
      <c r="E18" s="60"/>
      <c r="F18" s="43">
        <f t="shared" si="1"/>
        <v>0</v>
      </c>
      <c r="G18" s="39">
        <v>717647135</v>
      </c>
      <c r="H18" s="39">
        <v>290662135</v>
      </c>
      <c r="I18" s="34">
        <v>335773000</v>
      </c>
      <c r="J18" s="50">
        <f t="shared" si="2"/>
        <v>0</v>
      </c>
      <c r="K18" s="50">
        <f t="shared" si="3"/>
        <v>0</v>
      </c>
      <c r="L18" s="50">
        <f t="shared" si="0"/>
        <v>0</v>
      </c>
    </row>
    <row r="19" spans="1:12" ht="15">
      <c r="A19" s="5" t="s">
        <v>9</v>
      </c>
      <c r="B19" s="43">
        <v>-42098179.37</v>
      </c>
      <c r="C19" s="43">
        <v>42098179.37</v>
      </c>
      <c r="D19" s="43"/>
      <c r="E19" s="60"/>
      <c r="F19" s="43">
        <f t="shared" si="1"/>
        <v>0</v>
      </c>
      <c r="G19" s="39">
        <v>692742717</v>
      </c>
      <c r="H19" s="39">
        <v>502015717</v>
      </c>
      <c r="I19" s="34">
        <v>187571000</v>
      </c>
      <c r="J19" s="50">
        <f t="shared" si="2"/>
        <v>0</v>
      </c>
      <c r="K19" s="50">
        <f t="shared" si="3"/>
        <v>0</v>
      </c>
      <c r="L19" s="50">
        <f t="shared" si="0"/>
        <v>0</v>
      </c>
    </row>
    <row r="20" spans="1:12" ht="15">
      <c r="A20" s="5" t="s">
        <v>10</v>
      </c>
      <c r="B20" s="43">
        <v>-8657643.99</v>
      </c>
      <c r="C20" s="43">
        <v>8657643.99</v>
      </c>
      <c r="D20" s="43"/>
      <c r="E20" s="60"/>
      <c r="F20" s="43">
        <f t="shared" si="1"/>
        <v>0</v>
      </c>
      <c r="G20" s="39">
        <v>118480002</v>
      </c>
      <c r="H20" s="39">
        <v>85572502</v>
      </c>
      <c r="I20" s="34">
        <v>28593000</v>
      </c>
      <c r="J20" s="50">
        <f t="shared" si="2"/>
        <v>0</v>
      </c>
      <c r="K20" s="50">
        <f t="shared" si="3"/>
        <v>0</v>
      </c>
      <c r="L20" s="50">
        <f t="shared" si="0"/>
        <v>0</v>
      </c>
    </row>
    <row r="21" spans="1:12" ht="15">
      <c r="A21" s="5" t="s">
        <v>11</v>
      </c>
      <c r="B21" s="43">
        <v>-34956544.43</v>
      </c>
      <c r="C21" s="43">
        <v>34956544.43</v>
      </c>
      <c r="D21" s="43"/>
      <c r="E21" s="60"/>
      <c r="F21" s="43">
        <f t="shared" si="1"/>
        <v>0</v>
      </c>
      <c r="G21" s="39">
        <v>403644955.6</v>
      </c>
      <c r="H21" s="39">
        <v>250154955.6</v>
      </c>
      <c r="I21" s="34">
        <v>148151730</v>
      </c>
      <c r="J21" s="50">
        <f t="shared" si="2"/>
        <v>0</v>
      </c>
      <c r="K21" s="50">
        <f t="shared" si="3"/>
        <v>0</v>
      </c>
      <c r="L21" s="50">
        <f t="shared" si="0"/>
        <v>0</v>
      </c>
    </row>
    <row r="22" spans="1:12" ht="15">
      <c r="A22" s="5" t="s">
        <v>12</v>
      </c>
      <c r="B22" s="43">
        <v>-714041.07</v>
      </c>
      <c r="C22" s="43">
        <v>3878597.66</v>
      </c>
      <c r="D22" s="43"/>
      <c r="E22" s="60"/>
      <c r="F22" s="43">
        <f t="shared" si="1"/>
        <v>0</v>
      </c>
      <c r="G22" s="39">
        <v>161908964.55</v>
      </c>
      <c r="H22" s="39">
        <v>104761964.55</v>
      </c>
      <c r="I22" s="34">
        <v>58530000</v>
      </c>
      <c r="J22" s="50">
        <f t="shared" si="2"/>
        <v>0</v>
      </c>
      <c r="K22" s="50">
        <f t="shared" si="3"/>
        <v>0</v>
      </c>
      <c r="L22" s="50">
        <f t="shared" si="0"/>
        <v>0</v>
      </c>
    </row>
    <row r="23" spans="1:12" ht="15">
      <c r="A23" s="5" t="s">
        <v>13</v>
      </c>
      <c r="B23" s="43"/>
      <c r="C23" s="43">
        <v>14287026.02</v>
      </c>
      <c r="D23" s="43"/>
      <c r="E23" s="60"/>
      <c r="F23" s="43">
        <f t="shared" si="1"/>
        <v>0</v>
      </c>
      <c r="G23" s="39">
        <v>355740082.79</v>
      </c>
      <c r="H23" s="39">
        <v>256796082.79</v>
      </c>
      <c r="I23" s="34">
        <v>89013000</v>
      </c>
      <c r="J23" s="50">
        <f t="shared" si="2"/>
        <v>0</v>
      </c>
      <c r="K23" s="50">
        <f t="shared" si="3"/>
        <v>0</v>
      </c>
      <c r="L23" s="50">
        <f t="shared" si="0"/>
        <v>0</v>
      </c>
    </row>
    <row r="24" spans="1:12" ht="15">
      <c r="A24" s="5" t="s">
        <v>14</v>
      </c>
      <c r="B24" s="43">
        <v>-9856450.02</v>
      </c>
      <c r="C24" s="43">
        <v>9856450.02</v>
      </c>
      <c r="D24" s="43"/>
      <c r="E24" s="60"/>
      <c r="F24" s="43">
        <f t="shared" si="1"/>
        <v>0</v>
      </c>
      <c r="G24" s="39">
        <v>186944367.82</v>
      </c>
      <c r="H24" s="39">
        <v>105832435.82</v>
      </c>
      <c r="I24" s="34">
        <v>87092147.00000003</v>
      </c>
      <c r="J24" s="50">
        <f t="shared" si="2"/>
        <v>0</v>
      </c>
      <c r="K24" s="50">
        <f t="shared" si="3"/>
        <v>0</v>
      </c>
      <c r="L24" s="50">
        <f t="shared" si="0"/>
        <v>0</v>
      </c>
    </row>
    <row r="25" spans="1:12" ht="15">
      <c r="A25" s="5" t="s">
        <v>15</v>
      </c>
      <c r="B25" s="43">
        <v>-18199578.33</v>
      </c>
      <c r="C25" s="43">
        <v>18199578.33</v>
      </c>
      <c r="D25" s="43"/>
      <c r="E25" s="60"/>
      <c r="F25" s="43">
        <f t="shared" si="1"/>
        <v>0</v>
      </c>
      <c r="G25" s="39">
        <v>456163742.37</v>
      </c>
      <c r="H25" s="39">
        <v>399754742.37</v>
      </c>
      <c r="I25" s="34">
        <v>59650000</v>
      </c>
      <c r="J25" s="50">
        <f t="shared" si="2"/>
        <v>0</v>
      </c>
      <c r="K25" s="50">
        <f t="shared" si="3"/>
        <v>0</v>
      </c>
      <c r="L25" s="50">
        <f t="shared" si="0"/>
        <v>0</v>
      </c>
    </row>
    <row r="26" spans="1:12" ht="15">
      <c r="A26" s="5" t="s">
        <v>16</v>
      </c>
      <c r="B26" s="43">
        <v>-156710401</v>
      </c>
      <c r="C26" s="43">
        <v>150677065</v>
      </c>
      <c r="D26" s="43"/>
      <c r="E26" s="60"/>
      <c r="F26" s="43">
        <f t="shared" si="1"/>
        <v>-6033336</v>
      </c>
      <c r="G26" s="39">
        <v>2267429528.58</v>
      </c>
      <c r="H26" s="39">
        <v>1639151494.95</v>
      </c>
      <c r="I26" s="34">
        <v>521114353</v>
      </c>
      <c r="J26" s="50">
        <f t="shared" si="2"/>
        <v>1.1577758250692434</v>
      </c>
      <c r="K26" s="50">
        <f t="shared" si="3"/>
        <v>0.06463638661883532</v>
      </c>
      <c r="L26" s="50">
        <f t="shared" si="0"/>
        <v>-0.06463638661883532</v>
      </c>
    </row>
    <row r="27" spans="1:12" ht="15">
      <c r="A27" s="5" t="s">
        <v>17</v>
      </c>
      <c r="B27" s="43">
        <v>-3773393.93</v>
      </c>
      <c r="C27" s="43">
        <v>502690.93</v>
      </c>
      <c r="D27" s="43"/>
      <c r="E27" s="60"/>
      <c r="F27" s="43">
        <f t="shared" si="1"/>
        <v>-3270703</v>
      </c>
      <c r="G27" s="39">
        <v>90763958</v>
      </c>
      <c r="H27" s="39">
        <v>57449666</v>
      </c>
      <c r="I27" s="34">
        <v>30687695</v>
      </c>
      <c r="J27" s="50">
        <f t="shared" si="2"/>
        <v>10.65802759053751</v>
      </c>
      <c r="K27" s="50">
        <f t="shared" si="3"/>
        <v>0.595017081044161</v>
      </c>
      <c r="L27" s="50">
        <f t="shared" si="0"/>
        <v>-0.595017081044161</v>
      </c>
    </row>
    <row r="28" spans="1:12" ht="15">
      <c r="A28" s="5" t="s">
        <v>18</v>
      </c>
      <c r="B28" s="43">
        <v>-3978975.05</v>
      </c>
      <c r="C28" s="43">
        <v>2012975.05</v>
      </c>
      <c r="D28" s="43"/>
      <c r="E28" s="60"/>
      <c r="F28" s="43">
        <f t="shared" si="1"/>
        <v>-1965999.9999999998</v>
      </c>
      <c r="G28" s="39">
        <v>162840522.95</v>
      </c>
      <c r="H28" s="39">
        <v>118249522.95</v>
      </c>
      <c r="I28" s="34">
        <v>44517000</v>
      </c>
      <c r="J28" s="50">
        <f t="shared" si="2"/>
        <v>4.416290405912347</v>
      </c>
      <c r="K28" s="50">
        <f t="shared" si="3"/>
        <v>0.24655295776324532</v>
      </c>
      <c r="L28" s="50">
        <f t="shared" si="0"/>
        <v>-0.24655295776324532</v>
      </c>
    </row>
    <row r="29" spans="1:12" ht="15">
      <c r="A29" s="5" t="s">
        <v>19</v>
      </c>
      <c r="B29" s="43">
        <v>-31549536.7</v>
      </c>
      <c r="C29" s="43">
        <v>31149536.7</v>
      </c>
      <c r="D29" s="43"/>
      <c r="E29" s="60"/>
      <c r="F29" s="43">
        <f t="shared" si="1"/>
        <v>-400000</v>
      </c>
      <c r="G29" s="39">
        <v>352149375.97</v>
      </c>
      <c r="H29" s="39">
        <v>155034387.97</v>
      </c>
      <c r="I29" s="34">
        <v>150141833</v>
      </c>
      <c r="J29" s="50">
        <f t="shared" si="2"/>
        <v>0.26641475730484787</v>
      </c>
      <c r="K29" s="50">
        <f t="shared" si="3"/>
        <v>0.014873420986389522</v>
      </c>
      <c r="L29" s="50">
        <f t="shared" si="0"/>
        <v>-0.014873420986389522</v>
      </c>
    </row>
    <row r="30" spans="1:12" ht="15">
      <c r="A30" s="5" t="s">
        <v>20</v>
      </c>
      <c r="B30" s="43">
        <v>-95766701</v>
      </c>
      <c r="C30" s="43">
        <v>95766701</v>
      </c>
      <c r="D30" s="43"/>
      <c r="E30" s="60"/>
      <c r="F30" s="43">
        <f t="shared" si="1"/>
        <v>0</v>
      </c>
      <c r="G30" s="39">
        <v>389539360.34</v>
      </c>
      <c r="H30" s="39">
        <v>166695436.34</v>
      </c>
      <c r="I30" s="34">
        <v>169407606.76000002</v>
      </c>
      <c r="J30" s="50">
        <f t="shared" si="2"/>
        <v>0</v>
      </c>
      <c r="K30" s="50">
        <f t="shared" si="3"/>
        <v>0</v>
      </c>
      <c r="L30" s="50">
        <f t="shared" si="0"/>
        <v>0</v>
      </c>
    </row>
    <row r="31" spans="1:12" ht="15">
      <c r="A31" s="5" t="s">
        <v>21</v>
      </c>
      <c r="B31" s="43">
        <v>-15598106.21</v>
      </c>
      <c r="C31" s="43">
        <v>15598106.21</v>
      </c>
      <c r="D31" s="43"/>
      <c r="E31" s="60"/>
      <c r="F31" s="43">
        <f t="shared" si="1"/>
        <v>0</v>
      </c>
      <c r="G31" s="39">
        <v>172649379.06</v>
      </c>
      <c r="H31" s="39">
        <v>92522379.06</v>
      </c>
      <c r="I31" s="34">
        <v>70014308.99999999</v>
      </c>
      <c r="J31" s="50">
        <f t="shared" si="2"/>
        <v>0</v>
      </c>
      <c r="K31" s="50">
        <f t="shared" si="3"/>
        <v>0</v>
      </c>
      <c r="L31" s="50">
        <f t="shared" si="0"/>
        <v>0</v>
      </c>
    </row>
    <row r="32" spans="1:12" ht="15">
      <c r="A32" s="5" t="s">
        <v>22</v>
      </c>
      <c r="B32" s="43"/>
      <c r="C32" s="43"/>
      <c r="D32" s="43"/>
      <c r="E32" s="60"/>
      <c r="F32" s="43">
        <f t="shared" si="1"/>
        <v>0</v>
      </c>
      <c r="G32" s="39">
        <v>300567945.02</v>
      </c>
      <c r="H32" s="39">
        <v>216164945.02</v>
      </c>
      <c r="I32" s="34">
        <v>81952293.05000001</v>
      </c>
      <c r="J32" s="50">
        <f t="shared" si="2"/>
        <v>0</v>
      </c>
      <c r="K32" s="50">
        <f t="shared" si="3"/>
        <v>0</v>
      </c>
      <c r="L32" s="50">
        <f t="shared" si="0"/>
        <v>0</v>
      </c>
    </row>
    <row r="33" spans="1:12" ht="15">
      <c r="A33" s="5" t="s">
        <v>23</v>
      </c>
      <c r="B33" s="43">
        <v>-67016075.15</v>
      </c>
      <c r="C33" s="43">
        <v>69780075.15</v>
      </c>
      <c r="D33" s="43"/>
      <c r="E33" s="60"/>
      <c r="F33" s="43">
        <f t="shared" si="1"/>
        <v>0</v>
      </c>
      <c r="G33" s="39">
        <v>336234403.63</v>
      </c>
      <c r="H33" s="39">
        <v>251648403.63</v>
      </c>
      <c r="I33" s="34">
        <v>78575000</v>
      </c>
      <c r="J33" s="50">
        <f t="shared" si="2"/>
        <v>0</v>
      </c>
      <c r="K33" s="50">
        <f t="shared" si="3"/>
        <v>0</v>
      </c>
      <c r="L33" s="50">
        <f t="shared" si="0"/>
        <v>0</v>
      </c>
    </row>
    <row r="34" spans="1:12" ht="15">
      <c r="A34" s="5" t="s">
        <v>24</v>
      </c>
      <c r="B34" s="43">
        <v>-38584121.73</v>
      </c>
      <c r="C34" s="43">
        <v>38584121.73</v>
      </c>
      <c r="D34" s="43"/>
      <c r="E34" s="60"/>
      <c r="F34" s="43">
        <f t="shared" si="1"/>
        <v>0</v>
      </c>
      <c r="G34" s="39">
        <v>444237800.68</v>
      </c>
      <c r="H34" s="39">
        <v>169195800.68</v>
      </c>
      <c r="I34" s="34">
        <v>238719500</v>
      </c>
      <c r="J34" s="50">
        <f t="shared" si="2"/>
        <v>0</v>
      </c>
      <c r="K34" s="50">
        <f t="shared" si="3"/>
        <v>0</v>
      </c>
      <c r="L34" s="50">
        <f t="shared" si="0"/>
        <v>0</v>
      </c>
    </row>
    <row r="35" spans="1:12" ht="15">
      <c r="A35" s="5" t="s">
        <v>25</v>
      </c>
      <c r="B35" s="43">
        <v>-615109.07</v>
      </c>
      <c r="C35" s="43">
        <v>1403109.07</v>
      </c>
      <c r="D35" s="43"/>
      <c r="E35" s="60"/>
      <c r="F35" s="43">
        <f t="shared" si="1"/>
        <v>0</v>
      </c>
      <c r="G35" s="39">
        <v>109194131.04</v>
      </c>
      <c r="H35" s="39">
        <v>84561569.04</v>
      </c>
      <c r="I35" s="34">
        <v>26029016.5</v>
      </c>
      <c r="J35" s="50">
        <f t="shared" si="2"/>
        <v>0</v>
      </c>
      <c r="K35" s="50">
        <f t="shared" si="3"/>
        <v>0</v>
      </c>
      <c r="L35" s="50">
        <f t="shared" si="0"/>
        <v>0</v>
      </c>
    </row>
    <row r="36" spans="1:12" ht="15">
      <c r="A36" s="5" t="s">
        <v>26</v>
      </c>
      <c r="B36" s="43">
        <v>-25621695.08</v>
      </c>
      <c r="C36" s="43">
        <v>18894695.08</v>
      </c>
      <c r="D36" s="43"/>
      <c r="E36" s="60"/>
      <c r="F36" s="43">
        <f t="shared" si="1"/>
        <v>-6727000</v>
      </c>
      <c r="G36" s="39">
        <v>301431568</v>
      </c>
      <c r="H36" s="39">
        <v>133268568</v>
      </c>
      <c r="I36" s="34">
        <v>189098000</v>
      </c>
      <c r="J36" s="50">
        <f t="shared" si="2"/>
        <v>3.5574146738728065</v>
      </c>
      <c r="K36" s="50">
        <f t="shared" si="3"/>
        <v>0.1986035856381858</v>
      </c>
      <c r="L36" s="50">
        <f t="shared" si="0"/>
        <v>-0.1986035856381858</v>
      </c>
    </row>
    <row r="37" spans="1:12" ht="15">
      <c r="A37" s="5" t="s">
        <v>27</v>
      </c>
      <c r="B37" s="43">
        <v>-15684833.3</v>
      </c>
      <c r="C37" s="43">
        <v>15684833.3</v>
      </c>
      <c r="D37" s="43"/>
      <c r="E37" s="60"/>
      <c r="F37" s="43">
        <f t="shared" si="1"/>
        <v>0</v>
      </c>
      <c r="G37" s="39">
        <v>306313622</v>
      </c>
      <c r="H37" s="39">
        <v>230733622</v>
      </c>
      <c r="I37" s="34">
        <v>69056327.33000001</v>
      </c>
      <c r="J37" s="50">
        <f t="shared" si="2"/>
        <v>0</v>
      </c>
      <c r="K37" s="50">
        <f t="shared" si="3"/>
        <v>0</v>
      </c>
      <c r="L37" s="50">
        <f t="shared" si="0"/>
        <v>0</v>
      </c>
    </row>
    <row r="38" spans="1:12" ht="15">
      <c r="A38" s="5" t="s">
        <v>28</v>
      </c>
      <c r="B38" s="43">
        <v>-12830945.14</v>
      </c>
      <c r="C38" s="43">
        <v>12830945.14</v>
      </c>
      <c r="D38" s="43"/>
      <c r="E38" s="60"/>
      <c r="F38" s="43">
        <f t="shared" si="1"/>
        <v>0</v>
      </c>
      <c r="G38" s="39">
        <v>362656195.32</v>
      </c>
      <c r="H38" s="39">
        <v>281229195.32</v>
      </c>
      <c r="I38" s="34">
        <v>60075000</v>
      </c>
      <c r="J38" s="50">
        <f t="shared" si="2"/>
        <v>0</v>
      </c>
      <c r="K38" s="50">
        <f t="shared" si="3"/>
        <v>0</v>
      </c>
      <c r="L38" s="50">
        <f t="shared" si="0"/>
        <v>0</v>
      </c>
    </row>
    <row r="39" spans="1:12" ht="15">
      <c r="A39" s="5" t="s">
        <v>29</v>
      </c>
      <c r="B39" s="43"/>
      <c r="C39" s="43">
        <v>2219543.4</v>
      </c>
      <c r="D39" s="43"/>
      <c r="E39" s="60"/>
      <c r="F39" s="43">
        <f t="shared" si="1"/>
        <v>0</v>
      </c>
      <c r="G39" s="39">
        <v>222471772.06</v>
      </c>
      <c r="H39" s="39">
        <v>154369012.06</v>
      </c>
      <c r="I39" s="34">
        <v>69577000</v>
      </c>
      <c r="J39" s="50">
        <f t="shared" si="2"/>
        <v>0</v>
      </c>
      <c r="K39" s="50">
        <f t="shared" si="3"/>
        <v>0</v>
      </c>
      <c r="L39" s="50">
        <f t="shared" si="0"/>
        <v>0</v>
      </c>
    </row>
    <row r="40" spans="1:12" ht="15">
      <c r="A40" s="5" t="s">
        <v>30</v>
      </c>
      <c r="B40" s="43">
        <v>-32759739.88</v>
      </c>
      <c r="C40" s="43">
        <v>13152989.88</v>
      </c>
      <c r="D40" s="43"/>
      <c r="E40" s="60"/>
      <c r="F40" s="43">
        <f t="shared" si="1"/>
        <v>-19606750</v>
      </c>
      <c r="G40" s="39">
        <v>772307683.51</v>
      </c>
      <c r="H40" s="39">
        <v>486102797.93</v>
      </c>
      <c r="I40" s="34">
        <v>270020540.53</v>
      </c>
      <c r="J40" s="50">
        <f t="shared" si="2"/>
        <v>7.261206855417594</v>
      </c>
      <c r="K40" s="50">
        <f t="shared" si="3"/>
        <v>0.4053791446181209</v>
      </c>
      <c r="L40" s="50">
        <f t="shared" si="0"/>
        <v>-0.4053791446181209</v>
      </c>
    </row>
    <row r="41" spans="1:12" ht="15">
      <c r="A41" s="5" t="s">
        <v>31</v>
      </c>
      <c r="B41" s="43">
        <v>-24051569.72</v>
      </c>
      <c r="C41" s="43">
        <v>24051569.72</v>
      </c>
      <c r="D41" s="43"/>
      <c r="E41" s="60"/>
      <c r="F41" s="43">
        <f t="shared" si="1"/>
        <v>0</v>
      </c>
      <c r="G41" s="39">
        <v>887462021.2</v>
      </c>
      <c r="H41" s="39">
        <v>531505021.2</v>
      </c>
      <c r="I41" s="34">
        <v>231899000.00000006</v>
      </c>
      <c r="J41" s="50">
        <f t="shared" si="2"/>
        <v>0</v>
      </c>
      <c r="K41" s="50">
        <f t="shared" si="3"/>
        <v>0</v>
      </c>
      <c r="L41" s="50">
        <f t="shared" si="0"/>
        <v>0</v>
      </c>
    </row>
    <row r="42" spans="1:12" ht="15">
      <c r="A42" s="5" t="s">
        <v>32</v>
      </c>
      <c r="B42" s="43">
        <v>-7666346.19</v>
      </c>
      <c r="C42" s="43">
        <v>12666346.19</v>
      </c>
      <c r="D42" s="43"/>
      <c r="E42" s="60"/>
      <c r="F42" s="43">
        <f t="shared" si="1"/>
        <v>0</v>
      </c>
      <c r="G42" s="39">
        <v>269155294.58</v>
      </c>
      <c r="H42" s="39">
        <v>144543354.58</v>
      </c>
      <c r="I42" s="34">
        <v>99408595.18</v>
      </c>
      <c r="J42" s="50">
        <f t="shared" si="2"/>
        <v>0</v>
      </c>
      <c r="K42" s="50">
        <f t="shared" si="3"/>
        <v>0</v>
      </c>
      <c r="L42" s="50">
        <f t="shared" si="0"/>
        <v>0</v>
      </c>
    </row>
    <row r="43" spans="1:12" ht="15">
      <c r="A43" s="5" t="s">
        <v>33</v>
      </c>
      <c r="B43" s="43"/>
      <c r="C43" s="43">
        <v>7756196.97</v>
      </c>
      <c r="D43" s="43"/>
      <c r="E43" s="60"/>
      <c r="F43" s="43">
        <f t="shared" si="1"/>
        <v>0</v>
      </c>
      <c r="G43" s="39">
        <v>156289743.23</v>
      </c>
      <c r="H43" s="39">
        <v>105767743.23</v>
      </c>
      <c r="I43" s="34">
        <v>45727000</v>
      </c>
      <c r="J43" s="50">
        <f t="shared" si="2"/>
        <v>0</v>
      </c>
      <c r="K43" s="50">
        <f t="shared" si="3"/>
        <v>0</v>
      </c>
      <c r="L43" s="50">
        <f t="shared" si="0"/>
        <v>0</v>
      </c>
    </row>
    <row r="44" spans="1:12" ht="15">
      <c r="A44" s="5" t="s">
        <v>34</v>
      </c>
      <c r="B44" s="43">
        <v>-24827432.36</v>
      </c>
      <c r="C44" s="43">
        <v>16440432.36</v>
      </c>
      <c r="D44" s="43"/>
      <c r="E44" s="60"/>
      <c r="F44" s="43">
        <f t="shared" si="1"/>
        <v>-8387000</v>
      </c>
      <c r="G44" s="39">
        <v>168739490</v>
      </c>
      <c r="H44" s="39">
        <v>121049558</v>
      </c>
      <c r="I44" s="34">
        <v>46823000</v>
      </c>
      <c r="J44" s="50">
        <f t="shared" si="2"/>
        <v>17.912137197531127</v>
      </c>
      <c r="K44" s="50">
        <f t="shared" si="3"/>
        <v>1</v>
      </c>
      <c r="L44" s="50">
        <f t="shared" si="0"/>
        <v>-1</v>
      </c>
    </row>
    <row r="45" spans="1:12" ht="15">
      <c r="A45" s="5" t="s">
        <v>35</v>
      </c>
      <c r="B45" s="43">
        <v>-4994700</v>
      </c>
      <c r="C45" s="43">
        <v>4831700</v>
      </c>
      <c r="D45" s="43"/>
      <c r="E45" s="60"/>
      <c r="F45" s="43">
        <f t="shared" si="1"/>
        <v>-163000</v>
      </c>
      <c r="G45" s="39">
        <v>153740410</v>
      </c>
      <c r="H45" s="39">
        <v>102157288</v>
      </c>
      <c r="I45" s="34">
        <v>44103899.999999985</v>
      </c>
      <c r="J45" s="50">
        <f t="shared" si="2"/>
        <v>0.36958182836438513</v>
      </c>
      <c r="K45" s="50">
        <f t="shared" si="3"/>
        <v>0.02063303916717015</v>
      </c>
      <c r="L45" s="50">
        <f t="shared" si="0"/>
        <v>-0.02063303916717015</v>
      </c>
    </row>
    <row r="46" spans="1:12" ht="15">
      <c r="A46" s="5" t="s">
        <v>36</v>
      </c>
      <c r="B46" s="43">
        <v>-19623947.29</v>
      </c>
      <c r="C46" s="43">
        <v>22123947.29</v>
      </c>
      <c r="D46" s="43"/>
      <c r="E46" s="60"/>
      <c r="F46" s="43">
        <f t="shared" si="1"/>
        <v>0</v>
      </c>
      <c r="G46" s="39">
        <v>216894441.86</v>
      </c>
      <c r="H46" s="39">
        <v>146930437.86</v>
      </c>
      <c r="I46" s="34">
        <v>67022300</v>
      </c>
      <c r="J46" s="50">
        <f t="shared" si="2"/>
        <v>0</v>
      </c>
      <c r="K46" s="50">
        <f t="shared" si="3"/>
        <v>0</v>
      </c>
      <c r="L46" s="50">
        <f t="shared" si="0"/>
        <v>0</v>
      </c>
    </row>
    <row r="47" spans="1:12" ht="15">
      <c r="A47" s="15" t="s">
        <v>71</v>
      </c>
      <c r="B47" s="44">
        <f>SUM(B$10:B$46)</f>
        <v>-2688590582.9</v>
      </c>
      <c r="C47" s="44">
        <f>SUM(C$10:C$46)</f>
        <v>2186433266.4100003</v>
      </c>
      <c r="D47" s="44">
        <f>SUM(D$10:D$46)</f>
        <v>0</v>
      </c>
      <c r="E47" s="44">
        <f>SUM(E$10:E$46)</f>
        <v>0</v>
      </c>
      <c r="F47" s="44">
        <f>SUM($F$10:$F$46)</f>
        <v>-742259489</v>
      </c>
      <c r="G47" s="44">
        <f>SUM(G$10:G$46)</f>
        <v>53650230468.56</v>
      </c>
      <c r="H47" s="44">
        <f>SUM(H$10:H$46)</f>
        <v>25869295776.170006</v>
      </c>
      <c r="I47" s="44">
        <f>SUM(I$10:I$46)</f>
        <v>27205640999.91</v>
      </c>
      <c r="J47" s="16"/>
      <c r="K47" s="17"/>
      <c r="L47" s="17"/>
    </row>
  </sheetData>
  <sheetProtection/>
  <mergeCells count="7">
    <mergeCell ref="J7:J8"/>
    <mergeCell ref="K7:K8"/>
    <mergeCell ref="L7:L8"/>
    <mergeCell ref="A1:L1"/>
    <mergeCell ref="A7:A8"/>
    <mergeCell ref="B7:F7"/>
    <mergeCell ref="G7:I7"/>
  </mergeCells>
  <printOptions horizontalCentered="1"/>
  <pageMargins left="0.23" right="0.15748031496062992" top="0.4330708661417323" bottom="0.31496062992125984" header="0.31496062992125984" footer="0.31496062992125984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9"/>
  <sheetViews>
    <sheetView view="pageBreakPreview" zoomScale="70" zoomScaleSheetLayoutView="70" zoomScalePageLayoutView="0" workbookViewId="0" topLeftCell="A1">
      <pane ySplit="9" topLeftCell="A19" activePane="bottomLeft" state="frozen"/>
      <selection pane="topLeft" activeCell="A1" sqref="A1"/>
      <selection pane="bottomLeft" activeCell="H10" sqref="H10:H46"/>
    </sheetView>
  </sheetViews>
  <sheetFormatPr defaultColWidth="9.140625" defaultRowHeight="15"/>
  <cols>
    <col min="1" max="1" width="24.7109375" style="1" customWidth="1"/>
    <col min="2" max="2" width="17.7109375" style="1" customWidth="1"/>
    <col min="3" max="3" width="22.7109375" style="1" customWidth="1"/>
    <col min="4" max="4" width="18.7109375" style="1" customWidth="1"/>
    <col min="5" max="5" width="18.00390625" style="1" customWidth="1"/>
    <col min="6" max="6" width="16.7109375" style="1" customWidth="1"/>
    <col min="7" max="7" width="8.7109375" style="1" customWidth="1"/>
    <col min="8" max="8" width="19.00390625" style="1" customWidth="1"/>
    <col min="9" max="16384" width="9.140625" style="1" customWidth="1"/>
  </cols>
  <sheetData>
    <row r="1" spans="1:8" ht="15">
      <c r="A1" s="73" t="s">
        <v>222</v>
      </c>
      <c r="B1" s="73"/>
      <c r="C1" s="73"/>
      <c r="D1" s="73"/>
      <c r="E1" s="73"/>
      <c r="F1" s="73"/>
      <c r="G1" s="73"/>
      <c r="H1" s="73"/>
    </row>
    <row r="3" spans="1:5" ht="15">
      <c r="A3" s="11" t="s">
        <v>158</v>
      </c>
      <c r="B3" s="30">
        <f>MAX($F$10:$F$46)</f>
        <v>83.92276835251097</v>
      </c>
      <c r="C3" s="35"/>
      <c r="D3" s="25"/>
      <c r="E3" s="25"/>
    </row>
    <row r="4" spans="1:5" ht="15">
      <c r="A4" s="12" t="s">
        <v>159</v>
      </c>
      <c r="B4" s="31">
        <f>MIN($F$10:$F$46)</f>
        <v>0</v>
      </c>
      <c r="C4" s="55"/>
      <c r="D4" s="27"/>
      <c r="E4" s="27"/>
    </row>
    <row r="5" spans="1:5" ht="15">
      <c r="A5" s="13" t="s">
        <v>160</v>
      </c>
      <c r="B5" s="14" t="s">
        <v>43</v>
      </c>
      <c r="C5" s="28"/>
      <c r="D5" s="28"/>
      <c r="E5" s="28"/>
    </row>
    <row r="7" spans="1:8" s="8" customFormat="1" ht="18" customHeight="1">
      <c r="A7" s="63" t="s">
        <v>38</v>
      </c>
      <c r="B7" s="81" t="s">
        <v>236</v>
      </c>
      <c r="C7" s="82"/>
      <c r="D7" s="83" t="s">
        <v>113</v>
      </c>
      <c r="E7" s="83" t="s">
        <v>205</v>
      </c>
      <c r="F7" s="67" t="s">
        <v>161</v>
      </c>
      <c r="G7" s="67" t="s">
        <v>162</v>
      </c>
      <c r="H7" s="67" t="s">
        <v>163</v>
      </c>
    </row>
    <row r="8" spans="1:8" s="8" customFormat="1" ht="66" customHeight="1">
      <c r="A8" s="64"/>
      <c r="B8" s="54" t="s">
        <v>227</v>
      </c>
      <c r="C8" s="54" t="s">
        <v>228</v>
      </c>
      <c r="D8" s="84"/>
      <c r="E8" s="84"/>
      <c r="F8" s="68"/>
      <c r="G8" s="68"/>
      <c r="H8" s="68"/>
    </row>
    <row r="9" spans="1:8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 t="s">
        <v>229</v>
      </c>
      <c r="G9" s="9">
        <v>7</v>
      </c>
      <c r="H9" s="9">
        <v>8</v>
      </c>
    </row>
    <row r="10" spans="1:8" ht="15">
      <c r="A10" s="5" t="s">
        <v>0</v>
      </c>
      <c r="B10" s="39">
        <v>6656213000</v>
      </c>
      <c r="C10" s="58">
        <v>300000000</v>
      </c>
      <c r="D10" s="39">
        <v>24202138277.86</v>
      </c>
      <c r="E10" s="39">
        <v>10327575677.86</v>
      </c>
      <c r="F10" s="39">
        <f>($B10-$C10)/($D10-$E10)*100</f>
        <v>45.8119883361224</v>
      </c>
      <c r="G10" s="39">
        <f>($F10-$B$4)/($B$3-$B$4)</f>
        <v>0.5458827113959439</v>
      </c>
      <c r="H10" s="39">
        <f aca="true" t="shared" si="0" ref="H10:H46">$G10*$B$5</f>
        <v>-1.0917654227918878</v>
      </c>
    </row>
    <row r="11" spans="1:8" ht="15">
      <c r="A11" s="5" t="s">
        <v>1</v>
      </c>
      <c r="B11" s="39">
        <v>5323837355.17</v>
      </c>
      <c r="C11" s="58">
        <v>169478000</v>
      </c>
      <c r="D11" s="39">
        <v>11644557317.09</v>
      </c>
      <c r="E11" s="39">
        <v>5502768317.09</v>
      </c>
      <c r="F11" s="39">
        <f aca="true" t="shared" si="1" ref="F11:F47">($B11-$C11)/($D11-$E11)*100</f>
        <v>83.92276835251097</v>
      </c>
      <c r="G11" s="39">
        <f aca="true" t="shared" si="2" ref="G11:G46">($F11-$B$4)/($B$3-$B$4)</f>
        <v>1</v>
      </c>
      <c r="H11" s="39">
        <f t="shared" si="0"/>
        <v>-2</v>
      </c>
    </row>
    <row r="12" spans="1:8" ht="15">
      <c r="A12" s="5" t="s">
        <v>2</v>
      </c>
      <c r="B12" s="39">
        <v>122530700</v>
      </c>
      <c r="C12" s="58">
        <v>42530700</v>
      </c>
      <c r="D12" s="39">
        <v>1871136011</v>
      </c>
      <c r="E12" s="39">
        <v>619556511</v>
      </c>
      <c r="F12" s="39">
        <f t="shared" si="1"/>
        <v>6.391923165887585</v>
      </c>
      <c r="G12" s="39">
        <f t="shared" si="2"/>
        <v>0.07616435076401216</v>
      </c>
      <c r="H12" s="39">
        <f t="shared" si="0"/>
        <v>-0.15232870152802433</v>
      </c>
    </row>
    <row r="13" spans="1:8" ht="15">
      <c r="A13" s="5" t="s">
        <v>3</v>
      </c>
      <c r="B13" s="39">
        <v>100707000</v>
      </c>
      <c r="C13" s="58">
        <v>100707000</v>
      </c>
      <c r="D13" s="39">
        <v>1405747832.65</v>
      </c>
      <c r="E13" s="39">
        <v>278588832.65</v>
      </c>
      <c r="F13" s="39">
        <f t="shared" si="1"/>
        <v>0</v>
      </c>
      <c r="G13" s="39">
        <f t="shared" si="2"/>
        <v>0</v>
      </c>
      <c r="H13" s="39">
        <f t="shared" si="0"/>
        <v>0</v>
      </c>
    </row>
    <row r="14" spans="1:8" ht="15">
      <c r="A14" s="5" t="s">
        <v>4</v>
      </c>
      <c r="B14" s="39">
        <v>143000000</v>
      </c>
      <c r="C14" s="58">
        <v>0</v>
      </c>
      <c r="D14" s="39">
        <v>1182792170</v>
      </c>
      <c r="E14" s="39">
        <v>849209170</v>
      </c>
      <c r="F14" s="39">
        <f t="shared" si="1"/>
        <v>42.86789194893025</v>
      </c>
      <c r="G14" s="39">
        <f t="shared" si="2"/>
        <v>0.5108016905360777</v>
      </c>
      <c r="H14" s="39">
        <f t="shared" si="0"/>
        <v>-1.0216033810721554</v>
      </c>
    </row>
    <row r="15" spans="1:8" ht="15">
      <c r="A15" s="5" t="s">
        <v>5</v>
      </c>
      <c r="B15" s="39">
        <v>31259000</v>
      </c>
      <c r="C15" s="58">
        <v>31259000</v>
      </c>
      <c r="D15" s="39">
        <v>495398200</v>
      </c>
      <c r="E15" s="39">
        <v>93675200</v>
      </c>
      <c r="F15" s="39">
        <f t="shared" si="1"/>
        <v>0</v>
      </c>
      <c r="G15" s="39">
        <f t="shared" si="2"/>
        <v>0</v>
      </c>
      <c r="H15" s="39">
        <f t="shared" si="0"/>
        <v>0</v>
      </c>
    </row>
    <row r="16" spans="1:8" ht="15">
      <c r="A16" s="5" t="s">
        <v>6</v>
      </c>
      <c r="B16" s="39">
        <v>38155000</v>
      </c>
      <c r="C16" s="58">
        <v>28395000</v>
      </c>
      <c r="D16" s="39">
        <v>962992664.18</v>
      </c>
      <c r="E16" s="39">
        <v>586130159.46</v>
      </c>
      <c r="F16" s="39">
        <f t="shared" si="1"/>
        <v>2.5898039411618976</v>
      </c>
      <c r="G16" s="39">
        <f t="shared" si="2"/>
        <v>0.030859372158502093</v>
      </c>
      <c r="H16" s="39">
        <f t="shared" si="0"/>
        <v>-0.061718744317004186</v>
      </c>
    </row>
    <row r="17" spans="1:8" ht="15">
      <c r="A17" s="5" t="s">
        <v>7</v>
      </c>
      <c r="B17" s="39">
        <v>118581100</v>
      </c>
      <c r="C17" s="58">
        <v>57230300</v>
      </c>
      <c r="D17" s="39">
        <v>349127381.62</v>
      </c>
      <c r="E17" s="39">
        <v>227911169.16</v>
      </c>
      <c r="F17" s="39">
        <f t="shared" si="1"/>
        <v>50.612701679855796</v>
      </c>
      <c r="G17" s="39">
        <f t="shared" si="2"/>
        <v>0.6030866554265838</v>
      </c>
      <c r="H17" s="39">
        <f t="shared" si="0"/>
        <v>-1.2061733108531676</v>
      </c>
    </row>
    <row r="18" spans="1:8" ht="15">
      <c r="A18" s="5" t="s">
        <v>8</v>
      </c>
      <c r="B18" s="39">
        <v>29016295.25</v>
      </c>
      <c r="C18" s="58">
        <v>0</v>
      </c>
      <c r="D18" s="39">
        <v>717647135</v>
      </c>
      <c r="E18" s="39">
        <v>290662135</v>
      </c>
      <c r="F18" s="39">
        <f t="shared" si="1"/>
        <v>6.79562402660515</v>
      </c>
      <c r="G18" s="39">
        <f t="shared" si="2"/>
        <v>0.08097473617720363</v>
      </c>
      <c r="H18" s="39">
        <f t="shared" si="0"/>
        <v>-0.16194947235440726</v>
      </c>
    </row>
    <row r="19" spans="1:8" ht="15">
      <c r="A19" s="5" t="s">
        <v>9</v>
      </c>
      <c r="B19" s="39">
        <v>0</v>
      </c>
      <c r="C19" s="58">
        <v>0</v>
      </c>
      <c r="D19" s="39">
        <v>692742717</v>
      </c>
      <c r="E19" s="39">
        <v>502015717</v>
      </c>
      <c r="F19" s="39">
        <f t="shared" si="1"/>
        <v>0</v>
      </c>
      <c r="G19" s="39">
        <f t="shared" si="2"/>
        <v>0</v>
      </c>
      <c r="H19" s="39">
        <f t="shared" si="0"/>
        <v>0</v>
      </c>
    </row>
    <row r="20" spans="1:8" ht="15">
      <c r="A20" s="5" t="s">
        <v>10</v>
      </c>
      <c r="B20" s="39">
        <v>0</v>
      </c>
      <c r="C20" s="58">
        <v>0</v>
      </c>
      <c r="D20" s="39">
        <v>118480002</v>
      </c>
      <c r="E20" s="39">
        <v>85572502</v>
      </c>
      <c r="F20" s="39">
        <f t="shared" si="1"/>
        <v>0</v>
      </c>
      <c r="G20" s="39">
        <f t="shared" si="2"/>
        <v>0</v>
      </c>
      <c r="H20" s="39">
        <f t="shared" si="0"/>
        <v>0</v>
      </c>
    </row>
    <row r="21" spans="1:8" ht="15">
      <c r="A21" s="5" t="s">
        <v>11</v>
      </c>
      <c r="B21" s="39">
        <v>27885000</v>
      </c>
      <c r="C21" s="58">
        <v>24485000</v>
      </c>
      <c r="D21" s="39">
        <v>403644955.6</v>
      </c>
      <c r="E21" s="39">
        <v>250154955.6</v>
      </c>
      <c r="F21" s="39">
        <f t="shared" si="1"/>
        <v>2.21512802136947</v>
      </c>
      <c r="G21" s="39">
        <f t="shared" si="2"/>
        <v>0.026394839741999448</v>
      </c>
      <c r="H21" s="39">
        <f t="shared" si="0"/>
        <v>-0.052789679483998896</v>
      </c>
    </row>
    <row r="22" spans="1:8" ht="15">
      <c r="A22" s="5" t="s">
        <v>12</v>
      </c>
      <c r="B22" s="39">
        <v>5350000</v>
      </c>
      <c r="C22" s="58">
        <v>5350000</v>
      </c>
      <c r="D22" s="39">
        <v>161908964.55</v>
      </c>
      <c r="E22" s="39">
        <v>104761964.55</v>
      </c>
      <c r="F22" s="39">
        <f t="shared" si="1"/>
        <v>0</v>
      </c>
      <c r="G22" s="39">
        <f t="shared" si="2"/>
        <v>0</v>
      </c>
      <c r="H22" s="39">
        <f t="shared" si="0"/>
        <v>0</v>
      </c>
    </row>
    <row r="23" spans="1:8" ht="15">
      <c r="A23" s="5" t="s">
        <v>13</v>
      </c>
      <c r="B23" s="39">
        <v>19920000</v>
      </c>
      <c r="C23" s="58">
        <v>19920000</v>
      </c>
      <c r="D23" s="39">
        <v>355740082.79</v>
      </c>
      <c r="E23" s="39">
        <v>256796082.79</v>
      </c>
      <c r="F23" s="39">
        <f t="shared" si="1"/>
        <v>0</v>
      </c>
      <c r="G23" s="39">
        <f t="shared" si="2"/>
        <v>0</v>
      </c>
      <c r="H23" s="39">
        <f t="shared" si="0"/>
        <v>0</v>
      </c>
    </row>
    <row r="24" spans="1:8" ht="15">
      <c r="A24" s="5" t="s">
        <v>14</v>
      </c>
      <c r="B24" s="39">
        <v>0</v>
      </c>
      <c r="C24" s="58">
        <v>0</v>
      </c>
      <c r="D24" s="39">
        <v>186944367.82</v>
      </c>
      <c r="E24" s="39">
        <v>105832435.82</v>
      </c>
      <c r="F24" s="39">
        <f t="shared" si="1"/>
        <v>0</v>
      </c>
      <c r="G24" s="39">
        <f t="shared" si="2"/>
        <v>0</v>
      </c>
      <c r="H24" s="39">
        <f t="shared" si="0"/>
        <v>0</v>
      </c>
    </row>
    <row r="25" spans="1:8" ht="15">
      <c r="A25" s="5" t="s">
        <v>15</v>
      </c>
      <c r="B25" s="39">
        <v>0</v>
      </c>
      <c r="C25" s="58">
        <v>0</v>
      </c>
      <c r="D25" s="39">
        <v>456163742.37</v>
      </c>
      <c r="E25" s="39">
        <v>399754742.37</v>
      </c>
      <c r="F25" s="39">
        <f t="shared" si="1"/>
        <v>0</v>
      </c>
      <c r="G25" s="39">
        <f t="shared" si="2"/>
        <v>0</v>
      </c>
      <c r="H25" s="39">
        <f t="shared" si="0"/>
        <v>0</v>
      </c>
    </row>
    <row r="26" spans="1:8" ht="15">
      <c r="A26" s="5" t="s">
        <v>16</v>
      </c>
      <c r="B26" s="39">
        <v>0</v>
      </c>
      <c r="C26" s="58">
        <v>0</v>
      </c>
      <c r="D26" s="39">
        <v>2267429528.58</v>
      </c>
      <c r="E26" s="39">
        <v>1639151494.95</v>
      </c>
      <c r="F26" s="39">
        <f t="shared" si="1"/>
        <v>0</v>
      </c>
      <c r="G26" s="39">
        <f t="shared" si="2"/>
        <v>0</v>
      </c>
      <c r="H26" s="39">
        <f t="shared" si="0"/>
        <v>0</v>
      </c>
    </row>
    <row r="27" spans="1:8" ht="15">
      <c r="A27" s="5" t="s">
        <v>17</v>
      </c>
      <c r="B27" s="39">
        <v>9284120</v>
      </c>
      <c r="C27" s="58">
        <v>5829120</v>
      </c>
      <c r="D27" s="39">
        <v>90763958</v>
      </c>
      <c r="E27" s="39">
        <v>57449666</v>
      </c>
      <c r="F27" s="39">
        <f t="shared" si="1"/>
        <v>10.370924286789586</v>
      </c>
      <c r="G27" s="39">
        <f t="shared" si="2"/>
        <v>0.12357700407626375</v>
      </c>
      <c r="H27" s="39">
        <f t="shared" si="0"/>
        <v>-0.2471540081525275</v>
      </c>
    </row>
    <row r="28" spans="1:8" ht="15">
      <c r="A28" s="5" t="s">
        <v>18</v>
      </c>
      <c r="B28" s="39">
        <v>6537700</v>
      </c>
      <c r="C28" s="58">
        <v>3019000</v>
      </c>
      <c r="D28" s="39">
        <v>162840522.95</v>
      </c>
      <c r="E28" s="39">
        <v>118249522.95</v>
      </c>
      <c r="F28" s="39">
        <f t="shared" si="1"/>
        <v>7.891054248615194</v>
      </c>
      <c r="G28" s="39">
        <f t="shared" si="2"/>
        <v>0.09402757325007968</v>
      </c>
      <c r="H28" s="39">
        <f t="shared" si="0"/>
        <v>-0.18805514650015936</v>
      </c>
    </row>
    <row r="29" spans="1:8" ht="15">
      <c r="A29" s="5" t="s">
        <v>19</v>
      </c>
      <c r="B29" s="39">
        <v>0</v>
      </c>
      <c r="C29" s="58">
        <v>0</v>
      </c>
      <c r="D29" s="39">
        <v>352149375.97</v>
      </c>
      <c r="E29" s="39">
        <v>155034387.97</v>
      </c>
      <c r="F29" s="39">
        <f t="shared" si="1"/>
        <v>0</v>
      </c>
      <c r="G29" s="39">
        <f t="shared" si="2"/>
        <v>0</v>
      </c>
      <c r="H29" s="39">
        <f t="shared" si="0"/>
        <v>0</v>
      </c>
    </row>
    <row r="30" spans="1:8" ht="15">
      <c r="A30" s="5" t="s">
        <v>20</v>
      </c>
      <c r="B30" s="39">
        <v>0</v>
      </c>
      <c r="C30" s="58">
        <v>0</v>
      </c>
      <c r="D30" s="39">
        <v>389539360.34</v>
      </c>
      <c r="E30" s="39">
        <v>166695436.34</v>
      </c>
      <c r="F30" s="39">
        <f t="shared" si="1"/>
        <v>0</v>
      </c>
      <c r="G30" s="39">
        <f t="shared" si="2"/>
        <v>0</v>
      </c>
      <c r="H30" s="39">
        <f t="shared" si="0"/>
        <v>0</v>
      </c>
    </row>
    <row r="31" spans="1:8" ht="15">
      <c r="A31" s="5" t="s">
        <v>21</v>
      </c>
      <c r="B31" s="39">
        <v>59620000</v>
      </c>
      <c r="C31" s="58">
        <v>5967000</v>
      </c>
      <c r="D31" s="39">
        <v>172649379.06</v>
      </c>
      <c r="E31" s="39">
        <v>92522379.06</v>
      </c>
      <c r="F31" s="39">
        <f t="shared" si="1"/>
        <v>66.9599510776642</v>
      </c>
      <c r="G31" s="39">
        <f t="shared" si="2"/>
        <v>0.79787586124905</v>
      </c>
      <c r="H31" s="39">
        <f t="shared" si="0"/>
        <v>-1.5957517224981</v>
      </c>
    </row>
    <row r="32" spans="1:8" ht="15">
      <c r="A32" s="5" t="s">
        <v>22</v>
      </c>
      <c r="B32" s="39">
        <v>0</v>
      </c>
      <c r="C32" s="58">
        <v>0</v>
      </c>
      <c r="D32" s="39">
        <v>300567945.02</v>
      </c>
      <c r="E32" s="39">
        <v>216164945.02</v>
      </c>
      <c r="F32" s="39">
        <f t="shared" si="1"/>
        <v>0</v>
      </c>
      <c r="G32" s="39">
        <f t="shared" si="2"/>
        <v>0</v>
      </c>
      <c r="H32" s="39">
        <f t="shared" si="0"/>
        <v>0</v>
      </c>
    </row>
    <row r="33" spans="1:8" ht="15">
      <c r="A33" s="5" t="s">
        <v>23</v>
      </c>
      <c r="B33" s="39">
        <v>59876000</v>
      </c>
      <c r="C33" s="58">
        <v>11054000</v>
      </c>
      <c r="D33" s="39">
        <v>336234403.63</v>
      </c>
      <c r="E33" s="39">
        <v>251648403.63</v>
      </c>
      <c r="F33" s="39">
        <f t="shared" si="1"/>
        <v>57.71877142789587</v>
      </c>
      <c r="G33" s="39">
        <f t="shared" si="2"/>
        <v>0.6877605751213153</v>
      </c>
      <c r="H33" s="39">
        <f t="shared" si="0"/>
        <v>-1.3755211502426306</v>
      </c>
    </row>
    <row r="34" spans="1:8" ht="15">
      <c r="A34" s="5" t="s">
        <v>24</v>
      </c>
      <c r="B34" s="39">
        <v>0</v>
      </c>
      <c r="C34" s="58">
        <v>0</v>
      </c>
      <c r="D34" s="39">
        <v>444237800.68</v>
      </c>
      <c r="E34" s="39">
        <v>169195800.68</v>
      </c>
      <c r="F34" s="39">
        <f t="shared" si="1"/>
        <v>0</v>
      </c>
      <c r="G34" s="39">
        <f t="shared" si="2"/>
        <v>0</v>
      </c>
      <c r="H34" s="39">
        <f t="shared" si="0"/>
        <v>0</v>
      </c>
    </row>
    <row r="35" spans="1:8" ht="15">
      <c r="A35" s="5" t="s">
        <v>25</v>
      </c>
      <c r="B35" s="39">
        <v>19734999.43</v>
      </c>
      <c r="C35" s="58">
        <v>2510000</v>
      </c>
      <c r="D35" s="39">
        <v>109194131.04</v>
      </c>
      <c r="E35" s="39">
        <v>84561569.04</v>
      </c>
      <c r="F35" s="39">
        <f t="shared" si="1"/>
        <v>69.92776240652515</v>
      </c>
      <c r="G35" s="39">
        <f t="shared" si="2"/>
        <v>0.8332394626545099</v>
      </c>
      <c r="H35" s="39">
        <f t="shared" si="0"/>
        <v>-1.6664789253090198</v>
      </c>
    </row>
    <row r="36" spans="1:8" ht="15">
      <c r="A36" s="5" t="s">
        <v>26</v>
      </c>
      <c r="B36" s="39">
        <v>10570000</v>
      </c>
      <c r="C36" s="58">
        <v>2570000</v>
      </c>
      <c r="D36" s="39">
        <v>301431568</v>
      </c>
      <c r="E36" s="39">
        <v>133268568</v>
      </c>
      <c r="F36" s="39">
        <f t="shared" si="1"/>
        <v>4.757289058829826</v>
      </c>
      <c r="G36" s="39">
        <f t="shared" si="2"/>
        <v>0.05668651251883408</v>
      </c>
      <c r="H36" s="39">
        <f t="shared" si="0"/>
        <v>-0.11337302503766816</v>
      </c>
    </row>
    <row r="37" spans="1:8" ht="15">
      <c r="A37" s="5" t="s">
        <v>27</v>
      </c>
      <c r="B37" s="39">
        <v>0</v>
      </c>
      <c r="C37" s="58">
        <v>0</v>
      </c>
      <c r="D37" s="39">
        <v>306313622</v>
      </c>
      <c r="E37" s="39">
        <v>230733622</v>
      </c>
      <c r="F37" s="39">
        <f t="shared" si="1"/>
        <v>0</v>
      </c>
      <c r="G37" s="39">
        <f t="shared" si="2"/>
        <v>0</v>
      </c>
      <c r="H37" s="39">
        <f t="shared" si="0"/>
        <v>0</v>
      </c>
    </row>
    <row r="38" spans="1:8" ht="15">
      <c r="A38" s="5" t="s">
        <v>28</v>
      </c>
      <c r="B38" s="39">
        <v>0</v>
      </c>
      <c r="C38" s="58">
        <v>0</v>
      </c>
      <c r="D38" s="39">
        <v>362656195.32</v>
      </c>
      <c r="E38" s="39">
        <v>281229195.32</v>
      </c>
      <c r="F38" s="39">
        <f t="shared" si="1"/>
        <v>0</v>
      </c>
      <c r="G38" s="39">
        <f t="shared" si="2"/>
        <v>0</v>
      </c>
      <c r="H38" s="39">
        <f t="shared" si="0"/>
        <v>0</v>
      </c>
    </row>
    <row r="39" spans="1:8" ht="15">
      <c r="A39" s="5" t="s">
        <v>29</v>
      </c>
      <c r="B39" s="39">
        <v>31605000</v>
      </c>
      <c r="C39" s="58">
        <v>0</v>
      </c>
      <c r="D39" s="39">
        <v>222471772.06</v>
      </c>
      <c r="E39" s="39">
        <v>154369012.06</v>
      </c>
      <c r="F39" s="39">
        <f t="shared" si="1"/>
        <v>46.407810784761146</v>
      </c>
      <c r="G39" s="39">
        <f t="shared" si="2"/>
        <v>0.5529823633775854</v>
      </c>
      <c r="H39" s="39">
        <f t="shared" si="0"/>
        <v>-1.1059647267551709</v>
      </c>
    </row>
    <row r="40" spans="1:8" ht="15">
      <c r="A40" s="5" t="s">
        <v>30</v>
      </c>
      <c r="B40" s="39">
        <v>64663000</v>
      </c>
      <c r="C40" s="58">
        <v>16122000</v>
      </c>
      <c r="D40" s="39">
        <v>772307683.51</v>
      </c>
      <c r="E40" s="39">
        <v>486102797.93</v>
      </c>
      <c r="F40" s="39">
        <f t="shared" si="1"/>
        <v>16.96022760115736</v>
      </c>
      <c r="G40" s="39">
        <f t="shared" si="2"/>
        <v>0.20209328093083467</v>
      </c>
      <c r="H40" s="39">
        <f t="shared" si="0"/>
        <v>-0.40418656186166935</v>
      </c>
    </row>
    <row r="41" spans="1:8" ht="15">
      <c r="A41" s="5" t="s">
        <v>31</v>
      </c>
      <c r="B41" s="39">
        <v>0</v>
      </c>
      <c r="C41" s="58">
        <v>0</v>
      </c>
      <c r="D41" s="39">
        <v>887462021.2</v>
      </c>
      <c r="E41" s="39">
        <v>531505021.2</v>
      </c>
      <c r="F41" s="39">
        <f t="shared" si="1"/>
        <v>0</v>
      </c>
      <c r="G41" s="39">
        <f t="shared" si="2"/>
        <v>0</v>
      </c>
      <c r="H41" s="39">
        <f t="shared" si="0"/>
        <v>0</v>
      </c>
    </row>
    <row r="42" spans="1:8" ht="15">
      <c r="A42" s="5" t="s">
        <v>32</v>
      </c>
      <c r="B42" s="39">
        <v>8000000</v>
      </c>
      <c r="C42" s="58">
        <v>0</v>
      </c>
      <c r="D42" s="39">
        <v>269155294.58</v>
      </c>
      <c r="E42" s="39">
        <v>144543354.58</v>
      </c>
      <c r="F42" s="39">
        <f t="shared" si="1"/>
        <v>6.419930545981389</v>
      </c>
      <c r="G42" s="39">
        <f t="shared" si="2"/>
        <v>0.07649807879328976</v>
      </c>
      <c r="H42" s="39">
        <f t="shared" si="0"/>
        <v>-0.15299615758657953</v>
      </c>
    </row>
    <row r="43" spans="1:8" ht="15">
      <c r="A43" s="5" t="s">
        <v>33</v>
      </c>
      <c r="B43" s="39">
        <v>33713000</v>
      </c>
      <c r="C43" s="58">
        <v>0</v>
      </c>
      <c r="D43" s="39">
        <v>156289743.23</v>
      </c>
      <c r="E43" s="39">
        <v>105767743.23</v>
      </c>
      <c r="F43" s="39">
        <f t="shared" si="1"/>
        <v>66.72934563160605</v>
      </c>
      <c r="G43" s="39">
        <f t="shared" si="2"/>
        <v>0.7951280318985033</v>
      </c>
      <c r="H43" s="39">
        <f t="shared" si="0"/>
        <v>-1.5902560637970067</v>
      </c>
    </row>
    <row r="44" spans="1:8" ht="15">
      <c r="A44" s="5" t="s">
        <v>34</v>
      </c>
      <c r="B44" s="39">
        <v>0</v>
      </c>
      <c r="C44" s="58">
        <v>0</v>
      </c>
      <c r="D44" s="39">
        <v>168739490</v>
      </c>
      <c r="E44" s="39">
        <v>121049558</v>
      </c>
      <c r="F44" s="39">
        <f t="shared" si="1"/>
        <v>0</v>
      </c>
      <c r="G44" s="39">
        <f t="shared" si="2"/>
        <v>0</v>
      </c>
      <c r="H44" s="39">
        <f t="shared" si="0"/>
        <v>0</v>
      </c>
    </row>
    <row r="45" spans="1:8" ht="15">
      <c r="A45" s="5" t="s">
        <v>35</v>
      </c>
      <c r="B45" s="39">
        <v>1217000</v>
      </c>
      <c r="C45" s="58">
        <v>1217000</v>
      </c>
      <c r="D45" s="39">
        <v>153740410</v>
      </c>
      <c r="E45" s="39">
        <v>102157288</v>
      </c>
      <c r="F45" s="39">
        <f t="shared" si="1"/>
        <v>0</v>
      </c>
      <c r="G45" s="39">
        <f t="shared" si="2"/>
        <v>0</v>
      </c>
      <c r="H45" s="39">
        <f t="shared" si="0"/>
        <v>0</v>
      </c>
    </row>
    <row r="46" spans="1:8" ht="15">
      <c r="A46" s="5" t="s">
        <v>36</v>
      </c>
      <c r="B46" s="39">
        <v>12470000</v>
      </c>
      <c r="C46" s="58">
        <v>0</v>
      </c>
      <c r="D46" s="39">
        <v>216894441.86</v>
      </c>
      <c r="E46" s="39">
        <v>146930437.86</v>
      </c>
      <c r="F46" s="39">
        <f t="shared" si="1"/>
        <v>17.823451042052994</v>
      </c>
      <c r="G46" s="39">
        <f t="shared" si="2"/>
        <v>0.2123792075970015</v>
      </c>
      <c r="H46" s="39">
        <f t="shared" si="0"/>
        <v>-0.424758415194003</v>
      </c>
    </row>
    <row r="47" spans="1:8" s="18" customFormat="1" ht="15">
      <c r="A47" s="15" t="s">
        <v>71</v>
      </c>
      <c r="B47" s="16">
        <f>SUM(B10:B46)</f>
        <v>12933745269.85</v>
      </c>
      <c r="C47" s="16">
        <f>SUM(C10:C46)</f>
        <v>827643120</v>
      </c>
      <c r="D47" s="16">
        <f>SUM(D10:D46)</f>
        <v>53650230468.56</v>
      </c>
      <c r="E47" s="16">
        <f>SUM(E10:E46)</f>
        <v>25869295776.170006</v>
      </c>
      <c r="F47" s="16">
        <f t="shared" si="1"/>
        <v>43.57701525847586</v>
      </c>
      <c r="G47" s="16"/>
      <c r="H47" s="16"/>
    </row>
    <row r="49" ht="15">
      <c r="F49" s="21"/>
    </row>
  </sheetData>
  <sheetProtection/>
  <mergeCells count="8">
    <mergeCell ref="A1:H1"/>
    <mergeCell ref="A7:A8"/>
    <mergeCell ref="B7:C7"/>
    <mergeCell ref="D7:D8"/>
    <mergeCell ref="E7:E8"/>
    <mergeCell ref="F7:F8"/>
    <mergeCell ref="G7:G8"/>
    <mergeCell ref="H7:H8"/>
  </mergeCells>
  <printOptions/>
  <pageMargins left="0.17" right="0.15748031496062992" top="0.5" bottom="0.15748031496062992" header="0.15748031496062992" footer="0.15748031496062992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4.7109375" style="1" customWidth="1"/>
    <col min="2" max="2" width="20.7109375" style="1" customWidth="1"/>
    <col min="3" max="3" width="8.7109375" style="2" customWidth="1"/>
    <col min="4" max="4" width="8.57421875" style="2" customWidth="1"/>
    <col min="5" max="5" width="18.8515625" style="2" customWidth="1"/>
    <col min="6" max="16384" width="9.140625" style="1" customWidth="1"/>
  </cols>
  <sheetData>
    <row r="1" spans="1:5" ht="35.25" customHeight="1">
      <c r="A1" s="77" t="s">
        <v>223</v>
      </c>
      <c r="B1" s="85"/>
      <c r="C1" s="85"/>
      <c r="D1" s="85"/>
      <c r="E1" s="85"/>
    </row>
    <row r="3" spans="1:2" ht="15">
      <c r="A3" s="11" t="s">
        <v>164</v>
      </c>
      <c r="B3" s="11">
        <v>1</v>
      </c>
    </row>
    <row r="4" spans="1:2" ht="15">
      <c r="A4" s="12" t="s">
        <v>165</v>
      </c>
      <c r="B4" s="12">
        <v>0</v>
      </c>
    </row>
    <row r="5" spans="1:2" ht="15">
      <c r="A5" s="13" t="s">
        <v>166</v>
      </c>
      <c r="B5" s="14" t="s">
        <v>43</v>
      </c>
    </row>
    <row r="7" spans="1:5" s="8" customFormat="1" ht="129" customHeight="1">
      <c r="A7" s="3" t="s">
        <v>38</v>
      </c>
      <c r="B7" s="3" t="s">
        <v>247</v>
      </c>
      <c r="C7" s="9" t="s">
        <v>167</v>
      </c>
      <c r="D7" s="9" t="s">
        <v>168</v>
      </c>
      <c r="E7" s="9" t="s">
        <v>169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56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56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56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56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56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56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56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56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56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56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57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56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56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56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56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56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56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56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56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56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56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56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56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56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56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56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56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56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56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56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56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56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56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56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56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56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56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5748031496062992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0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0" sqref="F10"/>
    </sheetView>
  </sheetViews>
  <sheetFormatPr defaultColWidth="8.7109375" defaultRowHeight="15"/>
  <cols>
    <col min="1" max="1" width="24.8515625" style="1" customWidth="1"/>
    <col min="2" max="2" width="17.00390625" style="1" customWidth="1"/>
    <col min="3" max="3" width="16.8515625" style="1" customWidth="1"/>
    <col min="4" max="4" width="17.00390625" style="1" customWidth="1"/>
    <col min="5" max="5" width="16.8515625" style="1" customWidth="1"/>
    <col min="6" max="6" width="18.00390625" style="1" customWidth="1"/>
    <col min="7" max="7" width="17.140625" style="1" customWidth="1"/>
    <col min="8" max="8" width="9.8515625" style="1" customWidth="1"/>
    <col min="9" max="9" width="8.57421875" style="1" customWidth="1"/>
    <col min="10" max="10" width="19.140625" style="1" customWidth="1"/>
    <col min="11" max="16384" width="8.7109375" style="1" customWidth="1"/>
  </cols>
  <sheetData>
    <row r="1" spans="1:10" ht="15">
      <c r="A1" s="62" t="s">
        <v>224</v>
      </c>
      <c r="B1" s="62"/>
      <c r="C1" s="62"/>
      <c r="D1" s="62"/>
      <c r="E1" s="62"/>
      <c r="F1" s="62"/>
      <c r="G1" s="62"/>
      <c r="H1" s="62"/>
      <c r="I1" s="62"/>
      <c r="J1" s="62"/>
    </row>
    <row r="3" spans="1:2" ht="15">
      <c r="A3" s="11" t="s">
        <v>187</v>
      </c>
      <c r="B3" s="30">
        <f>MAX($H$10:$H$46)</f>
        <v>0.3308926649344962</v>
      </c>
    </row>
    <row r="4" spans="1:2" ht="15">
      <c r="A4" s="12" t="s">
        <v>188</v>
      </c>
      <c r="B4" s="51">
        <f>MIN($H$10:$H$46)</f>
        <v>0.020031752560513878</v>
      </c>
    </row>
    <row r="5" spans="1:2" ht="15">
      <c r="A5" s="13" t="s">
        <v>189</v>
      </c>
      <c r="B5" s="14" t="s">
        <v>122</v>
      </c>
    </row>
    <row r="7" spans="1:10" s="8" customFormat="1" ht="52.5" customHeight="1">
      <c r="A7" s="74" t="s">
        <v>38</v>
      </c>
      <c r="B7" s="79" t="s">
        <v>206</v>
      </c>
      <c r="C7" s="79"/>
      <c r="D7" s="79"/>
      <c r="E7" s="79"/>
      <c r="F7" s="79" t="s">
        <v>251</v>
      </c>
      <c r="G7" s="79"/>
      <c r="H7" s="71" t="s">
        <v>190</v>
      </c>
      <c r="I7" s="71" t="s">
        <v>191</v>
      </c>
      <c r="J7" s="71" t="s">
        <v>192</v>
      </c>
    </row>
    <row r="8" spans="1:10" s="8" customFormat="1" ht="50.25" customHeight="1">
      <c r="A8" s="75"/>
      <c r="B8" s="61" t="s">
        <v>248</v>
      </c>
      <c r="C8" s="61" t="s">
        <v>249</v>
      </c>
      <c r="D8" s="61" t="s">
        <v>250</v>
      </c>
      <c r="E8" s="48" t="s">
        <v>207</v>
      </c>
      <c r="F8" s="48" t="s">
        <v>201</v>
      </c>
      <c r="G8" s="48" t="s">
        <v>203</v>
      </c>
      <c r="H8" s="72"/>
      <c r="I8" s="72"/>
      <c r="J8" s="86"/>
    </row>
    <row r="9" spans="1:10" s="7" customFormat="1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 t="s">
        <v>208</v>
      </c>
      <c r="I9" s="9">
        <v>9</v>
      </c>
      <c r="J9" s="9">
        <v>10</v>
      </c>
    </row>
    <row r="10" spans="1:11" ht="15">
      <c r="A10" s="5" t="s">
        <v>0</v>
      </c>
      <c r="B10" s="43">
        <v>274262900</v>
      </c>
      <c r="C10" s="43">
        <v>273786800.00000006</v>
      </c>
      <c r="D10" s="43">
        <v>322450600</v>
      </c>
      <c r="E10" s="39">
        <f>AVERAGE($B10:$D10)</f>
        <v>290166766.6666667</v>
      </c>
      <c r="F10" s="39">
        <v>14485341000</v>
      </c>
      <c r="G10" s="39"/>
      <c r="H10" s="50">
        <f>$E10/($F10+$G10)</f>
        <v>0.020031752560513878</v>
      </c>
      <c r="I10" s="50">
        <f>($H10-$B$4)/($B$3-$B$4)</f>
        <v>0</v>
      </c>
      <c r="J10" s="50">
        <f>$I10*$B$5</f>
        <v>0</v>
      </c>
      <c r="K10" s="41"/>
    </row>
    <row r="11" spans="1:11" ht="15">
      <c r="A11" s="5" t="s">
        <v>1</v>
      </c>
      <c r="B11" s="43">
        <v>248515910</v>
      </c>
      <c r="C11" s="43">
        <v>145540430</v>
      </c>
      <c r="D11" s="43">
        <v>77858850</v>
      </c>
      <c r="E11" s="39">
        <f aca="true" t="shared" si="0" ref="E11:E46">AVERAGE($B11:$D11)</f>
        <v>157305063.33333334</v>
      </c>
      <c r="F11" s="39">
        <v>6141789000</v>
      </c>
      <c r="G11" s="39">
        <v>73997000</v>
      </c>
      <c r="H11" s="50">
        <f aca="true" t="shared" si="1" ref="H11:H46">$E11/($F11+$G11)</f>
        <v>0.025307348633516878</v>
      </c>
      <c r="I11" s="50">
        <f aca="true" t="shared" si="2" ref="I11:I46">($H11-$B$4)/($B$3-$B$4)</f>
        <v>0.016970921280241805</v>
      </c>
      <c r="J11" s="50">
        <f aca="true" t="shared" si="3" ref="J11:J46">$I11*$B$5</f>
        <v>0.016970921280241805</v>
      </c>
      <c r="K11" s="41"/>
    </row>
    <row r="12" spans="1:11" ht="15">
      <c r="A12" s="5" t="s">
        <v>2</v>
      </c>
      <c r="B12" s="43">
        <v>84156600</v>
      </c>
      <c r="C12" s="43">
        <v>53224300</v>
      </c>
      <c r="D12" s="43">
        <v>27536000</v>
      </c>
      <c r="E12" s="39">
        <f t="shared" si="0"/>
        <v>54972300</v>
      </c>
      <c r="F12" s="39">
        <v>1251579500</v>
      </c>
      <c r="G12" s="39">
        <v>213921000</v>
      </c>
      <c r="H12" s="50">
        <f t="shared" si="1"/>
        <v>0.03751093909555132</v>
      </c>
      <c r="I12" s="50">
        <f t="shared" si="2"/>
        <v>0.05622831896603662</v>
      </c>
      <c r="J12" s="50">
        <f t="shared" si="3"/>
        <v>0.05622831896603662</v>
      </c>
      <c r="K12" s="41"/>
    </row>
    <row r="13" spans="1:11" ht="15">
      <c r="A13" s="5" t="s">
        <v>3</v>
      </c>
      <c r="B13" s="43">
        <v>83850630</v>
      </c>
      <c r="C13" s="43">
        <v>57642090</v>
      </c>
      <c r="D13" s="43">
        <v>55992460</v>
      </c>
      <c r="E13" s="39">
        <f t="shared" si="0"/>
        <v>65828393.333333336</v>
      </c>
      <c r="F13" s="39">
        <v>1127159000</v>
      </c>
      <c r="G13" s="39">
        <v>2916000</v>
      </c>
      <c r="H13" s="50">
        <f t="shared" si="1"/>
        <v>0.058251349099248576</v>
      </c>
      <c r="I13" s="50">
        <f t="shared" si="2"/>
        <v>0.12294757886045987</v>
      </c>
      <c r="J13" s="50">
        <f t="shared" si="3"/>
        <v>0.12294757886045987</v>
      </c>
      <c r="K13" s="41"/>
    </row>
    <row r="14" spans="1:11" ht="15">
      <c r="A14" s="5" t="s">
        <v>4</v>
      </c>
      <c r="B14" s="43">
        <v>71439000</v>
      </c>
      <c r="C14" s="43">
        <v>68419000</v>
      </c>
      <c r="D14" s="43">
        <v>74540000</v>
      </c>
      <c r="E14" s="39">
        <f t="shared" si="0"/>
        <v>71466000</v>
      </c>
      <c r="F14" s="39">
        <v>333583000</v>
      </c>
      <c r="G14" s="39">
        <v>172957000</v>
      </c>
      <c r="H14" s="50">
        <f t="shared" si="1"/>
        <v>0.14108658743633276</v>
      </c>
      <c r="I14" s="50">
        <f t="shared" si="2"/>
        <v>0.3894180003247994</v>
      </c>
      <c r="J14" s="50">
        <f t="shared" si="3"/>
        <v>0.3894180003247994</v>
      </c>
      <c r="K14" s="41"/>
    </row>
    <row r="15" spans="1:11" ht="15">
      <c r="A15" s="5" t="s">
        <v>5</v>
      </c>
      <c r="B15" s="43">
        <v>48009000</v>
      </c>
      <c r="C15" s="43">
        <v>43221200</v>
      </c>
      <c r="D15" s="43">
        <v>45233500</v>
      </c>
      <c r="E15" s="39">
        <f t="shared" si="0"/>
        <v>45487900</v>
      </c>
      <c r="F15" s="39">
        <v>401723000</v>
      </c>
      <c r="G15" s="39">
        <v>40360000</v>
      </c>
      <c r="H15" s="50">
        <f t="shared" si="1"/>
        <v>0.10289447909103042</v>
      </c>
      <c r="I15" s="50">
        <f t="shared" si="2"/>
        <v>0.2665588474849107</v>
      </c>
      <c r="J15" s="50">
        <f t="shared" si="3"/>
        <v>0.2665588474849107</v>
      </c>
      <c r="K15" s="41"/>
    </row>
    <row r="16" spans="1:11" ht="15">
      <c r="A16" s="5" t="s">
        <v>6</v>
      </c>
      <c r="B16" s="43">
        <v>119701700</v>
      </c>
      <c r="C16" s="43">
        <v>108213510</v>
      </c>
      <c r="D16" s="43">
        <v>109192180</v>
      </c>
      <c r="E16" s="39">
        <f t="shared" si="0"/>
        <v>112369130</v>
      </c>
      <c r="F16" s="39">
        <v>376862504.72</v>
      </c>
      <c r="G16" s="39">
        <v>105193000</v>
      </c>
      <c r="H16" s="50">
        <f t="shared" si="1"/>
        <v>0.23310413199257862</v>
      </c>
      <c r="I16" s="50">
        <f t="shared" si="2"/>
        <v>0.6854267325051381</v>
      </c>
      <c r="J16" s="50">
        <f t="shared" si="3"/>
        <v>0.6854267325051381</v>
      </c>
      <c r="K16" s="41"/>
    </row>
    <row r="17" spans="1:11" ht="15">
      <c r="A17" s="5" t="s">
        <v>7</v>
      </c>
      <c r="B17" s="43">
        <v>2906960</v>
      </c>
      <c r="C17" s="43">
        <v>2965280</v>
      </c>
      <c r="D17" s="43">
        <v>7546290</v>
      </c>
      <c r="E17" s="39">
        <f t="shared" si="0"/>
        <v>4472843.333333333</v>
      </c>
      <c r="F17" s="39">
        <v>121216212.46</v>
      </c>
      <c r="G17" s="39">
        <v>66114000</v>
      </c>
      <c r="H17" s="50">
        <f t="shared" si="1"/>
        <v>0.0238767856748596</v>
      </c>
      <c r="I17" s="50">
        <f t="shared" si="2"/>
        <v>0.012368982272431668</v>
      </c>
      <c r="J17" s="50">
        <f t="shared" si="3"/>
        <v>0.012368982272431668</v>
      </c>
      <c r="K17" s="41"/>
    </row>
    <row r="18" spans="1:11" ht="15">
      <c r="A18" s="5" t="s">
        <v>8</v>
      </c>
      <c r="B18" s="43">
        <v>34797100</v>
      </c>
      <c r="C18" s="43">
        <v>103596500</v>
      </c>
      <c r="D18" s="43">
        <v>89909300</v>
      </c>
      <c r="E18" s="39">
        <f t="shared" si="0"/>
        <v>76100966.66666667</v>
      </c>
      <c r="F18" s="39">
        <v>426985000</v>
      </c>
      <c r="G18" s="39">
        <v>82506000</v>
      </c>
      <c r="H18" s="50">
        <f t="shared" si="1"/>
        <v>0.14936665547903039</v>
      </c>
      <c r="I18" s="50">
        <f t="shared" si="2"/>
        <v>0.4160539256312794</v>
      </c>
      <c r="J18" s="50">
        <f t="shared" si="3"/>
        <v>0.4160539256312794</v>
      </c>
      <c r="K18" s="41"/>
    </row>
    <row r="19" spans="1:11" ht="15">
      <c r="A19" s="5" t="s">
        <v>9</v>
      </c>
      <c r="B19" s="43">
        <v>10040400</v>
      </c>
      <c r="C19" s="43">
        <v>7564230</v>
      </c>
      <c r="D19" s="43">
        <v>6210600</v>
      </c>
      <c r="E19" s="39">
        <f t="shared" si="0"/>
        <v>7938410</v>
      </c>
      <c r="F19" s="39">
        <v>190727000</v>
      </c>
      <c r="G19" s="39">
        <v>50559000</v>
      </c>
      <c r="H19" s="50">
        <f t="shared" si="1"/>
        <v>0.0329004169326028</v>
      </c>
      <c r="I19" s="50">
        <f t="shared" si="2"/>
        <v>0.04139685582794414</v>
      </c>
      <c r="J19" s="50">
        <f t="shared" si="3"/>
        <v>0.04139685582794414</v>
      </c>
      <c r="K19" s="41"/>
    </row>
    <row r="20" spans="1:11" ht="15">
      <c r="A20" s="5" t="s">
        <v>10</v>
      </c>
      <c r="B20" s="43">
        <v>15925900.000000002</v>
      </c>
      <c r="C20" s="43">
        <v>14491300.000000002</v>
      </c>
      <c r="D20" s="43">
        <v>9845000</v>
      </c>
      <c r="E20" s="39">
        <f t="shared" si="0"/>
        <v>13420733.333333334</v>
      </c>
      <c r="F20" s="39">
        <v>57361480</v>
      </c>
      <c r="G20" s="39">
        <v>30032000</v>
      </c>
      <c r="H20" s="50">
        <f t="shared" si="1"/>
        <v>0.15356675730653285</v>
      </c>
      <c r="I20" s="50">
        <f t="shared" si="2"/>
        <v>0.42956511877366305</v>
      </c>
      <c r="J20" s="50">
        <f t="shared" si="3"/>
        <v>0.42956511877366305</v>
      </c>
      <c r="K20" s="41"/>
    </row>
    <row r="21" spans="1:11" ht="15">
      <c r="A21" s="5" t="s">
        <v>11</v>
      </c>
      <c r="B21" s="43">
        <v>59159130</v>
      </c>
      <c r="C21" s="43">
        <v>45629350.00000001</v>
      </c>
      <c r="D21" s="43">
        <v>46854760</v>
      </c>
      <c r="E21" s="39">
        <f t="shared" si="0"/>
        <v>50547746.666666664</v>
      </c>
      <c r="F21" s="39">
        <v>258956509</v>
      </c>
      <c r="G21" s="39">
        <v>65792000</v>
      </c>
      <c r="H21" s="50">
        <f t="shared" si="1"/>
        <v>0.15565197457663052</v>
      </c>
      <c r="I21" s="50">
        <f t="shared" si="2"/>
        <v>0.43627299740070974</v>
      </c>
      <c r="J21" s="50">
        <f t="shared" si="3"/>
        <v>0.43627299740070974</v>
      </c>
      <c r="K21" s="41"/>
    </row>
    <row r="22" spans="1:11" ht="15">
      <c r="A22" s="5" t="s">
        <v>12</v>
      </c>
      <c r="B22" s="43">
        <v>32055800.000000004</v>
      </c>
      <c r="C22" s="43">
        <v>26228230.000000004</v>
      </c>
      <c r="D22" s="43">
        <v>28591620</v>
      </c>
      <c r="E22" s="39">
        <f t="shared" si="0"/>
        <v>28958550</v>
      </c>
      <c r="F22" s="39">
        <v>100604671</v>
      </c>
      <c r="G22" s="39">
        <v>18036000</v>
      </c>
      <c r="H22" s="50">
        <f t="shared" si="1"/>
        <v>0.24408619536549991</v>
      </c>
      <c r="I22" s="50">
        <f t="shared" si="2"/>
        <v>0.720754632976939</v>
      </c>
      <c r="J22" s="50">
        <f t="shared" si="3"/>
        <v>0.720754632976939</v>
      </c>
      <c r="K22" s="41"/>
    </row>
    <row r="23" spans="1:11" ht="15">
      <c r="A23" s="5" t="s">
        <v>13</v>
      </c>
      <c r="B23" s="43">
        <v>17689809.999999996</v>
      </c>
      <c r="C23" s="43">
        <v>12975630.000000002</v>
      </c>
      <c r="D23" s="43">
        <v>20609600</v>
      </c>
      <c r="E23" s="39">
        <f t="shared" si="0"/>
        <v>17091680</v>
      </c>
      <c r="F23" s="39">
        <v>145144355</v>
      </c>
      <c r="G23" s="39">
        <v>27508000</v>
      </c>
      <c r="H23" s="50">
        <f t="shared" si="1"/>
        <v>0.09899476899692448</v>
      </c>
      <c r="I23" s="50">
        <f t="shared" si="2"/>
        <v>0.2540139763258941</v>
      </c>
      <c r="J23" s="50">
        <f t="shared" si="3"/>
        <v>0.2540139763258941</v>
      </c>
      <c r="K23" s="41"/>
    </row>
    <row r="24" spans="1:11" ht="15">
      <c r="A24" s="5" t="s">
        <v>14</v>
      </c>
      <c r="B24" s="43">
        <v>45585400</v>
      </c>
      <c r="C24" s="43">
        <v>37512800</v>
      </c>
      <c r="D24" s="43">
        <v>32984000</v>
      </c>
      <c r="E24" s="39">
        <f t="shared" si="0"/>
        <v>38694066.666666664</v>
      </c>
      <c r="F24" s="39">
        <v>132590129.3</v>
      </c>
      <c r="G24" s="39">
        <v>32878000</v>
      </c>
      <c r="H24" s="50">
        <f t="shared" si="1"/>
        <v>0.23384603929686573</v>
      </c>
      <c r="I24" s="50">
        <f t="shared" si="2"/>
        <v>0.6878133538999648</v>
      </c>
      <c r="J24" s="50">
        <f t="shared" si="3"/>
        <v>0.6878133538999648</v>
      </c>
      <c r="K24" s="41"/>
    </row>
    <row r="25" spans="1:11" ht="15">
      <c r="A25" s="5" t="s">
        <v>15</v>
      </c>
      <c r="B25" s="43">
        <v>30254600.000000004</v>
      </c>
      <c r="C25" s="43">
        <v>23631700</v>
      </c>
      <c r="D25" s="43">
        <v>25896400</v>
      </c>
      <c r="E25" s="39">
        <f t="shared" si="0"/>
        <v>26594233.333333332</v>
      </c>
      <c r="F25" s="39">
        <v>101801000</v>
      </c>
      <c r="G25" s="39">
        <v>68771000</v>
      </c>
      <c r="H25" s="50">
        <f t="shared" si="1"/>
        <v>0.1559120684129478</v>
      </c>
      <c r="I25" s="50">
        <f t="shared" si="2"/>
        <v>0.43710968617682827</v>
      </c>
      <c r="J25" s="50">
        <f t="shared" si="3"/>
        <v>0.43710968617682827</v>
      </c>
      <c r="K25" s="41"/>
    </row>
    <row r="26" spans="1:11" ht="15">
      <c r="A26" s="5" t="s">
        <v>16</v>
      </c>
      <c r="B26" s="43">
        <v>158514550</v>
      </c>
      <c r="C26" s="43">
        <v>155926700</v>
      </c>
      <c r="D26" s="43">
        <v>141501950</v>
      </c>
      <c r="E26" s="39">
        <f t="shared" si="0"/>
        <v>151981066.66666666</v>
      </c>
      <c r="F26" s="39">
        <v>1078450674.89</v>
      </c>
      <c r="G26" s="39"/>
      <c r="H26" s="50">
        <f t="shared" si="1"/>
        <v>0.14092537582413625</v>
      </c>
      <c r="I26" s="50">
        <f t="shared" si="2"/>
        <v>0.3888994030815327</v>
      </c>
      <c r="J26" s="50">
        <f t="shared" si="3"/>
        <v>0.3888994030815327</v>
      </c>
      <c r="K26" s="41"/>
    </row>
    <row r="27" spans="1:11" ht="15">
      <c r="A27" s="5" t="s">
        <v>17</v>
      </c>
      <c r="B27" s="43">
        <v>7031299.999999999</v>
      </c>
      <c r="C27" s="43">
        <v>5208900</v>
      </c>
      <c r="D27" s="43">
        <v>5793099.999999999</v>
      </c>
      <c r="E27" s="39">
        <f t="shared" si="0"/>
        <v>6011100</v>
      </c>
      <c r="F27" s="39">
        <v>54628292</v>
      </c>
      <c r="G27" s="39">
        <v>21658000</v>
      </c>
      <c r="H27" s="50">
        <f t="shared" si="1"/>
        <v>0.07879659428197139</v>
      </c>
      <c r="I27" s="50">
        <f t="shared" si="2"/>
        <v>0.1890390183593113</v>
      </c>
      <c r="J27" s="50">
        <f t="shared" si="3"/>
        <v>0.1890390183593113</v>
      </c>
      <c r="K27" s="41"/>
    </row>
    <row r="28" spans="1:11" ht="15">
      <c r="A28" s="5" t="s">
        <v>18</v>
      </c>
      <c r="B28" s="43">
        <v>8740440</v>
      </c>
      <c r="C28" s="43">
        <v>9221430</v>
      </c>
      <c r="D28" s="43">
        <v>8133660</v>
      </c>
      <c r="E28" s="39">
        <f t="shared" si="0"/>
        <v>8698510</v>
      </c>
      <c r="F28" s="39">
        <v>83734990</v>
      </c>
      <c r="G28" s="39">
        <v>28763000</v>
      </c>
      <c r="H28" s="50">
        <f t="shared" si="1"/>
        <v>0.0773214703658261</v>
      </c>
      <c r="I28" s="50">
        <f t="shared" si="2"/>
        <v>0.1842937324213654</v>
      </c>
      <c r="J28" s="50">
        <f t="shared" si="3"/>
        <v>0.1842937324213654</v>
      </c>
      <c r="K28" s="41"/>
    </row>
    <row r="29" spans="1:11" ht="15">
      <c r="A29" s="5" t="s">
        <v>19</v>
      </c>
      <c r="B29" s="43">
        <v>113934519.99999999</v>
      </c>
      <c r="C29" s="43">
        <v>110869480</v>
      </c>
      <c r="D29" s="43">
        <v>111751019.99999999</v>
      </c>
      <c r="E29" s="39">
        <f t="shared" si="0"/>
        <v>112185006.66666667</v>
      </c>
      <c r="F29" s="39">
        <v>300690454</v>
      </c>
      <c r="G29" s="39">
        <v>38347000</v>
      </c>
      <c r="H29" s="50">
        <f t="shared" si="1"/>
        <v>0.3308926649344962</v>
      </c>
      <c r="I29" s="50">
        <f t="shared" si="2"/>
        <v>1</v>
      </c>
      <c r="J29" s="50">
        <f t="shared" si="3"/>
        <v>1</v>
      </c>
      <c r="K29" s="41"/>
    </row>
    <row r="30" spans="1:11" ht="15">
      <c r="A30" s="5" t="s">
        <v>20</v>
      </c>
      <c r="B30" s="43">
        <v>121799690</v>
      </c>
      <c r="C30" s="43">
        <v>104754000</v>
      </c>
      <c r="D30" s="43">
        <v>97887830</v>
      </c>
      <c r="E30" s="39">
        <f t="shared" si="0"/>
        <v>108147173.33333333</v>
      </c>
      <c r="F30" s="39">
        <v>331550374</v>
      </c>
      <c r="G30" s="39">
        <v>72101000</v>
      </c>
      <c r="H30" s="50">
        <f t="shared" si="1"/>
        <v>0.26792222273801386</v>
      </c>
      <c r="I30" s="50">
        <f t="shared" si="2"/>
        <v>0.7974321000488941</v>
      </c>
      <c r="J30" s="50">
        <f t="shared" si="3"/>
        <v>0.7974321000488941</v>
      </c>
      <c r="K30" s="41"/>
    </row>
    <row r="31" spans="1:11" ht="15">
      <c r="A31" s="5" t="s">
        <v>21</v>
      </c>
      <c r="B31" s="43">
        <v>24214690</v>
      </c>
      <c r="C31" s="43">
        <v>26622790</v>
      </c>
      <c r="D31" s="43">
        <v>25984810</v>
      </c>
      <c r="E31" s="39">
        <f t="shared" si="0"/>
        <v>25607430</v>
      </c>
      <c r="F31" s="39">
        <v>105085800</v>
      </c>
      <c r="G31" s="39">
        <v>35251000</v>
      </c>
      <c r="H31" s="50">
        <f t="shared" si="1"/>
        <v>0.18247124061543374</v>
      </c>
      <c r="I31" s="50">
        <f t="shared" si="2"/>
        <v>0.5225471636636531</v>
      </c>
      <c r="J31" s="50">
        <f t="shared" si="3"/>
        <v>0.5225471636636531</v>
      </c>
      <c r="K31" s="41"/>
    </row>
    <row r="32" spans="1:11" ht="15">
      <c r="A32" s="5" t="s">
        <v>22</v>
      </c>
      <c r="B32" s="43">
        <v>29116460</v>
      </c>
      <c r="C32" s="43">
        <v>26258220</v>
      </c>
      <c r="D32" s="43">
        <v>24240710</v>
      </c>
      <c r="E32" s="39">
        <f t="shared" si="0"/>
        <v>26538463.333333332</v>
      </c>
      <c r="F32" s="39">
        <v>135759619.91</v>
      </c>
      <c r="G32" s="39">
        <v>62259824.76</v>
      </c>
      <c r="H32" s="50">
        <f t="shared" si="1"/>
        <v>0.13401948166029737</v>
      </c>
      <c r="I32" s="50">
        <f t="shared" si="2"/>
        <v>0.3666840202883087</v>
      </c>
      <c r="J32" s="50">
        <f t="shared" si="3"/>
        <v>0.3666840202883087</v>
      </c>
      <c r="K32" s="41"/>
    </row>
    <row r="33" spans="1:11" ht="15">
      <c r="A33" s="5" t="s">
        <v>23</v>
      </c>
      <c r="B33" s="43">
        <v>22366760.000000004</v>
      </c>
      <c r="C33" s="43">
        <v>18962140</v>
      </c>
      <c r="D33" s="43">
        <v>23792930</v>
      </c>
      <c r="E33" s="39">
        <f t="shared" si="0"/>
        <v>21707276.666666668</v>
      </c>
      <c r="F33" s="39">
        <v>124029000</v>
      </c>
      <c r="G33" s="39">
        <v>30001000</v>
      </c>
      <c r="H33" s="50">
        <f t="shared" si="1"/>
        <v>0.14092888831180073</v>
      </c>
      <c r="I33" s="50">
        <f t="shared" si="2"/>
        <v>0.38891070230740726</v>
      </c>
      <c r="J33" s="50">
        <f t="shared" si="3"/>
        <v>0.38891070230740726</v>
      </c>
      <c r="K33" s="41"/>
    </row>
    <row r="34" spans="1:11" ht="15">
      <c r="A34" s="5" t="s">
        <v>24</v>
      </c>
      <c r="B34" s="43">
        <v>109887310</v>
      </c>
      <c r="C34" s="43">
        <v>112155030</v>
      </c>
      <c r="D34" s="43">
        <v>102496880</v>
      </c>
      <c r="E34" s="39">
        <f t="shared" si="0"/>
        <v>108179740</v>
      </c>
      <c r="F34" s="39">
        <v>484795012</v>
      </c>
      <c r="G34" s="39">
        <v>29161000</v>
      </c>
      <c r="H34" s="50">
        <f t="shared" si="1"/>
        <v>0.2104844334421367</v>
      </c>
      <c r="I34" s="50">
        <f t="shared" si="2"/>
        <v>0.6126620404835524</v>
      </c>
      <c r="J34" s="50">
        <f t="shared" si="3"/>
        <v>0.6126620404835524</v>
      </c>
      <c r="K34" s="41"/>
    </row>
    <row r="35" spans="1:11" ht="15">
      <c r="A35" s="5" t="s">
        <v>25</v>
      </c>
      <c r="B35" s="43">
        <v>4897870</v>
      </c>
      <c r="C35" s="43">
        <v>2832359.9999999995</v>
      </c>
      <c r="D35" s="43">
        <v>1578689.9999999998</v>
      </c>
      <c r="E35" s="39">
        <f t="shared" si="0"/>
        <v>3102973.3333333335</v>
      </c>
      <c r="F35" s="39">
        <v>47063342</v>
      </c>
      <c r="G35" s="39">
        <v>33933000</v>
      </c>
      <c r="H35" s="50">
        <f t="shared" si="1"/>
        <v>0.038310042857655636</v>
      </c>
      <c r="I35" s="50">
        <f t="shared" si="2"/>
        <v>0.05879893408776976</v>
      </c>
      <c r="J35" s="50">
        <f t="shared" si="3"/>
        <v>0.05879893408776976</v>
      </c>
      <c r="K35" s="41"/>
    </row>
    <row r="36" spans="1:11" ht="15">
      <c r="A36" s="5" t="s">
        <v>26</v>
      </c>
      <c r="B36" s="43">
        <v>14905440</v>
      </c>
      <c r="C36" s="43">
        <v>32786110</v>
      </c>
      <c r="D36" s="43">
        <v>22020550.000000004</v>
      </c>
      <c r="E36" s="39">
        <f t="shared" si="0"/>
        <v>23237366.666666668</v>
      </c>
      <c r="F36" s="39">
        <v>256552117.16</v>
      </c>
      <c r="G36" s="39">
        <v>39087000</v>
      </c>
      <c r="H36" s="50">
        <f t="shared" si="1"/>
        <v>0.0786004466861217</v>
      </c>
      <c r="I36" s="50">
        <f t="shared" si="2"/>
        <v>0.18840803650201782</v>
      </c>
      <c r="J36" s="50">
        <f t="shared" si="3"/>
        <v>0.18840803650201782</v>
      </c>
      <c r="K36" s="41"/>
    </row>
    <row r="37" spans="1:11" ht="15">
      <c r="A37" s="5" t="s">
        <v>27</v>
      </c>
      <c r="B37" s="43">
        <v>42653410</v>
      </c>
      <c r="C37" s="43">
        <v>38929150</v>
      </c>
      <c r="D37" s="43">
        <v>41343630.00000001</v>
      </c>
      <c r="E37" s="39">
        <f t="shared" si="0"/>
        <v>40975396.666666664</v>
      </c>
      <c r="F37" s="39">
        <v>139600809</v>
      </c>
      <c r="G37" s="39">
        <v>22213000</v>
      </c>
      <c r="H37" s="50">
        <f t="shared" si="1"/>
        <v>0.253225586369249</v>
      </c>
      <c r="I37" s="50">
        <f t="shared" si="2"/>
        <v>0.7501548909056488</v>
      </c>
      <c r="J37" s="50">
        <f t="shared" si="3"/>
        <v>0.7501548909056488</v>
      </c>
      <c r="K37" s="41"/>
    </row>
    <row r="38" spans="1:11" ht="15">
      <c r="A38" s="5" t="s">
        <v>28</v>
      </c>
      <c r="B38" s="43">
        <v>59905490</v>
      </c>
      <c r="C38" s="43">
        <v>56038720</v>
      </c>
      <c r="D38" s="43">
        <v>54742090.00000001</v>
      </c>
      <c r="E38" s="39">
        <f t="shared" si="0"/>
        <v>56895433.333333336</v>
      </c>
      <c r="F38" s="39">
        <v>140555000</v>
      </c>
      <c r="G38" s="39">
        <v>82274000</v>
      </c>
      <c r="H38" s="50">
        <f t="shared" si="1"/>
        <v>0.2553322652497356</v>
      </c>
      <c r="I38" s="50">
        <f t="shared" si="2"/>
        <v>0.7569318088024609</v>
      </c>
      <c r="J38" s="50">
        <f t="shared" si="3"/>
        <v>0.7569318088024609</v>
      </c>
      <c r="K38" s="41"/>
    </row>
    <row r="39" spans="1:11" ht="15">
      <c r="A39" s="5" t="s">
        <v>29</v>
      </c>
      <c r="B39" s="43">
        <v>7643160</v>
      </c>
      <c r="C39" s="43">
        <v>6676730.000000001</v>
      </c>
      <c r="D39" s="43">
        <v>13795939.999999998</v>
      </c>
      <c r="E39" s="39">
        <f t="shared" si="0"/>
        <v>9371943.333333334</v>
      </c>
      <c r="F39" s="39">
        <v>111298760</v>
      </c>
      <c r="G39" s="39">
        <v>55587000</v>
      </c>
      <c r="H39" s="50">
        <f t="shared" si="1"/>
        <v>0.05615783715359138</v>
      </c>
      <c r="I39" s="50">
        <f t="shared" si="2"/>
        <v>0.11621301731758377</v>
      </c>
      <c r="J39" s="50">
        <f t="shared" si="3"/>
        <v>0.11621301731758377</v>
      </c>
      <c r="K39" s="41"/>
    </row>
    <row r="40" spans="1:11" ht="15">
      <c r="A40" s="5" t="s">
        <v>30</v>
      </c>
      <c r="B40" s="43">
        <v>23262489.999999996</v>
      </c>
      <c r="C40" s="43">
        <v>27550820</v>
      </c>
      <c r="D40" s="43">
        <v>19171650</v>
      </c>
      <c r="E40" s="39">
        <f t="shared" si="0"/>
        <v>23328320</v>
      </c>
      <c r="F40" s="39">
        <v>414494287.02</v>
      </c>
      <c r="G40" s="39">
        <v>38421000</v>
      </c>
      <c r="H40" s="50">
        <f t="shared" si="1"/>
        <v>0.05150702718270108</v>
      </c>
      <c r="I40" s="50">
        <f t="shared" si="2"/>
        <v>0.10125195342771419</v>
      </c>
      <c r="J40" s="50">
        <f t="shared" si="3"/>
        <v>0.10125195342771419</v>
      </c>
      <c r="K40" s="41"/>
    </row>
    <row r="41" spans="1:11" ht="15">
      <c r="A41" s="5" t="s">
        <v>31</v>
      </c>
      <c r="B41" s="43">
        <v>103698840.00000001</v>
      </c>
      <c r="C41" s="43">
        <v>116626570</v>
      </c>
      <c r="D41" s="43">
        <v>98614650.00000001</v>
      </c>
      <c r="E41" s="39">
        <f t="shared" si="0"/>
        <v>106313353.33333333</v>
      </c>
      <c r="F41" s="39">
        <v>657424650.39</v>
      </c>
      <c r="G41" s="39">
        <v>57011000</v>
      </c>
      <c r="H41" s="50">
        <f t="shared" si="1"/>
        <v>0.14880745841182255</v>
      </c>
      <c r="I41" s="50">
        <f t="shared" si="2"/>
        <v>0.4142550598204016</v>
      </c>
      <c r="J41" s="50">
        <f t="shared" si="3"/>
        <v>0.4142550598204016</v>
      </c>
      <c r="K41" s="41"/>
    </row>
    <row r="42" spans="1:11" ht="15">
      <c r="A42" s="5" t="s">
        <v>32</v>
      </c>
      <c r="B42" s="43">
        <v>30890970</v>
      </c>
      <c r="C42" s="43">
        <v>23687820</v>
      </c>
      <c r="D42" s="43">
        <v>27960010.000000004</v>
      </c>
      <c r="E42" s="39">
        <f t="shared" si="0"/>
        <v>27512933.333333332</v>
      </c>
      <c r="F42" s="39">
        <v>199003162.04</v>
      </c>
      <c r="G42" s="39">
        <v>53753000</v>
      </c>
      <c r="H42" s="50">
        <f t="shared" si="1"/>
        <v>0.10885168183942937</v>
      </c>
      <c r="I42" s="50">
        <f t="shared" si="2"/>
        <v>0.2857224107097143</v>
      </c>
      <c r="J42" s="50">
        <f t="shared" si="3"/>
        <v>0.2857224107097143</v>
      </c>
      <c r="K42" s="41"/>
    </row>
    <row r="43" spans="1:11" ht="15">
      <c r="A43" s="5" t="s">
        <v>33</v>
      </c>
      <c r="B43" s="43">
        <v>23569600</v>
      </c>
      <c r="C43" s="43">
        <v>21097300.000000004</v>
      </c>
      <c r="D43" s="43">
        <v>30776699.999999996</v>
      </c>
      <c r="E43" s="39">
        <f t="shared" si="0"/>
        <v>25147866.666666668</v>
      </c>
      <c r="F43" s="39">
        <v>110891166</v>
      </c>
      <c r="G43" s="39">
        <v>40572000</v>
      </c>
      <c r="H43" s="50">
        <f t="shared" si="1"/>
        <v>0.16603288661394194</v>
      </c>
      <c r="I43" s="50">
        <f t="shared" si="2"/>
        <v>0.46966707051860185</v>
      </c>
      <c r="J43" s="50">
        <f t="shared" si="3"/>
        <v>0.46966707051860185</v>
      </c>
      <c r="K43" s="41"/>
    </row>
    <row r="44" spans="1:11" ht="15">
      <c r="A44" s="5" t="s">
        <v>34</v>
      </c>
      <c r="B44" s="43">
        <v>22057059.999999996</v>
      </c>
      <c r="C44" s="43">
        <v>20054140</v>
      </c>
      <c r="D44" s="43">
        <v>15752040</v>
      </c>
      <c r="E44" s="39">
        <f t="shared" si="0"/>
        <v>19287746.666666668</v>
      </c>
      <c r="F44" s="39">
        <v>79426316.21</v>
      </c>
      <c r="G44" s="39">
        <v>40879000</v>
      </c>
      <c r="H44" s="50">
        <f t="shared" si="1"/>
        <v>0.16032331134061253</v>
      </c>
      <c r="I44" s="50">
        <f t="shared" si="2"/>
        <v>0.4513000933720493</v>
      </c>
      <c r="J44" s="50">
        <f t="shared" si="3"/>
        <v>0.4513000933720493</v>
      </c>
      <c r="K44" s="41"/>
    </row>
    <row r="45" spans="1:11" ht="15">
      <c r="A45" s="5" t="s">
        <v>35</v>
      </c>
      <c r="B45" s="43">
        <v>28050240</v>
      </c>
      <c r="C45" s="43">
        <v>24851620</v>
      </c>
      <c r="D45" s="43">
        <v>27674940.000000004</v>
      </c>
      <c r="E45" s="39">
        <f t="shared" si="0"/>
        <v>26858933.333333332</v>
      </c>
      <c r="F45" s="39">
        <v>88333422</v>
      </c>
      <c r="G45" s="39">
        <v>31487000</v>
      </c>
      <c r="H45" s="50">
        <f t="shared" si="1"/>
        <v>0.2241598959927994</v>
      </c>
      <c r="I45" s="50">
        <f t="shared" si="2"/>
        <v>0.6566542633919457</v>
      </c>
      <c r="J45" s="50">
        <f t="shared" si="3"/>
        <v>0.6566542633919457</v>
      </c>
      <c r="K45" s="41"/>
    </row>
    <row r="46" spans="1:11" ht="15">
      <c r="A46" s="5" t="s">
        <v>36</v>
      </c>
      <c r="B46" s="43">
        <v>16774580.000000002</v>
      </c>
      <c r="C46" s="43">
        <v>11342890.000000002</v>
      </c>
      <c r="D46" s="43">
        <v>10611449.999999998</v>
      </c>
      <c r="E46" s="39">
        <f t="shared" si="0"/>
        <v>12909640</v>
      </c>
      <c r="F46" s="39">
        <v>142266534</v>
      </c>
      <c r="G46" s="39">
        <v>52781000</v>
      </c>
      <c r="H46" s="50">
        <f t="shared" si="1"/>
        <v>0.06618714800054842</v>
      </c>
      <c r="I46" s="50">
        <f t="shared" si="2"/>
        <v>0.14847603414515856</v>
      </c>
      <c r="J46" s="50">
        <f t="shared" si="3"/>
        <v>0.14847603414515856</v>
      </c>
      <c r="K46" s="41"/>
    </row>
    <row r="47" spans="1:10" s="18" customFormat="1" ht="15">
      <c r="A47" s="15" t="s">
        <v>71</v>
      </c>
      <c r="B47" s="32">
        <f aca="true" t="shared" si="4" ref="B47:G47">SUM(B$10:B$46)</f>
        <v>2152265710</v>
      </c>
      <c r="C47" s="32">
        <f t="shared" si="4"/>
        <v>1977095270</v>
      </c>
      <c r="D47" s="32">
        <f t="shared" si="4"/>
        <v>1886876390</v>
      </c>
      <c r="E47" s="32">
        <f t="shared" si="4"/>
        <v>2005412456.6666665</v>
      </c>
      <c r="F47" s="32">
        <f>SUM(F$10:F$46)</f>
        <v>30739057144.1</v>
      </c>
      <c r="G47" s="32">
        <f t="shared" si="4"/>
        <v>1917079824.76</v>
      </c>
      <c r="H47" s="16"/>
      <c r="I47" s="16"/>
      <c r="J47" s="16"/>
    </row>
    <row r="48" ht="15">
      <c r="A48" s="6" t="s">
        <v>39</v>
      </c>
    </row>
    <row r="50" spans="5:8" ht="15">
      <c r="E50" s="21">
        <f>AVERAGE($B$47:$D$47)-$E$47</f>
        <v>0</v>
      </c>
      <c r="F50" s="21"/>
      <c r="G50" s="21"/>
      <c r="H50" s="21"/>
    </row>
  </sheetData>
  <sheetProtection/>
  <mergeCells count="7">
    <mergeCell ref="A1:J1"/>
    <mergeCell ref="A7:A8"/>
    <mergeCell ref="I7:I8"/>
    <mergeCell ref="J7:J8"/>
    <mergeCell ref="H7:H8"/>
    <mergeCell ref="B7:E7"/>
    <mergeCell ref="F7:G7"/>
  </mergeCells>
  <printOptions horizont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24.7109375" style="1" customWidth="1"/>
    <col min="2" max="2" width="23.00390625" style="1" customWidth="1"/>
    <col min="3" max="4" width="9.140625" style="2" customWidth="1"/>
    <col min="5" max="5" width="19.140625" style="2" bestFit="1" customWidth="1"/>
    <col min="6" max="16384" width="9.140625" style="1" customWidth="1"/>
  </cols>
  <sheetData>
    <row r="1" spans="1:5" ht="17.25" customHeight="1">
      <c r="A1" s="73" t="s">
        <v>170</v>
      </c>
      <c r="B1" s="76"/>
      <c r="C1" s="76"/>
      <c r="D1" s="76"/>
      <c r="E1" s="76"/>
    </row>
    <row r="3" spans="1:2" ht="15">
      <c r="A3" s="11" t="s">
        <v>171</v>
      </c>
      <c r="B3" s="11">
        <v>1</v>
      </c>
    </row>
    <row r="4" spans="1:2" ht="15">
      <c r="A4" s="12" t="s">
        <v>172</v>
      </c>
      <c r="B4" s="12">
        <v>0</v>
      </c>
    </row>
    <row r="5" spans="1:2" ht="15">
      <c r="A5" s="13" t="s">
        <v>173</v>
      </c>
      <c r="B5" s="14" t="s">
        <v>122</v>
      </c>
    </row>
    <row r="7" spans="1:5" s="8" customFormat="1" ht="99" customHeight="1">
      <c r="A7" s="3" t="s">
        <v>38</v>
      </c>
      <c r="B7" s="3" t="s">
        <v>252</v>
      </c>
      <c r="C7" s="9" t="s">
        <v>174</v>
      </c>
      <c r="D7" s="9" t="s">
        <v>175</v>
      </c>
      <c r="E7" s="9" t="s">
        <v>176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42" t="s">
        <v>37</v>
      </c>
      <c r="C9" s="20">
        <f>IF($B9="+",1,0)</f>
        <v>1</v>
      </c>
      <c r="D9" s="20">
        <f>($C9-$B$4)/($B$3-$B$4)</f>
        <v>1</v>
      </c>
      <c r="E9" s="20">
        <f>$D9*$B$5</f>
        <v>1</v>
      </c>
    </row>
    <row r="10" spans="1:5" ht="15">
      <c r="A10" s="5" t="s">
        <v>1</v>
      </c>
      <c r="B10" s="19" t="s">
        <v>37</v>
      </c>
      <c r="C10" s="20">
        <f aca="true" t="shared" si="0" ref="C10:C45">IF($B10="+",1,0)</f>
        <v>1</v>
      </c>
      <c r="D10" s="20">
        <f aca="true" t="shared" si="1" ref="D10:D45">($C10-$B$4)/($B$3-$B$4)</f>
        <v>1</v>
      </c>
      <c r="E10" s="20">
        <f aca="true" t="shared" si="2" ref="E10:E45">$D10*$B$5</f>
        <v>1</v>
      </c>
    </row>
    <row r="11" spans="1:5" ht="15">
      <c r="A11" s="5" t="s">
        <v>2</v>
      </c>
      <c r="B11" s="19" t="s">
        <v>37</v>
      </c>
      <c r="C11" s="20">
        <f t="shared" si="0"/>
        <v>1</v>
      </c>
      <c r="D11" s="20">
        <f t="shared" si="1"/>
        <v>1</v>
      </c>
      <c r="E11" s="20">
        <f t="shared" si="2"/>
        <v>1</v>
      </c>
    </row>
    <row r="12" spans="1:5" ht="15">
      <c r="A12" s="5" t="s">
        <v>3</v>
      </c>
      <c r="B12" s="19" t="s">
        <v>37</v>
      </c>
      <c r="C12" s="20">
        <f t="shared" si="0"/>
        <v>1</v>
      </c>
      <c r="D12" s="20">
        <f t="shared" si="1"/>
        <v>1</v>
      </c>
      <c r="E12" s="20">
        <f t="shared" si="2"/>
        <v>1</v>
      </c>
    </row>
    <row r="13" spans="1:5" ht="15">
      <c r="A13" s="5" t="s">
        <v>4</v>
      </c>
      <c r="B13" s="19" t="s">
        <v>37</v>
      </c>
      <c r="C13" s="20">
        <f t="shared" si="0"/>
        <v>1</v>
      </c>
      <c r="D13" s="20">
        <f t="shared" si="1"/>
        <v>1</v>
      </c>
      <c r="E13" s="20">
        <f t="shared" si="2"/>
        <v>1</v>
      </c>
    </row>
    <row r="14" spans="1:5" ht="15">
      <c r="A14" s="5" t="s">
        <v>5</v>
      </c>
      <c r="B14" s="19" t="s">
        <v>37</v>
      </c>
      <c r="C14" s="20">
        <f t="shared" si="0"/>
        <v>1</v>
      </c>
      <c r="D14" s="20">
        <f t="shared" si="1"/>
        <v>1</v>
      </c>
      <c r="E14" s="20">
        <f t="shared" si="2"/>
        <v>1</v>
      </c>
    </row>
    <row r="15" spans="1:5" ht="15">
      <c r="A15" s="5" t="s">
        <v>6</v>
      </c>
      <c r="B15" s="19" t="s">
        <v>37</v>
      </c>
      <c r="C15" s="20">
        <f t="shared" si="0"/>
        <v>1</v>
      </c>
      <c r="D15" s="20">
        <f t="shared" si="1"/>
        <v>1</v>
      </c>
      <c r="E15" s="20">
        <f t="shared" si="2"/>
        <v>1</v>
      </c>
    </row>
    <row r="16" spans="1:5" ht="15">
      <c r="A16" s="5" t="s">
        <v>7</v>
      </c>
      <c r="B16" s="19" t="s">
        <v>37</v>
      </c>
      <c r="C16" s="20">
        <f t="shared" si="0"/>
        <v>1</v>
      </c>
      <c r="D16" s="20">
        <f t="shared" si="1"/>
        <v>1</v>
      </c>
      <c r="E16" s="20">
        <f t="shared" si="2"/>
        <v>1</v>
      </c>
    </row>
    <row r="17" spans="1:5" ht="15">
      <c r="A17" s="5" t="s">
        <v>8</v>
      </c>
      <c r="B17" s="19" t="s">
        <v>37</v>
      </c>
      <c r="C17" s="20">
        <f t="shared" si="0"/>
        <v>1</v>
      </c>
      <c r="D17" s="20">
        <f t="shared" si="1"/>
        <v>1</v>
      </c>
      <c r="E17" s="20">
        <f t="shared" si="2"/>
        <v>1</v>
      </c>
    </row>
    <row r="18" spans="1:5" ht="15">
      <c r="A18" s="5" t="s">
        <v>9</v>
      </c>
      <c r="B18" s="19" t="s">
        <v>37</v>
      </c>
      <c r="C18" s="20">
        <f t="shared" si="0"/>
        <v>1</v>
      </c>
      <c r="D18" s="20">
        <f t="shared" si="1"/>
        <v>1</v>
      </c>
      <c r="E18" s="20">
        <f t="shared" si="2"/>
        <v>1</v>
      </c>
    </row>
    <row r="19" spans="1:5" ht="15">
      <c r="A19" s="5" t="s">
        <v>10</v>
      </c>
      <c r="B19" s="19" t="s">
        <v>37</v>
      </c>
      <c r="C19" s="20">
        <f t="shared" si="0"/>
        <v>1</v>
      </c>
      <c r="D19" s="20">
        <f t="shared" si="1"/>
        <v>1</v>
      </c>
      <c r="E19" s="20">
        <f t="shared" si="2"/>
        <v>1</v>
      </c>
    </row>
    <row r="20" spans="1:5" ht="15">
      <c r="A20" s="5" t="s">
        <v>11</v>
      </c>
      <c r="B20" s="19" t="s">
        <v>37</v>
      </c>
      <c r="C20" s="20">
        <f t="shared" si="0"/>
        <v>1</v>
      </c>
      <c r="D20" s="20">
        <f t="shared" si="1"/>
        <v>1</v>
      </c>
      <c r="E20" s="20">
        <f t="shared" si="2"/>
        <v>1</v>
      </c>
    </row>
    <row r="21" spans="1:5" ht="15">
      <c r="A21" s="5" t="s">
        <v>12</v>
      </c>
      <c r="B21" s="19" t="s">
        <v>37</v>
      </c>
      <c r="C21" s="20">
        <f t="shared" si="0"/>
        <v>1</v>
      </c>
      <c r="D21" s="20">
        <f t="shared" si="1"/>
        <v>1</v>
      </c>
      <c r="E21" s="20">
        <f t="shared" si="2"/>
        <v>1</v>
      </c>
    </row>
    <row r="22" spans="1:5" ht="15">
      <c r="A22" s="5" t="s">
        <v>13</v>
      </c>
      <c r="B22" s="19" t="s">
        <v>37</v>
      </c>
      <c r="C22" s="20">
        <f t="shared" si="0"/>
        <v>1</v>
      </c>
      <c r="D22" s="20">
        <f t="shared" si="1"/>
        <v>1</v>
      </c>
      <c r="E22" s="20">
        <f t="shared" si="2"/>
        <v>1</v>
      </c>
    </row>
    <row r="23" spans="1:5" ht="15">
      <c r="A23" s="5" t="s">
        <v>14</v>
      </c>
      <c r="B23" s="19" t="s">
        <v>37</v>
      </c>
      <c r="C23" s="20">
        <f t="shared" si="0"/>
        <v>1</v>
      </c>
      <c r="D23" s="20">
        <f t="shared" si="1"/>
        <v>1</v>
      </c>
      <c r="E23" s="20">
        <f t="shared" si="2"/>
        <v>1</v>
      </c>
    </row>
    <row r="24" spans="1:5" ht="15">
      <c r="A24" s="5" t="s">
        <v>15</v>
      </c>
      <c r="B24" s="19" t="s">
        <v>37</v>
      </c>
      <c r="C24" s="20">
        <f t="shared" si="0"/>
        <v>1</v>
      </c>
      <c r="D24" s="20">
        <f t="shared" si="1"/>
        <v>1</v>
      </c>
      <c r="E24" s="20">
        <f t="shared" si="2"/>
        <v>1</v>
      </c>
    </row>
    <row r="25" spans="1:5" ht="15">
      <c r="A25" s="5" t="s">
        <v>16</v>
      </c>
      <c r="B25" s="19" t="s">
        <v>37</v>
      </c>
      <c r="C25" s="20">
        <f t="shared" si="0"/>
        <v>1</v>
      </c>
      <c r="D25" s="20">
        <f t="shared" si="1"/>
        <v>1</v>
      </c>
      <c r="E25" s="20">
        <f t="shared" si="2"/>
        <v>1</v>
      </c>
    </row>
    <row r="26" spans="1:5" ht="15">
      <c r="A26" s="5" t="s">
        <v>17</v>
      </c>
      <c r="B26" s="19" t="s">
        <v>37</v>
      </c>
      <c r="C26" s="20">
        <f t="shared" si="0"/>
        <v>1</v>
      </c>
      <c r="D26" s="20">
        <f t="shared" si="1"/>
        <v>1</v>
      </c>
      <c r="E26" s="20">
        <f t="shared" si="2"/>
        <v>1</v>
      </c>
    </row>
    <row r="27" spans="1:5" ht="15">
      <c r="A27" s="5" t="s">
        <v>18</v>
      </c>
      <c r="B27" s="19" t="s">
        <v>37</v>
      </c>
      <c r="C27" s="20">
        <f t="shared" si="0"/>
        <v>1</v>
      </c>
      <c r="D27" s="20">
        <f t="shared" si="1"/>
        <v>1</v>
      </c>
      <c r="E27" s="20">
        <f t="shared" si="2"/>
        <v>1</v>
      </c>
    </row>
    <row r="28" spans="1:5" ht="15">
      <c r="A28" s="5" t="s">
        <v>19</v>
      </c>
      <c r="B28" s="19" t="s">
        <v>37</v>
      </c>
      <c r="C28" s="20">
        <f t="shared" si="0"/>
        <v>1</v>
      </c>
      <c r="D28" s="20">
        <f t="shared" si="1"/>
        <v>1</v>
      </c>
      <c r="E28" s="20">
        <f t="shared" si="2"/>
        <v>1</v>
      </c>
    </row>
    <row r="29" spans="1:5" ht="15">
      <c r="A29" s="5" t="s">
        <v>20</v>
      </c>
      <c r="B29" s="19" t="s">
        <v>37</v>
      </c>
      <c r="C29" s="20">
        <f t="shared" si="0"/>
        <v>1</v>
      </c>
      <c r="D29" s="20">
        <f t="shared" si="1"/>
        <v>1</v>
      </c>
      <c r="E29" s="20">
        <f t="shared" si="2"/>
        <v>1</v>
      </c>
    </row>
    <row r="30" spans="1:5" ht="15">
      <c r="A30" s="5" t="s">
        <v>21</v>
      </c>
      <c r="B30" s="19" t="s">
        <v>37</v>
      </c>
      <c r="C30" s="20">
        <f t="shared" si="0"/>
        <v>1</v>
      </c>
      <c r="D30" s="20">
        <f t="shared" si="1"/>
        <v>1</v>
      </c>
      <c r="E30" s="20">
        <f t="shared" si="2"/>
        <v>1</v>
      </c>
    </row>
    <row r="31" spans="1:5" ht="15">
      <c r="A31" s="5" t="s">
        <v>22</v>
      </c>
      <c r="B31" s="19" t="s">
        <v>37</v>
      </c>
      <c r="C31" s="20">
        <f t="shared" si="0"/>
        <v>1</v>
      </c>
      <c r="D31" s="20">
        <f t="shared" si="1"/>
        <v>1</v>
      </c>
      <c r="E31" s="20">
        <f t="shared" si="2"/>
        <v>1</v>
      </c>
    </row>
    <row r="32" spans="1:5" ht="15">
      <c r="A32" s="5" t="s">
        <v>23</v>
      </c>
      <c r="B32" s="19" t="s">
        <v>37</v>
      </c>
      <c r="C32" s="20">
        <f t="shared" si="0"/>
        <v>1</v>
      </c>
      <c r="D32" s="20">
        <f t="shared" si="1"/>
        <v>1</v>
      </c>
      <c r="E32" s="20">
        <f t="shared" si="2"/>
        <v>1</v>
      </c>
    </row>
    <row r="33" spans="1:5" ht="15">
      <c r="A33" s="5" t="s">
        <v>24</v>
      </c>
      <c r="B33" s="19" t="s">
        <v>37</v>
      </c>
      <c r="C33" s="20">
        <f t="shared" si="0"/>
        <v>1</v>
      </c>
      <c r="D33" s="20">
        <f t="shared" si="1"/>
        <v>1</v>
      </c>
      <c r="E33" s="20">
        <f t="shared" si="2"/>
        <v>1</v>
      </c>
    </row>
    <row r="34" spans="1:5" ht="15">
      <c r="A34" s="5" t="s">
        <v>25</v>
      </c>
      <c r="B34" s="19" t="s">
        <v>37</v>
      </c>
      <c r="C34" s="20">
        <f t="shared" si="0"/>
        <v>1</v>
      </c>
      <c r="D34" s="20">
        <f t="shared" si="1"/>
        <v>1</v>
      </c>
      <c r="E34" s="20">
        <f t="shared" si="2"/>
        <v>1</v>
      </c>
    </row>
    <row r="35" spans="1:5" ht="15">
      <c r="A35" s="5" t="s">
        <v>26</v>
      </c>
      <c r="B35" s="19" t="s">
        <v>37</v>
      </c>
      <c r="C35" s="20">
        <f t="shared" si="0"/>
        <v>1</v>
      </c>
      <c r="D35" s="20">
        <f t="shared" si="1"/>
        <v>1</v>
      </c>
      <c r="E35" s="20">
        <f t="shared" si="2"/>
        <v>1</v>
      </c>
    </row>
    <row r="36" spans="1:5" ht="15">
      <c r="A36" s="5" t="s">
        <v>27</v>
      </c>
      <c r="B36" s="19" t="s">
        <v>37</v>
      </c>
      <c r="C36" s="20">
        <f t="shared" si="0"/>
        <v>1</v>
      </c>
      <c r="D36" s="20">
        <f t="shared" si="1"/>
        <v>1</v>
      </c>
      <c r="E36" s="20">
        <f t="shared" si="2"/>
        <v>1</v>
      </c>
    </row>
    <row r="37" spans="1:5" ht="15">
      <c r="A37" s="5" t="s">
        <v>28</v>
      </c>
      <c r="B37" s="19" t="s">
        <v>37</v>
      </c>
      <c r="C37" s="20">
        <f t="shared" si="0"/>
        <v>1</v>
      </c>
      <c r="D37" s="20">
        <f t="shared" si="1"/>
        <v>1</v>
      </c>
      <c r="E37" s="20">
        <f t="shared" si="2"/>
        <v>1</v>
      </c>
    </row>
    <row r="38" spans="1:5" ht="15">
      <c r="A38" s="5" t="s">
        <v>29</v>
      </c>
      <c r="B38" s="19" t="s">
        <v>37</v>
      </c>
      <c r="C38" s="20">
        <f t="shared" si="0"/>
        <v>1</v>
      </c>
      <c r="D38" s="20">
        <f t="shared" si="1"/>
        <v>1</v>
      </c>
      <c r="E38" s="20">
        <f t="shared" si="2"/>
        <v>1</v>
      </c>
    </row>
    <row r="39" spans="1:5" ht="15">
      <c r="A39" s="5" t="s">
        <v>30</v>
      </c>
      <c r="B39" s="19" t="s">
        <v>37</v>
      </c>
      <c r="C39" s="20">
        <f t="shared" si="0"/>
        <v>1</v>
      </c>
      <c r="D39" s="20">
        <f t="shared" si="1"/>
        <v>1</v>
      </c>
      <c r="E39" s="20">
        <f t="shared" si="2"/>
        <v>1</v>
      </c>
    </row>
    <row r="40" spans="1:5" ht="15">
      <c r="A40" s="5" t="s">
        <v>31</v>
      </c>
      <c r="B40" s="19" t="s">
        <v>37</v>
      </c>
      <c r="C40" s="20">
        <f t="shared" si="0"/>
        <v>1</v>
      </c>
      <c r="D40" s="20">
        <f t="shared" si="1"/>
        <v>1</v>
      </c>
      <c r="E40" s="20">
        <f t="shared" si="2"/>
        <v>1</v>
      </c>
    </row>
    <row r="41" spans="1:5" ht="15">
      <c r="A41" s="5" t="s">
        <v>32</v>
      </c>
      <c r="B41" s="19" t="s">
        <v>37</v>
      </c>
      <c r="C41" s="20">
        <f t="shared" si="0"/>
        <v>1</v>
      </c>
      <c r="D41" s="20">
        <f t="shared" si="1"/>
        <v>1</v>
      </c>
      <c r="E41" s="20">
        <f t="shared" si="2"/>
        <v>1</v>
      </c>
    </row>
    <row r="42" spans="1:5" ht="15">
      <c r="A42" s="5" t="s">
        <v>33</v>
      </c>
      <c r="B42" s="19" t="s">
        <v>37</v>
      </c>
      <c r="C42" s="20">
        <f t="shared" si="0"/>
        <v>1</v>
      </c>
      <c r="D42" s="20">
        <f t="shared" si="1"/>
        <v>1</v>
      </c>
      <c r="E42" s="20">
        <f t="shared" si="2"/>
        <v>1</v>
      </c>
    </row>
    <row r="43" spans="1:5" ht="15">
      <c r="A43" s="5" t="s">
        <v>34</v>
      </c>
      <c r="B43" s="19" t="s">
        <v>37</v>
      </c>
      <c r="C43" s="20">
        <f t="shared" si="0"/>
        <v>1</v>
      </c>
      <c r="D43" s="20">
        <f t="shared" si="1"/>
        <v>1</v>
      </c>
      <c r="E43" s="20">
        <f t="shared" si="2"/>
        <v>1</v>
      </c>
    </row>
    <row r="44" spans="1:5" ht="15">
      <c r="A44" s="5" t="s">
        <v>35</v>
      </c>
      <c r="B44" s="19" t="s">
        <v>37</v>
      </c>
      <c r="C44" s="20">
        <f t="shared" si="0"/>
        <v>1</v>
      </c>
      <c r="D44" s="20">
        <f t="shared" si="1"/>
        <v>1</v>
      </c>
      <c r="E44" s="20">
        <f t="shared" si="2"/>
        <v>1</v>
      </c>
    </row>
    <row r="45" spans="1:5" ht="15">
      <c r="A45" s="5" t="s">
        <v>36</v>
      </c>
      <c r="B45" s="19" t="s">
        <v>37</v>
      </c>
      <c r="C45" s="20">
        <f t="shared" si="0"/>
        <v>1</v>
      </c>
      <c r="D45" s="20">
        <f t="shared" si="1"/>
        <v>1</v>
      </c>
      <c r="E45" s="20">
        <f t="shared" si="2"/>
        <v>1</v>
      </c>
    </row>
    <row r="46" ht="15">
      <c r="A46" s="6"/>
    </row>
  </sheetData>
  <sheetProtection/>
  <mergeCells count="1">
    <mergeCell ref="A1:E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4.8515625" style="1" customWidth="1"/>
    <col min="2" max="2" width="24.421875" style="1" customWidth="1"/>
    <col min="3" max="3" width="9.140625" style="2" customWidth="1"/>
    <col min="4" max="4" width="8.7109375" style="2" customWidth="1"/>
    <col min="5" max="5" width="19.00390625" style="2" customWidth="1"/>
    <col min="6" max="16384" width="9.140625" style="1" customWidth="1"/>
  </cols>
  <sheetData>
    <row r="1" spans="1:5" ht="33.75" customHeight="1">
      <c r="A1" s="77" t="s">
        <v>209</v>
      </c>
      <c r="B1" s="85"/>
      <c r="C1" s="85"/>
      <c r="D1" s="85"/>
      <c r="E1" s="85"/>
    </row>
    <row r="3" spans="1:2" ht="15">
      <c r="A3" s="11" t="s">
        <v>45</v>
      </c>
      <c r="B3" s="11">
        <v>1</v>
      </c>
    </row>
    <row r="4" spans="1:2" ht="15">
      <c r="A4" s="12" t="s">
        <v>46</v>
      </c>
      <c r="B4" s="12">
        <v>0</v>
      </c>
    </row>
    <row r="5" spans="1:2" ht="15">
      <c r="A5" s="13" t="s">
        <v>47</v>
      </c>
      <c r="B5" s="14" t="s">
        <v>41</v>
      </c>
    </row>
    <row r="7" spans="1:5" s="8" customFormat="1" ht="96.75" customHeight="1">
      <c r="A7" s="3" t="s">
        <v>38</v>
      </c>
      <c r="B7" s="3" t="s">
        <v>253</v>
      </c>
      <c r="C7" s="9" t="s">
        <v>65</v>
      </c>
      <c r="D7" s="9" t="s">
        <v>66</v>
      </c>
      <c r="E7" s="9" t="s">
        <v>67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IF($B9="+",1,0)</f>
        <v>0</v>
      </c>
      <c r="D9" s="20">
        <f>($C9-$B$4)/($B$3-$B$4)</f>
        <v>0</v>
      </c>
      <c r="E9" s="20">
        <f>$D9*$B$5</f>
        <v>0</v>
      </c>
    </row>
    <row r="10" spans="1:5" ht="15">
      <c r="A10" s="5" t="s">
        <v>1</v>
      </c>
      <c r="B10" s="19"/>
      <c r="C10" s="20">
        <f aca="true" t="shared" si="0" ref="C10:C45">IF($B10="+",1,0)</f>
        <v>0</v>
      </c>
      <c r="D10" s="20">
        <f aca="true" t="shared" si="1" ref="D10:D45">($C10-$B$4)/($B$3-$B$4)</f>
        <v>0</v>
      </c>
      <c r="E10" s="20">
        <f aca="true" t="shared" si="2" ref="E10:E45">$D10*$B$5</f>
        <v>0</v>
      </c>
    </row>
    <row r="11" spans="1:5" ht="15">
      <c r="A11" s="5" t="s">
        <v>2</v>
      </c>
      <c r="B11" s="19"/>
      <c r="C11" s="20">
        <f t="shared" si="0"/>
        <v>0</v>
      </c>
      <c r="D11" s="20">
        <f t="shared" si="1"/>
        <v>0</v>
      </c>
      <c r="E11" s="20">
        <f t="shared" si="2"/>
        <v>0</v>
      </c>
    </row>
    <row r="12" spans="1:5" ht="15">
      <c r="A12" s="5" t="s">
        <v>3</v>
      </c>
      <c r="B12" s="19"/>
      <c r="C12" s="20">
        <f t="shared" si="0"/>
        <v>0</v>
      </c>
      <c r="D12" s="20">
        <f t="shared" si="1"/>
        <v>0</v>
      </c>
      <c r="E12" s="20">
        <f t="shared" si="2"/>
        <v>0</v>
      </c>
    </row>
    <row r="13" spans="1:5" ht="15">
      <c r="A13" s="5" t="s">
        <v>4</v>
      </c>
      <c r="B13" s="19"/>
      <c r="C13" s="20">
        <f t="shared" si="0"/>
        <v>0</v>
      </c>
      <c r="D13" s="20">
        <f t="shared" si="1"/>
        <v>0</v>
      </c>
      <c r="E13" s="20">
        <f t="shared" si="2"/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19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42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19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42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19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42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42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/>
      <c r="C30" s="20">
        <f t="shared" si="0"/>
        <v>0</v>
      </c>
      <c r="D30" s="20">
        <f t="shared" si="1"/>
        <v>0</v>
      </c>
      <c r="E30" s="20">
        <f t="shared" si="2"/>
        <v>0</v>
      </c>
    </row>
    <row r="31" spans="1:5" ht="15">
      <c r="A31" s="5" t="s">
        <v>22</v>
      </c>
      <c r="B31" s="42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19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19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42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19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19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42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42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19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42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 t="s">
        <v>39</v>
      </c>
    </row>
  </sheetData>
  <sheetProtection/>
  <mergeCells count="1">
    <mergeCell ref="A1:E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8"/>
  <sheetViews>
    <sheetView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5" sqref="F15"/>
    </sheetView>
  </sheetViews>
  <sheetFormatPr defaultColWidth="8.7109375" defaultRowHeight="15"/>
  <cols>
    <col min="1" max="1" width="24.421875" style="1" customWidth="1"/>
    <col min="2" max="2" width="16.00390625" style="1" customWidth="1"/>
    <col min="3" max="3" width="16.140625" style="1" customWidth="1"/>
    <col min="4" max="5" width="7.28125" style="1" customWidth="1"/>
    <col min="6" max="6" width="15.57421875" style="1" customWidth="1"/>
    <col min="7" max="9" width="9.140625" style="1" customWidth="1"/>
    <col min="10" max="16384" width="8.7109375" style="1" customWidth="1"/>
  </cols>
  <sheetData>
    <row r="1" spans="1:6" ht="15">
      <c r="A1" s="62" t="s">
        <v>123</v>
      </c>
      <c r="B1" s="62"/>
      <c r="C1" s="62"/>
      <c r="D1" s="62"/>
      <c r="E1" s="62"/>
      <c r="F1" s="62"/>
    </row>
    <row r="3" spans="1:2" ht="15">
      <c r="A3" s="11" t="s">
        <v>51</v>
      </c>
      <c r="B3" s="30">
        <f>MAX($D$10:$D$46)</f>
        <v>2.6847863352506662</v>
      </c>
    </row>
    <row r="4" spans="1:2" ht="15">
      <c r="A4" s="12" t="s">
        <v>52</v>
      </c>
      <c r="B4" s="31">
        <f>MIN($D$10:$D$46)</f>
        <v>0.34246066103805156</v>
      </c>
    </row>
    <row r="5" spans="1:2" ht="15">
      <c r="A5" s="13" t="s">
        <v>53</v>
      </c>
      <c r="B5" s="14" t="s">
        <v>122</v>
      </c>
    </row>
    <row r="7" spans="1:6" s="7" customFormat="1" ht="66.75" customHeight="1">
      <c r="A7" s="63" t="s">
        <v>38</v>
      </c>
      <c r="B7" s="69" t="s">
        <v>216</v>
      </c>
      <c r="C7" s="70"/>
      <c r="D7" s="67" t="s">
        <v>81</v>
      </c>
      <c r="E7" s="67" t="s">
        <v>82</v>
      </c>
      <c r="F7" s="67" t="s">
        <v>83</v>
      </c>
    </row>
    <row r="8" spans="1:6" s="8" customFormat="1" ht="35.25" customHeight="1">
      <c r="A8" s="64"/>
      <c r="B8" s="3" t="s">
        <v>230</v>
      </c>
      <c r="C8" s="3" t="s">
        <v>231</v>
      </c>
      <c r="D8" s="68"/>
      <c r="E8" s="68"/>
      <c r="F8" s="68"/>
    </row>
    <row r="9" spans="1:6" s="7" customFormat="1" ht="15">
      <c r="A9" s="9">
        <v>1</v>
      </c>
      <c r="B9" s="9">
        <v>2</v>
      </c>
      <c r="C9" s="9">
        <v>3</v>
      </c>
      <c r="D9" s="9" t="s">
        <v>110</v>
      </c>
      <c r="E9" s="9">
        <v>5</v>
      </c>
      <c r="F9" s="9">
        <v>6</v>
      </c>
    </row>
    <row r="10" spans="1:6" ht="15">
      <c r="A10" s="5" t="s">
        <v>0</v>
      </c>
      <c r="B10" s="43">
        <v>297392332.40999997</v>
      </c>
      <c r="C10" s="43">
        <v>334144750.47999996</v>
      </c>
      <c r="D10" s="39">
        <f>$C10/$B10</f>
        <v>1.1235822651248832</v>
      </c>
      <c r="E10" s="39">
        <f>($D10-$B$4)/($B$3-$B$4)</f>
        <v>0.33348121172322026</v>
      </c>
      <c r="F10" s="39">
        <f>$E10*$B$5</f>
        <v>0.33348121172322026</v>
      </c>
    </row>
    <row r="11" spans="1:6" ht="15">
      <c r="A11" s="5" t="s">
        <v>1</v>
      </c>
      <c r="B11" s="43">
        <v>150347187.11999997</v>
      </c>
      <c r="C11" s="43">
        <v>179454061.61</v>
      </c>
      <c r="D11" s="39">
        <f aca="true" t="shared" si="0" ref="D11:D46">$C11/$B11</f>
        <v>1.193597732339138</v>
      </c>
      <c r="E11" s="39">
        <f aca="true" t="shared" si="1" ref="E11:E46">($D11-$B$4)/($B$3-$B$4)</f>
        <v>0.36337264312623846</v>
      </c>
      <c r="F11" s="39">
        <f aca="true" t="shared" si="2" ref="F11:F46">$E11*$B$5</f>
        <v>0.36337264312623846</v>
      </c>
    </row>
    <row r="12" spans="1:6" ht="15">
      <c r="A12" s="5" t="s">
        <v>2</v>
      </c>
      <c r="B12" s="43">
        <v>35206108.95999999</v>
      </c>
      <c r="C12" s="43">
        <v>40942137.15</v>
      </c>
      <c r="D12" s="39">
        <f t="shared" si="0"/>
        <v>1.1629270703137653</v>
      </c>
      <c r="E12" s="39">
        <f t="shared" si="1"/>
        <v>0.35027853654531527</v>
      </c>
      <c r="F12" s="39">
        <f t="shared" si="2"/>
        <v>0.35027853654531527</v>
      </c>
    </row>
    <row r="13" spans="1:6" ht="15">
      <c r="A13" s="5" t="s">
        <v>3</v>
      </c>
      <c r="B13" s="43">
        <v>77153898.23</v>
      </c>
      <c r="C13" s="43">
        <v>55401134.96</v>
      </c>
      <c r="D13" s="39">
        <f t="shared" si="0"/>
        <v>0.7180600880962122</v>
      </c>
      <c r="E13" s="39">
        <f t="shared" si="1"/>
        <v>0.16035320416509563</v>
      </c>
      <c r="F13" s="39">
        <f t="shared" si="2"/>
        <v>0.16035320416509563</v>
      </c>
    </row>
    <row r="14" spans="1:6" ht="15">
      <c r="A14" s="5" t="s">
        <v>4</v>
      </c>
      <c r="B14" s="43">
        <v>9468535.92</v>
      </c>
      <c r="C14" s="43">
        <v>11780587.329999998</v>
      </c>
      <c r="D14" s="39">
        <f t="shared" si="0"/>
        <v>1.2441825673509193</v>
      </c>
      <c r="E14" s="39">
        <f t="shared" si="1"/>
        <v>0.3849686302123577</v>
      </c>
      <c r="F14" s="39">
        <f t="shared" si="2"/>
        <v>0.3849686302123577</v>
      </c>
    </row>
    <row r="15" spans="1:6" ht="15">
      <c r="A15" s="5" t="s">
        <v>5</v>
      </c>
      <c r="B15" s="43">
        <v>14465731.84</v>
      </c>
      <c r="C15" s="43">
        <v>11340048.749999998</v>
      </c>
      <c r="D15" s="39">
        <f t="shared" si="0"/>
        <v>0.7839249942849762</v>
      </c>
      <c r="E15" s="39">
        <f t="shared" si="1"/>
        <v>0.18847265267470767</v>
      </c>
      <c r="F15" s="39">
        <f t="shared" si="2"/>
        <v>0.18847265267470767</v>
      </c>
    </row>
    <row r="16" spans="1:6" ht="15">
      <c r="A16" s="5" t="s">
        <v>6</v>
      </c>
      <c r="B16" s="43">
        <v>14051669.950000001</v>
      </c>
      <c r="C16" s="43">
        <v>29350597.65</v>
      </c>
      <c r="D16" s="39">
        <f t="shared" si="0"/>
        <v>2.0887622435225213</v>
      </c>
      <c r="E16" s="39">
        <f t="shared" si="1"/>
        <v>0.7455417501118832</v>
      </c>
      <c r="F16" s="39">
        <f t="shared" si="2"/>
        <v>0.7455417501118832</v>
      </c>
    </row>
    <row r="17" spans="1:6" ht="15">
      <c r="A17" s="5" t="s">
        <v>7</v>
      </c>
      <c r="B17" s="43">
        <v>1472481.31</v>
      </c>
      <c r="C17" s="43">
        <v>3953297.7</v>
      </c>
      <c r="D17" s="39">
        <f t="shared" si="0"/>
        <v>2.6847863352506662</v>
      </c>
      <c r="E17" s="39">
        <f t="shared" si="1"/>
        <v>1</v>
      </c>
      <c r="F17" s="39">
        <f t="shared" si="2"/>
        <v>1</v>
      </c>
    </row>
    <row r="18" spans="1:6" ht="15">
      <c r="A18" s="5" t="s">
        <v>8</v>
      </c>
      <c r="B18" s="43">
        <v>6318142.87</v>
      </c>
      <c r="C18" s="43">
        <v>4495812.93</v>
      </c>
      <c r="D18" s="39">
        <f t="shared" si="0"/>
        <v>0.7115719005575446</v>
      </c>
      <c r="E18" s="39">
        <f t="shared" si="1"/>
        <v>0.15758322746625392</v>
      </c>
      <c r="F18" s="39">
        <f t="shared" si="2"/>
        <v>0.15758322746625392</v>
      </c>
    </row>
    <row r="19" spans="1:6" ht="15">
      <c r="A19" s="5" t="s">
        <v>9</v>
      </c>
      <c r="B19" s="43">
        <v>11476144.08</v>
      </c>
      <c r="C19" s="43">
        <v>12739895.12</v>
      </c>
      <c r="D19" s="39">
        <f t="shared" si="0"/>
        <v>1.1101198304230422</v>
      </c>
      <c r="E19" s="39">
        <f t="shared" si="1"/>
        <v>0.32773374677842065</v>
      </c>
      <c r="F19" s="39">
        <f t="shared" si="2"/>
        <v>0.32773374677842065</v>
      </c>
    </row>
    <row r="20" spans="1:6" ht="15">
      <c r="A20" s="5" t="s">
        <v>10</v>
      </c>
      <c r="B20" s="43">
        <v>1976950.2</v>
      </c>
      <c r="C20" s="43">
        <v>1852104.62</v>
      </c>
      <c r="D20" s="39">
        <f t="shared" si="0"/>
        <v>0.9368494057159357</v>
      </c>
      <c r="E20" s="39">
        <f t="shared" si="1"/>
        <v>0.2537600775253813</v>
      </c>
      <c r="F20" s="39">
        <f t="shared" si="2"/>
        <v>0.2537600775253813</v>
      </c>
    </row>
    <row r="21" spans="1:6" ht="15">
      <c r="A21" s="5" t="s">
        <v>11</v>
      </c>
      <c r="B21" s="43">
        <v>3831693.46</v>
      </c>
      <c r="C21" s="43">
        <v>6890776.030000001</v>
      </c>
      <c r="D21" s="39">
        <f t="shared" si="0"/>
        <v>1.7983630741693</v>
      </c>
      <c r="E21" s="39">
        <f t="shared" si="1"/>
        <v>0.6215627609600691</v>
      </c>
      <c r="F21" s="39">
        <f t="shared" si="2"/>
        <v>0.6215627609600691</v>
      </c>
    </row>
    <row r="22" spans="1:6" ht="15">
      <c r="A22" s="5" t="s">
        <v>12</v>
      </c>
      <c r="B22" s="43">
        <v>1199328.1</v>
      </c>
      <c r="C22" s="43">
        <v>1328028.1300000001</v>
      </c>
      <c r="D22" s="39">
        <f t="shared" si="0"/>
        <v>1.1073101097189335</v>
      </c>
      <c r="E22" s="39">
        <f t="shared" si="1"/>
        <v>0.326534203634168</v>
      </c>
      <c r="F22" s="39">
        <f t="shared" si="2"/>
        <v>0.326534203634168</v>
      </c>
    </row>
    <row r="23" spans="1:6" ht="15">
      <c r="A23" s="5" t="s">
        <v>13</v>
      </c>
      <c r="B23" s="43">
        <v>1969101.58</v>
      </c>
      <c r="C23" s="43">
        <v>2570075.97</v>
      </c>
      <c r="D23" s="39">
        <f t="shared" si="0"/>
        <v>1.3052023298869122</v>
      </c>
      <c r="E23" s="39">
        <f t="shared" si="1"/>
        <v>0.41101956036599874</v>
      </c>
      <c r="F23" s="39">
        <f t="shared" si="2"/>
        <v>0.41101956036599874</v>
      </c>
    </row>
    <row r="24" spans="1:6" ht="15">
      <c r="A24" s="5" t="s">
        <v>14</v>
      </c>
      <c r="B24" s="43">
        <v>2730719.0500000003</v>
      </c>
      <c r="C24" s="43">
        <v>1777307.65</v>
      </c>
      <c r="D24" s="39">
        <f t="shared" si="0"/>
        <v>0.6508570151147551</v>
      </c>
      <c r="E24" s="39">
        <f t="shared" si="1"/>
        <v>0.1316624573055464</v>
      </c>
      <c r="F24" s="39">
        <f t="shared" si="2"/>
        <v>0.1316624573055464</v>
      </c>
    </row>
    <row r="25" spans="1:6" ht="15">
      <c r="A25" s="5" t="s">
        <v>15</v>
      </c>
      <c r="B25" s="43">
        <v>2611121.67</v>
      </c>
      <c r="C25" s="43">
        <v>3108498.54</v>
      </c>
      <c r="D25" s="39">
        <f t="shared" si="0"/>
        <v>1.1904839884385778</v>
      </c>
      <c r="E25" s="39">
        <f t="shared" si="1"/>
        <v>0.3620433045398752</v>
      </c>
      <c r="F25" s="39">
        <f t="shared" si="2"/>
        <v>0.3620433045398752</v>
      </c>
    </row>
    <row r="26" spans="1:6" ht="15">
      <c r="A26" s="5" t="s">
        <v>16</v>
      </c>
      <c r="B26" s="43">
        <v>28279524.86</v>
      </c>
      <c r="C26" s="43">
        <v>34423813.12</v>
      </c>
      <c r="D26" s="39">
        <f t="shared" si="0"/>
        <v>1.2172698547948657</v>
      </c>
      <c r="E26" s="39">
        <f t="shared" si="1"/>
        <v>0.3734788903984865</v>
      </c>
      <c r="F26" s="39">
        <f t="shared" si="2"/>
        <v>0.3734788903984865</v>
      </c>
    </row>
    <row r="27" spans="1:6" ht="15">
      <c r="A27" s="5" t="s">
        <v>17</v>
      </c>
      <c r="B27" s="43">
        <v>2018108.03</v>
      </c>
      <c r="C27" s="43">
        <v>691122.61</v>
      </c>
      <c r="D27" s="39">
        <f t="shared" si="0"/>
        <v>0.34246066103805156</v>
      </c>
      <c r="E27" s="39">
        <f t="shared" si="1"/>
        <v>0</v>
      </c>
      <c r="F27" s="39">
        <f t="shared" si="2"/>
        <v>0</v>
      </c>
    </row>
    <row r="28" spans="1:6" ht="15">
      <c r="A28" s="5" t="s">
        <v>18</v>
      </c>
      <c r="B28" s="43">
        <v>2400808.68</v>
      </c>
      <c r="C28" s="43">
        <v>4636098.81</v>
      </c>
      <c r="D28" s="39">
        <f t="shared" si="0"/>
        <v>1.9310571677873138</v>
      </c>
      <c r="E28" s="39">
        <f t="shared" si="1"/>
        <v>0.678213334822997</v>
      </c>
      <c r="F28" s="39">
        <f t="shared" si="2"/>
        <v>0.678213334822997</v>
      </c>
    </row>
    <row r="29" spans="1:6" ht="15">
      <c r="A29" s="5" t="s">
        <v>19</v>
      </c>
      <c r="B29" s="43">
        <v>18417837.19</v>
      </c>
      <c r="C29" s="43">
        <v>13559905.05</v>
      </c>
      <c r="D29" s="39">
        <f t="shared" si="0"/>
        <v>0.7362376434385236</v>
      </c>
      <c r="E29" s="39">
        <f t="shared" si="1"/>
        <v>0.16811367724637277</v>
      </c>
      <c r="F29" s="39">
        <f t="shared" si="2"/>
        <v>0.16811367724637277</v>
      </c>
    </row>
    <row r="30" spans="1:6" ht="15">
      <c r="A30" s="5" t="s">
        <v>20</v>
      </c>
      <c r="B30" s="43">
        <v>14413853.799999999</v>
      </c>
      <c r="C30" s="43">
        <v>17894807.73</v>
      </c>
      <c r="D30" s="39">
        <f t="shared" si="0"/>
        <v>1.241500571484914</v>
      </c>
      <c r="E30" s="39">
        <f t="shared" si="1"/>
        <v>0.3838236161370171</v>
      </c>
      <c r="F30" s="39">
        <f t="shared" si="2"/>
        <v>0.3838236161370171</v>
      </c>
    </row>
    <row r="31" spans="1:6" ht="15">
      <c r="A31" s="5" t="s">
        <v>21</v>
      </c>
      <c r="B31" s="43">
        <v>6939122.85</v>
      </c>
      <c r="C31" s="43">
        <v>3768400.7600000002</v>
      </c>
      <c r="D31" s="39">
        <f t="shared" si="0"/>
        <v>0.5430658660265686</v>
      </c>
      <c r="E31" s="39">
        <f t="shared" si="1"/>
        <v>0.08564360080113605</v>
      </c>
      <c r="F31" s="39">
        <f t="shared" si="2"/>
        <v>0.08564360080113605</v>
      </c>
    </row>
    <row r="32" spans="1:6" ht="15">
      <c r="A32" s="5" t="s">
        <v>22</v>
      </c>
      <c r="B32" s="43">
        <v>2304521.79</v>
      </c>
      <c r="C32" s="43">
        <v>4317714.5</v>
      </c>
      <c r="D32" s="39">
        <f t="shared" si="0"/>
        <v>1.8735837164724747</v>
      </c>
      <c r="E32" s="39">
        <f t="shared" si="1"/>
        <v>0.6536764175413473</v>
      </c>
      <c r="F32" s="39">
        <f t="shared" si="2"/>
        <v>0.6536764175413473</v>
      </c>
    </row>
    <row r="33" spans="1:6" ht="15">
      <c r="A33" s="5" t="s">
        <v>23</v>
      </c>
      <c r="B33" s="43">
        <v>9615658.3</v>
      </c>
      <c r="C33" s="43">
        <v>7550291.869999999</v>
      </c>
      <c r="D33" s="39">
        <f t="shared" si="0"/>
        <v>0.7852080049475134</v>
      </c>
      <c r="E33" s="39">
        <f t="shared" si="1"/>
        <v>0.18902040343228263</v>
      </c>
      <c r="F33" s="39">
        <f t="shared" si="2"/>
        <v>0.18902040343228263</v>
      </c>
    </row>
    <row r="34" spans="1:6" ht="15">
      <c r="A34" s="5" t="s">
        <v>24</v>
      </c>
      <c r="B34" s="43">
        <v>10750377.15</v>
      </c>
      <c r="C34" s="43">
        <v>16468372.19</v>
      </c>
      <c r="D34" s="39">
        <f t="shared" si="0"/>
        <v>1.531887854743775</v>
      </c>
      <c r="E34" s="39">
        <f t="shared" si="1"/>
        <v>0.5077975308047442</v>
      </c>
      <c r="F34" s="39">
        <f t="shared" si="2"/>
        <v>0.5077975308047442</v>
      </c>
    </row>
    <row r="35" spans="1:6" ht="15">
      <c r="A35" s="5" t="s">
        <v>25</v>
      </c>
      <c r="B35" s="43">
        <v>1011817</v>
      </c>
      <c r="C35" s="43">
        <v>1104575.06</v>
      </c>
      <c r="D35" s="39">
        <f t="shared" si="0"/>
        <v>1.0916747396021218</v>
      </c>
      <c r="E35" s="39">
        <f t="shared" si="1"/>
        <v>0.3198590558146541</v>
      </c>
      <c r="F35" s="39">
        <f t="shared" si="2"/>
        <v>0.3198590558146541</v>
      </c>
    </row>
    <row r="36" spans="1:6" ht="15">
      <c r="A36" s="5" t="s">
        <v>26</v>
      </c>
      <c r="B36" s="43">
        <v>13467317.060000002</v>
      </c>
      <c r="C36" s="43">
        <v>7263549.66</v>
      </c>
      <c r="D36" s="39">
        <f t="shared" si="0"/>
        <v>0.5393464509403924</v>
      </c>
      <c r="E36" s="39">
        <f t="shared" si="1"/>
        <v>0.0840556853685707</v>
      </c>
      <c r="F36" s="39">
        <f t="shared" si="2"/>
        <v>0.0840556853685707</v>
      </c>
    </row>
    <row r="37" spans="1:6" ht="15">
      <c r="A37" s="5" t="s">
        <v>27</v>
      </c>
      <c r="B37" s="43">
        <v>1479125.8699999999</v>
      </c>
      <c r="C37" s="43">
        <v>1557867.09</v>
      </c>
      <c r="D37" s="39">
        <f t="shared" si="0"/>
        <v>1.0532349691105058</v>
      </c>
      <c r="E37" s="39">
        <f t="shared" si="1"/>
        <v>0.3034481139397427</v>
      </c>
      <c r="F37" s="39">
        <f t="shared" si="2"/>
        <v>0.3034481139397427</v>
      </c>
    </row>
    <row r="38" spans="1:6" ht="15">
      <c r="A38" s="5" t="s">
        <v>28</v>
      </c>
      <c r="B38" s="43">
        <v>4986938.62</v>
      </c>
      <c r="C38" s="43">
        <v>9539909.56</v>
      </c>
      <c r="D38" s="39">
        <f t="shared" si="0"/>
        <v>1.9129791414998407</v>
      </c>
      <c r="E38" s="39">
        <f t="shared" si="1"/>
        <v>0.6704953532944249</v>
      </c>
      <c r="F38" s="39">
        <f t="shared" si="2"/>
        <v>0.6704953532944249</v>
      </c>
    </row>
    <row r="39" spans="1:6" ht="15">
      <c r="A39" s="5" t="s">
        <v>29</v>
      </c>
      <c r="B39" s="43">
        <v>1829780.1</v>
      </c>
      <c r="C39" s="43">
        <v>2758345.05</v>
      </c>
      <c r="D39" s="39">
        <f t="shared" si="0"/>
        <v>1.5074735209985066</v>
      </c>
      <c r="E39" s="39">
        <f t="shared" si="1"/>
        <v>0.49737441415019296</v>
      </c>
      <c r="F39" s="39">
        <f t="shared" si="2"/>
        <v>0.49737441415019296</v>
      </c>
    </row>
    <row r="40" spans="1:6" ht="15">
      <c r="A40" s="5" t="s">
        <v>30</v>
      </c>
      <c r="B40" s="43">
        <v>13457959.11</v>
      </c>
      <c r="C40" s="43">
        <v>10411913.89</v>
      </c>
      <c r="D40" s="39">
        <f t="shared" si="0"/>
        <v>0.773662173060355</v>
      </c>
      <c r="E40" s="39">
        <f t="shared" si="1"/>
        <v>0.18409118628102564</v>
      </c>
      <c r="F40" s="39">
        <f t="shared" si="2"/>
        <v>0.18409118628102564</v>
      </c>
    </row>
    <row r="41" spans="1:6" ht="15">
      <c r="A41" s="5" t="s">
        <v>31</v>
      </c>
      <c r="B41" s="43">
        <v>6386703.76</v>
      </c>
      <c r="C41" s="43">
        <v>9645383.520000001</v>
      </c>
      <c r="D41" s="39">
        <f t="shared" si="0"/>
        <v>1.510228731823942</v>
      </c>
      <c r="E41" s="39">
        <f t="shared" si="1"/>
        <v>0.4985506856037181</v>
      </c>
      <c r="F41" s="39">
        <f t="shared" si="2"/>
        <v>0.4985506856037181</v>
      </c>
    </row>
    <row r="42" spans="1:6" ht="15">
      <c r="A42" s="5" t="s">
        <v>32</v>
      </c>
      <c r="B42" s="43">
        <v>8117577.3100000005</v>
      </c>
      <c r="C42" s="43">
        <v>8099462.55</v>
      </c>
      <c r="D42" s="39">
        <f t="shared" si="0"/>
        <v>0.9977684524201962</v>
      </c>
      <c r="E42" s="39">
        <f t="shared" si="1"/>
        <v>0.2797680094602685</v>
      </c>
      <c r="F42" s="39">
        <f t="shared" si="2"/>
        <v>0.2797680094602685</v>
      </c>
    </row>
    <row r="43" spans="1:6" ht="15">
      <c r="A43" s="5" t="s">
        <v>33</v>
      </c>
      <c r="B43" s="43">
        <v>3004444.99</v>
      </c>
      <c r="C43" s="43">
        <v>3424045.7</v>
      </c>
      <c r="D43" s="39">
        <f t="shared" si="0"/>
        <v>1.1396599742703226</v>
      </c>
      <c r="E43" s="39">
        <f t="shared" si="1"/>
        <v>0.34034520562570947</v>
      </c>
      <c r="F43" s="39">
        <f t="shared" si="2"/>
        <v>0.34034520562570947</v>
      </c>
    </row>
    <row r="44" spans="1:6" ht="15">
      <c r="A44" s="5" t="s">
        <v>34</v>
      </c>
      <c r="B44" s="43">
        <v>2375217.1599999997</v>
      </c>
      <c r="C44" s="43">
        <v>1018799.46</v>
      </c>
      <c r="D44" s="39">
        <f t="shared" si="0"/>
        <v>0.4289289742248242</v>
      </c>
      <c r="E44" s="39">
        <f t="shared" si="1"/>
        <v>0.03691558101366045</v>
      </c>
      <c r="F44" s="39">
        <f t="shared" si="2"/>
        <v>0.03691558101366045</v>
      </c>
    </row>
    <row r="45" spans="1:6" ht="15">
      <c r="A45" s="5" t="s">
        <v>35</v>
      </c>
      <c r="B45" s="43">
        <v>2636627.35</v>
      </c>
      <c r="C45" s="43">
        <v>6820236.93</v>
      </c>
      <c r="D45" s="39">
        <f t="shared" si="0"/>
        <v>2.586727673138944</v>
      </c>
      <c r="E45" s="39">
        <f t="shared" si="1"/>
        <v>0.95813619634909</v>
      </c>
      <c r="F45" s="39">
        <f t="shared" si="2"/>
        <v>0.95813619634909</v>
      </c>
    </row>
    <row r="46" spans="1:6" ht="15">
      <c r="A46" s="5" t="s">
        <v>36</v>
      </c>
      <c r="B46" s="43">
        <v>3707514.86</v>
      </c>
      <c r="C46" s="43">
        <v>5080341.82</v>
      </c>
      <c r="D46" s="39">
        <f t="shared" si="0"/>
        <v>1.3702822542429407</v>
      </c>
      <c r="E46" s="39">
        <f t="shared" si="1"/>
        <v>0.4388038796314679</v>
      </c>
      <c r="F46" s="39">
        <f t="shared" si="2"/>
        <v>0.4388038796314679</v>
      </c>
    </row>
    <row r="47" spans="1:6" s="18" customFormat="1" ht="15">
      <c r="A47" s="15" t="s">
        <v>71</v>
      </c>
      <c r="B47" s="44">
        <f>SUM(B$10:B$46)</f>
        <v>789271982.5899998</v>
      </c>
      <c r="C47" s="44">
        <f>SUM(C$10:C$46)</f>
        <v>871164071.5499998</v>
      </c>
      <c r="D47" s="16">
        <f>$C47/$B47</f>
        <v>1.1037564879615653</v>
      </c>
      <c r="E47" s="16"/>
      <c r="F47" s="16"/>
    </row>
    <row r="48" ht="15">
      <c r="A48" s="6" t="s">
        <v>39</v>
      </c>
    </row>
  </sheetData>
  <sheetProtection/>
  <mergeCells count="6">
    <mergeCell ref="F7:F8"/>
    <mergeCell ref="E7:E8"/>
    <mergeCell ref="D7:D8"/>
    <mergeCell ref="A7:A8"/>
    <mergeCell ref="B7:C7"/>
    <mergeCell ref="A1:F1"/>
  </mergeCells>
  <printOptions horizontalCentered="1"/>
  <pageMargins left="0.15748031496062992" right="0.15748031496062992" top="0.6299212598425197" bottom="0.15748031496062992" header="0.15748031496062992" footer="0.15748031496062992"/>
  <pageSetup fitToHeight="1" fitToWidth="1"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A13B39"/>
    <pageSetUpPr fitToPage="1"/>
  </sheetPr>
  <dimension ref="A1:V4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73" t="s">
        <v>256</v>
      </c>
      <c r="B1" s="76"/>
      <c r="C1" s="76"/>
      <c r="D1" s="76"/>
      <c r="E1" s="76"/>
      <c r="F1" s="76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3" spans="1:22" s="8" customFormat="1" ht="70.5" customHeight="1">
      <c r="A3" s="74" t="s">
        <v>38</v>
      </c>
      <c r="B3" s="74" t="s">
        <v>93</v>
      </c>
      <c r="C3" s="74"/>
      <c r="D3" s="74"/>
      <c r="E3" s="74"/>
      <c r="F3" s="74"/>
      <c r="G3" s="74" t="s">
        <v>94</v>
      </c>
      <c r="H3" s="74"/>
      <c r="I3" s="74"/>
      <c r="J3" s="74"/>
      <c r="K3" s="74"/>
      <c r="L3" s="74" t="s">
        <v>194</v>
      </c>
      <c r="M3" s="74"/>
      <c r="N3" s="74"/>
      <c r="O3" s="74"/>
      <c r="P3" s="74"/>
      <c r="Q3" s="74"/>
      <c r="R3" s="89"/>
      <c r="S3" s="74" t="s">
        <v>193</v>
      </c>
      <c r="T3" s="89"/>
      <c r="U3" s="74" t="s">
        <v>95</v>
      </c>
      <c r="V3" s="22"/>
    </row>
    <row r="4" spans="1:21" s="8" customFormat="1" ht="23.25" customHeight="1">
      <c r="A4" s="74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87"/>
    </row>
    <row r="5" spans="1:22" ht="15">
      <c r="A5" s="5" t="s">
        <v>0</v>
      </c>
      <c r="B5" s="19">
        <f>'I (1)'!$F10</f>
        <v>0.6293506984393556</v>
      </c>
      <c r="C5" s="19">
        <f>'I (2)'!$F10</f>
        <v>0.33348121172322026</v>
      </c>
      <c r="D5" s="19">
        <f>'I (3)'!$G10</f>
        <v>0</v>
      </c>
      <c r="E5" s="20">
        <f>'I (4)'!$E9</f>
        <v>0</v>
      </c>
      <c r="F5" s="19">
        <f>'I (5)'!$G10</f>
        <v>0.5065471730173265</v>
      </c>
      <c r="G5" s="20">
        <f>'II (1)'!$G9</f>
        <v>0</v>
      </c>
      <c r="H5" s="19">
        <f>'II (2)'!$F9</f>
        <v>-0.21683299051994362</v>
      </c>
      <c r="I5" s="19">
        <f>'II (3)'!$F9</f>
        <v>-0.4150467254881514</v>
      </c>
      <c r="J5" s="20">
        <f>'II (4)'!$H10</f>
        <v>0</v>
      </c>
      <c r="K5" s="19">
        <f>'II (6)'!$F10</f>
        <v>1.1148735381213393</v>
      </c>
      <c r="L5" s="33">
        <f>'III (1)'!$L10</f>
        <v>0</v>
      </c>
      <c r="M5" s="33">
        <f>'III (2)'!$K10</f>
        <v>0</v>
      </c>
      <c r="N5" s="33">
        <f>'III (3)'!$I9</f>
        <v>0</v>
      </c>
      <c r="O5" s="19">
        <f>'III (4)'!$L10</f>
        <v>0</v>
      </c>
      <c r="P5" s="19">
        <f>'III (5)'!$H10</f>
        <v>-1.0917654227918878</v>
      </c>
      <c r="Q5" s="20">
        <f>'III (6)'!$E9</f>
        <v>0</v>
      </c>
      <c r="R5" s="19">
        <f>'III (7)'!$J10</f>
        <v>0</v>
      </c>
      <c r="S5" s="20">
        <f>'IV (1)'!$E9</f>
        <v>1</v>
      </c>
      <c r="T5" s="20">
        <f>'IV (2)'!$E9</f>
        <v>0</v>
      </c>
      <c r="U5" s="39">
        <f>SUM($B5:$T5)</f>
        <v>1.860607482501259</v>
      </c>
      <c r="V5" s="1">
        <f>RANK(U5,$U$5:$U$41,0)</f>
        <v>28</v>
      </c>
    </row>
    <row r="6" spans="1:22" ht="15">
      <c r="A6" s="5" t="s">
        <v>1</v>
      </c>
      <c r="B6" s="19">
        <f>'I (1)'!$F11</f>
        <v>0.36855457320128276</v>
      </c>
      <c r="C6" s="19">
        <f>'I (2)'!$F11</f>
        <v>0.36337264312623846</v>
      </c>
      <c r="D6" s="19">
        <f>'I (3)'!$G11</f>
        <v>0</v>
      </c>
      <c r="E6" s="20">
        <f>'I (4)'!$E10</f>
        <v>0</v>
      </c>
      <c r="F6" s="19">
        <f>'I (5)'!$G11</f>
        <v>0.23162595436777594</v>
      </c>
      <c r="G6" s="20">
        <f>'II (1)'!$G10</f>
        <v>0</v>
      </c>
      <c r="H6" s="19">
        <f>'II (2)'!$F10</f>
        <v>-0.20486257392729446</v>
      </c>
      <c r="I6" s="19">
        <f>'II (3)'!$F10</f>
        <v>-0.1348332295416037</v>
      </c>
      <c r="J6" s="20">
        <f>'II (4)'!$H11</f>
        <v>0</v>
      </c>
      <c r="K6" s="19">
        <f>'II (6)'!$F11</f>
        <v>1.7362553694414757</v>
      </c>
      <c r="L6" s="33">
        <f>'III (1)'!$L11</f>
        <v>0</v>
      </c>
      <c r="M6" s="33">
        <f>'III (2)'!$K11</f>
        <v>0</v>
      </c>
      <c r="N6" s="33">
        <f>'III (3)'!$I10</f>
        <v>0</v>
      </c>
      <c r="O6" s="19">
        <f>'III (4)'!$L11</f>
        <v>-0.5581126510989649</v>
      </c>
      <c r="P6" s="19">
        <f>'III (5)'!$H11</f>
        <v>-2</v>
      </c>
      <c r="Q6" s="20">
        <f>'III (6)'!$E10</f>
        <v>0</v>
      </c>
      <c r="R6" s="19">
        <f>'III (7)'!$J11</f>
        <v>0.016970921280241805</v>
      </c>
      <c r="S6" s="20">
        <f>'IV (1)'!$E10</f>
        <v>1</v>
      </c>
      <c r="T6" s="20">
        <f>'IV (2)'!$E10</f>
        <v>0</v>
      </c>
      <c r="U6" s="39">
        <f aca="true" t="shared" si="0" ref="U6:U41">SUM($B6:$T6)</f>
        <v>0.8189710068491516</v>
      </c>
      <c r="V6" s="1">
        <f aca="true" t="shared" si="1" ref="V6:V41">RANK(U6,$U$5:$U$41,0)</f>
        <v>33</v>
      </c>
    </row>
    <row r="7" spans="1:22" ht="15">
      <c r="A7" s="5" t="s">
        <v>2</v>
      </c>
      <c r="B7" s="19">
        <f>'I (1)'!$F12</f>
        <v>0.4941582693053471</v>
      </c>
      <c r="C7" s="19">
        <f>'I (2)'!$F12</f>
        <v>0.35027853654531527</v>
      </c>
      <c r="D7" s="19">
        <f>'I (3)'!$G12</f>
        <v>0</v>
      </c>
      <c r="E7" s="20">
        <f>'I (4)'!$E11</f>
        <v>0</v>
      </c>
      <c r="F7" s="19">
        <f>'I (5)'!$G12</f>
        <v>0.17178728992018477</v>
      </c>
      <c r="G7" s="20">
        <f>'II (1)'!$G11</f>
        <v>0</v>
      </c>
      <c r="H7" s="19">
        <f>'II (2)'!$F11</f>
        <v>-0.5673669522967916</v>
      </c>
      <c r="I7" s="19">
        <f>'II (3)'!$F11</f>
        <v>-0.05412325798410127</v>
      </c>
      <c r="J7" s="20">
        <f>'II (4)'!$H12</f>
        <v>0</v>
      </c>
      <c r="K7" s="19">
        <f>'II (6)'!$F12</f>
        <v>1.8184377043102162</v>
      </c>
      <c r="L7" s="33">
        <f>'III (1)'!$L12</f>
        <v>0</v>
      </c>
      <c r="M7" s="33">
        <f>'III (2)'!$K12</f>
        <v>0</v>
      </c>
      <c r="N7" s="33">
        <f>'III (3)'!$I11</f>
        <v>0</v>
      </c>
      <c r="O7" s="19">
        <f>'III (4)'!$L12</f>
        <v>0</v>
      </c>
      <c r="P7" s="19">
        <f>'III (5)'!$H12</f>
        <v>-0.15232870152802433</v>
      </c>
      <c r="Q7" s="20">
        <f>'III (6)'!$E11</f>
        <v>0</v>
      </c>
      <c r="R7" s="19">
        <f>'III (7)'!$J12</f>
        <v>0.05622831896603662</v>
      </c>
      <c r="S7" s="20">
        <f>'IV (1)'!$E11</f>
        <v>1</v>
      </c>
      <c r="T7" s="20">
        <f>'IV (2)'!$E11</f>
        <v>0</v>
      </c>
      <c r="U7" s="39">
        <f t="shared" si="0"/>
        <v>3.1170712072381828</v>
      </c>
      <c r="V7" s="1">
        <f t="shared" si="1"/>
        <v>20</v>
      </c>
    </row>
    <row r="8" spans="1:22" ht="15">
      <c r="A8" s="5" t="s">
        <v>3</v>
      </c>
      <c r="B8" s="19">
        <f>'I (1)'!$F13</f>
        <v>1.153308905801897</v>
      </c>
      <c r="C8" s="19">
        <f>'I (2)'!$F13</f>
        <v>0.16035320416509563</v>
      </c>
      <c r="D8" s="19">
        <f>'I (3)'!$G13</f>
        <v>0</v>
      </c>
      <c r="E8" s="20">
        <f>'I (4)'!$E12</f>
        <v>0</v>
      </c>
      <c r="F8" s="19">
        <f>'I (5)'!$G13</f>
        <v>0.051132763122415555</v>
      </c>
      <c r="G8" s="20">
        <f>'II (1)'!$G12</f>
        <v>0</v>
      </c>
      <c r="H8" s="19">
        <f>'II (2)'!$F12</f>
        <v>-0.3020355337298098</v>
      </c>
      <c r="I8" s="19">
        <f>'II (3)'!$F12</f>
        <v>-0.1024940992589409</v>
      </c>
      <c r="J8" s="20">
        <f>'II (4)'!$H13</f>
        <v>0</v>
      </c>
      <c r="K8" s="19">
        <f>'II (6)'!$F13</f>
        <v>1.6399053731302293</v>
      </c>
      <c r="L8" s="33">
        <f>'III (1)'!$L13</f>
        <v>0</v>
      </c>
      <c r="M8" s="33">
        <f>'III (2)'!$K13</f>
        <v>0</v>
      </c>
      <c r="N8" s="33">
        <f>'III (3)'!$I12</f>
        <v>0</v>
      </c>
      <c r="O8" s="19">
        <f>'III (4)'!$L13</f>
        <v>-0.3865467098208247</v>
      </c>
      <c r="P8" s="19">
        <f>'III (5)'!$H13</f>
        <v>0</v>
      </c>
      <c r="Q8" s="20">
        <f>'III (6)'!$E12</f>
        <v>0</v>
      </c>
      <c r="R8" s="19">
        <f>'III (7)'!$J13</f>
        <v>0.12294757886045987</v>
      </c>
      <c r="S8" s="20">
        <f>'IV (1)'!$E12</f>
        <v>1</v>
      </c>
      <c r="T8" s="20">
        <f>'IV (2)'!$E12</f>
        <v>0</v>
      </c>
      <c r="U8" s="39">
        <f t="shared" si="0"/>
        <v>3.336571482270522</v>
      </c>
      <c r="V8" s="1">
        <f t="shared" si="1"/>
        <v>19</v>
      </c>
    </row>
    <row r="9" spans="1:22" ht="15">
      <c r="A9" s="5" t="s">
        <v>4</v>
      </c>
      <c r="B9" s="19">
        <f>'I (1)'!$F14</f>
        <v>1.0812652326045724</v>
      </c>
      <c r="C9" s="19">
        <f>'I (2)'!$F14</f>
        <v>0.3849686302123577</v>
      </c>
      <c r="D9" s="19">
        <f>'I (3)'!$G14</f>
        <v>0</v>
      </c>
      <c r="E9" s="20">
        <f>'I (4)'!$E13</f>
        <v>0</v>
      </c>
      <c r="F9" s="19">
        <f>'I (5)'!$G14</f>
        <v>0.4293842162894119</v>
      </c>
      <c r="G9" s="20">
        <f>'II (1)'!$G13</f>
        <v>0</v>
      </c>
      <c r="H9" s="19">
        <f>'II (2)'!$F13</f>
        <v>-0.33547887943793425</v>
      </c>
      <c r="I9" s="19">
        <f>'II (3)'!$F13</f>
        <v>-0.027813239868957833</v>
      </c>
      <c r="J9" s="20">
        <f>'II (4)'!$H14</f>
        <v>0</v>
      </c>
      <c r="K9" s="19">
        <f>'II (6)'!$F14</f>
        <v>1.826479498918257</v>
      </c>
      <c r="L9" s="33">
        <f>'III (1)'!$L14</f>
        <v>0</v>
      </c>
      <c r="M9" s="33">
        <f>'III (2)'!$K14</f>
        <v>0</v>
      </c>
      <c r="N9" s="33">
        <f>'III (3)'!$I13</f>
        <v>0</v>
      </c>
      <c r="O9" s="19">
        <f>'III (4)'!$L14</f>
        <v>0</v>
      </c>
      <c r="P9" s="19">
        <f>'III (5)'!$H14</f>
        <v>-1.0216033810721554</v>
      </c>
      <c r="Q9" s="20">
        <f>'III (6)'!$E13</f>
        <v>0</v>
      </c>
      <c r="R9" s="19">
        <f>'III (7)'!$J14</f>
        <v>0.3894180003247994</v>
      </c>
      <c r="S9" s="20">
        <f>'IV (1)'!$E13</f>
        <v>1</v>
      </c>
      <c r="T9" s="20">
        <f>'IV (2)'!$E13</f>
        <v>0</v>
      </c>
      <c r="U9" s="39">
        <f t="shared" si="0"/>
        <v>3.7266200779703507</v>
      </c>
      <c r="V9" s="1">
        <f t="shared" si="1"/>
        <v>17</v>
      </c>
    </row>
    <row r="10" spans="1:22" ht="15">
      <c r="A10" s="5" t="s">
        <v>5</v>
      </c>
      <c r="B10" s="19">
        <f>'I (1)'!$F15</f>
        <v>0.7876256239150087</v>
      </c>
      <c r="C10" s="19">
        <f>'I (2)'!$F15</f>
        <v>0.18847265267470767</v>
      </c>
      <c r="D10" s="19">
        <f>'I (3)'!$G15</f>
        <v>0</v>
      </c>
      <c r="E10" s="20">
        <f>'I (4)'!$E14</f>
        <v>0</v>
      </c>
      <c r="F10" s="19">
        <f>'I (5)'!$G15</f>
        <v>0.604376767723771</v>
      </c>
      <c r="G10" s="20">
        <f>'II (1)'!$G14</f>
        <v>0</v>
      </c>
      <c r="H10" s="19">
        <f>'II (2)'!$F14</f>
        <v>-0.5025715263848316</v>
      </c>
      <c r="I10" s="19">
        <f>'II (3)'!$F14</f>
        <v>-0.005608455170650088</v>
      </c>
      <c r="J10" s="20">
        <f>'II (4)'!$H15</f>
        <v>0</v>
      </c>
      <c r="K10" s="19">
        <f>'II (6)'!$F15</f>
        <v>1.6359526280656635</v>
      </c>
      <c r="L10" s="33">
        <f>'III (1)'!$L15</f>
        <v>0</v>
      </c>
      <c r="M10" s="33">
        <f>'III (2)'!$K15</f>
        <v>0</v>
      </c>
      <c r="N10" s="33">
        <f>'III (3)'!$I14</f>
        <v>0</v>
      </c>
      <c r="O10" s="19">
        <f>'III (4)'!$L15</f>
        <v>0</v>
      </c>
      <c r="P10" s="19">
        <f>'III (5)'!$H15</f>
        <v>0</v>
      </c>
      <c r="Q10" s="20">
        <f>'III (6)'!$E14</f>
        <v>0</v>
      </c>
      <c r="R10" s="19">
        <f>'III (7)'!$J15</f>
        <v>0.2665588474849107</v>
      </c>
      <c r="S10" s="20">
        <f>'IV (1)'!$E14</f>
        <v>1</v>
      </c>
      <c r="T10" s="20">
        <f>'IV (2)'!$E14</f>
        <v>0</v>
      </c>
      <c r="U10" s="39">
        <f t="shared" si="0"/>
        <v>3.97480653830858</v>
      </c>
      <c r="V10" s="1">
        <f t="shared" si="1"/>
        <v>12</v>
      </c>
    </row>
    <row r="11" spans="1:22" ht="15">
      <c r="A11" s="5" t="s">
        <v>6</v>
      </c>
      <c r="B11" s="19">
        <f>'I (1)'!$F16</f>
        <v>0.14284226563241154</v>
      </c>
      <c r="C11" s="19">
        <f>'I (2)'!$F16</f>
        <v>0.7455417501118832</v>
      </c>
      <c r="D11" s="19">
        <f>'I (3)'!$G16</f>
        <v>0</v>
      </c>
      <c r="E11" s="20">
        <f>'I (4)'!$E15</f>
        <v>0</v>
      </c>
      <c r="F11" s="19">
        <f>'I (5)'!$G16</f>
        <v>0.5529495898578825</v>
      </c>
      <c r="G11" s="20">
        <f>'II (1)'!$G15</f>
        <v>0</v>
      </c>
      <c r="H11" s="19">
        <f>'II (2)'!$F15</f>
        <v>-0.1953480673985284</v>
      </c>
      <c r="I11" s="19">
        <f>'II (3)'!$F15</f>
        <v>-0.06798448293295717</v>
      </c>
      <c r="J11" s="20">
        <f>'II (4)'!$H16</f>
        <v>0</v>
      </c>
      <c r="K11" s="19">
        <f>'II (6)'!$F16</f>
        <v>1.6779390665627612</v>
      </c>
      <c r="L11" s="33">
        <f>'III (1)'!$L16</f>
        <v>0</v>
      </c>
      <c r="M11" s="33">
        <f>'III (2)'!$K16</f>
        <v>0</v>
      </c>
      <c r="N11" s="33">
        <f>'III (3)'!$I15</f>
        <v>0</v>
      </c>
      <c r="O11" s="19">
        <f>'III (4)'!$L16</f>
        <v>0</v>
      </c>
      <c r="P11" s="19">
        <f>'III (5)'!$H16</f>
        <v>-0.061718744317004186</v>
      </c>
      <c r="Q11" s="20">
        <f>'III (6)'!$E15</f>
        <v>0</v>
      </c>
      <c r="R11" s="19">
        <f>'III (7)'!$J16</f>
        <v>0.6854267325051381</v>
      </c>
      <c r="S11" s="20">
        <f>'IV (1)'!$E15</f>
        <v>1</v>
      </c>
      <c r="T11" s="20">
        <f>'IV (2)'!$E15</f>
        <v>0</v>
      </c>
      <c r="U11" s="39">
        <f t="shared" si="0"/>
        <v>4.479648110021587</v>
      </c>
      <c r="V11" s="1">
        <f t="shared" si="1"/>
        <v>5</v>
      </c>
    </row>
    <row r="12" spans="1:22" ht="15">
      <c r="A12" s="5" t="s">
        <v>7</v>
      </c>
      <c r="B12" s="19">
        <f>'I (1)'!$F17</f>
        <v>0.2730715608516595</v>
      </c>
      <c r="C12" s="19">
        <f>'I (2)'!$F17</f>
        <v>1</v>
      </c>
      <c r="D12" s="19">
        <f>'I (3)'!$G17</f>
        <v>0</v>
      </c>
      <c r="E12" s="20">
        <f>'I (4)'!$E16</f>
        <v>0</v>
      </c>
      <c r="F12" s="19">
        <f>'I (5)'!$G17</f>
        <v>0.15587146824603315</v>
      </c>
      <c r="G12" s="20">
        <f>'II (1)'!$G16</f>
        <v>0</v>
      </c>
      <c r="H12" s="19">
        <f>'II (2)'!$F16</f>
        <v>-0.39203439943444945</v>
      </c>
      <c r="I12" s="19">
        <f>'II (3)'!$F16</f>
        <v>-0.702077086689989</v>
      </c>
      <c r="J12" s="20">
        <f>'II (4)'!$H17</f>
        <v>0</v>
      </c>
      <c r="K12" s="19">
        <f>'II (6)'!$F17</f>
        <v>1.5865236094572162</v>
      </c>
      <c r="L12" s="33">
        <f>'III (1)'!$L17</f>
        <v>0</v>
      </c>
      <c r="M12" s="33">
        <f>'III (2)'!$K17</f>
        <v>0</v>
      </c>
      <c r="N12" s="33">
        <f>'III (3)'!$I16</f>
        <v>0</v>
      </c>
      <c r="O12" s="19">
        <f>'III (4)'!$L17</f>
        <v>-0.30164408485433664</v>
      </c>
      <c r="P12" s="19">
        <f>'III (5)'!$H17</f>
        <v>-1.2061733108531676</v>
      </c>
      <c r="Q12" s="20">
        <f>'III (6)'!$E16</f>
        <v>0</v>
      </c>
      <c r="R12" s="19">
        <f>'III (7)'!$J17</f>
        <v>0.012368982272431668</v>
      </c>
      <c r="S12" s="20">
        <f>'IV (1)'!$E16</f>
        <v>1</v>
      </c>
      <c r="T12" s="20">
        <f>'IV (2)'!$E16</f>
        <v>0</v>
      </c>
      <c r="U12" s="39">
        <f t="shared" si="0"/>
        <v>1.4259067389953977</v>
      </c>
      <c r="V12" s="1">
        <f t="shared" si="1"/>
        <v>31</v>
      </c>
    </row>
    <row r="13" spans="1:22" ht="15">
      <c r="A13" s="5" t="s">
        <v>8</v>
      </c>
      <c r="B13" s="19">
        <f>'I (1)'!$F18</f>
        <v>0.6585458230834436</v>
      </c>
      <c r="C13" s="19">
        <f>'I (2)'!$F18</f>
        <v>0.15758322746625392</v>
      </c>
      <c r="D13" s="19">
        <f>'I (3)'!$G18</f>
        <v>0</v>
      </c>
      <c r="E13" s="20">
        <f>'I (4)'!$E17</f>
        <v>0</v>
      </c>
      <c r="F13" s="19">
        <f>'I (5)'!$G18</f>
        <v>0.7186791012660737</v>
      </c>
      <c r="G13" s="20">
        <f>'II (1)'!$G17</f>
        <v>0</v>
      </c>
      <c r="H13" s="19">
        <f>'II (2)'!$F17</f>
        <v>-0.4126792327044797</v>
      </c>
      <c r="I13" s="19">
        <f>'II (3)'!$F17</f>
        <v>-0.19164123457352636</v>
      </c>
      <c r="J13" s="20">
        <f>'II (4)'!$H18</f>
        <v>0</v>
      </c>
      <c r="K13" s="19">
        <f>'II (6)'!$F18</f>
        <v>1.6312683755955641</v>
      </c>
      <c r="L13" s="33">
        <f>'III (1)'!$L18</f>
        <v>0</v>
      </c>
      <c r="M13" s="33">
        <f>'III (2)'!$K18</f>
        <v>0</v>
      </c>
      <c r="N13" s="33">
        <f>'III (3)'!$I17</f>
        <v>0</v>
      </c>
      <c r="O13" s="19">
        <f>'III (4)'!$L18</f>
        <v>0</v>
      </c>
      <c r="P13" s="19">
        <f>'III (5)'!$H18</f>
        <v>-0.16194947235440726</v>
      </c>
      <c r="Q13" s="20">
        <f>'III (6)'!$E17</f>
        <v>0</v>
      </c>
      <c r="R13" s="19">
        <f>'III (7)'!$J18</f>
        <v>0.4160539256312794</v>
      </c>
      <c r="S13" s="20">
        <f>'IV (1)'!$E17</f>
        <v>1</v>
      </c>
      <c r="T13" s="20">
        <f>'IV (2)'!$E17</f>
        <v>0</v>
      </c>
      <c r="U13" s="39">
        <f t="shared" si="0"/>
        <v>3.8158605134102017</v>
      </c>
      <c r="V13" s="1">
        <f t="shared" si="1"/>
        <v>14</v>
      </c>
    </row>
    <row r="14" spans="1:22" ht="15">
      <c r="A14" s="5" t="s">
        <v>9</v>
      </c>
      <c r="B14" s="19">
        <f>'I (1)'!$F19</f>
        <v>0.5988521793054866</v>
      </c>
      <c r="C14" s="19">
        <f>'I (2)'!$F19</f>
        <v>0.32773374677842065</v>
      </c>
      <c r="D14" s="19">
        <f>'I (3)'!$G19</f>
        <v>0</v>
      </c>
      <c r="E14" s="20">
        <f>'I (4)'!$E18</f>
        <v>0</v>
      </c>
      <c r="F14" s="19">
        <f>'I (5)'!$G19</f>
        <v>1</v>
      </c>
      <c r="G14" s="20">
        <f>'II (1)'!$G18</f>
        <v>0</v>
      </c>
      <c r="H14" s="19">
        <f>'II (2)'!$F18</f>
        <v>-0.14982781908065057</v>
      </c>
      <c r="I14" s="19">
        <f>'II (3)'!$F18</f>
        <v>-0.053824097479274545</v>
      </c>
      <c r="J14" s="20">
        <f>'II (4)'!$H19</f>
        <v>0</v>
      </c>
      <c r="K14" s="19">
        <f>'II (6)'!$F19</f>
        <v>1.790853913210927</v>
      </c>
      <c r="L14" s="33">
        <f>'III (1)'!$L19</f>
        <v>0</v>
      </c>
      <c r="M14" s="33">
        <f>'III (2)'!$K19</f>
        <v>0</v>
      </c>
      <c r="N14" s="33">
        <f>'III (3)'!$I18</f>
        <v>0</v>
      </c>
      <c r="O14" s="19">
        <f>'III (4)'!$L19</f>
        <v>0</v>
      </c>
      <c r="P14" s="19">
        <f>'III (5)'!$H19</f>
        <v>0</v>
      </c>
      <c r="Q14" s="20">
        <f>'III (6)'!$E18</f>
        <v>0</v>
      </c>
      <c r="R14" s="19">
        <f>'III (7)'!$J19</f>
        <v>0.04139685582794414</v>
      </c>
      <c r="S14" s="20">
        <f>'IV (1)'!$E18</f>
        <v>1</v>
      </c>
      <c r="T14" s="20">
        <f>'IV (2)'!$E18</f>
        <v>0</v>
      </c>
      <c r="U14" s="39">
        <f t="shared" si="0"/>
        <v>4.555184778562854</v>
      </c>
      <c r="V14" s="1">
        <f t="shared" si="1"/>
        <v>4</v>
      </c>
    </row>
    <row r="15" spans="1:22" ht="15">
      <c r="A15" s="5" t="s">
        <v>10</v>
      </c>
      <c r="B15" s="19">
        <f>'I (1)'!$F20</f>
        <v>0.8179863112376601</v>
      </c>
      <c r="C15" s="19">
        <f>'I (2)'!$F20</f>
        <v>0.2537600775253813</v>
      </c>
      <c r="D15" s="19">
        <f>'I (3)'!$G20</f>
        <v>0</v>
      </c>
      <c r="E15" s="20">
        <f>'I (4)'!$E19</f>
        <v>0</v>
      </c>
      <c r="F15" s="19">
        <f>'I (5)'!$G20</f>
        <v>0.8348494032159725</v>
      </c>
      <c r="G15" s="20">
        <f>'II (1)'!$G19</f>
        <v>0</v>
      </c>
      <c r="H15" s="19">
        <f>'II (2)'!$F19</f>
        <v>-0.6959165331973229</v>
      </c>
      <c r="I15" s="19">
        <f>'II (3)'!$F19</f>
        <v>-0.13572535566165203</v>
      </c>
      <c r="J15" s="20">
        <f>'II (4)'!$H20</f>
        <v>0</v>
      </c>
      <c r="K15" s="19">
        <f>'II (6)'!$F20</f>
        <v>1.346100473580003</v>
      </c>
      <c r="L15" s="33">
        <f>'III (1)'!$L20</f>
        <v>0</v>
      </c>
      <c r="M15" s="33">
        <f>'III (2)'!$K20</f>
        <v>0</v>
      </c>
      <c r="N15" s="33">
        <f>'III (3)'!$I19</f>
        <v>0</v>
      </c>
      <c r="O15" s="19">
        <f>'III (4)'!$L20</f>
        <v>0</v>
      </c>
      <c r="P15" s="19">
        <f>'III (5)'!$H20</f>
        <v>0</v>
      </c>
      <c r="Q15" s="20">
        <f>'III (6)'!$E19</f>
        <v>0</v>
      </c>
      <c r="R15" s="19">
        <f>'III (7)'!$J20</f>
        <v>0.42956511877366305</v>
      </c>
      <c r="S15" s="20">
        <f>'IV (1)'!$E19</f>
        <v>1</v>
      </c>
      <c r="T15" s="20">
        <f>'IV (2)'!$E19</f>
        <v>0</v>
      </c>
      <c r="U15" s="39">
        <f t="shared" si="0"/>
        <v>3.8506194954737047</v>
      </c>
      <c r="V15" s="1">
        <f t="shared" si="1"/>
        <v>13</v>
      </c>
    </row>
    <row r="16" spans="1:22" ht="15">
      <c r="A16" s="5" t="s">
        <v>11</v>
      </c>
      <c r="B16" s="19">
        <f>'I (1)'!$F21</f>
        <v>0.47830919873589217</v>
      </c>
      <c r="C16" s="19">
        <f>'I (2)'!$F21</f>
        <v>0.6215627609600691</v>
      </c>
      <c r="D16" s="19">
        <f>'I (3)'!$G21</f>
        <v>0</v>
      </c>
      <c r="E16" s="20">
        <f>'I (4)'!$E20</f>
        <v>0</v>
      </c>
      <c r="F16" s="19">
        <f>'I (5)'!$G21</f>
        <v>0.4910752507029228</v>
      </c>
      <c r="G16" s="20">
        <f>'II (1)'!$G20</f>
        <v>0</v>
      </c>
      <c r="H16" s="19">
        <f>'II (2)'!$F20</f>
        <v>-0.38408018112575604</v>
      </c>
      <c r="I16" s="19">
        <f>'II (3)'!$F20</f>
        <v>-0.009452900631692896</v>
      </c>
      <c r="J16" s="20">
        <f>'II (4)'!$H21</f>
        <v>0</v>
      </c>
      <c r="K16" s="19">
        <f>'II (6)'!$F21</f>
        <v>1.6598771840494717</v>
      </c>
      <c r="L16" s="33">
        <f>'III (1)'!$L21</f>
        <v>0</v>
      </c>
      <c r="M16" s="33">
        <f>'III (2)'!$K21</f>
        <v>0</v>
      </c>
      <c r="N16" s="33">
        <f>'III (3)'!$I20</f>
        <v>0</v>
      </c>
      <c r="O16" s="19">
        <f>'III (4)'!$L21</f>
        <v>0</v>
      </c>
      <c r="P16" s="19">
        <f>'III (5)'!$H21</f>
        <v>-0.052789679483998896</v>
      </c>
      <c r="Q16" s="20">
        <f>'III (6)'!$E20</f>
        <v>0</v>
      </c>
      <c r="R16" s="19">
        <f>'III (7)'!$J21</f>
        <v>0.43627299740070974</v>
      </c>
      <c r="S16" s="20">
        <f>'IV (1)'!$E20</f>
        <v>1</v>
      </c>
      <c r="T16" s="20">
        <f>'IV (2)'!$E20</f>
        <v>0</v>
      </c>
      <c r="U16" s="39">
        <f t="shared" si="0"/>
        <v>4.240774630607618</v>
      </c>
      <c r="V16" s="1">
        <f t="shared" si="1"/>
        <v>9</v>
      </c>
    </row>
    <row r="17" spans="1:22" ht="15">
      <c r="A17" s="5" t="s">
        <v>12</v>
      </c>
      <c r="B17" s="19">
        <f>'I (1)'!$F22</f>
        <v>1.0812318993015915</v>
      </c>
      <c r="C17" s="19">
        <f>'I (2)'!$F22</f>
        <v>0.326534203634168</v>
      </c>
      <c r="D17" s="19">
        <f>'I (3)'!$G22</f>
        <v>0</v>
      </c>
      <c r="E17" s="20">
        <f>'I (4)'!$E21</f>
        <v>0</v>
      </c>
      <c r="F17" s="19">
        <f>'I (5)'!$G22</f>
        <v>1</v>
      </c>
      <c r="G17" s="20">
        <f>'II (1)'!$G21</f>
        <v>0</v>
      </c>
      <c r="H17" s="19">
        <f>'II (2)'!$F21</f>
        <v>-0.6597691581794212</v>
      </c>
      <c r="I17" s="19">
        <f>'II (3)'!$F21</f>
        <v>-0.0648248226206955</v>
      </c>
      <c r="J17" s="20">
        <f>'II (4)'!$H22</f>
        <v>0</v>
      </c>
      <c r="K17" s="19">
        <f>'II (6)'!$F22</f>
        <v>1.9776146560665147</v>
      </c>
      <c r="L17" s="33">
        <f>'III (1)'!$L22</f>
        <v>0</v>
      </c>
      <c r="M17" s="33">
        <f>'III (2)'!$K22</f>
        <v>0</v>
      </c>
      <c r="N17" s="33">
        <f>'III (3)'!$I21</f>
        <v>0</v>
      </c>
      <c r="O17" s="19">
        <f>'III (4)'!$L22</f>
        <v>0</v>
      </c>
      <c r="P17" s="19">
        <f>'III (5)'!$H22</f>
        <v>0</v>
      </c>
      <c r="Q17" s="20">
        <f>'III (6)'!$E21</f>
        <v>0</v>
      </c>
      <c r="R17" s="19">
        <f>'III (7)'!$J22</f>
        <v>0.720754632976939</v>
      </c>
      <c r="S17" s="20">
        <f>'IV (1)'!$E21</f>
        <v>1</v>
      </c>
      <c r="T17" s="20">
        <f>'IV (2)'!$E21</f>
        <v>0</v>
      </c>
      <c r="U17" s="39">
        <f t="shared" si="0"/>
        <v>5.3815414111790965</v>
      </c>
      <c r="V17" s="1">
        <f t="shared" si="1"/>
        <v>2</v>
      </c>
    </row>
    <row r="18" spans="1:22" ht="15">
      <c r="A18" s="5" t="s">
        <v>13</v>
      </c>
      <c r="B18" s="19">
        <f>'I (1)'!$F23</f>
        <v>2</v>
      </c>
      <c r="C18" s="19">
        <f>'I (2)'!$F23</f>
        <v>0.41101956036599874</v>
      </c>
      <c r="D18" s="19">
        <f>'I (3)'!$G23</f>
        <v>0</v>
      </c>
      <c r="E18" s="20">
        <f>'I (4)'!$E22</f>
        <v>0</v>
      </c>
      <c r="F18" s="19">
        <f>'I (5)'!$G23</f>
        <v>0.9999995214709365</v>
      </c>
      <c r="G18" s="20">
        <f>'II (1)'!$G22</f>
        <v>0</v>
      </c>
      <c r="H18" s="19">
        <f>'II (2)'!$F22</f>
        <v>-0.24655578357439298</v>
      </c>
      <c r="I18" s="19">
        <f>'II (3)'!$F22</f>
        <v>0</v>
      </c>
      <c r="J18" s="20">
        <f>'II (4)'!$H23</f>
        <v>0</v>
      </c>
      <c r="K18" s="19">
        <f>'II (6)'!$F23</f>
        <v>1.6430092856970144</v>
      </c>
      <c r="L18" s="33">
        <f>'III (1)'!$L23</f>
        <v>0</v>
      </c>
      <c r="M18" s="33">
        <f>'III (2)'!$K23</f>
        <v>0</v>
      </c>
      <c r="N18" s="33">
        <f>'III (3)'!$I22</f>
        <v>0</v>
      </c>
      <c r="O18" s="19">
        <f>'III (4)'!$L23</f>
        <v>0</v>
      </c>
      <c r="P18" s="19">
        <f>'III (5)'!$H23</f>
        <v>0</v>
      </c>
      <c r="Q18" s="20">
        <f>'III (6)'!$E22</f>
        <v>0</v>
      </c>
      <c r="R18" s="19">
        <f>'III (7)'!$J23</f>
        <v>0.2540139763258941</v>
      </c>
      <c r="S18" s="20">
        <f>'IV (1)'!$E22</f>
        <v>1</v>
      </c>
      <c r="T18" s="20">
        <f>'IV (2)'!$E22</f>
        <v>0</v>
      </c>
      <c r="U18" s="39">
        <f t="shared" si="0"/>
        <v>6.061486560285451</v>
      </c>
      <c r="V18" s="1">
        <f t="shared" si="1"/>
        <v>1</v>
      </c>
    </row>
    <row r="19" spans="1:22" ht="15">
      <c r="A19" s="5" t="s">
        <v>14</v>
      </c>
      <c r="B19" s="19">
        <f>'I (1)'!$F24</f>
        <v>0.6173613285147505</v>
      </c>
      <c r="C19" s="19">
        <f>'I (2)'!$F24</f>
        <v>0.1316624573055464</v>
      </c>
      <c r="D19" s="19">
        <f>'I (3)'!$G24</f>
        <v>0</v>
      </c>
      <c r="E19" s="20">
        <f>'I (4)'!$E23</f>
        <v>0</v>
      </c>
      <c r="F19" s="19">
        <f>'I (5)'!$G24</f>
        <v>0.043638840463498134</v>
      </c>
      <c r="G19" s="20">
        <f>'II (1)'!$G23</f>
        <v>0</v>
      </c>
      <c r="H19" s="19">
        <f>'II (2)'!$F23</f>
        <v>-0.5383814386735152</v>
      </c>
      <c r="I19" s="19">
        <f>'II (3)'!$F23</f>
        <v>-0.11611740977276162</v>
      </c>
      <c r="J19" s="20">
        <f>'II (4)'!$H24</f>
        <v>0</v>
      </c>
      <c r="K19" s="19">
        <f>'II (6)'!$F24</f>
        <v>0.303448366803826</v>
      </c>
      <c r="L19" s="33">
        <f>'III (1)'!$L24</f>
        <v>0</v>
      </c>
      <c r="M19" s="33">
        <f>'III (2)'!$K24</f>
        <v>0</v>
      </c>
      <c r="N19" s="33">
        <f>'III (3)'!$I23</f>
        <v>0</v>
      </c>
      <c r="O19" s="19">
        <f>'III (4)'!$L24</f>
        <v>0</v>
      </c>
      <c r="P19" s="19">
        <f>'III (5)'!$H24</f>
        <v>0</v>
      </c>
      <c r="Q19" s="20">
        <f>'III (6)'!$E23</f>
        <v>0</v>
      </c>
      <c r="R19" s="19">
        <f>'III (7)'!$J24</f>
        <v>0.6878133538999648</v>
      </c>
      <c r="S19" s="20">
        <f>'IV (1)'!$E23</f>
        <v>1</v>
      </c>
      <c r="T19" s="20">
        <f>'IV (2)'!$E23</f>
        <v>0</v>
      </c>
      <c r="U19" s="39">
        <f t="shared" si="0"/>
        <v>2.129425498541309</v>
      </c>
      <c r="V19" s="1">
        <f t="shared" si="1"/>
        <v>24</v>
      </c>
    </row>
    <row r="20" spans="1:22" ht="15">
      <c r="A20" s="5" t="s">
        <v>15</v>
      </c>
      <c r="B20" s="19">
        <f>'I (1)'!$F25</f>
        <v>0.7767112297514652</v>
      </c>
      <c r="C20" s="19">
        <f>'I (2)'!$F25</f>
        <v>0.3620433045398752</v>
      </c>
      <c r="D20" s="19">
        <f>'I (3)'!$G25</f>
        <v>0</v>
      </c>
      <c r="E20" s="20">
        <f>'I (4)'!$E24</f>
        <v>0</v>
      </c>
      <c r="F20" s="19">
        <f>'I (5)'!$G25</f>
        <v>1</v>
      </c>
      <c r="G20" s="20">
        <f>'II (1)'!$G24</f>
        <v>0</v>
      </c>
      <c r="H20" s="19">
        <f>'II (2)'!$F24</f>
        <v>-0.17090909306704052</v>
      </c>
      <c r="I20" s="19">
        <f>'II (3)'!$F24</f>
        <v>-0.04908743674061538</v>
      </c>
      <c r="J20" s="20">
        <f>'II (4)'!$H25</f>
        <v>0</v>
      </c>
      <c r="K20" s="19">
        <f>'II (6)'!$F25</f>
        <v>1.71439236919974</v>
      </c>
      <c r="L20" s="33">
        <f>'III (1)'!$L25</f>
        <v>0</v>
      </c>
      <c r="M20" s="33">
        <f>'III (2)'!$K25</f>
        <v>0</v>
      </c>
      <c r="N20" s="33">
        <f>'III (3)'!$I24</f>
        <v>0</v>
      </c>
      <c r="O20" s="19">
        <f>'III (4)'!$L25</f>
        <v>0</v>
      </c>
      <c r="P20" s="19">
        <f>'III (5)'!$H25</f>
        <v>0</v>
      </c>
      <c r="Q20" s="20">
        <f>'III (6)'!$E24</f>
        <v>0</v>
      </c>
      <c r="R20" s="19">
        <f>'III (7)'!$J25</f>
        <v>0.43710968617682827</v>
      </c>
      <c r="S20" s="20">
        <f>'IV (1)'!$E24</f>
        <v>1</v>
      </c>
      <c r="T20" s="20">
        <f>'IV (2)'!$E24</f>
        <v>0</v>
      </c>
      <c r="U20" s="39">
        <f t="shared" si="0"/>
        <v>5.070260059860253</v>
      </c>
      <c r="V20" s="1">
        <f t="shared" si="1"/>
        <v>3</v>
      </c>
    </row>
    <row r="21" spans="1:22" ht="15">
      <c r="A21" s="5" t="s">
        <v>16</v>
      </c>
      <c r="B21" s="19">
        <f>'I (1)'!$F26</f>
        <v>0.3553973820440286</v>
      </c>
      <c r="C21" s="19">
        <f>'I (2)'!$F26</f>
        <v>0.3734788903984865</v>
      </c>
      <c r="D21" s="19">
        <f>'I (3)'!$G26</f>
        <v>0</v>
      </c>
      <c r="E21" s="20">
        <f>'I (4)'!$E25</f>
        <v>0</v>
      </c>
      <c r="F21" s="19">
        <f>'I (5)'!$G26</f>
        <v>0.25059842058263293</v>
      </c>
      <c r="G21" s="20">
        <f>'II (1)'!$G25</f>
        <v>0</v>
      </c>
      <c r="H21" s="19">
        <f>'II (2)'!$F25</f>
        <v>0</v>
      </c>
      <c r="I21" s="19">
        <f>'II (3)'!$F25</f>
        <v>-0.05287408943672802</v>
      </c>
      <c r="J21" s="20">
        <f>'II (4)'!$H26</f>
        <v>0</v>
      </c>
      <c r="K21" s="19">
        <f>'II (6)'!$F26</f>
        <v>1.501882513520396</v>
      </c>
      <c r="L21" s="33">
        <f>'III (1)'!$L26</f>
        <v>0</v>
      </c>
      <c r="M21" s="33">
        <f>'III (2)'!$K26</f>
        <v>0</v>
      </c>
      <c r="N21" s="33">
        <f>'III (3)'!$I25</f>
        <v>0</v>
      </c>
      <c r="O21" s="19">
        <f>'III (4)'!$L26</f>
        <v>-0.06463638661883532</v>
      </c>
      <c r="P21" s="19">
        <f>'III (5)'!$H26</f>
        <v>0</v>
      </c>
      <c r="Q21" s="20">
        <f>'III (6)'!$E25</f>
        <v>0</v>
      </c>
      <c r="R21" s="19">
        <f>'III (7)'!$J26</f>
        <v>0.3888994030815327</v>
      </c>
      <c r="S21" s="20">
        <f>'IV (1)'!$E25</f>
        <v>1</v>
      </c>
      <c r="T21" s="20">
        <f>'IV (2)'!$E25</f>
        <v>0</v>
      </c>
      <c r="U21" s="39">
        <f t="shared" si="0"/>
        <v>3.752746133571513</v>
      </c>
      <c r="V21" s="1">
        <f t="shared" si="1"/>
        <v>16</v>
      </c>
    </row>
    <row r="22" spans="1:22" ht="15">
      <c r="A22" s="5" t="s">
        <v>17</v>
      </c>
      <c r="B22" s="19">
        <f>'I (1)'!$F27</f>
        <v>0.5499860880372349</v>
      </c>
      <c r="C22" s="19">
        <f>'I (2)'!$F27</f>
        <v>0</v>
      </c>
      <c r="D22" s="19">
        <f>'I (3)'!$G27</f>
        <v>0</v>
      </c>
      <c r="E22" s="20">
        <f>'I (4)'!$E26</f>
        <v>0</v>
      </c>
      <c r="F22" s="19">
        <f>'I (5)'!$G27</f>
        <v>0</v>
      </c>
      <c r="G22" s="20">
        <f>'II (1)'!$G26</f>
        <v>0</v>
      </c>
      <c r="H22" s="19">
        <f>'II (2)'!$F26</f>
        <v>-0.8376071807868704</v>
      </c>
      <c r="I22" s="19">
        <f>'II (3)'!$F26</f>
        <v>-0.41390749731236454</v>
      </c>
      <c r="J22" s="20">
        <f>'II (4)'!$H27</f>
        <v>0</v>
      </c>
      <c r="K22" s="19">
        <f>'II (6)'!$F27</f>
        <v>0.6824963290554372</v>
      </c>
      <c r="L22" s="33">
        <f>'III (1)'!$L27</f>
        <v>0</v>
      </c>
      <c r="M22" s="33">
        <f>'III (2)'!$K27</f>
        <v>0</v>
      </c>
      <c r="N22" s="33">
        <f>'III (3)'!$I26</f>
        <v>0</v>
      </c>
      <c r="O22" s="19">
        <f>'III (4)'!$L27</f>
        <v>-0.595017081044161</v>
      </c>
      <c r="P22" s="19">
        <f>'III (5)'!$H27</f>
        <v>-0.2471540081525275</v>
      </c>
      <c r="Q22" s="20">
        <f>'III (6)'!$E26</f>
        <v>0</v>
      </c>
      <c r="R22" s="19">
        <f>'III (7)'!$J27</f>
        <v>0.1890390183593113</v>
      </c>
      <c r="S22" s="20">
        <f>'IV (1)'!$E26</f>
        <v>1</v>
      </c>
      <c r="T22" s="20">
        <f>'IV (2)'!$E26</f>
        <v>0</v>
      </c>
      <c r="U22" s="39">
        <f t="shared" si="0"/>
        <v>0.32783566815606013</v>
      </c>
      <c r="V22" s="1">
        <f t="shared" si="1"/>
        <v>35</v>
      </c>
    </row>
    <row r="23" spans="1:22" ht="15">
      <c r="A23" s="5" t="s">
        <v>18</v>
      </c>
      <c r="B23" s="19">
        <f>'I (1)'!$F28</f>
        <v>0.32531254665877324</v>
      </c>
      <c r="C23" s="19">
        <f>'I (2)'!$F28</f>
        <v>0.678213334822997</v>
      </c>
      <c r="D23" s="19">
        <f>'I (3)'!$G28</f>
        <v>0</v>
      </c>
      <c r="E23" s="20">
        <f>'I (4)'!$E27</f>
        <v>0</v>
      </c>
      <c r="F23" s="19">
        <f>'I (5)'!$G28</f>
        <v>0.015935462561407994</v>
      </c>
      <c r="G23" s="20">
        <f>'II (1)'!$G27</f>
        <v>0</v>
      </c>
      <c r="H23" s="19">
        <f>'II (2)'!$F27</f>
        <v>-0.6712259845887708</v>
      </c>
      <c r="I23" s="19">
        <f>'II (3)'!$F27</f>
        <v>-0.36580913242628726</v>
      </c>
      <c r="J23" s="20">
        <f>'II (4)'!$H28</f>
        <v>0</v>
      </c>
      <c r="K23" s="19">
        <f>'II (6)'!$F28</f>
        <v>1.738062084176261</v>
      </c>
      <c r="L23" s="33">
        <f>'III (1)'!$L28</f>
        <v>0</v>
      </c>
      <c r="M23" s="33">
        <f>'III (2)'!$K28</f>
        <v>0</v>
      </c>
      <c r="N23" s="33">
        <f>'III (3)'!$I27</f>
        <v>0</v>
      </c>
      <c r="O23" s="19">
        <f>'III (4)'!$L28</f>
        <v>-0.24655295776324532</v>
      </c>
      <c r="P23" s="19">
        <f>'III (5)'!$H28</f>
        <v>-0.18805514650015936</v>
      </c>
      <c r="Q23" s="20">
        <f>'III (6)'!$E27</f>
        <v>0</v>
      </c>
      <c r="R23" s="19">
        <f>'III (7)'!$J28</f>
        <v>0.1842937324213654</v>
      </c>
      <c r="S23" s="20">
        <f>'IV (1)'!$E27</f>
        <v>1</v>
      </c>
      <c r="T23" s="20">
        <f>'IV (2)'!$E27</f>
        <v>0</v>
      </c>
      <c r="U23" s="39">
        <f t="shared" si="0"/>
        <v>2.470173939362342</v>
      </c>
      <c r="V23" s="1">
        <f t="shared" si="1"/>
        <v>23</v>
      </c>
    </row>
    <row r="24" spans="1:22" ht="15">
      <c r="A24" s="5" t="s">
        <v>19</v>
      </c>
      <c r="B24" s="19">
        <f>'I (1)'!$F29</f>
        <v>0.7118500885861274</v>
      </c>
      <c r="C24" s="19">
        <f>'I (2)'!$F29</f>
        <v>0.16811367724637277</v>
      </c>
      <c r="D24" s="19">
        <f>'I (3)'!$G29</f>
        <v>0</v>
      </c>
      <c r="E24" s="20">
        <f>'I (4)'!$E28</f>
        <v>0</v>
      </c>
      <c r="F24" s="19">
        <f>'I (5)'!$G29</f>
        <v>0.2108140806183035</v>
      </c>
      <c r="G24" s="20">
        <f>'II (1)'!$G28</f>
        <v>0</v>
      </c>
      <c r="H24" s="19">
        <f>'II (2)'!$F28</f>
        <v>-0.40161746870200477</v>
      </c>
      <c r="I24" s="19">
        <f>'II (3)'!$F28</f>
        <v>-1</v>
      </c>
      <c r="J24" s="20">
        <f>'II (4)'!$H29</f>
        <v>0</v>
      </c>
      <c r="K24" s="19">
        <f>'II (6)'!$F29</f>
        <v>1.1871480044983307</v>
      </c>
      <c r="L24" s="33">
        <f>'III (1)'!$L29</f>
        <v>0</v>
      </c>
      <c r="M24" s="33">
        <f>'III (2)'!$K29</f>
        <v>0</v>
      </c>
      <c r="N24" s="33">
        <f>'III (3)'!$I28</f>
        <v>0</v>
      </c>
      <c r="O24" s="19">
        <f>'III (4)'!$L29</f>
        <v>-0.014873420986389522</v>
      </c>
      <c r="P24" s="19">
        <f>'III (5)'!$H29</f>
        <v>0</v>
      </c>
      <c r="Q24" s="20">
        <f>'III (6)'!$E28</f>
        <v>0</v>
      </c>
      <c r="R24" s="19">
        <f>'III (7)'!$J29</f>
        <v>1</v>
      </c>
      <c r="S24" s="20">
        <f>'IV (1)'!$E28</f>
        <v>1</v>
      </c>
      <c r="T24" s="20">
        <f>'IV (2)'!$E28</f>
        <v>0</v>
      </c>
      <c r="U24" s="39">
        <f t="shared" si="0"/>
        <v>2.86143496126074</v>
      </c>
      <c r="V24" s="1">
        <f t="shared" si="1"/>
        <v>21</v>
      </c>
    </row>
    <row r="25" spans="1:22" ht="15">
      <c r="A25" s="5" t="s">
        <v>20</v>
      </c>
      <c r="B25" s="19">
        <f>'I (1)'!$F30</f>
        <v>0</v>
      </c>
      <c r="C25" s="19">
        <f>'I (2)'!$F30</f>
        <v>0.3838236161370171</v>
      </c>
      <c r="D25" s="19">
        <f>'I (3)'!$G30</f>
        <v>0</v>
      </c>
      <c r="E25" s="20">
        <f>'I (4)'!$E29</f>
        <v>0</v>
      </c>
      <c r="F25" s="19">
        <f>'I (5)'!$G30</f>
        <v>0.35869634981431203</v>
      </c>
      <c r="G25" s="20">
        <f>'II (1)'!$G29</f>
        <v>0</v>
      </c>
      <c r="H25" s="19">
        <f>'II (2)'!$F29</f>
        <v>-0.22356165511351458</v>
      </c>
      <c r="I25" s="19">
        <f>'II (3)'!$F29</f>
        <v>-0.07058263210365637</v>
      </c>
      <c r="J25" s="20">
        <f>'II (4)'!$H30</f>
        <v>0</v>
      </c>
      <c r="K25" s="19">
        <f>'II (6)'!$F30</f>
        <v>1.9847789309059782</v>
      </c>
      <c r="L25" s="33">
        <f>'III (1)'!$L30</f>
        <v>0</v>
      </c>
      <c r="M25" s="33">
        <f>'III (2)'!$K30</f>
        <v>0</v>
      </c>
      <c r="N25" s="33">
        <f>'III (3)'!$I29</f>
        <v>0</v>
      </c>
      <c r="O25" s="19">
        <f>'III (4)'!$L30</f>
        <v>0</v>
      </c>
      <c r="P25" s="19">
        <f>'III (5)'!$H30</f>
        <v>0</v>
      </c>
      <c r="Q25" s="20">
        <f>'III (6)'!$E29</f>
        <v>0</v>
      </c>
      <c r="R25" s="19">
        <f>'III (7)'!$J30</f>
        <v>0.7974321000488941</v>
      </c>
      <c r="S25" s="20">
        <f>'IV (1)'!$E29</f>
        <v>1</v>
      </c>
      <c r="T25" s="20">
        <f>'IV (2)'!$E29</f>
        <v>0</v>
      </c>
      <c r="U25" s="39">
        <f t="shared" si="0"/>
        <v>4.230586709689031</v>
      </c>
      <c r="V25" s="1">
        <f t="shared" si="1"/>
        <v>10</v>
      </c>
    </row>
    <row r="26" spans="1:22" ht="15">
      <c r="A26" s="5" t="s">
        <v>21</v>
      </c>
      <c r="B26" s="19">
        <f>'I (1)'!$F31</f>
        <v>0.274051253877984</v>
      </c>
      <c r="C26" s="19">
        <f>'I (2)'!$F31</f>
        <v>0.08564360080113605</v>
      </c>
      <c r="D26" s="19">
        <f>'I (3)'!$G31</f>
        <v>0</v>
      </c>
      <c r="E26" s="20">
        <f>'I (4)'!$E30</f>
        <v>-1</v>
      </c>
      <c r="F26" s="19">
        <f>'I (5)'!$G31</f>
        <v>0.0013208028356094072</v>
      </c>
      <c r="G26" s="20">
        <f>'II (1)'!$G30</f>
        <v>0</v>
      </c>
      <c r="H26" s="19">
        <f>'II (2)'!$F30</f>
        <v>-0.561028949026203</v>
      </c>
      <c r="I26" s="19">
        <f>'II (3)'!$F30</f>
        <v>-0.1072081944580785</v>
      </c>
      <c r="J26" s="20">
        <f>'II (4)'!$H31</f>
        <v>0</v>
      </c>
      <c r="K26" s="19">
        <f>'II (6)'!$F31</f>
        <v>1.6835717878784584</v>
      </c>
      <c r="L26" s="33">
        <f>'III (1)'!$L31</f>
        <v>0</v>
      </c>
      <c r="M26" s="33">
        <f>'III (2)'!$K31</f>
        <v>0</v>
      </c>
      <c r="N26" s="33">
        <f>'III (3)'!$I30</f>
        <v>0</v>
      </c>
      <c r="O26" s="19">
        <f>'III (4)'!$L31</f>
        <v>0</v>
      </c>
      <c r="P26" s="19">
        <f>'III (5)'!$H31</f>
        <v>-1.5957517224981</v>
      </c>
      <c r="Q26" s="20">
        <f>'III (6)'!$E30</f>
        <v>0</v>
      </c>
      <c r="R26" s="19">
        <f>'III (7)'!$J31</f>
        <v>0.5225471636636531</v>
      </c>
      <c r="S26" s="20">
        <f>'IV (1)'!$E30</f>
        <v>1</v>
      </c>
      <c r="T26" s="20">
        <f>'IV (2)'!$E30</f>
        <v>0</v>
      </c>
      <c r="U26" s="39">
        <f t="shared" si="0"/>
        <v>0.30314574307445963</v>
      </c>
      <c r="V26" s="1">
        <f t="shared" si="1"/>
        <v>36</v>
      </c>
    </row>
    <row r="27" spans="1:22" ht="15">
      <c r="A27" s="5" t="s">
        <v>22</v>
      </c>
      <c r="B27" s="19">
        <f>'I (1)'!$F32</f>
        <v>0.7310214137131751</v>
      </c>
      <c r="C27" s="19">
        <f>'I (2)'!$F32</f>
        <v>0.6536764175413473</v>
      </c>
      <c r="D27" s="19">
        <f>'I (3)'!$G32</f>
        <v>0</v>
      </c>
      <c r="E27" s="20">
        <f>'I (4)'!$E31</f>
        <v>0</v>
      </c>
      <c r="F27" s="19">
        <f>'I (5)'!$G32</f>
        <v>0.027938696639262777</v>
      </c>
      <c r="G27" s="20">
        <f>'II (1)'!$G31</f>
        <v>0</v>
      </c>
      <c r="H27" s="19">
        <f>'II (2)'!$F31</f>
        <v>-0.35663580103914383</v>
      </c>
      <c r="I27" s="19">
        <f>'II (3)'!$F31</f>
        <v>-0.03410049294586382</v>
      </c>
      <c r="J27" s="20">
        <f>'II (4)'!$H32</f>
        <v>0</v>
      </c>
      <c r="K27" s="19">
        <f>'II (6)'!$F32</f>
        <v>1.9854514599177244</v>
      </c>
      <c r="L27" s="33">
        <f>'III (1)'!$L32</f>
        <v>0</v>
      </c>
      <c r="M27" s="33">
        <f>'III (2)'!$K32</f>
        <v>0</v>
      </c>
      <c r="N27" s="33">
        <f>'III (3)'!$I31</f>
        <v>0</v>
      </c>
      <c r="O27" s="19">
        <f>'III (4)'!$L32</f>
        <v>0</v>
      </c>
      <c r="P27" s="19">
        <f>'III (5)'!$H32</f>
        <v>0</v>
      </c>
      <c r="Q27" s="20">
        <f>'III (6)'!$E31</f>
        <v>0</v>
      </c>
      <c r="R27" s="19">
        <f>'III (7)'!$J32</f>
        <v>0.3666840202883087</v>
      </c>
      <c r="S27" s="20">
        <f>'IV (1)'!$E31</f>
        <v>1</v>
      </c>
      <c r="T27" s="20">
        <f>'IV (2)'!$E31</f>
        <v>0</v>
      </c>
      <c r="U27" s="39">
        <f t="shared" si="0"/>
        <v>4.374035714114811</v>
      </c>
      <c r="V27" s="1">
        <f t="shared" si="1"/>
        <v>6</v>
      </c>
    </row>
    <row r="28" spans="1:22" ht="15">
      <c r="A28" s="5" t="s">
        <v>23</v>
      </c>
      <c r="B28" s="19">
        <f>'I (1)'!$F33</f>
        <v>1.02699386873134</v>
      </c>
      <c r="C28" s="19">
        <f>'I (2)'!$F33</f>
        <v>0.18902040343228263</v>
      </c>
      <c r="D28" s="19">
        <f>'I (3)'!$G33</f>
        <v>-1</v>
      </c>
      <c r="E28" s="20">
        <f>'I (4)'!$E32</f>
        <v>0</v>
      </c>
      <c r="F28" s="19">
        <f>'I (5)'!$G33</f>
        <v>0.0171480089673238</v>
      </c>
      <c r="G28" s="20">
        <f>'II (1)'!$G32</f>
        <v>0</v>
      </c>
      <c r="H28" s="19">
        <f>'II (2)'!$F32</f>
        <v>-0.2133253235973872</v>
      </c>
      <c r="I28" s="19">
        <f>'II (3)'!$F32</f>
        <v>-0.09102171780271687</v>
      </c>
      <c r="J28" s="20">
        <f>'II (4)'!$H33</f>
        <v>0</v>
      </c>
      <c r="K28" s="19">
        <f>'II (6)'!$F33</f>
        <v>2</v>
      </c>
      <c r="L28" s="33">
        <f>'III (1)'!$L33</f>
        <v>0</v>
      </c>
      <c r="M28" s="33">
        <f>'III (2)'!$K33</f>
        <v>0</v>
      </c>
      <c r="N28" s="33">
        <f>'III (3)'!$I32</f>
        <v>0</v>
      </c>
      <c r="O28" s="19">
        <f>'III (4)'!$L33</f>
        <v>0</v>
      </c>
      <c r="P28" s="19">
        <f>'III (5)'!$H33</f>
        <v>-1.3755211502426306</v>
      </c>
      <c r="Q28" s="20">
        <f>'III (6)'!$E32</f>
        <v>0</v>
      </c>
      <c r="R28" s="19">
        <f>'III (7)'!$J33</f>
        <v>0.38891070230740726</v>
      </c>
      <c r="S28" s="20">
        <f>'IV (1)'!$E32</f>
        <v>1</v>
      </c>
      <c r="T28" s="20">
        <f>'IV (2)'!$E32</f>
        <v>0</v>
      </c>
      <c r="U28" s="39">
        <f t="shared" si="0"/>
        <v>1.9422047917956191</v>
      </c>
      <c r="V28" s="1">
        <f t="shared" si="1"/>
        <v>27</v>
      </c>
    </row>
    <row r="29" spans="1:22" ht="15">
      <c r="A29" s="5" t="s">
        <v>24</v>
      </c>
      <c r="B29" s="19">
        <f>'I (1)'!$F34</f>
        <v>0.47606758881802624</v>
      </c>
      <c r="C29" s="19">
        <f>'I (2)'!$F34</f>
        <v>0.5077975308047442</v>
      </c>
      <c r="D29" s="19">
        <f>'I (3)'!$G34</f>
        <v>0</v>
      </c>
      <c r="E29" s="20">
        <f>'I (4)'!$E33</f>
        <v>0</v>
      </c>
      <c r="F29" s="19">
        <f>'I (5)'!$G34</f>
        <v>0.19392243054863165</v>
      </c>
      <c r="G29" s="20">
        <f>'II (1)'!$G33</f>
        <v>0</v>
      </c>
      <c r="H29" s="19">
        <f>'II (2)'!$F33</f>
        <v>-0.6158004019015652</v>
      </c>
      <c r="I29" s="19">
        <f>'II (3)'!$F33</f>
        <v>-0.06441135518710982</v>
      </c>
      <c r="J29" s="20">
        <f>'II (4)'!$H34</f>
        <v>0</v>
      </c>
      <c r="K29" s="19">
        <f>'II (6)'!$F34</f>
        <v>0</v>
      </c>
      <c r="L29" s="33">
        <f>'III (1)'!$L34</f>
        <v>0</v>
      </c>
      <c r="M29" s="33">
        <f>'III (2)'!$K34</f>
        <v>0</v>
      </c>
      <c r="N29" s="33">
        <f>'III (3)'!$I33</f>
        <v>0</v>
      </c>
      <c r="O29" s="19">
        <f>'III (4)'!$L34</f>
        <v>0</v>
      </c>
      <c r="P29" s="19">
        <f>'III (5)'!$H34</f>
        <v>0</v>
      </c>
      <c r="Q29" s="20">
        <f>'III (6)'!$E33</f>
        <v>0</v>
      </c>
      <c r="R29" s="19">
        <f>'III (7)'!$J34</f>
        <v>0.6126620404835524</v>
      </c>
      <c r="S29" s="20">
        <f>'IV (1)'!$E33</f>
        <v>1</v>
      </c>
      <c r="T29" s="20">
        <f>'IV (2)'!$E33</f>
        <v>0</v>
      </c>
      <c r="U29" s="39">
        <f t="shared" si="0"/>
        <v>2.1102378335662797</v>
      </c>
      <c r="V29" s="1">
        <f t="shared" si="1"/>
        <v>25</v>
      </c>
    </row>
    <row r="30" spans="1:22" ht="15">
      <c r="A30" s="5" t="s">
        <v>25</v>
      </c>
      <c r="B30" s="19">
        <f>'I (1)'!$F35</f>
        <v>0.6704681749744836</v>
      </c>
      <c r="C30" s="19">
        <f>'I (2)'!$F35</f>
        <v>0.3198590558146541</v>
      </c>
      <c r="D30" s="19">
        <f>'I (3)'!$G35</f>
        <v>0</v>
      </c>
      <c r="E30" s="20">
        <f>'I (4)'!$E34</f>
        <v>0</v>
      </c>
      <c r="F30" s="19">
        <f>'I (5)'!$G35</f>
        <v>0.04314900766127403</v>
      </c>
      <c r="G30" s="20">
        <f>'II (1)'!$G34</f>
        <v>0</v>
      </c>
      <c r="H30" s="19">
        <f>'II (2)'!$F34</f>
        <v>-0.8479525267110731</v>
      </c>
      <c r="I30" s="19">
        <f>'II (3)'!$F34</f>
        <v>-0.29822381746807625</v>
      </c>
      <c r="J30" s="20">
        <f>'II (4)'!$H35</f>
        <v>0</v>
      </c>
      <c r="K30" s="19">
        <f>'II (6)'!$F35</f>
        <v>1.2062312169199572</v>
      </c>
      <c r="L30" s="33">
        <f>'III (1)'!$L35</f>
        <v>0</v>
      </c>
      <c r="M30" s="33">
        <f>'III (2)'!$K35</f>
        <v>0</v>
      </c>
      <c r="N30" s="33">
        <f>'III (3)'!$I34</f>
        <v>0</v>
      </c>
      <c r="O30" s="19">
        <f>'III (4)'!$L35</f>
        <v>0</v>
      </c>
      <c r="P30" s="19">
        <f>'III (5)'!$H35</f>
        <v>-1.6664789253090198</v>
      </c>
      <c r="Q30" s="20">
        <f>'III (6)'!$E34</f>
        <v>0</v>
      </c>
      <c r="R30" s="19">
        <f>'III (7)'!$J35</f>
        <v>0.05879893408776976</v>
      </c>
      <c r="S30" s="20">
        <f>'IV (1)'!$E34</f>
        <v>1</v>
      </c>
      <c r="T30" s="20">
        <f>'IV (2)'!$E34</f>
        <v>0</v>
      </c>
      <c r="U30" s="39">
        <f t="shared" si="0"/>
        <v>0.4858511199699693</v>
      </c>
      <c r="V30" s="1">
        <f t="shared" si="1"/>
        <v>34</v>
      </c>
    </row>
    <row r="31" spans="1:22" ht="15">
      <c r="A31" s="5" t="s">
        <v>26</v>
      </c>
      <c r="B31" s="19">
        <f>'I (1)'!$F36</f>
        <v>0.2631860487533222</v>
      </c>
      <c r="C31" s="19">
        <f>'I (2)'!$F36</f>
        <v>0.0840556853685707</v>
      </c>
      <c r="D31" s="19">
        <f>'I (3)'!$G36</f>
        <v>0</v>
      </c>
      <c r="E31" s="20">
        <f>'I (4)'!$E35</f>
        <v>0</v>
      </c>
      <c r="F31" s="19">
        <f>'I (5)'!$G36</f>
        <v>0.786760796414193</v>
      </c>
      <c r="G31" s="20">
        <f>'II (1)'!$G35</f>
        <v>0</v>
      </c>
      <c r="H31" s="19">
        <f>'II (2)'!$F35</f>
        <v>-0.5470974187904476</v>
      </c>
      <c r="I31" s="19">
        <f>'II (3)'!$F35</f>
        <v>-0.06704398628725737</v>
      </c>
      <c r="J31" s="20">
        <f>'II (4)'!$H36</f>
        <v>0</v>
      </c>
      <c r="K31" s="19">
        <f>'II (6)'!$F36</f>
        <v>1.3233225614335435</v>
      </c>
      <c r="L31" s="33">
        <f>'III (1)'!$L36</f>
        <v>0</v>
      </c>
      <c r="M31" s="33">
        <f>'III (2)'!$K36</f>
        <v>0</v>
      </c>
      <c r="N31" s="33">
        <f>'III (3)'!$I35</f>
        <v>0</v>
      </c>
      <c r="O31" s="19">
        <f>'III (4)'!$L36</f>
        <v>-0.1986035856381858</v>
      </c>
      <c r="P31" s="19">
        <f>'III (5)'!$H36</f>
        <v>-0.11337302503766816</v>
      </c>
      <c r="Q31" s="20">
        <f>'III (6)'!$E35</f>
        <v>0</v>
      </c>
      <c r="R31" s="19">
        <f>'III (7)'!$J36</f>
        <v>0.18840803650201782</v>
      </c>
      <c r="S31" s="20">
        <f>'IV (1)'!$E35</f>
        <v>1</v>
      </c>
      <c r="T31" s="20">
        <f>'IV (2)'!$E35</f>
        <v>0</v>
      </c>
      <c r="U31" s="39">
        <f t="shared" si="0"/>
        <v>2.7196151127180883</v>
      </c>
      <c r="V31" s="1">
        <f t="shared" si="1"/>
        <v>22</v>
      </c>
    </row>
    <row r="32" spans="1:22" ht="15">
      <c r="A32" s="5" t="s">
        <v>27</v>
      </c>
      <c r="B32" s="19">
        <f>'I (1)'!$F37</f>
        <v>1.0985021962848431</v>
      </c>
      <c r="C32" s="19">
        <f>'I (2)'!$F37</f>
        <v>0.3034481139397427</v>
      </c>
      <c r="D32" s="19">
        <f>'I (3)'!$G37</f>
        <v>0</v>
      </c>
      <c r="E32" s="20">
        <f>'I (4)'!$E36</f>
        <v>0</v>
      </c>
      <c r="F32" s="19">
        <f>'I (5)'!$G37</f>
        <v>1</v>
      </c>
      <c r="G32" s="20">
        <f>'II (1)'!$G36</f>
        <v>0</v>
      </c>
      <c r="H32" s="19">
        <f>'II (2)'!$F36</f>
        <v>-0.23495886536918828</v>
      </c>
      <c r="I32" s="19">
        <f>'II (3)'!$F36</f>
        <v>-0.031449218070425236</v>
      </c>
      <c r="J32" s="20">
        <f>'II (4)'!$H37</f>
        <v>0</v>
      </c>
      <c r="K32" s="19">
        <f>'II (6)'!$F37</f>
        <v>0.3698504393564451</v>
      </c>
      <c r="L32" s="33">
        <f>'III (1)'!$L37</f>
        <v>0</v>
      </c>
      <c r="M32" s="33">
        <f>'III (2)'!$K37</f>
        <v>0</v>
      </c>
      <c r="N32" s="33">
        <f>'III (3)'!$I36</f>
        <v>0</v>
      </c>
      <c r="O32" s="19">
        <f>'III (4)'!$L37</f>
        <v>0</v>
      </c>
      <c r="P32" s="19">
        <f>'III (5)'!$H37</f>
        <v>0</v>
      </c>
      <c r="Q32" s="20">
        <f>'III (6)'!$E36</f>
        <v>0</v>
      </c>
      <c r="R32" s="19">
        <f>'III (7)'!$J37</f>
        <v>0.7501548909056488</v>
      </c>
      <c r="S32" s="20">
        <f>'IV (1)'!$E36</f>
        <v>1</v>
      </c>
      <c r="T32" s="20">
        <f>'IV (2)'!$E36</f>
        <v>0</v>
      </c>
      <c r="U32" s="39">
        <f t="shared" si="0"/>
        <v>4.255547557047066</v>
      </c>
      <c r="V32" s="1">
        <f t="shared" si="1"/>
        <v>8</v>
      </c>
    </row>
    <row r="33" spans="1:22" ht="15">
      <c r="A33" s="5" t="s">
        <v>28</v>
      </c>
      <c r="B33" s="19">
        <f>'I (1)'!$F38</f>
        <v>0.3557211728240191</v>
      </c>
      <c r="C33" s="19">
        <f>'I (2)'!$F38</f>
        <v>0.6704953532944249</v>
      </c>
      <c r="D33" s="19">
        <f>'I (3)'!$G38</f>
        <v>0</v>
      </c>
      <c r="E33" s="20">
        <f>'I (4)'!$E37</f>
        <v>0</v>
      </c>
      <c r="F33" s="19">
        <f>'I (5)'!$G38</f>
        <v>0.0594903103560783</v>
      </c>
      <c r="G33" s="20">
        <f>'II (1)'!$G37</f>
        <v>0</v>
      </c>
      <c r="H33" s="19">
        <f>'II (2)'!$F37</f>
        <v>-0.3159504383556258</v>
      </c>
      <c r="I33" s="19">
        <f>'II (3)'!$F37</f>
        <v>-0.0008902348863690168</v>
      </c>
      <c r="J33" s="20">
        <f>'II (4)'!$H38</f>
        <v>0</v>
      </c>
      <c r="K33" s="19">
        <f>'II (6)'!$F38</f>
        <v>1.767140980688535</v>
      </c>
      <c r="L33" s="33">
        <f>'III (1)'!$L38</f>
        <v>0</v>
      </c>
      <c r="M33" s="33">
        <f>'III (2)'!$K38</f>
        <v>0</v>
      </c>
      <c r="N33" s="33">
        <f>'III (3)'!$I37</f>
        <v>0</v>
      </c>
      <c r="O33" s="19">
        <f>'III (4)'!$L38</f>
        <v>0</v>
      </c>
      <c r="P33" s="19">
        <f>'III (5)'!$H38</f>
        <v>0</v>
      </c>
      <c r="Q33" s="20">
        <f>'III (6)'!$E37</f>
        <v>0</v>
      </c>
      <c r="R33" s="19">
        <f>'III (7)'!$J38</f>
        <v>0.7569318088024609</v>
      </c>
      <c r="S33" s="20">
        <f>'IV (1)'!$E37</f>
        <v>1</v>
      </c>
      <c r="T33" s="20">
        <f>'IV (2)'!$E37</f>
        <v>0</v>
      </c>
      <c r="U33" s="39">
        <f t="shared" si="0"/>
        <v>4.292938952723523</v>
      </c>
      <c r="V33" s="1">
        <f t="shared" si="1"/>
        <v>7</v>
      </c>
    </row>
    <row r="34" spans="1:22" ht="15">
      <c r="A34" s="5" t="s">
        <v>29</v>
      </c>
      <c r="B34" s="19">
        <f>'I (1)'!$F39</f>
        <v>1.5231396647728308</v>
      </c>
      <c r="C34" s="19">
        <f>'I (2)'!$F39</f>
        <v>0.49737441415019296</v>
      </c>
      <c r="D34" s="19">
        <f>'I (3)'!$G39</f>
        <v>-0.6396332078709311</v>
      </c>
      <c r="E34" s="20">
        <f>'I (4)'!$E38</f>
        <v>0</v>
      </c>
      <c r="F34" s="19">
        <f>'I (5)'!$G39</f>
        <v>0.057010578299848055</v>
      </c>
      <c r="G34" s="20">
        <f>'II (1)'!$G38</f>
        <v>0</v>
      </c>
      <c r="H34" s="19">
        <f>'II (2)'!$F38</f>
        <v>-0.48578122396796974</v>
      </c>
      <c r="I34" s="19">
        <f>'II (3)'!$F38</f>
        <v>-0.059918895421413744</v>
      </c>
      <c r="J34" s="20">
        <f>'II (4)'!$H39</f>
        <v>0</v>
      </c>
      <c r="K34" s="19">
        <f>'II (6)'!$F39</f>
        <v>0.3118495319400169</v>
      </c>
      <c r="L34" s="33">
        <f>'III (1)'!$L39</f>
        <v>0</v>
      </c>
      <c r="M34" s="33">
        <f>'III (2)'!$K39</f>
        <v>0</v>
      </c>
      <c r="N34" s="33">
        <f>'III (3)'!$I38</f>
        <v>0</v>
      </c>
      <c r="O34" s="19">
        <f>'III (4)'!$L39</f>
        <v>0</v>
      </c>
      <c r="P34" s="19">
        <f>'III (5)'!$H39</f>
        <v>-1.1059647267551709</v>
      </c>
      <c r="Q34" s="20">
        <f>'III (6)'!$E38</f>
        <v>0</v>
      </c>
      <c r="R34" s="19">
        <f>'III (7)'!$J39</f>
        <v>0.11621301731758377</v>
      </c>
      <c r="S34" s="20">
        <f>'IV (1)'!$E38</f>
        <v>1</v>
      </c>
      <c r="T34" s="20">
        <f>'IV (2)'!$E38</f>
        <v>0</v>
      </c>
      <c r="U34" s="39">
        <f t="shared" si="0"/>
        <v>1.2142891524649868</v>
      </c>
      <c r="V34" s="1">
        <f t="shared" si="1"/>
        <v>32</v>
      </c>
    </row>
    <row r="35" spans="1:22" ht="15">
      <c r="A35" s="5" t="s">
        <v>30</v>
      </c>
      <c r="B35" s="19">
        <f>'I (1)'!$F40</f>
        <v>0.7555940560142649</v>
      </c>
      <c r="C35" s="19">
        <f>'I (2)'!$F40</f>
        <v>0.18409118628102564</v>
      </c>
      <c r="D35" s="19">
        <f>'I (3)'!$G40</f>
        <v>0</v>
      </c>
      <c r="E35" s="20">
        <f>'I (4)'!$E39</f>
        <v>0</v>
      </c>
      <c r="F35" s="19">
        <f>'I (5)'!$G40</f>
        <v>1</v>
      </c>
      <c r="G35" s="20">
        <f>'II (1)'!$G39</f>
        <v>0</v>
      </c>
      <c r="H35" s="19">
        <f>'II (2)'!$F39</f>
        <v>-0.16611981561103897</v>
      </c>
      <c r="I35" s="19">
        <f>'II (3)'!$F39</f>
        <v>-0.032460173151484695</v>
      </c>
      <c r="J35" s="20">
        <f>'II (4)'!$H40</f>
        <v>0</v>
      </c>
      <c r="K35" s="19">
        <f>'II (6)'!$F40</f>
        <v>1.984009894856813</v>
      </c>
      <c r="L35" s="33">
        <f>'III (1)'!$L40</f>
        <v>0</v>
      </c>
      <c r="M35" s="33">
        <f>'III (2)'!$K40</f>
        <v>0</v>
      </c>
      <c r="N35" s="33">
        <f>'III (3)'!$I39</f>
        <v>0</v>
      </c>
      <c r="O35" s="19">
        <f>'III (4)'!$L40</f>
        <v>-0.4053791446181209</v>
      </c>
      <c r="P35" s="19">
        <f>'III (5)'!$H40</f>
        <v>-0.40418656186166935</v>
      </c>
      <c r="Q35" s="20">
        <f>'III (6)'!$E39</f>
        <v>0</v>
      </c>
      <c r="R35" s="19">
        <f>'III (7)'!$J40</f>
        <v>0.10125195342771419</v>
      </c>
      <c r="S35" s="20">
        <f>'IV (1)'!$E39</f>
        <v>1</v>
      </c>
      <c r="T35" s="20">
        <f>'IV (2)'!$E39</f>
        <v>0</v>
      </c>
      <c r="U35" s="39">
        <f t="shared" si="0"/>
        <v>4.016801395337503</v>
      </c>
      <c r="V35" s="1">
        <f t="shared" si="1"/>
        <v>11</v>
      </c>
    </row>
    <row r="36" spans="1:22" ht="15">
      <c r="A36" s="5" t="s">
        <v>31</v>
      </c>
      <c r="B36" s="19">
        <f>'I (1)'!$F41</f>
        <v>0.8575496534687344</v>
      </c>
      <c r="C36" s="19">
        <f>'I (2)'!$F41</f>
        <v>0.4985506856037181</v>
      </c>
      <c r="D36" s="19">
        <f>'I (3)'!$G41</f>
        <v>0</v>
      </c>
      <c r="E36" s="20">
        <f>'I (4)'!$E40</f>
        <v>0</v>
      </c>
      <c r="F36" s="19">
        <f>'I (5)'!$G41</f>
        <v>0.2861436937718544</v>
      </c>
      <c r="G36" s="20">
        <f>'II (1)'!$G40</f>
        <v>0</v>
      </c>
      <c r="H36" s="19">
        <f>'II (2)'!$F40</f>
        <v>-0.3967772495711189</v>
      </c>
      <c r="I36" s="19">
        <f>'II (3)'!$F40</f>
        <v>-0.5041905931459378</v>
      </c>
      <c r="J36" s="20">
        <f>'II (4)'!$H41</f>
        <v>0</v>
      </c>
      <c r="K36" s="19">
        <f>'II (6)'!$F41</f>
        <v>1.4725584082542436</v>
      </c>
      <c r="L36" s="33">
        <f>'III (1)'!$L41</f>
        <v>0</v>
      </c>
      <c r="M36" s="33">
        <f>'III (2)'!$K41</f>
        <v>0</v>
      </c>
      <c r="N36" s="33">
        <f>'III (3)'!$I40</f>
        <v>0</v>
      </c>
      <c r="O36" s="19">
        <f>'III (4)'!$L41</f>
        <v>0</v>
      </c>
      <c r="P36" s="19">
        <f>'III (5)'!$H41</f>
        <v>0</v>
      </c>
      <c r="Q36" s="20">
        <f>'III (6)'!$E40</f>
        <v>0</v>
      </c>
      <c r="R36" s="19">
        <f>'III (7)'!$J41</f>
        <v>0.4142550598204016</v>
      </c>
      <c r="S36" s="20">
        <f>'IV (1)'!$E40</f>
        <v>1</v>
      </c>
      <c r="T36" s="20">
        <f>'IV (2)'!$E40</f>
        <v>0</v>
      </c>
      <c r="U36" s="39">
        <f t="shared" si="0"/>
        <v>3.6280896582018958</v>
      </c>
      <c r="V36" s="1">
        <f t="shared" si="1"/>
        <v>18</v>
      </c>
    </row>
    <row r="37" spans="1:22" ht="15">
      <c r="A37" s="5" t="s">
        <v>32</v>
      </c>
      <c r="B37" s="19">
        <f>'I (1)'!$F42</f>
        <v>0.9074615844309917</v>
      </c>
      <c r="C37" s="19">
        <f>'I (2)'!$F42</f>
        <v>0.2797680094602685</v>
      </c>
      <c r="D37" s="19">
        <f>'I (3)'!$G42</f>
        <v>0</v>
      </c>
      <c r="E37" s="20">
        <f>'I (4)'!$E41</f>
        <v>0</v>
      </c>
      <c r="F37" s="19">
        <f>'I (5)'!$G42</f>
        <v>0.17627184209892982</v>
      </c>
      <c r="G37" s="20">
        <f>'II (1)'!$G41</f>
        <v>0</v>
      </c>
      <c r="H37" s="19">
        <f>'II (2)'!$F41</f>
        <v>-1</v>
      </c>
      <c r="I37" s="19">
        <f>'II (3)'!$F41</f>
        <v>-0.20961372598229386</v>
      </c>
      <c r="J37" s="20">
        <f>'II (4)'!$H42</f>
        <v>0</v>
      </c>
      <c r="K37" s="19">
        <f>'II (6)'!$F42</f>
        <v>0.2919587477356603</v>
      </c>
      <c r="L37" s="33">
        <f>'III (1)'!$L42</f>
        <v>0</v>
      </c>
      <c r="M37" s="33">
        <f>'III (2)'!$K42</f>
        <v>0</v>
      </c>
      <c r="N37" s="33">
        <f>'III (3)'!$I41</f>
        <v>0</v>
      </c>
      <c r="O37" s="19">
        <f>'III (4)'!$L42</f>
        <v>0</v>
      </c>
      <c r="P37" s="19">
        <f>'III (5)'!$H42</f>
        <v>-0.15299615758657953</v>
      </c>
      <c r="Q37" s="20">
        <f>'III (6)'!$E41</f>
        <v>0</v>
      </c>
      <c r="R37" s="19">
        <f>'III (7)'!$J42</f>
        <v>0.2857224107097143</v>
      </c>
      <c r="S37" s="20">
        <f>'IV (1)'!$E41</f>
        <v>1</v>
      </c>
      <c r="T37" s="20">
        <f>'IV (2)'!$E41</f>
        <v>0</v>
      </c>
      <c r="U37" s="39">
        <f t="shared" si="0"/>
        <v>1.5785727108666912</v>
      </c>
      <c r="V37" s="1">
        <f t="shared" si="1"/>
        <v>30</v>
      </c>
    </row>
    <row r="38" spans="1:22" ht="15">
      <c r="A38" s="5" t="s">
        <v>33</v>
      </c>
      <c r="B38" s="19">
        <f>'I (1)'!$F43</f>
        <v>0.44837481151926195</v>
      </c>
      <c r="C38" s="19">
        <f>'I (2)'!$F43</f>
        <v>0.34034520562570947</v>
      </c>
      <c r="D38" s="19">
        <f>'I (3)'!$G43</f>
        <v>0</v>
      </c>
      <c r="E38" s="20">
        <f>'I (4)'!$E42</f>
        <v>0</v>
      </c>
      <c r="F38" s="19">
        <f>'I (5)'!$G43</f>
        <v>1</v>
      </c>
      <c r="G38" s="20">
        <f>'II (1)'!$G42</f>
        <v>0</v>
      </c>
      <c r="H38" s="19">
        <f>'II (2)'!$F42</f>
        <v>-0.6355231840748512</v>
      </c>
      <c r="I38" s="19">
        <f>'II (3)'!$F42</f>
        <v>-0.04202843701351603</v>
      </c>
      <c r="J38" s="20">
        <f>'II (4)'!$H43</f>
        <v>0</v>
      </c>
      <c r="K38" s="19">
        <f>'II (6)'!$F43</f>
        <v>1.0569937529674387</v>
      </c>
      <c r="L38" s="33">
        <f>'III (1)'!$L43</f>
        <v>0</v>
      </c>
      <c r="M38" s="33">
        <f>'III (2)'!$K43</f>
        <v>0</v>
      </c>
      <c r="N38" s="33">
        <f>'III (3)'!$I42</f>
        <v>0</v>
      </c>
      <c r="O38" s="19">
        <f>'III (4)'!$L43</f>
        <v>0</v>
      </c>
      <c r="P38" s="19">
        <f>'III (5)'!$H43</f>
        <v>-1.5902560637970067</v>
      </c>
      <c r="Q38" s="20">
        <f>'III (6)'!$E42</f>
        <v>0</v>
      </c>
      <c r="R38" s="19">
        <f>'III (7)'!$J43</f>
        <v>0.46966707051860185</v>
      </c>
      <c r="S38" s="20">
        <f>'IV (1)'!$E42</f>
        <v>1</v>
      </c>
      <c r="T38" s="20">
        <f>'IV (2)'!$E42</f>
        <v>0</v>
      </c>
      <c r="U38" s="39">
        <f t="shared" si="0"/>
        <v>2.0475731557456376</v>
      </c>
      <c r="V38" s="1">
        <f t="shared" si="1"/>
        <v>26</v>
      </c>
    </row>
    <row r="39" spans="1:22" ht="15">
      <c r="A39" s="5" t="s">
        <v>34</v>
      </c>
      <c r="B39" s="19">
        <f>'I (1)'!$F44</f>
        <v>0.47553845684200197</v>
      </c>
      <c r="C39" s="19">
        <f>'I (2)'!$F44</f>
        <v>0.03691558101366045</v>
      </c>
      <c r="D39" s="19">
        <f>'I (3)'!$G44</f>
        <v>0</v>
      </c>
      <c r="E39" s="20">
        <f>'I (4)'!$E43</f>
        <v>0</v>
      </c>
      <c r="F39" s="19">
        <f>'I (5)'!$G44</f>
        <v>0.14295245121613434</v>
      </c>
      <c r="G39" s="20">
        <f>'II (1)'!$G43</f>
        <v>0</v>
      </c>
      <c r="H39" s="19">
        <f>'II (2)'!$F43</f>
        <v>-0.6630325265543829</v>
      </c>
      <c r="I39" s="19">
        <f>'II (3)'!$F43</f>
        <v>-0.07158392211414755</v>
      </c>
      <c r="J39" s="20">
        <f>'II (4)'!$H44</f>
        <v>0</v>
      </c>
      <c r="K39" s="19">
        <f>'II (6)'!$F44</f>
        <v>1.836340969262173</v>
      </c>
      <c r="L39" s="33">
        <f>'III (1)'!$L44</f>
        <v>-2</v>
      </c>
      <c r="M39" s="33">
        <f>'III (2)'!$K44</f>
        <v>0</v>
      </c>
      <c r="N39" s="33">
        <f>'III (3)'!$I43</f>
        <v>0</v>
      </c>
      <c r="O39" s="19">
        <f>'III (4)'!$L44</f>
        <v>-1</v>
      </c>
      <c r="P39" s="19">
        <f>'III (5)'!$H44</f>
        <v>0</v>
      </c>
      <c r="Q39" s="20">
        <f>'III (6)'!$E43</f>
        <v>0</v>
      </c>
      <c r="R39" s="19">
        <f>'III (7)'!$J44</f>
        <v>0.4513000933720493</v>
      </c>
      <c r="S39" s="20">
        <f>'IV (1)'!$E43</f>
        <v>1</v>
      </c>
      <c r="T39" s="20">
        <f>'IV (2)'!$E43</f>
        <v>0</v>
      </c>
      <c r="U39" s="39">
        <f t="shared" si="0"/>
        <v>0.20843110303748857</v>
      </c>
      <c r="V39" s="1">
        <f t="shared" si="1"/>
        <v>37</v>
      </c>
    </row>
    <row r="40" spans="1:22" ht="15">
      <c r="A40" s="5" t="s">
        <v>35</v>
      </c>
      <c r="B40" s="19">
        <f>'I (1)'!$F45</f>
        <v>0.1692264425884736</v>
      </c>
      <c r="C40" s="19">
        <f>'I (2)'!$F45</f>
        <v>0.95813619634909</v>
      </c>
      <c r="D40" s="19">
        <f>'I (3)'!$G45</f>
        <v>0</v>
      </c>
      <c r="E40" s="20">
        <f>'I (4)'!$E44</f>
        <v>0</v>
      </c>
      <c r="F40" s="19">
        <f>'I (5)'!$G45</f>
        <v>0.034609006082754204</v>
      </c>
      <c r="G40" s="20">
        <f>'II (1)'!$G44</f>
        <v>0</v>
      </c>
      <c r="H40" s="19">
        <f>'II (2)'!$F44</f>
        <v>-0.6284767035239112</v>
      </c>
      <c r="I40" s="19">
        <f>'II (3)'!$F44</f>
        <v>-0.11386795237406723</v>
      </c>
      <c r="J40" s="20">
        <f>'II (4)'!$H45</f>
        <v>0</v>
      </c>
      <c r="K40" s="19">
        <f>'II (6)'!$F45</f>
        <v>1.7487156885881088</v>
      </c>
      <c r="L40" s="33">
        <f>'III (1)'!$L45</f>
        <v>0</v>
      </c>
      <c r="M40" s="33">
        <f>'III (2)'!$K45</f>
        <v>0</v>
      </c>
      <c r="N40" s="33">
        <f>'III (3)'!$I44</f>
        <v>0</v>
      </c>
      <c r="O40" s="19">
        <f>'III (4)'!$L45</f>
        <v>-0.02063303916717015</v>
      </c>
      <c r="P40" s="19">
        <f>'III (5)'!$H45</f>
        <v>0</v>
      </c>
      <c r="Q40" s="20">
        <f>'III (6)'!$E44</f>
        <v>0</v>
      </c>
      <c r="R40" s="19">
        <f>'III (7)'!$J45</f>
        <v>0.6566542633919457</v>
      </c>
      <c r="S40" s="20">
        <f>'IV (1)'!$E44</f>
        <v>1</v>
      </c>
      <c r="T40" s="20">
        <f>'IV (2)'!$E44</f>
        <v>0</v>
      </c>
      <c r="U40" s="39">
        <f t="shared" si="0"/>
        <v>3.804363901935224</v>
      </c>
      <c r="V40" s="1">
        <f t="shared" si="1"/>
        <v>15</v>
      </c>
    </row>
    <row r="41" spans="1:22" ht="15">
      <c r="A41" s="5" t="s">
        <v>36</v>
      </c>
      <c r="B41" s="19">
        <f>'I (1)'!$F46</f>
        <v>0.4884046321592122</v>
      </c>
      <c r="C41" s="19">
        <f>'I (2)'!$F46</f>
        <v>0.4388038796314679</v>
      </c>
      <c r="D41" s="19">
        <f>'I (3)'!$G46</f>
        <v>0</v>
      </c>
      <c r="E41" s="20">
        <f>'I (4)'!$E45</f>
        <v>0</v>
      </c>
      <c r="F41" s="19">
        <f>'I (5)'!$G46</f>
        <v>0.09228601209528917</v>
      </c>
      <c r="G41" s="20">
        <f>'II (1)'!$G45</f>
        <v>0</v>
      </c>
      <c r="H41" s="19">
        <f>'II (2)'!$F45</f>
        <v>-0.5970212583949007</v>
      </c>
      <c r="I41" s="19">
        <f>'II (3)'!$F45</f>
        <v>-0.07636160525760793</v>
      </c>
      <c r="J41" s="20">
        <f>'II (4)'!$H46</f>
        <v>0</v>
      </c>
      <c r="K41" s="19">
        <f>'II (6)'!$F46</f>
        <v>0.7672900190602847</v>
      </c>
      <c r="L41" s="33">
        <f>'III (1)'!$L46</f>
        <v>0</v>
      </c>
      <c r="M41" s="33">
        <f>'III (2)'!$K46</f>
        <v>0</v>
      </c>
      <c r="N41" s="33">
        <f>'III (3)'!$I45</f>
        <v>0</v>
      </c>
      <c r="O41" s="19">
        <f>'III (4)'!$L46</f>
        <v>0</v>
      </c>
      <c r="P41" s="19">
        <f>'III (5)'!$H46</f>
        <v>-0.424758415194003</v>
      </c>
      <c r="Q41" s="20">
        <f>'III (6)'!$E45</f>
        <v>0</v>
      </c>
      <c r="R41" s="19">
        <f>'III (7)'!$J46</f>
        <v>0.14847603414515856</v>
      </c>
      <c r="S41" s="20">
        <f>'IV (1)'!$E45</f>
        <v>1</v>
      </c>
      <c r="T41" s="20">
        <f>'IV (2)'!$E45</f>
        <v>0</v>
      </c>
      <c r="U41" s="39">
        <f t="shared" si="0"/>
        <v>1.837119298244901</v>
      </c>
      <c r="V41" s="1">
        <f t="shared" si="1"/>
        <v>29</v>
      </c>
    </row>
    <row r="42" ht="15">
      <c r="A42" s="6"/>
    </row>
  </sheetData>
  <sheetProtection/>
  <mergeCells count="7">
    <mergeCell ref="U3:U4"/>
    <mergeCell ref="A1:U1"/>
    <mergeCell ref="A3:A4"/>
    <mergeCell ref="L3:R3"/>
    <mergeCell ref="S3:T3"/>
    <mergeCell ref="B3:F3"/>
    <mergeCell ref="G3:K3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2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3" sqref="A43"/>
    </sheetView>
  </sheetViews>
  <sheetFormatPr defaultColWidth="9.140625" defaultRowHeight="15"/>
  <cols>
    <col min="1" max="1" width="25.00390625" style="1" bestFit="1" customWidth="1"/>
    <col min="2" max="2" width="6.8515625" style="1" customWidth="1"/>
    <col min="3" max="3" width="6.57421875" style="2" customWidth="1"/>
    <col min="4" max="5" width="7.28125" style="2" customWidth="1"/>
    <col min="6" max="6" width="8.140625" style="2" customWidth="1"/>
    <col min="7" max="7" width="7.00390625" style="1" customWidth="1"/>
    <col min="8" max="8" width="7.00390625" style="2" customWidth="1"/>
    <col min="9" max="9" width="8.28125" style="2" customWidth="1"/>
    <col min="10" max="10" width="7.421875" style="2" customWidth="1"/>
    <col min="11" max="11" width="7.00390625" style="2" customWidth="1"/>
    <col min="12" max="14" width="6.00390625" style="1" customWidth="1"/>
    <col min="15" max="15" width="6.421875" style="1" customWidth="1"/>
    <col min="16" max="17" width="6.00390625" style="1" customWidth="1"/>
    <col min="18" max="18" width="6.57421875" style="2" customWidth="1"/>
    <col min="19" max="19" width="6.7109375" style="1" customWidth="1"/>
    <col min="20" max="20" width="6.57421875" style="2" customWidth="1"/>
    <col min="21" max="21" width="18.57421875" style="1" customWidth="1"/>
    <col min="22" max="16384" width="9.140625" style="1" customWidth="1"/>
  </cols>
  <sheetData>
    <row r="1" spans="1:21" ht="17.25" customHeight="1">
      <c r="A1" s="73" t="s">
        <v>256</v>
      </c>
      <c r="B1" s="76"/>
      <c r="C1" s="76"/>
      <c r="D1" s="76"/>
      <c r="E1" s="76"/>
      <c r="F1" s="76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3" spans="1:22" s="8" customFormat="1" ht="70.5" customHeight="1">
      <c r="A3" s="74" t="s">
        <v>38</v>
      </c>
      <c r="B3" s="74" t="s">
        <v>93</v>
      </c>
      <c r="C3" s="74"/>
      <c r="D3" s="74"/>
      <c r="E3" s="74"/>
      <c r="F3" s="74"/>
      <c r="G3" s="74" t="s">
        <v>94</v>
      </c>
      <c r="H3" s="74"/>
      <c r="I3" s="74"/>
      <c r="J3" s="74"/>
      <c r="K3" s="74"/>
      <c r="L3" s="74" t="s">
        <v>194</v>
      </c>
      <c r="M3" s="74"/>
      <c r="N3" s="74"/>
      <c r="O3" s="74"/>
      <c r="P3" s="74"/>
      <c r="Q3" s="74"/>
      <c r="R3" s="89"/>
      <c r="S3" s="74" t="s">
        <v>193</v>
      </c>
      <c r="T3" s="89"/>
      <c r="U3" s="74" t="s">
        <v>95</v>
      </c>
      <c r="V3" s="22"/>
    </row>
    <row r="4" spans="1:21" s="8" customFormat="1" ht="23.25" customHeight="1">
      <c r="A4" s="74"/>
      <c r="B4" s="3">
        <v>1</v>
      </c>
      <c r="C4" s="9">
        <v>2</v>
      </c>
      <c r="D4" s="9">
        <v>3</v>
      </c>
      <c r="E4" s="9">
        <v>4</v>
      </c>
      <c r="F4" s="9">
        <v>5</v>
      </c>
      <c r="G4" s="3">
        <v>1</v>
      </c>
      <c r="H4" s="9">
        <v>2</v>
      </c>
      <c r="I4" s="3">
        <v>3</v>
      </c>
      <c r="J4" s="9">
        <v>4</v>
      </c>
      <c r="K4" s="9">
        <v>6</v>
      </c>
      <c r="L4" s="3">
        <v>1</v>
      </c>
      <c r="M4" s="3">
        <v>2</v>
      </c>
      <c r="N4" s="3">
        <v>3</v>
      </c>
      <c r="O4" s="3">
        <v>4</v>
      </c>
      <c r="P4" s="3">
        <v>5</v>
      </c>
      <c r="Q4" s="3">
        <v>6</v>
      </c>
      <c r="R4" s="3">
        <v>7</v>
      </c>
      <c r="S4" s="3">
        <v>1</v>
      </c>
      <c r="T4" s="9">
        <v>2</v>
      </c>
      <c r="U4" s="87"/>
    </row>
    <row r="5" spans="1:22" ht="15">
      <c r="A5" s="5" t="s">
        <v>257</v>
      </c>
      <c r="B5" s="19">
        <f>'I (1)'!$F23</f>
        <v>2</v>
      </c>
      <c r="C5" s="19">
        <f>'I (2)'!$F23</f>
        <v>0.41101956036599874</v>
      </c>
      <c r="D5" s="19">
        <f>'I (3)'!$G23</f>
        <v>0</v>
      </c>
      <c r="E5" s="20">
        <f>'I (4)'!$E22</f>
        <v>0</v>
      </c>
      <c r="F5" s="19">
        <f>'I (5)'!$G23</f>
        <v>0.9999995214709365</v>
      </c>
      <c r="G5" s="20">
        <f>'II (1)'!$G22</f>
        <v>0</v>
      </c>
      <c r="H5" s="19">
        <f>'II (2)'!$F22</f>
        <v>-0.24655578357439298</v>
      </c>
      <c r="I5" s="19">
        <f>'II (3)'!$F22</f>
        <v>0</v>
      </c>
      <c r="J5" s="20">
        <f>'II (4)'!$H23</f>
        <v>0</v>
      </c>
      <c r="K5" s="19">
        <f>'II (6)'!$F23</f>
        <v>1.6430092856970144</v>
      </c>
      <c r="L5" s="33">
        <f>'III (1)'!$L23</f>
        <v>0</v>
      </c>
      <c r="M5" s="33">
        <f>'III (2)'!$K23</f>
        <v>0</v>
      </c>
      <c r="N5" s="33">
        <f>'III (3)'!$I22</f>
        <v>0</v>
      </c>
      <c r="O5" s="19">
        <f>'III (4)'!$L23</f>
        <v>0</v>
      </c>
      <c r="P5" s="19">
        <f>'III (5)'!$H23</f>
        <v>0</v>
      </c>
      <c r="Q5" s="20">
        <f>'III (6)'!$E22</f>
        <v>0</v>
      </c>
      <c r="R5" s="19">
        <f>'III (7)'!$J23</f>
        <v>0.2540139763258941</v>
      </c>
      <c r="S5" s="20">
        <f>'IV (1)'!$E22</f>
        <v>1</v>
      </c>
      <c r="T5" s="20">
        <f>'IV (2)'!$E22</f>
        <v>0</v>
      </c>
      <c r="U5" s="39">
        <f>SUM($B5:$T5)</f>
        <v>6.061486560285451</v>
      </c>
      <c r="V5" s="1">
        <f>RANK(U5,$U$5:$U$41,0)</f>
        <v>1</v>
      </c>
    </row>
    <row r="6" spans="1:22" ht="15">
      <c r="A6" s="5" t="s">
        <v>258</v>
      </c>
      <c r="B6" s="19">
        <f>'I (1)'!$F22</f>
        <v>1.0812318993015915</v>
      </c>
      <c r="C6" s="19">
        <f>'I (2)'!$F22</f>
        <v>0.326534203634168</v>
      </c>
      <c r="D6" s="19">
        <f>'I (3)'!$G22</f>
        <v>0</v>
      </c>
      <c r="E6" s="20">
        <f>'I (4)'!$E21</f>
        <v>0</v>
      </c>
      <c r="F6" s="19">
        <f>'I (5)'!$G22</f>
        <v>1</v>
      </c>
      <c r="G6" s="20">
        <f>'II (1)'!$G21</f>
        <v>0</v>
      </c>
      <c r="H6" s="19">
        <f>'II (2)'!$F21</f>
        <v>-0.6597691581794212</v>
      </c>
      <c r="I6" s="19">
        <f>'II (3)'!$F21</f>
        <v>-0.0648248226206955</v>
      </c>
      <c r="J6" s="20">
        <f>'II (4)'!$H22</f>
        <v>0</v>
      </c>
      <c r="K6" s="19">
        <f>'II (6)'!$F22</f>
        <v>1.9776146560665147</v>
      </c>
      <c r="L6" s="33">
        <f>'III (1)'!$L22</f>
        <v>0</v>
      </c>
      <c r="M6" s="33">
        <f>'III (2)'!$K22</f>
        <v>0</v>
      </c>
      <c r="N6" s="33">
        <f>'III (3)'!$I21</f>
        <v>0</v>
      </c>
      <c r="O6" s="19">
        <f>'III (4)'!$L22</f>
        <v>0</v>
      </c>
      <c r="P6" s="19">
        <f>'III (5)'!$H22</f>
        <v>0</v>
      </c>
      <c r="Q6" s="20">
        <f>'III (6)'!$E21</f>
        <v>0</v>
      </c>
      <c r="R6" s="19">
        <f>'III (7)'!$J22</f>
        <v>0.720754632976939</v>
      </c>
      <c r="S6" s="20">
        <f>'IV (1)'!$E21</f>
        <v>1</v>
      </c>
      <c r="T6" s="20">
        <f>'IV (2)'!$E21</f>
        <v>0</v>
      </c>
      <c r="U6" s="39">
        <f>SUM($B6:$T6)</f>
        <v>5.3815414111790965</v>
      </c>
      <c r="V6" s="1">
        <f aca="true" t="shared" si="0" ref="V6:V41">RANK(U6,$U$5:$U$41,0)</f>
        <v>2</v>
      </c>
    </row>
    <row r="7" spans="1:22" ht="15">
      <c r="A7" s="5" t="s">
        <v>259</v>
      </c>
      <c r="B7" s="19">
        <f>'I (1)'!$F25</f>
        <v>0.7767112297514652</v>
      </c>
      <c r="C7" s="19">
        <f>'I (2)'!$F25</f>
        <v>0.3620433045398752</v>
      </c>
      <c r="D7" s="19">
        <f>'I (3)'!$G25</f>
        <v>0</v>
      </c>
      <c r="E7" s="20">
        <f>'I (4)'!$E24</f>
        <v>0</v>
      </c>
      <c r="F7" s="19">
        <f>'I (5)'!$G25</f>
        <v>1</v>
      </c>
      <c r="G7" s="20">
        <f>'II (1)'!$G24</f>
        <v>0</v>
      </c>
      <c r="H7" s="19">
        <f>'II (2)'!$F24</f>
        <v>-0.17090909306704052</v>
      </c>
      <c r="I7" s="19">
        <f>'II (3)'!$F24</f>
        <v>-0.04908743674061538</v>
      </c>
      <c r="J7" s="20">
        <f>'II (4)'!$H25</f>
        <v>0</v>
      </c>
      <c r="K7" s="19">
        <f>'II (6)'!$F25</f>
        <v>1.71439236919974</v>
      </c>
      <c r="L7" s="33">
        <f>'III (1)'!$L25</f>
        <v>0</v>
      </c>
      <c r="M7" s="33">
        <f>'III (2)'!$K25</f>
        <v>0</v>
      </c>
      <c r="N7" s="33">
        <f>'III (3)'!$I24</f>
        <v>0</v>
      </c>
      <c r="O7" s="19">
        <f>'III (4)'!$L25</f>
        <v>0</v>
      </c>
      <c r="P7" s="19">
        <f>'III (5)'!$H25</f>
        <v>0</v>
      </c>
      <c r="Q7" s="20">
        <f>'III (6)'!$E24</f>
        <v>0</v>
      </c>
      <c r="R7" s="19">
        <f>'III (7)'!$J25</f>
        <v>0.43710968617682827</v>
      </c>
      <c r="S7" s="20">
        <f>'IV (1)'!$E24</f>
        <v>1</v>
      </c>
      <c r="T7" s="20">
        <f>'IV (2)'!$E24</f>
        <v>0</v>
      </c>
      <c r="U7" s="39">
        <f>SUM($B7:$T7)</f>
        <v>5.070260059860253</v>
      </c>
      <c r="V7" s="1">
        <f t="shared" si="0"/>
        <v>3</v>
      </c>
    </row>
    <row r="8" spans="1:22" ht="15">
      <c r="A8" s="5" t="s">
        <v>260</v>
      </c>
      <c r="B8" s="19">
        <f>'I (1)'!$F19</f>
        <v>0.5988521793054866</v>
      </c>
      <c r="C8" s="19">
        <f>'I (2)'!$F19</f>
        <v>0.32773374677842065</v>
      </c>
      <c r="D8" s="19">
        <f>'I (3)'!$G19</f>
        <v>0</v>
      </c>
      <c r="E8" s="20">
        <f>'I (4)'!$E18</f>
        <v>0</v>
      </c>
      <c r="F8" s="19">
        <f>'I (5)'!$G19</f>
        <v>1</v>
      </c>
      <c r="G8" s="20">
        <f>'II (1)'!$G18</f>
        <v>0</v>
      </c>
      <c r="H8" s="19">
        <f>'II (2)'!$F18</f>
        <v>-0.14982781908065057</v>
      </c>
      <c r="I8" s="19">
        <f>'II (3)'!$F18</f>
        <v>-0.053824097479274545</v>
      </c>
      <c r="J8" s="20">
        <f>'II (4)'!$H19</f>
        <v>0</v>
      </c>
      <c r="K8" s="19">
        <f>'II (6)'!$F19</f>
        <v>1.790853913210927</v>
      </c>
      <c r="L8" s="33">
        <f>'III (1)'!$L19</f>
        <v>0</v>
      </c>
      <c r="M8" s="33">
        <f>'III (2)'!$K19</f>
        <v>0</v>
      </c>
      <c r="N8" s="33">
        <f>'III (3)'!$I18</f>
        <v>0</v>
      </c>
      <c r="O8" s="19">
        <f>'III (4)'!$L19</f>
        <v>0</v>
      </c>
      <c r="P8" s="19">
        <f>'III (5)'!$H19</f>
        <v>0</v>
      </c>
      <c r="Q8" s="20">
        <f>'III (6)'!$E18</f>
        <v>0</v>
      </c>
      <c r="R8" s="19">
        <f>'III (7)'!$J19</f>
        <v>0.04139685582794414</v>
      </c>
      <c r="S8" s="20">
        <f>'IV (1)'!$E18</f>
        <v>1</v>
      </c>
      <c r="T8" s="20">
        <f>'IV (2)'!$E18</f>
        <v>0</v>
      </c>
      <c r="U8" s="39">
        <f>SUM($B8:$T8)</f>
        <v>4.555184778562854</v>
      </c>
      <c r="V8" s="1">
        <f t="shared" si="0"/>
        <v>4</v>
      </c>
    </row>
    <row r="9" spans="1:22" ht="15">
      <c r="A9" s="5" t="s">
        <v>261</v>
      </c>
      <c r="B9" s="19">
        <f>'I (1)'!$F16</f>
        <v>0.14284226563241154</v>
      </c>
      <c r="C9" s="19">
        <f>'I (2)'!$F16</f>
        <v>0.7455417501118832</v>
      </c>
      <c r="D9" s="19">
        <f>'I (3)'!$G16</f>
        <v>0</v>
      </c>
      <c r="E9" s="20">
        <f>'I (4)'!$E15</f>
        <v>0</v>
      </c>
      <c r="F9" s="19">
        <f>'I (5)'!$G16</f>
        <v>0.5529495898578825</v>
      </c>
      <c r="G9" s="20">
        <f>'II (1)'!$G15</f>
        <v>0</v>
      </c>
      <c r="H9" s="19">
        <f>'II (2)'!$F15</f>
        <v>-0.1953480673985284</v>
      </c>
      <c r="I9" s="19">
        <f>'II (3)'!$F15</f>
        <v>-0.06798448293295717</v>
      </c>
      <c r="J9" s="20">
        <f>'II (4)'!$H16</f>
        <v>0</v>
      </c>
      <c r="K9" s="19">
        <f>'II (6)'!$F16</f>
        <v>1.6779390665627612</v>
      </c>
      <c r="L9" s="33">
        <f>'III (1)'!$L16</f>
        <v>0</v>
      </c>
      <c r="M9" s="33">
        <f>'III (2)'!$K16</f>
        <v>0</v>
      </c>
      <c r="N9" s="33">
        <f>'III (3)'!$I15</f>
        <v>0</v>
      </c>
      <c r="O9" s="19">
        <f>'III (4)'!$L16</f>
        <v>0</v>
      </c>
      <c r="P9" s="19">
        <f>'III (5)'!$H16</f>
        <v>-0.061718744317004186</v>
      </c>
      <c r="Q9" s="20">
        <f>'III (6)'!$E15</f>
        <v>0</v>
      </c>
      <c r="R9" s="19">
        <f>'III (7)'!$J16</f>
        <v>0.6854267325051381</v>
      </c>
      <c r="S9" s="20">
        <f>'IV (1)'!$E15</f>
        <v>1</v>
      </c>
      <c r="T9" s="20">
        <f>'IV (2)'!$E15</f>
        <v>0</v>
      </c>
      <c r="U9" s="39">
        <f>SUM($B9:$T9)</f>
        <v>4.479648110021587</v>
      </c>
      <c r="V9" s="1">
        <f t="shared" si="0"/>
        <v>5</v>
      </c>
    </row>
    <row r="10" spans="1:22" ht="15">
      <c r="A10" s="5" t="s">
        <v>262</v>
      </c>
      <c r="B10" s="19">
        <f>'I (1)'!$F32</f>
        <v>0.7310214137131751</v>
      </c>
      <c r="C10" s="19">
        <f>'I (2)'!$F32</f>
        <v>0.6536764175413473</v>
      </c>
      <c r="D10" s="19">
        <f>'I (3)'!$G32</f>
        <v>0</v>
      </c>
      <c r="E10" s="20">
        <f>'I (4)'!$E31</f>
        <v>0</v>
      </c>
      <c r="F10" s="19">
        <f>'I (5)'!$G32</f>
        <v>0.027938696639262777</v>
      </c>
      <c r="G10" s="20">
        <f>'II (1)'!$G31</f>
        <v>0</v>
      </c>
      <c r="H10" s="19">
        <f>'II (2)'!$F31</f>
        <v>-0.35663580103914383</v>
      </c>
      <c r="I10" s="19">
        <f>'II (3)'!$F31</f>
        <v>-0.03410049294586382</v>
      </c>
      <c r="J10" s="20">
        <f>'II (4)'!$H32</f>
        <v>0</v>
      </c>
      <c r="K10" s="19">
        <f>'II (6)'!$F32</f>
        <v>1.9854514599177244</v>
      </c>
      <c r="L10" s="33">
        <f>'III (1)'!$L32</f>
        <v>0</v>
      </c>
      <c r="M10" s="33">
        <f>'III (2)'!$K32</f>
        <v>0</v>
      </c>
      <c r="N10" s="33">
        <f>'III (3)'!$I31</f>
        <v>0</v>
      </c>
      <c r="O10" s="19">
        <f>'III (4)'!$L32</f>
        <v>0</v>
      </c>
      <c r="P10" s="19">
        <f>'III (5)'!$H32</f>
        <v>0</v>
      </c>
      <c r="Q10" s="20">
        <f>'III (6)'!$E31</f>
        <v>0</v>
      </c>
      <c r="R10" s="19">
        <f>'III (7)'!$J32</f>
        <v>0.3666840202883087</v>
      </c>
      <c r="S10" s="20">
        <f>'IV (1)'!$E31</f>
        <v>1</v>
      </c>
      <c r="T10" s="20">
        <f>'IV (2)'!$E31</f>
        <v>0</v>
      </c>
      <c r="U10" s="39">
        <f>SUM($B10:$T10)</f>
        <v>4.374035714114811</v>
      </c>
      <c r="V10" s="1">
        <f t="shared" si="0"/>
        <v>6</v>
      </c>
    </row>
    <row r="11" spans="1:22" ht="15">
      <c r="A11" s="5" t="s">
        <v>263</v>
      </c>
      <c r="B11" s="19">
        <f>'I (1)'!$F38</f>
        <v>0.3557211728240191</v>
      </c>
      <c r="C11" s="19">
        <f>'I (2)'!$F38</f>
        <v>0.6704953532944249</v>
      </c>
      <c r="D11" s="19">
        <f>'I (3)'!$G38</f>
        <v>0</v>
      </c>
      <c r="E11" s="20">
        <f>'I (4)'!$E37</f>
        <v>0</v>
      </c>
      <c r="F11" s="19">
        <f>'I (5)'!$G38</f>
        <v>0.0594903103560783</v>
      </c>
      <c r="G11" s="20">
        <f>'II (1)'!$G37</f>
        <v>0</v>
      </c>
      <c r="H11" s="19">
        <f>'II (2)'!$F37</f>
        <v>-0.3159504383556258</v>
      </c>
      <c r="I11" s="19">
        <f>'II (3)'!$F37</f>
        <v>-0.0008902348863690168</v>
      </c>
      <c r="J11" s="20">
        <f>'II (4)'!$H38</f>
        <v>0</v>
      </c>
      <c r="K11" s="19">
        <f>'II (6)'!$F38</f>
        <v>1.767140980688535</v>
      </c>
      <c r="L11" s="33">
        <f>'III (1)'!$L38</f>
        <v>0</v>
      </c>
      <c r="M11" s="33">
        <f>'III (2)'!$K38</f>
        <v>0</v>
      </c>
      <c r="N11" s="33">
        <f>'III (3)'!$I37</f>
        <v>0</v>
      </c>
      <c r="O11" s="19">
        <f>'III (4)'!$L38</f>
        <v>0</v>
      </c>
      <c r="P11" s="19">
        <f>'III (5)'!$H38</f>
        <v>0</v>
      </c>
      <c r="Q11" s="20">
        <f>'III (6)'!$E37</f>
        <v>0</v>
      </c>
      <c r="R11" s="19">
        <f>'III (7)'!$J38</f>
        <v>0.7569318088024609</v>
      </c>
      <c r="S11" s="20">
        <f>'IV (1)'!$E37</f>
        <v>1</v>
      </c>
      <c r="T11" s="20">
        <f>'IV (2)'!$E37</f>
        <v>0</v>
      </c>
      <c r="U11" s="39">
        <f>SUM($B11:$T11)</f>
        <v>4.292938952723523</v>
      </c>
      <c r="V11" s="1">
        <f t="shared" si="0"/>
        <v>7</v>
      </c>
    </row>
    <row r="12" spans="1:22" ht="15">
      <c r="A12" s="5" t="s">
        <v>264</v>
      </c>
      <c r="B12" s="19">
        <f>'I (1)'!$F37</f>
        <v>1.0985021962848431</v>
      </c>
      <c r="C12" s="19">
        <f>'I (2)'!$F37</f>
        <v>0.3034481139397427</v>
      </c>
      <c r="D12" s="19">
        <f>'I (3)'!$G37</f>
        <v>0</v>
      </c>
      <c r="E12" s="20">
        <f>'I (4)'!$E36</f>
        <v>0</v>
      </c>
      <c r="F12" s="19">
        <f>'I (5)'!$G37</f>
        <v>1</v>
      </c>
      <c r="G12" s="20">
        <f>'II (1)'!$G36</f>
        <v>0</v>
      </c>
      <c r="H12" s="19">
        <f>'II (2)'!$F36</f>
        <v>-0.23495886536918828</v>
      </c>
      <c r="I12" s="19">
        <f>'II (3)'!$F36</f>
        <v>-0.031449218070425236</v>
      </c>
      <c r="J12" s="20">
        <f>'II (4)'!$H37</f>
        <v>0</v>
      </c>
      <c r="K12" s="19">
        <f>'II (6)'!$F37</f>
        <v>0.3698504393564451</v>
      </c>
      <c r="L12" s="33">
        <f>'III (1)'!$L37</f>
        <v>0</v>
      </c>
      <c r="M12" s="33">
        <f>'III (2)'!$K37</f>
        <v>0</v>
      </c>
      <c r="N12" s="33">
        <f>'III (3)'!$I36</f>
        <v>0</v>
      </c>
      <c r="O12" s="19">
        <f>'III (4)'!$L37</f>
        <v>0</v>
      </c>
      <c r="P12" s="19">
        <f>'III (5)'!$H37</f>
        <v>0</v>
      </c>
      <c r="Q12" s="20">
        <f>'III (6)'!$E36</f>
        <v>0</v>
      </c>
      <c r="R12" s="19">
        <f>'III (7)'!$J37</f>
        <v>0.7501548909056488</v>
      </c>
      <c r="S12" s="20">
        <f>'IV (1)'!$E36</f>
        <v>1</v>
      </c>
      <c r="T12" s="20">
        <f>'IV (2)'!$E36</f>
        <v>0</v>
      </c>
      <c r="U12" s="39">
        <f>SUM($B12:$T12)</f>
        <v>4.255547557047066</v>
      </c>
      <c r="V12" s="1">
        <f t="shared" si="0"/>
        <v>8</v>
      </c>
    </row>
    <row r="13" spans="1:22" ht="15">
      <c r="A13" s="5" t="s">
        <v>265</v>
      </c>
      <c r="B13" s="19">
        <f>'I (1)'!$F21</f>
        <v>0.47830919873589217</v>
      </c>
      <c r="C13" s="19">
        <f>'I (2)'!$F21</f>
        <v>0.6215627609600691</v>
      </c>
      <c r="D13" s="19">
        <f>'I (3)'!$G21</f>
        <v>0</v>
      </c>
      <c r="E13" s="20">
        <f>'I (4)'!$E20</f>
        <v>0</v>
      </c>
      <c r="F13" s="19">
        <f>'I (5)'!$G21</f>
        <v>0.4910752507029228</v>
      </c>
      <c r="G13" s="20">
        <f>'II (1)'!$G20</f>
        <v>0</v>
      </c>
      <c r="H13" s="19">
        <f>'II (2)'!$F20</f>
        <v>-0.38408018112575604</v>
      </c>
      <c r="I13" s="19">
        <f>'II (3)'!$F20</f>
        <v>-0.009452900631692896</v>
      </c>
      <c r="J13" s="20">
        <f>'II (4)'!$H21</f>
        <v>0</v>
      </c>
      <c r="K13" s="19">
        <f>'II (6)'!$F21</f>
        <v>1.6598771840494717</v>
      </c>
      <c r="L13" s="33">
        <f>'III (1)'!$L21</f>
        <v>0</v>
      </c>
      <c r="M13" s="33">
        <f>'III (2)'!$K21</f>
        <v>0</v>
      </c>
      <c r="N13" s="33">
        <f>'III (3)'!$I20</f>
        <v>0</v>
      </c>
      <c r="O13" s="19">
        <f>'III (4)'!$L21</f>
        <v>0</v>
      </c>
      <c r="P13" s="19">
        <f>'III (5)'!$H21</f>
        <v>-0.052789679483998896</v>
      </c>
      <c r="Q13" s="20">
        <f>'III (6)'!$E20</f>
        <v>0</v>
      </c>
      <c r="R13" s="19">
        <f>'III (7)'!$J21</f>
        <v>0.43627299740070974</v>
      </c>
      <c r="S13" s="20">
        <f>'IV (1)'!$E20</f>
        <v>1</v>
      </c>
      <c r="T13" s="20">
        <f>'IV (2)'!$E20</f>
        <v>0</v>
      </c>
      <c r="U13" s="39">
        <f>SUM($B13:$T13)</f>
        <v>4.240774630607618</v>
      </c>
      <c r="V13" s="1">
        <f t="shared" si="0"/>
        <v>9</v>
      </c>
    </row>
    <row r="14" spans="1:22" ht="15">
      <c r="A14" s="5" t="s">
        <v>266</v>
      </c>
      <c r="B14" s="19">
        <f>'I (1)'!$F30</f>
        <v>0</v>
      </c>
      <c r="C14" s="19">
        <f>'I (2)'!$F30</f>
        <v>0.3838236161370171</v>
      </c>
      <c r="D14" s="19">
        <f>'I (3)'!$G30</f>
        <v>0</v>
      </c>
      <c r="E14" s="20">
        <f>'I (4)'!$E29</f>
        <v>0</v>
      </c>
      <c r="F14" s="19">
        <f>'I (5)'!$G30</f>
        <v>0.35869634981431203</v>
      </c>
      <c r="G14" s="20">
        <f>'II (1)'!$G29</f>
        <v>0</v>
      </c>
      <c r="H14" s="19">
        <f>'II (2)'!$F29</f>
        <v>-0.22356165511351458</v>
      </c>
      <c r="I14" s="19">
        <f>'II (3)'!$F29</f>
        <v>-0.07058263210365637</v>
      </c>
      <c r="J14" s="20">
        <f>'II (4)'!$H30</f>
        <v>0</v>
      </c>
      <c r="K14" s="19">
        <f>'II (6)'!$F30</f>
        <v>1.9847789309059782</v>
      </c>
      <c r="L14" s="33">
        <f>'III (1)'!$L30</f>
        <v>0</v>
      </c>
      <c r="M14" s="33">
        <f>'III (2)'!$K30</f>
        <v>0</v>
      </c>
      <c r="N14" s="33">
        <f>'III (3)'!$I29</f>
        <v>0</v>
      </c>
      <c r="O14" s="19">
        <f>'III (4)'!$L30</f>
        <v>0</v>
      </c>
      <c r="P14" s="19">
        <f>'III (5)'!$H30</f>
        <v>0</v>
      </c>
      <c r="Q14" s="20">
        <f>'III (6)'!$E29</f>
        <v>0</v>
      </c>
      <c r="R14" s="19">
        <f>'III (7)'!$J30</f>
        <v>0.7974321000488941</v>
      </c>
      <c r="S14" s="20">
        <f>'IV (1)'!$E29</f>
        <v>1</v>
      </c>
      <c r="T14" s="20">
        <f>'IV (2)'!$E29</f>
        <v>0</v>
      </c>
      <c r="U14" s="39">
        <f>SUM($B14:$T14)</f>
        <v>4.230586709689031</v>
      </c>
      <c r="V14" s="1">
        <f t="shared" si="0"/>
        <v>10</v>
      </c>
    </row>
    <row r="15" spans="1:22" ht="15">
      <c r="A15" s="5" t="s">
        <v>267</v>
      </c>
      <c r="B15" s="19">
        <f>'I (1)'!$F40</f>
        <v>0.7555940560142649</v>
      </c>
      <c r="C15" s="19">
        <f>'I (2)'!$F40</f>
        <v>0.18409118628102564</v>
      </c>
      <c r="D15" s="19">
        <f>'I (3)'!$G40</f>
        <v>0</v>
      </c>
      <c r="E15" s="20">
        <f>'I (4)'!$E39</f>
        <v>0</v>
      </c>
      <c r="F15" s="19">
        <f>'I (5)'!$G40</f>
        <v>1</v>
      </c>
      <c r="G15" s="20">
        <f>'II (1)'!$G39</f>
        <v>0</v>
      </c>
      <c r="H15" s="19">
        <f>'II (2)'!$F39</f>
        <v>-0.16611981561103897</v>
      </c>
      <c r="I15" s="19">
        <f>'II (3)'!$F39</f>
        <v>-0.032460173151484695</v>
      </c>
      <c r="J15" s="20">
        <f>'II (4)'!$H40</f>
        <v>0</v>
      </c>
      <c r="K15" s="19">
        <f>'II (6)'!$F40</f>
        <v>1.984009894856813</v>
      </c>
      <c r="L15" s="33">
        <f>'III (1)'!$L40</f>
        <v>0</v>
      </c>
      <c r="M15" s="33">
        <f>'III (2)'!$K40</f>
        <v>0</v>
      </c>
      <c r="N15" s="33">
        <f>'III (3)'!$I39</f>
        <v>0</v>
      </c>
      <c r="O15" s="19">
        <f>'III (4)'!$L40</f>
        <v>-0.4053791446181209</v>
      </c>
      <c r="P15" s="19">
        <f>'III (5)'!$H40</f>
        <v>-0.40418656186166935</v>
      </c>
      <c r="Q15" s="20">
        <f>'III (6)'!$E39</f>
        <v>0</v>
      </c>
      <c r="R15" s="19">
        <f>'III (7)'!$J40</f>
        <v>0.10125195342771419</v>
      </c>
      <c r="S15" s="20">
        <f>'IV (1)'!$E39</f>
        <v>1</v>
      </c>
      <c r="T15" s="20">
        <f>'IV (2)'!$E39</f>
        <v>0</v>
      </c>
      <c r="U15" s="39">
        <f>SUM($B15:$T15)</f>
        <v>4.016801395337503</v>
      </c>
      <c r="V15" s="1">
        <f t="shared" si="0"/>
        <v>11</v>
      </c>
    </row>
    <row r="16" spans="1:22" ht="15">
      <c r="A16" s="5" t="s">
        <v>268</v>
      </c>
      <c r="B16" s="19">
        <f>'I (1)'!$F15</f>
        <v>0.7876256239150087</v>
      </c>
      <c r="C16" s="19">
        <f>'I (2)'!$F15</f>
        <v>0.18847265267470767</v>
      </c>
      <c r="D16" s="19">
        <f>'I (3)'!$G15</f>
        <v>0</v>
      </c>
      <c r="E16" s="20">
        <f>'I (4)'!$E14</f>
        <v>0</v>
      </c>
      <c r="F16" s="19">
        <f>'I (5)'!$G15</f>
        <v>0.604376767723771</v>
      </c>
      <c r="G16" s="20">
        <f>'II (1)'!$G14</f>
        <v>0</v>
      </c>
      <c r="H16" s="19">
        <f>'II (2)'!$F14</f>
        <v>-0.5025715263848316</v>
      </c>
      <c r="I16" s="19">
        <f>'II (3)'!$F14</f>
        <v>-0.005608455170650088</v>
      </c>
      <c r="J16" s="20">
        <f>'II (4)'!$H15</f>
        <v>0</v>
      </c>
      <c r="K16" s="19">
        <f>'II (6)'!$F15</f>
        <v>1.6359526280656635</v>
      </c>
      <c r="L16" s="33">
        <f>'III (1)'!$L15</f>
        <v>0</v>
      </c>
      <c r="M16" s="33">
        <f>'III (2)'!$K15</f>
        <v>0</v>
      </c>
      <c r="N16" s="33">
        <f>'III (3)'!$I14</f>
        <v>0</v>
      </c>
      <c r="O16" s="19">
        <f>'III (4)'!$L15</f>
        <v>0</v>
      </c>
      <c r="P16" s="19">
        <f>'III (5)'!$H15</f>
        <v>0</v>
      </c>
      <c r="Q16" s="20">
        <f>'III (6)'!$E14</f>
        <v>0</v>
      </c>
      <c r="R16" s="19">
        <f>'III (7)'!$J15</f>
        <v>0.2665588474849107</v>
      </c>
      <c r="S16" s="20">
        <f>'IV (1)'!$E14</f>
        <v>1</v>
      </c>
      <c r="T16" s="20">
        <f>'IV (2)'!$E14</f>
        <v>0</v>
      </c>
      <c r="U16" s="39">
        <f>SUM($B16:$T16)</f>
        <v>3.97480653830858</v>
      </c>
      <c r="V16" s="1">
        <f t="shared" si="0"/>
        <v>12</v>
      </c>
    </row>
    <row r="17" spans="1:22" ht="15">
      <c r="A17" s="5" t="s">
        <v>269</v>
      </c>
      <c r="B17" s="19">
        <f>'I (1)'!$F20</f>
        <v>0.8179863112376601</v>
      </c>
      <c r="C17" s="19">
        <f>'I (2)'!$F20</f>
        <v>0.2537600775253813</v>
      </c>
      <c r="D17" s="19">
        <f>'I (3)'!$G20</f>
        <v>0</v>
      </c>
      <c r="E17" s="20">
        <f>'I (4)'!$E19</f>
        <v>0</v>
      </c>
      <c r="F17" s="19">
        <f>'I (5)'!$G20</f>
        <v>0.8348494032159725</v>
      </c>
      <c r="G17" s="20">
        <f>'II (1)'!$G19</f>
        <v>0</v>
      </c>
      <c r="H17" s="19">
        <f>'II (2)'!$F19</f>
        <v>-0.6959165331973229</v>
      </c>
      <c r="I17" s="19">
        <f>'II (3)'!$F19</f>
        <v>-0.13572535566165203</v>
      </c>
      <c r="J17" s="20">
        <f>'II (4)'!$H20</f>
        <v>0</v>
      </c>
      <c r="K17" s="19">
        <f>'II (6)'!$F20</f>
        <v>1.346100473580003</v>
      </c>
      <c r="L17" s="33">
        <f>'III (1)'!$L20</f>
        <v>0</v>
      </c>
      <c r="M17" s="33">
        <f>'III (2)'!$K20</f>
        <v>0</v>
      </c>
      <c r="N17" s="33">
        <f>'III (3)'!$I19</f>
        <v>0</v>
      </c>
      <c r="O17" s="19">
        <f>'III (4)'!$L20</f>
        <v>0</v>
      </c>
      <c r="P17" s="19">
        <f>'III (5)'!$H20</f>
        <v>0</v>
      </c>
      <c r="Q17" s="20">
        <f>'III (6)'!$E19</f>
        <v>0</v>
      </c>
      <c r="R17" s="19">
        <f>'III (7)'!$J20</f>
        <v>0.42956511877366305</v>
      </c>
      <c r="S17" s="20">
        <f>'IV (1)'!$E19</f>
        <v>1</v>
      </c>
      <c r="T17" s="20">
        <f>'IV (2)'!$E19</f>
        <v>0</v>
      </c>
      <c r="U17" s="39">
        <f>SUM($B17:$T17)</f>
        <v>3.8506194954737047</v>
      </c>
      <c r="V17" s="1">
        <f t="shared" si="0"/>
        <v>13</v>
      </c>
    </row>
    <row r="18" spans="1:22" ht="15">
      <c r="A18" s="5" t="s">
        <v>270</v>
      </c>
      <c r="B18" s="19">
        <f>'I (1)'!$F18</f>
        <v>0.6585458230834436</v>
      </c>
      <c r="C18" s="19">
        <f>'I (2)'!$F18</f>
        <v>0.15758322746625392</v>
      </c>
      <c r="D18" s="19">
        <f>'I (3)'!$G18</f>
        <v>0</v>
      </c>
      <c r="E18" s="20">
        <f>'I (4)'!$E17</f>
        <v>0</v>
      </c>
      <c r="F18" s="19">
        <f>'I (5)'!$G18</f>
        <v>0.7186791012660737</v>
      </c>
      <c r="G18" s="20">
        <f>'II (1)'!$G17</f>
        <v>0</v>
      </c>
      <c r="H18" s="19">
        <f>'II (2)'!$F17</f>
        <v>-0.4126792327044797</v>
      </c>
      <c r="I18" s="19">
        <f>'II (3)'!$F17</f>
        <v>-0.19164123457352636</v>
      </c>
      <c r="J18" s="20">
        <f>'II (4)'!$H18</f>
        <v>0</v>
      </c>
      <c r="K18" s="19">
        <f>'II (6)'!$F18</f>
        <v>1.6312683755955641</v>
      </c>
      <c r="L18" s="33">
        <f>'III (1)'!$L18</f>
        <v>0</v>
      </c>
      <c r="M18" s="33">
        <f>'III (2)'!$K18</f>
        <v>0</v>
      </c>
      <c r="N18" s="33">
        <f>'III (3)'!$I17</f>
        <v>0</v>
      </c>
      <c r="O18" s="19">
        <f>'III (4)'!$L18</f>
        <v>0</v>
      </c>
      <c r="P18" s="19">
        <f>'III (5)'!$H18</f>
        <v>-0.16194947235440726</v>
      </c>
      <c r="Q18" s="20">
        <f>'III (6)'!$E17</f>
        <v>0</v>
      </c>
      <c r="R18" s="19">
        <f>'III (7)'!$J18</f>
        <v>0.4160539256312794</v>
      </c>
      <c r="S18" s="20">
        <f>'IV (1)'!$E17</f>
        <v>1</v>
      </c>
      <c r="T18" s="20">
        <f>'IV (2)'!$E17</f>
        <v>0</v>
      </c>
      <c r="U18" s="39">
        <f>SUM($B18:$T18)</f>
        <v>3.8158605134102017</v>
      </c>
      <c r="V18" s="1">
        <f t="shared" si="0"/>
        <v>14</v>
      </c>
    </row>
    <row r="19" spans="1:22" ht="15">
      <c r="A19" s="5" t="s">
        <v>271</v>
      </c>
      <c r="B19" s="19">
        <f>'I (1)'!$F45</f>
        <v>0.1692264425884736</v>
      </c>
      <c r="C19" s="19">
        <f>'I (2)'!$F45</f>
        <v>0.95813619634909</v>
      </c>
      <c r="D19" s="19">
        <f>'I (3)'!$G45</f>
        <v>0</v>
      </c>
      <c r="E19" s="20">
        <f>'I (4)'!$E44</f>
        <v>0</v>
      </c>
      <c r="F19" s="19">
        <f>'I (5)'!$G45</f>
        <v>0.034609006082754204</v>
      </c>
      <c r="G19" s="20">
        <f>'II (1)'!$G44</f>
        <v>0</v>
      </c>
      <c r="H19" s="19">
        <f>'II (2)'!$F44</f>
        <v>-0.6284767035239112</v>
      </c>
      <c r="I19" s="19">
        <f>'II (3)'!$F44</f>
        <v>-0.11386795237406723</v>
      </c>
      <c r="J19" s="20">
        <f>'II (4)'!$H45</f>
        <v>0</v>
      </c>
      <c r="K19" s="19">
        <f>'II (6)'!$F45</f>
        <v>1.7487156885881088</v>
      </c>
      <c r="L19" s="33">
        <f>'III (1)'!$L45</f>
        <v>0</v>
      </c>
      <c r="M19" s="33">
        <f>'III (2)'!$K45</f>
        <v>0</v>
      </c>
      <c r="N19" s="33">
        <f>'III (3)'!$I44</f>
        <v>0</v>
      </c>
      <c r="O19" s="19">
        <f>'III (4)'!$L45</f>
        <v>-0.02063303916717015</v>
      </c>
      <c r="P19" s="19">
        <f>'III (5)'!$H45</f>
        <v>0</v>
      </c>
      <c r="Q19" s="20">
        <f>'III (6)'!$E44</f>
        <v>0</v>
      </c>
      <c r="R19" s="19">
        <f>'III (7)'!$J45</f>
        <v>0.6566542633919457</v>
      </c>
      <c r="S19" s="20">
        <f>'IV (1)'!$E44</f>
        <v>1</v>
      </c>
      <c r="T19" s="20">
        <f>'IV (2)'!$E44</f>
        <v>0</v>
      </c>
      <c r="U19" s="39">
        <f>SUM($B19:$T19)</f>
        <v>3.804363901935224</v>
      </c>
      <c r="V19" s="1">
        <f t="shared" si="0"/>
        <v>15</v>
      </c>
    </row>
    <row r="20" spans="1:22" ht="15">
      <c r="A20" s="5" t="s">
        <v>272</v>
      </c>
      <c r="B20" s="19">
        <f>'I (1)'!$F26</f>
        <v>0.3553973820440286</v>
      </c>
      <c r="C20" s="19">
        <f>'I (2)'!$F26</f>
        <v>0.3734788903984865</v>
      </c>
      <c r="D20" s="19">
        <f>'I (3)'!$G26</f>
        <v>0</v>
      </c>
      <c r="E20" s="20">
        <f>'I (4)'!$E25</f>
        <v>0</v>
      </c>
      <c r="F20" s="19">
        <f>'I (5)'!$G26</f>
        <v>0.25059842058263293</v>
      </c>
      <c r="G20" s="20">
        <f>'II (1)'!$G25</f>
        <v>0</v>
      </c>
      <c r="H20" s="19">
        <f>'II (2)'!$F25</f>
        <v>0</v>
      </c>
      <c r="I20" s="19">
        <f>'II (3)'!$F25</f>
        <v>-0.05287408943672802</v>
      </c>
      <c r="J20" s="20">
        <f>'II (4)'!$H26</f>
        <v>0</v>
      </c>
      <c r="K20" s="19">
        <f>'II (6)'!$F26</f>
        <v>1.501882513520396</v>
      </c>
      <c r="L20" s="33">
        <f>'III (1)'!$L26</f>
        <v>0</v>
      </c>
      <c r="M20" s="33">
        <f>'III (2)'!$K26</f>
        <v>0</v>
      </c>
      <c r="N20" s="33">
        <f>'III (3)'!$I25</f>
        <v>0</v>
      </c>
      <c r="O20" s="19">
        <f>'III (4)'!$L26</f>
        <v>-0.06463638661883532</v>
      </c>
      <c r="P20" s="19">
        <f>'III (5)'!$H26</f>
        <v>0</v>
      </c>
      <c r="Q20" s="20">
        <f>'III (6)'!$E25</f>
        <v>0</v>
      </c>
      <c r="R20" s="19">
        <f>'III (7)'!$J26</f>
        <v>0.3888994030815327</v>
      </c>
      <c r="S20" s="20">
        <f>'IV (1)'!$E25</f>
        <v>1</v>
      </c>
      <c r="T20" s="20">
        <f>'IV (2)'!$E25</f>
        <v>0</v>
      </c>
      <c r="U20" s="39">
        <f>SUM($B20:$T20)</f>
        <v>3.752746133571513</v>
      </c>
      <c r="V20" s="1">
        <f t="shared" si="0"/>
        <v>16</v>
      </c>
    </row>
    <row r="21" spans="1:22" ht="15">
      <c r="A21" s="5" t="s">
        <v>273</v>
      </c>
      <c r="B21" s="19">
        <f>'I (1)'!$F14</f>
        <v>1.0812652326045724</v>
      </c>
      <c r="C21" s="19">
        <f>'I (2)'!$F14</f>
        <v>0.3849686302123577</v>
      </c>
      <c r="D21" s="19">
        <f>'I (3)'!$G14</f>
        <v>0</v>
      </c>
      <c r="E21" s="20">
        <f>'I (4)'!$E13</f>
        <v>0</v>
      </c>
      <c r="F21" s="19">
        <f>'I (5)'!$G14</f>
        <v>0.4293842162894119</v>
      </c>
      <c r="G21" s="20">
        <f>'II (1)'!$G13</f>
        <v>0</v>
      </c>
      <c r="H21" s="19">
        <f>'II (2)'!$F13</f>
        <v>-0.33547887943793425</v>
      </c>
      <c r="I21" s="19">
        <f>'II (3)'!$F13</f>
        <v>-0.027813239868957833</v>
      </c>
      <c r="J21" s="20">
        <f>'II (4)'!$H14</f>
        <v>0</v>
      </c>
      <c r="K21" s="19">
        <f>'II (6)'!$F14</f>
        <v>1.826479498918257</v>
      </c>
      <c r="L21" s="33">
        <f>'III (1)'!$L14</f>
        <v>0</v>
      </c>
      <c r="M21" s="33">
        <f>'III (2)'!$K14</f>
        <v>0</v>
      </c>
      <c r="N21" s="33">
        <f>'III (3)'!$I13</f>
        <v>0</v>
      </c>
      <c r="O21" s="19">
        <f>'III (4)'!$L14</f>
        <v>0</v>
      </c>
      <c r="P21" s="19">
        <f>'III (5)'!$H14</f>
        <v>-1.0216033810721554</v>
      </c>
      <c r="Q21" s="20">
        <f>'III (6)'!$E13</f>
        <v>0</v>
      </c>
      <c r="R21" s="19">
        <f>'III (7)'!$J14</f>
        <v>0.3894180003247994</v>
      </c>
      <c r="S21" s="20">
        <f>'IV (1)'!$E13</f>
        <v>1</v>
      </c>
      <c r="T21" s="20">
        <f>'IV (2)'!$E13</f>
        <v>0</v>
      </c>
      <c r="U21" s="39">
        <f>SUM($B21:$T21)</f>
        <v>3.7266200779703507</v>
      </c>
      <c r="V21" s="1">
        <f t="shared" si="0"/>
        <v>17</v>
      </c>
    </row>
    <row r="22" spans="1:22" ht="15">
      <c r="A22" s="5" t="s">
        <v>274</v>
      </c>
      <c r="B22" s="19">
        <f>'I (1)'!$F41</f>
        <v>0.8575496534687344</v>
      </c>
      <c r="C22" s="19">
        <f>'I (2)'!$F41</f>
        <v>0.4985506856037181</v>
      </c>
      <c r="D22" s="19">
        <f>'I (3)'!$G41</f>
        <v>0</v>
      </c>
      <c r="E22" s="20">
        <f>'I (4)'!$E40</f>
        <v>0</v>
      </c>
      <c r="F22" s="19">
        <f>'I (5)'!$G41</f>
        <v>0.2861436937718544</v>
      </c>
      <c r="G22" s="20">
        <f>'II (1)'!$G40</f>
        <v>0</v>
      </c>
      <c r="H22" s="19">
        <f>'II (2)'!$F40</f>
        <v>-0.3967772495711189</v>
      </c>
      <c r="I22" s="19">
        <f>'II (3)'!$F40</f>
        <v>-0.5041905931459378</v>
      </c>
      <c r="J22" s="20">
        <f>'II (4)'!$H41</f>
        <v>0</v>
      </c>
      <c r="K22" s="19">
        <f>'II (6)'!$F41</f>
        <v>1.4725584082542436</v>
      </c>
      <c r="L22" s="33">
        <f>'III (1)'!$L41</f>
        <v>0</v>
      </c>
      <c r="M22" s="33">
        <f>'III (2)'!$K41</f>
        <v>0</v>
      </c>
      <c r="N22" s="33">
        <f>'III (3)'!$I40</f>
        <v>0</v>
      </c>
      <c r="O22" s="19">
        <f>'III (4)'!$L41</f>
        <v>0</v>
      </c>
      <c r="P22" s="19">
        <f>'III (5)'!$H41</f>
        <v>0</v>
      </c>
      <c r="Q22" s="20">
        <f>'III (6)'!$E40</f>
        <v>0</v>
      </c>
      <c r="R22" s="19">
        <f>'III (7)'!$J41</f>
        <v>0.4142550598204016</v>
      </c>
      <c r="S22" s="20">
        <f>'IV (1)'!$E40</f>
        <v>1</v>
      </c>
      <c r="T22" s="20">
        <f>'IV (2)'!$E40</f>
        <v>0</v>
      </c>
      <c r="U22" s="39">
        <f>SUM($B22:$T22)</f>
        <v>3.6280896582018958</v>
      </c>
      <c r="V22" s="1">
        <f t="shared" si="0"/>
        <v>18</v>
      </c>
    </row>
    <row r="23" spans="1:22" ht="15">
      <c r="A23" s="5" t="s">
        <v>275</v>
      </c>
      <c r="B23" s="19">
        <f>'I (1)'!$F13</f>
        <v>1.153308905801897</v>
      </c>
      <c r="C23" s="19">
        <f>'I (2)'!$F13</f>
        <v>0.16035320416509563</v>
      </c>
      <c r="D23" s="19">
        <f>'I (3)'!$G13</f>
        <v>0</v>
      </c>
      <c r="E23" s="20">
        <f>'I (4)'!$E12</f>
        <v>0</v>
      </c>
      <c r="F23" s="19">
        <f>'I (5)'!$G13</f>
        <v>0.051132763122415555</v>
      </c>
      <c r="G23" s="20">
        <f>'II (1)'!$G12</f>
        <v>0</v>
      </c>
      <c r="H23" s="19">
        <f>'II (2)'!$F12</f>
        <v>-0.3020355337298098</v>
      </c>
      <c r="I23" s="19">
        <f>'II (3)'!$F12</f>
        <v>-0.1024940992589409</v>
      </c>
      <c r="J23" s="20">
        <f>'II (4)'!$H13</f>
        <v>0</v>
      </c>
      <c r="K23" s="19">
        <f>'II (6)'!$F13</f>
        <v>1.6399053731302293</v>
      </c>
      <c r="L23" s="33">
        <f>'III (1)'!$L13</f>
        <v>0</v>
      </c>
      <c r="M23" s="33">
        <f>'III (2)'!$K13</f>
        <v>0</v>
      </c>
      <c r="N23" s="33">
        <f>'III (3)'!$I12</f>
        <v>0</v>
      </c>
      <c r="O23" s="19">
        <f>'III (4)'!$L13</f>
        <v>-0.3865467098208247</v>
      </c>
      <c r="P23" s="19">
        <f>'III (5)'!$H13</f>
        <v>0</v>
      </c>
      <c r="Q23" s="20">
        <f>'III (6)'!$E12</f>
        <v>0</v>
      </c>
      <c r="R23" s="19">
        <f>'III (7)'!$J13</f>
        <v>0.12294757886045987</v>
      </c>
      <c r="S23" s="20">
        <f>'IV (1)'!$E12</f>
        <v>1</v>
      </c>
      <c r="T23" s="20">
        <f>'IV (2)'!$E12</f>
        <v>0</v>
      </c>
      <c r="U23" s="39">
        <f>SUM($B23:$T23)</f>
        <v>3.336571482270522</v>
      </c>
      <c r="V23" s="1">
        <f t="shared" si="0"/>
        <v>19</v>
      </c>
    </row>
    <row r="24" spans="1:22" ht="15">
      <c r="A24" s="5" t="s">
        <v>276</v>
      </c>
      <c r="B24" s="19">
        <f>'I (1)'!$F12</f>
        <v>0.4941582693053471</v>
      </c>
      <c r="C24" s="19">
        <f>'I (2)'!$F12</f>
        <v>0.35027853654531527</v>
      </c>
      <c r="D24" s="19">
        <f>'I (3)'!$G12</f>
        <v>0</v>
      </c>
      <c r="E24" s="20">
        <f>'I (4)'!$E11</f>
        <v>0</v>
      </c>
      <c r="F24" s="19">
        <f>'I (5)'!$G12</f>
        <v>0.17178728992018477</v>
      </c>
      <c r="G24" s="20">
        <f>'II (1)'!$G11</f>
        <v>0</v>
      </c>
      <c r="H24" s="19">
        <f>'II (2)'!$F11</f>
        <v>-0.5673669522967916</v>
      </c>
      <c r="I24" s="19">
        <f>'II (3)'!$F11</f>
        <v>-0.05412325798410127</v>
      </c>
      <c r="J24" s="20">
        <f>'II (4)'!$H12</f>
        <v>0</v>
      </c>
      <c r="K24" s="19">
        <f>'II (6)'!$F12</f>
        <v>1.8184377043102162</v>
      </c>
      <c r="L24" s="33">
        <f>'III (1)'!$L12</f>
        <v>0</v>
      </c>
      <c r="M24" s="33">
        <f>'III (2)'!$K12</f>
        <v>0</v>
      </c>
      <c r="N24" s="33">
        <f>'III (3)'!$I11</f>
        <v>0</v>
      </c>
      <c r="O24" s="19">
        <f>'III (4)'!$L12</f>
        <v>0</v>
      </c>
      <c r="P24" s="19">
        <f>'III (5)'!$H12</f>
        <v>-0.15232870152802433</v>
      </c>
      <c r="Q24" s="20">
        <f>'III (6)'!$E11</f>
        <v>0</v>
      </c>
      <c r="R24" s="19">
        <f>'III (7)'!$J12</f>
        <v>0.05622831896603662</v>
      </c>
      <c r="S24" s="20">
        <f>'IV (1)'!$E11</f>
        <v>1</v>
      </c>
      <c r="T24" s="20">
        <f>'IV (2)'!$E11</f>
        <v>0</v>
      </c>
      <c r="U24" s="39">
        <f>SUM($B24:$T24)</f>
        <v>3.1170712072381828</v>
      </c>
      <c r="V24" s="1">
        <f t="shared" si="0"/>
        <v>20</v>
      </c>
    </row>
    <row r="25" spans="1:22" ht="15">
      <c r="A25" s="5" t="s">
        <v>277</v>
      </c>
      <c r="B25" s="19">
        <f>'I (1)'!$F29</f>
        <v>0.7118500885861274</v>
      </c>
      <c r="C25" s="19">
        <f>'I (2)'!$F29</f>
        <v>0.16811367724637277</v>
      </c>
      <c r="D25" s="19">
        <f>'I (3)'!$G29</f>
        <v>0</v>
      </c>
      <c r="E25" s="20">
        <f>'I (4)'!$E28</f>
        <v>0</v>
      </c>
      <c r="F25" s="19">
        <f>'I (5)'!$G29</f>
        <v>0.2108140806183035</v>
      </c>
      <c r="G25" s="20">
        <f>'II (1)'!$G28</f>
        <v>0</v>
      </c>
      <c r="H25" s="19">
        <f>'II (2)'!$F28</f>
        <v>-0.40161746870200477</v>
      </c>
      <c r="I25" s="19">
        <f>'II (3)'!$F28</f>
        <v>-1</v>
      </c>
      <c r="J25" s="20">
        <f>'II (4)'!$H29</f>
        <v>0</v>
      </c>
      <c r="K25" s="19">
        <f>'II (6)'!$F29</f>
        <v>1.1871480044983307</v>
      </c>
      <c r="L25" s="33">
        <f>'III (1)'!$L29</f>
        <v>0</v>
      </c>
      <c r="M25" s="33">
        <f>'III (2)'!$K29</f>
        <v>0</v>
      </c>
      <c r="N25" s="33">
        <f>'III (3)'!$I28</f>
        <v>0</v>
      </c>
      <c r="O25" s="19">
        <f>'III (4)'!$L29</f>
        <v>-0.014873420986389522</v>
      </c>
      <c r="P25" s="19">
        <f>'III (5)'!$H29</f>
        <v>0</v>
      </c>
      <c r="Q25" s="20">
        <f>'III (6)'!$E28</f>
        <v>0</v>
      </c>
      <c r="R25" s="19">
        <f>'III (7)'!$J29</f>
        <v>1</v>
      </c>
      <c r="S25" s="20">
        <f>'IV (1)'!$E28</f>
        <v>1</v>
      </c>
      <c r="T25" s="20">
        <f>'IV (2)'!$E28</f>
        <v>0</v>
      </c>
      <c r="U25" s="39">
        <f>SUM($B25:$T25)</f>
        <v>2.86143496126074</v>
      </c>
      <c r="V25" s="1">
        <f t="shared" si="0"/>
        <v>21</v>
      </c>
    </row>
    <row r="26" spans="1:22" ht="15">
      <c r="A26" s="5" t="s">
        <v>278</v>
      </c>
      <c r="B26" s="19">
        <f>'I (1)'!$F36</f>
        <v>0.2631860487533222</v>
      </c>
      <c r="C26" s="19">
        <f>'I (2)'!$F36</f>
        <v>0.0840556853685707</v>
      </c>
      <c r="D26" s="19">
        <f>'I (3)'!$G36</f>
        <v>0</v>
      </c>
      <c r="E26" s="20">
        <f>'I (4)'!$E35</f>
        <v>0</v>
      </c>
      <c r="F26" s="19">
        <f>'I (5)'!$G36</f>
        <v>0.786760796414193</v>
      </c>
      <c r="G26" s="20">
        <f>'II (1)'!$G35</f>
        <v>0</v>
      </c>
      <c r="H26" s="19">
        <f>'II (2)'!$F35</f>
        <v>-0.5470974187904476</v>
      </c>
      <c r="I26" s="19">
        <f>'II (3)'!$F35</f>
        <v>-0.06704398628725737</v>
      </c>
      <c r="J26" s="20">
        <f>'II (4)'!$H36</f>
        <v>0</v>
      </c>
      <c r="K26" s="19">
        <f>'II (6)'!$F36</f>
        <v>1.3233225614335435</v>
      </c>
      <c r="L26" s="33">
        <f>'III (1)'!$L36</f>
        <v>0</v>
      </c>
      <c r="M26" s="33">
        <f>'III (2)'!$K36</f>
        <v>0</v>
      </c>
      <c r="N26" s="33">
        <f>'III (3)'!$I35</f>
        <v>0</v>
      </c>
      <c r="O26" s="19">
        <f>'III (4)'!$L36</f>
        <v>-0.1986035856381858</v>
      </c>
      <c r="P26" s="19">
        <f>'III (5)'!$H36</f>
        <v>-0.11337302503766816</v>
      </c>
      <c r="Q26" s="20">
        <f>'III (6)'!$E35</f>
        <v>0</v>
      </c>
      <c r="R26" s="19">
        <f>'III (7)'!$J36</f>
        <v>0.18840803650201782</v>
      </c>
      <c r="S26" s="20">
        <f>'IV (1)'!$E35</f>
        <v>1</v>
      </c>
      <c r="T26" s="20">
        <f>'IV (2)'!$E35</f>
        <v>0</v>
      </c>
      <c r="U26" s="39">
        <f>SUM($B26:$T26)</f>
        <v>2.7196151127180883</v>
      </c>
      <c r="V26" s="1">
        <f t="shared" si="0"/>
        <v>22</v>
      </c>
    </row>
    <row r="27" spans="1:22" ht="15">
      <c r="A27" s="5" t="s">
        <v>279</v>
      </c>
      <c r="B27" s="19">
        <f>'I (1)'!$F28</f>
        <v>0.32531254665877324</v>
      </c>
      <c r="C27" s="19">
        <f>'I (2)'!$F28</f>
        <v>0.678213334822997</v>
      </c>
      <c r="D27" s="19">
        <f>'I (3)'!$G28</f>
        <v>0</v>
      </c>
      <c r="E27" s="20">
        <f>'I (4)'!$E27</f>
        <v>0</v>
      </c>
      <c r="F27" s="19">
        <f>'I (5)'!$G28</f>
        <v>0.015935462561407994</v>
      </c>
      <c r="G27" s="20">
        <f>'II (1)'!$G27</f>
        <v>0</v>
      </c>
      <c r="H27" s="19">
        <f>'II (2)'!$F27</f>
        <v>-0.6712259845887708</v>
      </c>
      <c r="I27" s="19">
        <f>'II (3)'!$F27</f>
        <v>-0.36580913242628726</v>
      </c>
      <c r="J27" s="20">
        <f>'II (4)'!$H28</f>
        <v>0</v>
      </c>
      <c r="K27" s="19">
        <f>'II (6)'!$F28</f>
        <v>1.738062084176261</v>
      </c>
      <c r="L27" s="33">
        <f>'III (1)'!$L28</f>
        <v>0</v>
      </c>
      <c r="M27" s="33">
        <f>'III (2)'!$K28</f>
        <v>0</v>
      </c>
      <c r="N27" s="33">
        <f>'III (3)'!$I27</f>
        <v>0</v>
      </c>
      <c r="O27" s="19">
        <f>'III (4)'!$L28</f>
        <v>-0.24655295776324532</v>
      </c>
      <c r="P27" s="19">
        <f>'III (5)'!$H28</f>
        <v>-0.18805514650015936</v>
      </c>
      <c r="Q27" s="20">
        <f>'III (6)'!$E27</f>
        <v>0</v>
      </c>
      <c r="R27" s="19">
        <f>'III (7)'!$J28</f>
        <v>0.1842937324213654</v>
      </c>
      <c r="S27" s="20">
        <f>'IV (1)'!$E27</f>
        <v>1</v>
      </c>
      <c r="T27" s="20">
        <f>'IV (2)'!$E27</f>
        <v>0</v>
      </c>
      <c r="U27" s="39">
        <f>SUM($B27:$T27)</f>
        <v>2.470173939362342</v>
      </c>
      <c r="V27" s="1">
        <f t="shared" si="0"/>
        <v>23</v>
      </c>
    </row>
    <row r="28" spans="1:22" ht="15">
      <c r="A28" s="5" t="s">
        <v>280</v>
      </c>
      <c r="B28" s="19">
        <f>'I (1)'!$F24</f>
        <v>0.6173613285147505</v>
      </c>
      <c r="C28" s="19">
        <f>'I (2)'!$F24</f>
        <v>0.1316624573055464</v>
      </c>
      <c r="D28" s="19">
        <f>'I (3)'!$G24</f>
        <v>0</v>
      </c>
      <c r="E28" s="20">
        <f>'I (4)'!$E23</f>
        <v>0</v>
      </c>
      <c r="F28" s="19">
        <f>'I (5)'!$G24</f>
        <v>0.043638840463498134</v>
      </c>
      <c r="G28" s="20">
        <f>'II (1)'!$G23</f>
        <v>0</v>
      </c>
      <c r="H28" s="19">
        <f>'II (2)'!$F23</f>
        <v>-0.5383814386735152</v>
      </c>
      <c r="I28" s="19">
        <f>'II (3)'!$F23</f>
        <v>-0.11611740977276162</v>
      </c>
      <c r="J28" s="20">
        <f>'II (4)'!$H24</f>
        <v>0</v>
      </c>
      <c r="K28" s="19">
        <f>'II (6)'!$F24</f>
        <v>0.303448366803826</v>
      </c>
      <c r="L28" s="33">
        <f>'III (1)'!$L24</f>
        <v>0</v>
      </c>
      <c r="M28" s="33">
        <f>'III (2)'!$K24</f>
        <v>0</v>
      </c>
      <c r="N28" s="33">
        <f>'III (3)'!$I23</f>
        <v>0</v>
      </c>
      <c r="O28" s="19">
        <f>'III (4)'!$L24</f>
        <v>0</v>
      </c>
      <c r="P28" s="19">
        <f>'III (5)'!$H24</f>
        <v>0</v>
      </c>
      <c r="Q28" s="20">
        <f>'III (6)'!$E23</f>
        <v>0</v>
      </c>
      <c r="R28" s="19">
        <f>'III (7)'!$J24</f>
        <v>0.6878133538999648</v>
      </c>
      <c r="S28" s="20">
        <f>'IV (1)'!$E23</f>
        <v>1</v>
      </c>
      <c r="T28" s="20">
        <f>'IV (2)'!$E23</f>
        <v>0</v>
      </c>
      <c r="U28" s="39">
        <f>SUM($B28:$T28)</f>
        <v>2.129425498541309</v>
      </c>
      <c r="V28" s="1">
        <f t="shared" si="0"/>
        <v>24</v>
      </c>
    </row>
    <row r="29" spans="1:22" ht="15">
      <c r="A29" s="5" t="s">
        <v>281</v>
      </c>
      <c r="B29" s="19">
        <f>'I (1)'!$F34</f>
        <v>0.47606758881802624</v>
      </c>
      <c r="C29" s="19">
        <f>'I (2)'!$F34</f>
        <v>0.5077975308047442</v>
      </c>
      <c r="D29" s="19">
        <f>'I (3)'!$G34</f>
        <v>0</v>
      </c>
      <c r="E29" s="20">
        <f>'I (4)'!$E33</f>
        <v>0</v>
      </c>
      <c r="F29" s="19">
        <f>'I (5)'!$G34</f>
        <v>0.19392243054863165</v>
      </c>
      <c r="G29" s="20">
        <f>'II (1)'!$G33</f>
        <v>0</v>
      </c>
      <c r="H29" s="19">
        <f>'II (2)'!$F33</f>
        <v>-0.6158004019015652</v>
      </c>
      <c r="I29" s="19">
        <f>'II (3)'!$F33</f>
        <v>-0.06441135518710982</v>
      </c>
      <c r="J29" s="20">
        <f>'II (4)'!$H34</f>
        <v>0</v>
      </c>
      <c r="K29" s="19">
        <f>'II (6)'!$F34</f>
        <v>0</v>
      </c>
      <c r="L29" s="33">
        <f>'III (1)'!$L34</f>
        <v>0</v>
      </c>
      <c r="M29" s="33">
        <f>'III (2)'!$K34</f>
        <v>0</v>
      </c>
      <c r="N29" s="33">
        <f>'III (3)'!$I33</f>
        <v>0</v>
      </c>
      <c r="O29" s="19">
        <f>'III (4)'!$L34</f>
        <v>0</v>
      </c>
      <c r="P29" s="19">
        <f>'III (5)'!$H34</f>
        <v>0</v>
      </c>
      <c r="Q29" s="20">
        <f>'III (6)'!$E33</f>
        <v>0</v>
      </c>
      <c r="R29" s="19">
        <f>'III (7)'!$J34</f>
        <v>0.6126620404835524</v>
      </c>
      <c r="S29" s="20">
        <f>'IV (1)'!$E33</f>
        <v>1</v>
      </c>
      <c r="T29" s="20">
        <f>'IV (2)'!$E33</f>
        <v>0</v>
      </c>
      <c r="U29" s="39">
        <f>SUM($B29:$T29)</f>
        <v>2.1102378335662797</v>
      </c>
      <c r="V29" s="1">
        <f t="shared" si="0"/>
        <v>25</v>
      </c>
    </row>
    <row r="30" spans="1:22" ht="15">
      <c r="A30" s="5" t="s">
        <v>282</v>
      </c>
      <c r="B30" s="19">
        <f>'I (1)'!$F43</f>
        <v>0.44837481151926195</v>
      </c>
      <c r="C30" s="19">
        <f>'I (2)'!$F43</f>
        <v>0.34034520562570947</v>
      </c>
      <c r="D30" s="19">
        <f>'I (3)'!$G43</f>
        <v>0</v>
      </c>
      <c r="E30" s="20">
        <f>'I (4)'!$E42</f>
        <v>0</v>
      </c>
      <c r="F30" s="19">
        <f>'I (5)'!$G43</f>
        <v>1</v>
      </c>
      <c r="G30" s="20">
        <f>'II (1)'!$G42</f>
        <v>0</v>
      </c>
      <c r="H30" s="19">
        <f>'II (2)'!$F42</f>
        <v>-0.6355231840748512</v>
      </c>
      <c r="I30" s="19">
        <f>'II (3)'!$F42</f>
        <v>-0.04202843701351603</v>
      </c>
      <c r="J30" s="20">
        <f>'II (4)'!$H43</f>
        <v>0</v>
      </c>
      <c r="K30" s="19">
        <f>'II (6)'!$F43</f>
        <v>1.0569937529674387</v>
      </c>
      <c r="L30" s="33">
        <f>'III (1)'!$L43</f>
        <v>0</v>
      </c>
      <c r="M30" s="33">
        <f>'III (2)'!$K43</f>
        <v>0</v>
      </c>
      <c r="N30" s="33">
        <f>'III (3)'!$I42</f>
        <v>0</v>
      </c>
      <c r="O30" s="19">
        <f>'III (4)'!$L43</f>
        <v>0</v>
      </c>
      <c r="P30" s="19">
        <f>'III (5)'!$H43</f>
        <v>-1.5902560637970067</v>
      </c>
      <c r="Q30" s="20">
        <f>'III (6)'!$E42</f>
        <v>0</v>
      </c>
      <c r="R30" s="19">
        <f>'III (7)'!$J43</f>
        <v>0.46966707051860185</v>
      </c>
      <c r="S30" s="20">
        <f>'IV (1)'!$E42</f>
        <v>1</v>
      </c>
      <c r="T30" s="20">
        <f>'IV (2)'!$E42</f>
        <v>0</v>
      </c>
      <c r="U30" s="39">
        <f>SUM($B30:$T30)</f>
        <v>2.0475731557456376</v>
      </c>
      <c r="V30" s="1">
        <f t="shared" si="0"/>
        <v>26</v>
      </c>
    </row>
    <row r="31" spans="1:22" ht="15">
      <c r="A31" s="5" t="s">
        <v>283</v>
      </c>
      <c r="B31" s="19">
        <f>'I (1)'!$F33</f>
        <v>1.02699386873134</v>
      </c>
      <c r="C31" s="19">
        <f>'I (2)'!$F33</f>
        <v>0.18902040343228263</v>
      </c>
      <c r="D31" s="19">
        <f>'I (3)'!$G33</f>
        <v>-1</v>
      </c>
      <c r="E31" s="20">
        <f>'I (4)'!$E32</f>
        <v>0</v>
      </c>
      <c r="F31" s="19">
        <f>'I (5)'!$G33</f>
        <v>0.0171480089673238</v>
      </c>
      <c r="G31" s="20">
        <f>'II (1)'!$G32</f>
        <v>0</v>
      </c>
      <c r="H31" s="19">
        <f>'II (2)'!$F32</f>
        <v>-0.2133253235973872</v>
      </c>
      <c r="I31" s="19">
        <f>'II (3)'!$F32</f>
        <v>-0.09102171780271687</v>
      </c>
      <c r="J31" s="20">
        <f>'II (4)'!$H33</f>
        <v>0</v>
      </c>
      <c r="K31" s="19">
        <f>'II (6)'!$F33</f>
        <v>2</v>
      </c>
      <c r="L31" s="33">
        <f>'III (1)'!$L33</f>
        <v>0</v>
      </c>
      <c r="M31" s="33">
        <f>'III (2)'!$K33</f>
        <v>0</v>
      </c>
      <c r="N31" s="33">
        <f>'III (3)'!$I32</f>
        <v>0</v>
      </c>
      <c r="O31" s="19">
        <f>'III (4)'!$L33</f>
        <v>0</v>
      </c>
      <c r="P31" s="19">
        <f>'III (5)'!$H33</f>
        <v>-1.3755211502426306</v>
      </c>
      <c r="Q31" s="20">
        <f>'III (6)'!$E32</f>
        <v>0</v>
      </c>
      <c r="R31" s="19">
        <f>'III (7)'!$J33</f>
        <v>0.38891070230740726</v>
      </c>
      <c r="S31" s="20">
        <f>'IV (1)'!$E32</f>
        <v>1</v>
      </c>
      <c r="T31" s="20">
        <f>'IV (2)'!$E32</f>
        <v>0</v>
      </c>
      <c r="U31" s="39">
        <f>SUM($B31:$T31)</f>
        <v>1.9422047917956191</v>
      </c>
      <c r="V31" s="1">
        <f t="shared" si="0"/>
        <v>27</v>
      </c>
    </row>
    <row r="32" spans="1:22" ht="15">
      <c r="A32" s="5" t="s">
        <v>284</v>
      </c>
      <c r="B32" s="19">
        <f>'I (1)'!$F10</f>
        <v>0.6293506984393556</v>
      </c>
      <c r="C32" s="19">
        <f>'I (2)'!$F10</f>
        <v>0.33348121172322026</v>
      </c>
      <c r="D32" s="19">
        <f>'I (3)'!$G10</f>
        <v>0</v>
      </c>
      <c r="E32" s="20">
        <f>'I (4)'!$E9</f>
        <v>0</v>
      </c>
      <c r="F32" s="19">
        <f>'I (5)'!$G10</f>
        <v>0.5065471730173265</v>
      </c>
      <c r="G32" s="20">
        <f>'II (1)'!$G9</f>
        <v>0</v>
      </c>
      <c r="H32" s="19">
        <f>'II (2)'!$F9</f>
        <v>-0.21683299051994362</v>
      </c>
      <c r="I32" s="19">
        <f>'II (3)'!$F9</f>
        <v>-0.4150467254881514</v>
      </c>
      <c r="J32" s="20">
        <f>'II (4)'!$H10</f>
        <v>0</v>
      </c>
      <c r="K32" s="19">
        <f>'II (6)'!$F10</f>
        <v>1.1148735381213393</v>
      </c>
      <c r="L32" s="33">
        <f>'III (1)'!$L10</f>
        <v>0</v>
      </c>
      <c r="M32" s="33">
        <f>'III (2)'!$K10</f>
        <v>0</v>
      </c>
      <c r="N32" s="33">
        <f>'III (3)'!$I9</f>
        <v>0</v>
      </c>
      <c r="O32" s="19">
        <f>'III (4)'!$L10</f>
        <v>0</v>
      </c>
      <c r="P32" s="19">
        <f>'III (5)'!$H10</f>
        <v>-1.0917654227918878</v>
      </c>
      <c r="Q32" s="20">
        <f>'III (6)'!$E9</f>
        <v>0</v>
      </c>
      <c r="R32" s="19">
        <f>'III (7)'!$J10</f>
        <v>0</v>
      </c>
      <c r="S32" s="20">
        <f>'IV (1)'!$E9</f>
        <v>1</v>
      </c>
      <c r="T32" s="20">
        <f>'IV (2)'!$E9</f>
        <v>0</v>
      </c>
      <c r="U32" s="39">
        <f>SUM($B32:$T32)</f>
        <v>1.860607482501259</v>
      </c>
      <c r="V32" s="1">
        <f t="shared" si="0"/>
        <v>28</v>
      </c>
    </row>
    <row r="33" spans="1:22" ht="15">
      <c r="A33" s="5" t="s">
        <v>285</v>
      </c>
      <c r="B33" s="19">
        <f>'I (1)'!$F46</f>
        <v>0.4884046321592122</v>
      </c>
      <c r="C33" s="19">
        <f>'I (2)'!$F46</f>
        <v>0.4388038796314679</v>
      </c>
      <c r="D33" s="19">
        <f>'I (3)'!$G46</f>
        <v>0</v>
      </c>
      <c r="E33" s="20">
        <f>'I (4)'!$E45</f>
        <v>0</v>
      </c>
      <c r="F33" s="19">
        <f>'I (5)'!$G46</f>
        <v>0.09228601209528917</v>
      </c>
      <c r="G33" s="20">
        <f>'II (1)'!$G45</f>
        <v>0</v>
      </c>
      <c r="H33" s="19">
        <f>'II (2)'!$F45</f>
        <v>-0.5970212583949007</v>
      </c>
      <c r="I33" s="19">
        <f>'II (3)'!$F45</f>
        <v>-0.07636160525760793</v>
      </c>
      <c r="J33" s="20">
        <f>'II (4)'!$H46</f>
        <v>0</v>
      </c>
      <c r="K33" s="19">
        <f>'II (6)'!$F46</f>
        <v>0.7672900190602847</v>
      </c>
      <c r="L33" s="33">
        <f>'III (1)'!$L46</f>
        <v>0</v>
      </c>
      <c r="M33" s="33">
        <f>'III (2)'!$K46</f>
        <v>0</v>
      </c>
      <c r="N33" s="33">
        <f>'III (3)'!$I45</f>
        <v>0</v>
      </c>
      <c r="O33" s="19">
        <f>'III (4)'!$L46</f>
        <v>0</v>
      </c>
      <c r="P33" s="19">
        <f>'III (5)'!$H46</f>
        <v>-0.424758415194003</v>
      </c>
      <c r="Q33" s="20">
        <f>'III (6)'!$E45</f>
        <v>0</v>
      </c>
      <c r="R33" s="19">
        <f>'III (7)'!$J46</f>
        <v>0.14847603414515856</v>
      </c>
      <c r="S33" s="20">
        <f>'IV (1)'!$E45</f>
        <v>1</v>
      </c>
      <c r="T33" s="20">
        <f>'IV (2)'!$E45</f>
        <v>0</v>
      </c>
      <c r="U33" s="39">
        <f>SUM($B33:$T33)</f>
        <v>1.837119298244901</v>
      </c>
      <c r="V33" s="1">
        <f t="shared" si="0"/>
        <v>29</v>
      </c>
    </row>
    <row r="34" spans="1:22" ht="15">
      <c r="A34" s="5" t="s">
        <v>286</v>
      </c>
      <c r="B34" s="19">
        <f>'I (1)'!$F42</f>
        <v>0.9074615844309917</v>
      </c>
      <c r="C34" s="19">
        <f>'I (2)'!$F42</f>
        <v>0.2797680094602685</v>
      </c>
      <c r="D34" s="19">
        <f>'I (3)'!$G42</f>
        <v>0</v>
      </c>
      <c r="E34" s="20">
        <f>'I (4)'!$E41</f>
        <v>0</v>
      </c>
      <c r="F34" s="19">
        <f>'I (5)'!$G42</f>
        <v>0.17627184209892982</v>
      </c>
      <c r="G34" s="20">
        <f>'II (1)'!$G41</f>
        <v>0</v>
      </c>
      <c r="H34" s="19">
        <f>'II (2)'!$F41</f>
        <v>-1</v>
      </c>
      <c r="I34" s="19">
        <f>'II (3)'!$F41</f>
        <v>-0.20961372598229386</v>
      </c>
      <c r="J34" s="20">
        <f>'II (4)'!$H42</f>
        <v>0</v>
      </c>
      <c r="K34" s="19">
        <f>'II (6)'!$F42</f>
        <v>0.2919587477356603</v>
      </c>
      <c r="L34" s="33">
        <f>'III (1)'!$L42</f>
        <v>0</v>
      </c>
      <c r="M34" s="33">
        <f>'III (2)'!$K42</f>
        <v>0</v>
      </c>
      <c r="N34" s="33">
        <f>'III (3)'!$I41</f>
        <v>0</v>
      </c>
      <c r="O34" s="19">
        <f>'III (4)'!$L42</f>
        <v>0</v>
      </c>
      <c r="P34" s="19">
        <f>'III (5)'!$H42</f>
        <v>-0.15299615758657953</v>
      </c>
      <c r="Q34" s="20">
        <f>'III (6)'!$E41</f>
        <v>0</v>
      </c>
      <c r="R34" s="19">
        <f>'III (7)'!$J42</f>
        <v>0.2857224107097143</v>
      </c>
      <c r="S34" s="20">
        <f>'IV (1)'!$E41</f>
        <v>1</v>
      </c>
      <c r="T34" s="20">
        <f>'IV (2)'!$E41</f>
        <v>0</v>
      </c>
      <c r="U34" s="39">
        <f>SUM($B34:$T34)</f>
        <v>1.5785727108666912</v>
      </c>
      <c r="V34" s="1">
        <f t="shared" si="0"/>
        <v>30</v>
      </c>
    </row>
    <row r="35" spans="1:22" ht="15">
      <c r="A35" s="5" t="s">
        <v>287</v>
      </c>
      <c r="B35" s="19">
        <f>'I (1)'!$F17</f>
        <v>0.2730715608516595</v>
      </c>
      <c r="C35" s="19">
        <f>'I (2)'!$F17</f>
        <v>1</v>
      </c>
      <c r="D35" s="19">
        <f>'I (3)'!$G17</f>
        <v>0</v>
      </c>
      <c r="E35" s="20">
        <f>'I (4)'!$E16</f>
        <v>0</v>
      </c>
      <c r="F35" s="19">
        <f>'I (5)'!$G17</f>
        <v>0.15587146824603315</v>
      </c>
      <c r="G35" s="20">
        <f>'II (1)'!$G16</f>
        <v>0</v>
      </c>
      <c r="H35" s="19">
        <f>'II (2)'!$F16</f>
        <v>-0.39203439943444945</v>
      </c>
      <c r="I35" s="19">
        <f>'II (3)'!$F16</f>
        <v>-0.702077086689989</v>
      </c>
      <c r="J35" s="20">
        <f>'II (4)'!$H17</f>
        <v>0</v>
      </c>
      <c r="K35" s="19">
        <f>'II (6)'!$F17</f>
        <v>1.5865236094572162</v>
      </c>
      <c r="L35" s="33">
        <f>'III (1)'!$L17</f>
        <v>0</v>
      </c>
      <c r="M35" s="33">
        <f>'III (2)'!$K17</f>
        <v>0</v>
      </c>
      <c r="N35" s="33">
        <f>'III (3)'!$I16</f>
        <v>0</v>
      </c>
      <c r="O35" s="19">
        <f>'III (4)'!$L17</f>
        <v>-0.30164408485433664</v>
      </c>
      <c r="P35" s="19">
        <f>'III (5)'!$H17</f>
        <v>-1.2061733108531676</v>
      </c>
      <c r="Q35" s="20">
        <f>'III (6)'!$E16</f>
        <v>0</v>
      </c>
      <c r="R35" s="19">
        <f>'III (7)'!$J17</f>
        <v>0.012368982272431668</v>
      </c>
      <c r="S35" s="20">
        <f>'IV (1)'!$E16</f>
        <v>1</v>
      </c>
      <c r="T35" s="20">
        <f>'IV (2)'!$E16</f>
        <v>0</v>
      </c>
      <c r="U35" s="39">
        <f>SUM($B35:$T35)</f>
        <v>1.4259067389953977</v>
      </c>
      <c r="V35" s="1">
        <f t="shared" si="0"/>
        <v>31</v>
      </c>
    </row>
    <row r="36" spans="1:22" ht="15">
      <c r="A36" s="5" t="s">
        <v>288</v>
      </c>
      <c r="B36" s="19">
        <f>'I (1)'!$F39</f>
        <v>1.5231396647728308</v>
      </c>
      <c r="C36" s="19">
        <f>'I (2)'!$F39</f>
        <v>0.49737441415019296</v>
      </c>
      <c r="D36" s="19">
        <f>'I (3)'!$G39</f>
        <v>-0.6396332078709311</v>
      </c>
      <c r="E36" s="20">
        <f>'I (4)'!$E38</f>
        <v>0</v>
      </c>
      <c r="F36" s="19">
        <f>'I (5)'!$G39</f>
        <v>0.057010578299848055</v>
      </c>
      <c r="G36" s="20">
        <f>'II (1)'!$G38</f>
        <v>0</v>
      </c>
      <c r="H36" s="19">
        <f>'II (2)'!$F38</f>
        <v>-0.48578122396796974</v>
      </c>
      <c r="I36" s="19">
        <f>'II (3)'!$F38</f>
        <v>-0.059918895421413744</v>
      </c>
      <c r="J36" s="20">
        <f>'II (4)'!$H39</f>
        <v>0</v>
      </c>
      <c r="K36" s="19">
        <f>'II (6)'!$F39</f>
        <v>0.3118495319400169</v>
      </c>
      <c r="L36" s="33">
        <f>'III (1)'!$L39</f>
        <v>0</v>
      </c>
      <c r="M36" s="33">
        <f>'III (2)'!$K39</f>
        <v>0</v>
      </c>
      <c r="N36" s="33">
        <f>'III (3)'!$I38</f>
        <v>0</v>
      </c>
      <c r="O36" s="19">
        <f>'III (4)'!$L39</f>
        <v>0</v>
      </c>
      <c r="P36" s="19">
        <f>'III (5)'!$H39</f>
        <v>-1.1059647267551709</v>
      </c>
      <c r="Q36" s="20">
        <f>'III (6)'!$E38</f>
        <v>0</v>
      </c>
      <c r="R36" s="19">
        <f>'III (7)'!$J39</f>
        <v>0.11621301731758377</v>
      </c>
      <c r="S36" s="20">
        <f>'IV (1)'!$E38</f>
        <v>1</v>
      </c>
      <c r="T36" s="20">
        <f>'IV (2)'!$E38</f>
        <v>0</v>
      </c>
      <c r="U36" s="39">
        <f>SUM($B36:$T36)</f>
        <v>1.2142891524649868</v>
      </c>
      <c r="V36" s="1">
        <f t="shared" si="0"/>
        <v>32</v>
      </c>
    </row>
    <row r="37" spans="1:22" ht="15">
      <c r="A37" s="5" t="s">
        <v>289</v>
      </c>
      <c r="B37" s="19">
        <f>'I (1)'!$F11</f>
        <v>0.36855457320128276</v>
      </c>
      <c r="C37" s="19">
        <f>'I (2)'!$F11</f>
        <v>0.36337264312623846</v>
      </c>
      <c r="D37" s="19">
        <f>'I (3)'!$G11</f>
        <v>0</v>
      </c>
      <c r="E37" s="20">
        <f>'I (4)'!$E10</f>
        <v>0</v>
      </c>
      <c r="F37" s="19">
        <f>'I (5)'!$G11</f>
        <v>0.23162595436777594</v>
      </c>
      <c r="G37" s="20">
        <f>'II (1)'!$G10</f>
        <v>0</v>
      </c>
      <c r="H37" s="19">
        <f>'II (2)'!$F10</f>
        <v>-0.20486257392729446</v>
      </c>
      <c r="I37" s="19">
        <f>'II (3)'!$F10</f>
        <v>-0.1348332295416037</v>
      </c>
      <c r="J37" s="20">
        <f>'II (4)'!$H11</f>
        <v>0</v>
      </c>
      <c r="K37" s="19">
        <f>'II (6)'!$F11</f>
        <v>1.7362553694414757</v>
      </c>
      <c r="L37" s="33">
        <f>'III (1)'!$L11</f>
        <v>0</v>
      </c>
      <c r="M37" s="33">
        <f>'III (2)'!$K11</f>
        <v>0</v>
      </c>
      <c r="N37" s="33">
        <f>'III (3)'!$I10</f>
        <v>0</v>
      </c>
      <c r="O37" s="19">
        <f>'III (4)'!$L11</f>
        <v>-0.5581126510989649</v>
      </c>
      <c r="P37" s="19">
        <f>'III (5)'!$H11</f>
        <v>-2</v>
      </c>
      <c r="Q37" s="20">
        <f>'III (6)'!$E10</f>
        <v>0</v>
      </c>
      <c r="R37" s="19">
        <f>'III (7)'!$J11</f>
        <v>0.016970921280241805</v>
      </c>
      <c r="S37" s="20">
        <f>'IV (1)'!$E10</f>
        <v>1</v>
      </c>
      <c r="T37" s="20">
        <f>'IV (2)'!$E10</f>
        <v>0</v>
      </c>
      <c r="U37" s="39">
        <f>SUM($B37:$T37)</f>
        <v>0.8189710068491516</v>
      </c>
      <c r="V37" s="1">
        <f t="shared" si="0"/>
        <v>33</v>
      </c>
    </row>
    <row r="38" spans="1:22" ht="15">
      <c r="A38" s="5" t="s">
        <v>290</v>
      </c>
      <c r="B38" s="19">
        <f>'I (1)'!$F35</f>
        <v>0.6704681749744836</v>
      </c>
      <c r="C38" s="19">
        <f>'I (2)'!$F35</f>
        <v>0.3198590558146541</v>
      </c>
      <c r="D38" s="19">
        <f>'I (3)'!$G35</f>
        <v>0</v>
      </c>
      <c r="E38" s="20">
        <f>'I (4)'!$E34</f>
        <v>0</v>
      </c>
      <c r="F38" s="19">
        <f>'I (5)'!$G35</f>
        <v>0.04314900766127403</v>
      </c>
      <c r="G38" s="20">
        <f>'II (1)'!$G34</f>
        <v>0</v>
      </c>
      <c r="H38" s="19">
        <f>'II (2)'!$F34</f>
        <v>-0.8479525267110731</v>
      </c>
      <c r="I38" s="19">
        <f>'II (3)'!$F34</f>
        <v>-0.29822381746807625</v>
      </c>
      <c r="J38" s="20">
        <f>'II (4)'!$H35</f>
        <v>0</v>
      </c>
      <c r="K38" s="19">
        <f>'II (6)'!$F35</f>
        <v>1.2062312169199572</v>
      </c>
      <c r="L38" s="33">
        <f>'III (1)'!$L35</f>
        <v>0</v>
      </c>
      <c r="M38" s="33">
        <f>'III (2)'!$K35</f>
        <v>0</v>
      </c>
      <c r="N38" s="33">
        <f>'III (3)'!$I34</f>
        <v>0</v>
      </c>
      <c r="O38" s="19">
        <f>'III (4)'!$L35</f>
        <v>0</v>
      </c>
      <c r="P38" s="19">
        <f>'III (5)'!$H35</f>
        <v>-1.6664789253090198</v>
      </c>
      <c r="Q38" s="20">
        <f>'III (6)'!$E34</f>
        <v>0</v>
      </c>
      <c r="R38" s="19">
        <f>'III (7)'!$J35</f>
        <v>0.05879893408776976</v>
      </c>
      <c r="S38" s="20">
        <f>'IV (1)'!$E34</f>
        <v>1</v>
      </c>
      <c r="T38" s="20">
        <f>'IV (2)'!$E34</f>
        <v>0</v>
      </c>
      <c r="U38" s="39">
        <f>SUM($B38:$T38)</f>
        <v>0.4858511199699693</v>
      </c>
      <c r="V38" s="1">
        <f t="shared" si="0"/>
        <v>34</v>
      </c>
    </row>
    <row r="39" spans="1:22" ht="15">
      <c r="A39" s="5" t="s">
        <v>291</v>
      </c>
      <c r="B39" s="19">
        <f>'I (1)'!$F27</f>
        <v>0.5499860880372349</v>
      </c>
      <c r="C39" s="19">
        <f>'I (2)'!$F27</f>
        <v>0</v>
      </c>
      <c r="D39" s="19">
        <f>'I (3)'!$G27</f>
        <v>0</v>
      </c>
      <c r="E39" s="20">
        <f>'I (4)'!$E26</f>
        <v>0</v>
      </c>
      <c r="F39" s="19">
        <f>'I (5)'!$G27</f>
        <v>0</v>
      </c>
      <c r="G39" s="20">
        <f>'II (1)'!$G26</f>
        <v>0</v>
      </c>
      <c r="H39" s="19">
        <f>'II (2)'!$F26</f>
        <v>-0.8376071807868704</v>
      </c>
      <c r="I39" s="19">
        <f>'II (3)'!$F26</f>
        <v>-0.41390749731236454</v>
      </c>
      <c r="J39" s="20">
        <f>'II (4)'!$H27</f>
        <v>0</v>
      </c>
      <c r="K39" s="19">
        <f>'II (6)'!$F27</f>
        <v>0.6824963290554372</v>
      </c>
      <c r="L39" s="33">
        <f>'III (1)'!$L27</f>
        <v>0</v>
      </c>
      <c r="M39" s="33">
        <f>'III (2)'!$K27</f>
        <v>0</v>
      </c>
      <c r="N39" s="33">
        <f>'III (3)'!$I26</f>
        <v>0</v>
      </c>
      <c r="O39" s="19">
        <f>'III (4)'!$L27</f>
        <v>-0.595017081044161</v>
      </c>
      <c r="P39" s="19">
        <f>'III (5)'!$H27</f>
        <v>-0.2471540081525275</v>
      </c>
      <c r="Q39" s="20">
        <f>'III (6)'!$E26</f>
        <v>0</v>
      </c>
      <c r="R39" s="19">
        <f>'III (7)'!$J27</f>
        <v>0.1890390183593113</v>
      </c>
      <c r="S39" s="20">
        <f>'IV (1)'!$E26</f>
        <v>1</v>
      </c>
      <c r="T39" s="20">
        <f>'IV (2)'!$E26</f>
        <v>0</v>
      </c>
      <c r="U39" s="39">
        <f>SUM($B39:$T39)</f>
        <v>0.32783566815606013</v>
      </c>
      <c r="V39" s="1">
        <f t="shared" si="0"/>
        <v>35</v>
      </c>
    </row>
    <row r="40" spans="1:22" ht="15">
      <c r="A40" s="5" t="s">
        <v>292</v>
      </c>
      <c r="B40" s="19">
        <f>'I (1)'!$F31</f>
        <v>0.274051253877984</v>
      </c>
      <c r="C40" s="19">
        <f>'I (2)'!$F31</f>
        <v>0.08564360080113605</v>
      </c>
      <c r="D40" s="19">
        <f>'I (3)'!$G31</f>
        <v>0</v>
      </c>
      <c r="E40" s="20">
        <f>'I (4)'!$E30</f>
        <v>-1</v>
      </c>
      <c r="F40" s="19">
        <f>'I (5)'!$G31</f>
        <v>0.0013208028356094072</v>
      </c>
      <c r="G40" s="20">
        <f>'II (1)'!$G30</f>
        <v>0</v>
      </c>
      <c r="H40" s="19">
        <f>'II (2)'!$F30</f>
        <v>-0.561028949026203</v>
      </c>
      <c r="I40" s="19">
        <f>'II (3)'!$F30</f>
        <v>-0.1072081944580785</v>
      </c>
      <c r="J40" s="20">
        <f>'II (4)'!$H31</f>
        <v>0</v>
      </c>
      <c r="K40" s="19">
        <f>'II (6)'!$F31</f>
        <v>1.6835717878784584</v>
      </c>
      <c r="L40" s="33">
        <f>'III (1)'!$L31</f>
        <v>0</v>
      </c>
      <c r="M40" s="33">
        <f>'III (2)'!$K31</f>
        <v>0</v>
      </c>
      <c r="N40" s="33">
        <f>'III (3)'!$I30</f>
        <v>0</v>
      </c>
      <c r="O40" s="19">
        <f>'III (4)'!$L31</f>
        <v>0</v>
      </c>
      <c r="P40" s="19">
        <f>'III (5)'!$H31</f>
        <v>-1.5957517224981</v>
      </c>
      <c r="Q40" s="20">
        <f>'III (6)'!$E30</f>
        <v>0</v>
      </c>
      <c r="R40" s="19">
        <f>'III (7)'!$J31</f>
        <v>0.5225471636636531</v>
      </c>
      <c r="S40" s="20">
        <f>'IV (1)'!$E30</f>
        <v>1</v>
      </c>
      <c r="T40" s="20">
        <f>'IV (2)'!$E30</f>
        <v>0</v>
      </c>
      <c r="U40" s="39">
        <f>SUM($B40:$T40)</f>
        <v>0.30314574307445963</v>
      </c>
      <c r="V40" s="1">
        <f t="shared" si="0"/>
        <v>36</v>
      </c>
    </row>
    <row r="41" spans="1:22" ht="15">
      <c r="A41" s="5" t="s">
        <v>293</v>
      </c>
      <c r="B41" s="19">
        <f>'I (1)'!$F44</f>
        <v>0.47553845684200197</v>
      </c>
      <c r="C41" s="19">
        <f>'I (2)'!$F44</f>
        <v>0.03691558101366045</v>
      </c>
      <c r="D41" s="19">
        <f>'I (3)'!$G44</f>
        <v>0</v>
      </c>
      <c r="E41" s="20">
        <f>'I (4)'!$E43</f>
        <v>0</v>
      </c>
      <c r="F41" s="19">
        <f>'I (5)'!$G44</f>
        <v>0.14295245121613434</v>
      </c>
      <c r="G41" s="20">
        <f>'II (1)'!$G43</f>
        <v>0</v>
      </c>
      <c r="H41" s="19">
        <f>'II (2)'!$F43</f>
        <v>-0.6630325265543829</v>
      </c>
      <c r="I41" s="19">
        <f>'II (3)'!$F43</f>
        <v>-0.07158392211414755</v>
      </c>
      <c r="J41" s="20">
        <f>'II (4)'!$H44</f>
        <v>0</v>
      </c>
      <c r="K41" s="19">
        <f>'II (6)'!$F44</f>
        <v>1.836340969262173</v>
      </c>
      <c r="L41" s="33">
        <f>'III (1)'!$L44</f>
        <v>-2</v>
      </c>
      <c r="M41" s="33">
        <f>'III (2)'!$K44</f>
        <v>0</v>
      </c>
      <c r="N41" s="33">
        <f>'III (3)'!$I43</f>
        <v>0</v>
      </c>
      <c r="O41" s="19">
        <f>'III (4)'!$L44</f>
        <v>-1</v>
      </c>
      <c r="P41" s="19">
        <f>'III (5)'!$H44</f>
        <v>0</v>
      </c>
      <c r="Q41" s="20">
        <f>'III (6)'!$E43</f>
        <v>0</v>
      </c>
      <c r="R41" s="19">
        <f>'III (7)'!$J44</f>
        <v>0.4513000933720493</v>
      </c>
      <c r="S41" s="20">
        <f>'IV (1)'!$E43</f>
        <v>1</v>
      </c>
      <c r="T41" s="20">
        <f>'IV (2)'!$E43</f>
        <v>0</v>
      </c>
      <c r="U41" s="39">
        <f>SUM($B41:$T41)</f>
        <v>0.20843110303748857</v>
      </c>
      <c r="V41" s="1">
        <f t="shared" si="0"/>
        <v>37</v>
      </c>
    </row>
    <row r="42" ht="15">
      <c r="A42" s="6"/>
    </row>
  </sheetData>
  <sheetProtection/>
  <mergeCells count="7">
    <mergeCell ref="A1:U1"/>
    <mergeCell ref="A3:A4"/>
    <mergeCell ref="B3:F3"/>
    <mergeCell ref="G3:K3"/>
    <mergeCell ref="L3:R3"/>
    <mergeCell ref="S3:T3"/>
    <mergeCell ref="U3:U4"/>
  </mergeCells>
  <printOptions horizontalCentered="1" verticalCentered="1"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B10" sqref="B10:C46"/>
    </sheetView>
  </sheetViews>
  <sheetFormatPr defaultColWidth="8.7109375" defaultRowHeight="15"/>
  <cols>
    <col min="1" max="1" width="24.57421875" style="1" customWidth="1"/>
    <col min="2" max="2" width="18.140625" style="1" customWidth="1"/>
    <col min="3" max="3" width="17.28125" style="1" customWidth="1"/>
    <col min="4" max="4" width="16.8515625" style="1" customWidth="1"/>
    <col min="5" max="6" width="7.28125" style="1" customWidth="1"/>
    <col min="7" max="7" width="15.421875" style="1" customWidth="1"/>
    <col min="8" max="16384" width="8.7109375" style="1" customWidth="1"/>
  </cols>
  <sheetData>
    <row r="1" spans="1:7" ht="33" customHeight="1">
      <c r="A1" s="73" t="s">
        <v>124</v>
      </c>
      <c r="B1" s="73"/>
      <c r="C1" s="73"/>
      <c r="D1" s="73"/>
      <c r="E1" s="73"/>
      <c r="F1" s="73"/>
      <c r="G1" s="73"/>
    </row>
    <row r="3" spans="1:2" ht="15">
      <c r="A3" s="11" t="s">
        <v>44</v>
      </c>
      <c r="B3" s="30">
        <f>MAX($E$10:$E$46)</f>
        <v>2.595806674366731</v>
      </c>
    </row>
    <row r="4" spans="1:2" ht="15">
      <c r="A4" s="12" t="s">
        <v>63</v>
      </c>
      <c r="B4" s="31">
        <f>MIN($E$10:$E$46)</f>
        <v>0</v>
      </c>
    </row>
    <row r="5" spans="1:2" ht="15">
      <c r="A5" s="13" t="s">
        <v>64</v>
      </c>
      <c r="B5" s="14" t="s">
        <v>41</v>
      </c>
    </row>
    <row r="6" spans="1:2" ht="15">
      <c r="A6" s="29"/>
      <c r="B6" s="28"/>
    </row>
    <row r="7" spans="1:7" s="7" customFormat="1" ht="33" customHeight="1">
      <c r="A7" s="74" t="s">
        <v>38</v>
      </c>
      <c r="B7" s="74" t="s">
        <v>202</v>
      </c>
      <c r="C7" s="74"/>
      <c r="D7" s="74"/>
      <c r="E7" s="71" t="s">
        <v>68</v>
      </c>
      <c r="F7" s="71" t="s">
        <v>69</v>
      </c>
      <c r="G7" s="71" t="s">
        <v>70</v>
      </c>
    </row>
    <row r="8" spans="1:7" s="8" customFormat="1" ht="50.25" customHeight="1">
      <c r="A8" s="75"/>
      <c r="B8" s="3" t="s">
        <v>232</v>
      </c>
      <c r="C8" s="3" t="s">
        <v>233</v>
      </c>
      <c r="D8" s="3" t="s">
        <v>42</v>
      </c>
      <c r="E8" s="72"/>
      <c r="F8" s="72"/>
      <c r="G8" s="72"/>
    </row>
    <row r="9" spans="1:7" s="7" customFormat="1" ht="15">
      <c r="A9" s="9">
        <v>1</v>
      </c>
      <c r="B9" s="9">
        <v>2</v>
      </c>
      <c r="C9" s="9">
        <v>3</v>
      </c>
      <c r="D9" s="9" t="s">
        <v>210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9">
        <v>14329941000</v>
      </c>
      <c r="C10" s="39">
        <v>2939264436.69</v>
      </c>
      <c r="D10" s="39">
        <f>$C10/$B10*100</f>
        <v>20.511350581904</v>
      </c>
      <c r="E10" s="39">
        <f>IF(ABS($D10-$D$47)&gt;5,ABS($D10-$D$47)-5,0)</f>
        <v>0</v>
      </c>
      <c r="F10" s="39">
        <f>($E10-$B$4)/($B$3-$B$4)</f>
        <v>0</v>
      </c>
      <c r="G10" s="39">
        <f>$F10*$B$5</f>
        <v>0</v>
      </c>
    </row>
    <row r="11" spans="1:7" ht="15">
      <c r="A11" s="5" t="s">
        <v>1</v>
      </c>
      <c r="B11" s="39">
        <v>5982303000</v>
      </c>
      <c r="C11" s="39">
        <v>1285325230.5</v>
      </c>
      <c r="D11" s="39">
        <f aca="true" t="shared" si="0" ref="D11:D46">$C11/$B11*100</f>
        <v>21.485458534948833</v>
      </c>
      <c r="E11" s="39">
        <f aca="true" t="shared" si="1" ref="E11:E46">IF(ABS($D11-$D$47)&gt;5,ABS($D11-$D$47)-5,0)</f>
        <v>0</v>
      </c>
      <c r="F11" s="39">
        <f aca="true" t="shared" si="2" ref="F11:F46">($E11-$B$4)/($B$3-$B$4)</f>
        <v>0</v>
      </c>
      <c r="G11" s="39">
        <f aca="true" t="shared" si="3" ref="G11:G46">$F11*$B$5</f>
        <v>0</v>
      </c>
    </row>
    <row r="12" spans="1:7" ht="15">
      <c r="A12" s="5" t="s">
        <v>2</v>
      </c>
      <c r="B12" s="39">
        <v>1242304600</v>
      </c>
      <c r="C12" s="39">
        <v>297176946.33</v>
      </c>
      <c r="D12" s="39">
        <f t="shared" si="0"/>
        <v>23.921423645215512</v>
      </c>
      <c r="E12" s="39">
        <f t="shared" si="1"/>
        <v>0</v>
      </c>
      <c r="F12" s="39">
        <f t="shared" si="2"/>
        <v>0</v>
      </c>
      <c r="G12" s="39">
        <f t="shared" si="3"/>
        <v>0</v>
      </c>
    </row>
    <row r="13" spans="1:7" ht="15">
      <c r="A13" s="5" t="s">
        <v>3</v>
      </c>
      <c r="B13" s="39">
        <v>1063889000</v>
      </c>
      <c r="C13" s="39">
        <v>260264880.6</v>
      </c>
      <c r="D13" s="39">
        <f t="shared" si="0"/>
        <v>24.463537135923012</v>
      </c>
      <c r="E13" s="39">
        <f t="shared" si="1"/>
        <v>0</v>
      </c>
      <c r="F13" s="39">
        <f t="shared" si="2"/>
        <v>0</v>
      </c>
      <c r="G13" s="39">
        <f t="shared" si="3"/>
        <v>0</v>
      </c>
    </row>
    <row r="14" spans="1:7" ht="15">
      <c r="A14" s="5" t="s">
        <v>4</v>
      </c>
      <c r="B14" s="39">
        <v>326833000</v>
      </c>
      <c r="C14" s="39">
        <v>78409260.15</v>
      </c>
      <c r="D14" s="39">
        <f t="shared" si="0"/>
        <v>23.990619108229588</v>
      </c>
      <c r="E14" s="39">
        <f t="shared" si="1"/>
        <v>0</v>
      </c>
      <c r="F14" s="39">
        <f t="shared" si="2"/>
        <v>0</v>
      </c>
      <c r="G14" s="39">
        <f t="shared" si="3"/>
        <v>0</v>
      </c>
    </row>
    <row r="15" spans="1:7" ht="15">
      <c r="A15" s="5" t="s">
        <v>5</v>
      </c>
      <c r="B15" s="39">
        <v>384566000</v>
      </c>
      <c r="C15" s="39">
        <v>88828158.33999999</v>
      </c>
      <c r="D15" s="39">
        <f t="shared" si="0"/>
        <v>23.098286988449317</v>
      </c>
      <c r="E15" s="39">
        <f t="shared" si="1"/>
        <v>0</v>
      </c>
      <c r="F15" s="39">
        <f t="shared" si="2"/>
        <v>0</v>
      </c>
      <c r="G15" s="39">
        <f t="shared" si="3"/>
        <v>0</v>
      </c>
    </row>
    <row r="16" spans="1:7" ht="15">
      <c r="A16" s="5" t="s">
        <v>6</v>
      </c>
      <c r="B16" s="39">
        <v>367598614.12</v>
      </c>
      <c r="C16" s="39">
        <v>95217843.22</v>
      </c>
      <c r="D16" s="39">
        <f t="shared" si="0"/>
        <v>25.90266653968309</v>
      </c>
      <c r="E16" s="39">
        <f t="shared" si="1"/>
        <v>0</v>
      </c>
      <c r="F16" s="39">
        <f t="shared" si="2"/>
        <v>0</v>
      </c>
      <c r="G16" s="39">
        <f t="shared" si="3"/>
        <v>0</v>
      </c>
    </row>
    <row r="17" spans="1:7" ht="15">
      <c r="A17" s="5" t="s">
        <v>7</v>
      </c>
      <c r="B17" s="39">
        <v>117476212.46</v>
      </c>
      <c r="C17" s="39">
        <v>27672265.04</v>
      </c>
      <c r="D17" s="39">
        <f t="shared" si="0"/>
        <v>23.555632634498032</v>
      </c>
      <c r="E17" s="39">
        <f t="shared" si="1"/>
        <v>0</v>
      </c>
      <c r="F17" s="39">
        <f t="shared" si="2"/>
        <v>0</v>
      </c>
      <c r="G17" s="39">
        <f t="shared" si="3"/>
        <v>0</v>
      </c>
    </row>
    <row r="18" spans="1:7" ht="15">
      <c r="A18" s="5" t="s">
        <v>8</v>
      </c>
      <c r="B18" s="39">
        <v>323378000</v>
      </c>
      <c r="C18" s="39">
        <v>69014214.72999999</v>
      </c>
      <c r="D18" s="39">
        <f t="shared" si="0"/>
        <v>21.34165426528706</v>
      </c>
      <c r="E18" s="39">
        <f t="shared" si="1"/>
        <v>0</v>
      </c>
      <c r="F18" s="39">
        <f t="shared" si="2"/>
        <v>0</v>
      </c>
      <c r="G18" s="39">
        <f t="shared" si="3"/>
        <v>0</v>
      </c>
    </row>
    <row r="19" spans="1:7" ht="15">
      <c r="A19" s="5" t="s">
        <v>9</v>
      </c>
      <c r="B19" s="39">
        <v>190402000</v>
      </c>
      <c r="C19" s="39">
        <v>43039428.13</v>
      </c>
      <c r="D19" s="39">
        <f t="shared" si="0"/>
        <v>22.60450422264472</v>
      </c>
      <c r="E19" s="39">
        <f t="shared" si="1"/>
        <v>0</v>
      </c>
      <c r="F19" s="39">
        <f t="shared" si="2"/>
        <v>0</v>
      </c>
      <c r="G19" s="39">
        <f t="shared" si="3"/>
        <v>0</v>
      </c>
    </row>
    <row r="20" spans="1:7" ht="15">
      <c r="A20" s="5" t="s">
        <v>10</v>
      </c>
      <c r="B20" s="39">
        <v>56681480</v>
      </c>
      <c r="C20" s="39">
        <v>12528216.82</v>
      </c>
      <c r="D20" s="39">
        <f t="shared" si="0"/>
        <v>22.10283997524412</v>
      </c>
      <c r="E20" s="39">
        <f t="shared" si="1"/>
        <v>0</v>
      </c>
      <c r="F20" s="39">
        <f t="shared" si="2"/>
        <v>0</v>
      </c>
      <c r="G20" s="39">
        <f t="shared" si="3"/>
        <v>0</v>
      </c>
    </row>
    <row r="21" spans="1:7" ht="15">
      <c r="A21" s="5" t="s">
        <v>11</v>
      </c>
      <c r="B21" s="39">
        <v>257126509</v>
      </c>
      <c r="C21" s="39">
        <v>54834976.550000004</v>
      </c>
      <c r="D21" s="39">
        <f t="shared" si="0"/>
        <v>21.32606893130572</v>
      </c>
      <c r="E21" s="39">
        <f t="shared" si="1"/>
        <v>0</v>
      </c>
      <c r="F21" s="39">
        <f t="shared" si="2"/>
        <v>0</v>
      </c>
      <c r="G21" s="39">
        <f t="shared" si="3"/>
        <v>0</v>
      </c>
    </row>
    <row r="22" spans="1:7" ht="15">
      <c r="A22" s="5" t="s">
        <v>12</v>
      </c>
      <c r="B22" s="39">
        <v>100006671</v>
      </c>
      <c r="C22" s="39">
        <v>25124860.94</v>
      </c>
      <c r="D22" s="39">
        <f t="shared" si="0"/>
        <v>25.1231849723305</v>
      </c>
      <c r="E22" s="39">
        <f t="shared" si="1"/>
        <v>0</v>
      </c>
      <c r="F22" s="39">
        <f t="shared" si="2"/>
        <v>0</v>
      </c>
      <c r="G22" s="39">
        <f t="shared" si="3"/>
        <v>0</v>
      </c>
    </row>
    <row r="23" spans="1:7" ht="15">
      <c r="A23" s="5" t="s">
        <v>13</v>
      </c>
      <c r="B23" s="39">
        <v>143844021</v>
      </c>
      <c r="C23" s="39">
        <v>36016187.26</v>
      </c>
      <c r="D23" s="39">
        <f t="shared" si="0"/>
        <v>25.038362393943363</v>
      </c>
      <c r="E23" s="39">
        <f t="shared" si="1"/>
        <v>0</v>
      </c>
      <c r="F23" s="39">
        <f t="shared" si="2"/>
        <v>0</v>
      </c>
      <c r="G23" s="39">
        <f t="shared" si="3"/>
        <v>0</v>
      </c>
    </row>
    <row r="24" spans="1:7" ht="15">
      <c r="A24" s="5" t="s">
        <v>14</v>
      </c>
      <c r="B24" s="39">
        <v>126729129.3</v>
      </c>
      <c r="C24" s="39">
        <v>26452321.28</v>
      </c>
      <c r="D24" s="39">
        <f t="shared" si="0"/>
        <v>20.873118458330637</v>
      </c>
      <c r="E24" s="39">
        <f t="shared" si="1"/>
        <v>0</v>
      </c>
      <c r="F24" s="39">
        <f t="shared" si="2"/>
        <v>0</v>
      </c>
      <c r="G24" s="39">
        <f t="shared" si="3"/>
        <v>0</v>
      </c>
    </row>
    <row r="25" spans="1:7" ht="15">
      <c r="A25" s="5" t="s">
        <v>15</v>
      </c>
      <c r="B25" s="39">
        <v>101531000</v>
      </c>
      <c r="C25" s="39">
        <v>23904615.279999997</v>
      </c>
      <c r="D25" s="39">
        <f t="shared" si="0"/>
        <v>23.54415427800376</v>
      </c>
      <c r="E25" s="39">
        <f t="shared" si="1"/>
        <v>0</v>
      </c>
      <c r="F25" s="39">
        <f t="shared" si="2"/>
        <v>0</v>
      </c>
      <c r="G25" s="39">
        <f t="shared" si="3"/>
        <v>0</v>
      </c>
    </row>
    <row r="26" spans="1:7" ht="15">
      <c r="A26" s="5" t="s">
        <v>16</v>
      </c>
      <c r="B26" s="39">
        <v>1064239674.8900001</v>
      </c>
      <c r="C26" s="39">
        <v>211696353.49</v>
      </c>
      <c r="D26" s="39">
        <f t="shared" si="0"/>
        <v>19.891793031666573</v>
      </c>
      <c r="E26" s="39">
        <f t="shared" si="1"/>
        <v>0</v>
      </c>
      <c r="F26" s="39">
        <f t="shared" si="2"/>
        <v>0</v>
      </c>
      <c r="G26" s="39">
        <f t="shared" si="3"/>
        <v>0</v>
      </c>
    </row>
    <row r="27" spans="1:7" ht="15">
      <c r="A27" s="5" t="s">
        <v>17</v>
      </c>
      <c r="B27" s="39">
        <v>50581258</v>
      </c>
      <c r="C27" s="39">
        <v>10064995.9</v>
      </c>
      <c r="D27" s="39">
        <f t="shared" si="0"/>
        <v>19.898666616793122</v>
      </c>
      <c r="E27" s="39">
        <f t="shared" si="1"/>
        <v>0</v>
      </c>
      <c r="F27" s="39">
        <f t="shared" si="2"/>
        <v>0</v>
      </c>
      <c r="G27" s="39">
        <f t="shared" si="3"/>
        <v>0</v>
      </c>
    </row>
    <row r="28" spans="1:7" ht="15">
      <c r="A28" s="5" t="s">
        <v>18</v>
      </c>
      <c r="B28" s="39">
        <v>81638690</v>
      </c>
      <c r="C28" s="39">
        <v>18329554.35</v>
      </c>
      <c r="D28" s="39">
        <f t="shared" si="0"/>
        <v>22.45204369398872</v>
      </c>
      <c r="E28" s="39">
        <f t="shared" si="1"/>
        <v>0</v>
      </c>
      <c r="F28" s="39">
        <f t="shared" si="2"/>
        <v>0</v>
      </c>
      <c r="G28" s="39">
        <f t="shared" si="3"/>
        <v>0</v>
      </c>
    </row>
    <row r="29" spans="1:7" ht="15">
      <c r="A29" s="5" t="s">
        <v>19</v>
      </c>
      <c r="B29" s="39">
        <v>278841418</v>
      </c>
      <c r="C29" s="39">
        <v>58181714.45</v>
      </c>
      <c r="D29" s="39">
        <f t="shared" si="0"/>
        <v>20.865520935630876</v>
      </c>
      <c r="E29" s="39">
        <f t="shared" si="1"/>
        <v>0</v>
      </c>
      <c r="F29" s="39">
        <f t="shared" si="2"/>
        <v>0</v>
      </c>
      <c r="G29" s="39">
        <f t="shared" si="3"/>
        <v>0</v>
      </c>
    </row>
    <row r="30" spans="1:7" ht="15">
      <c r="A30" s="5" t="s">
        <v>20</v>
      </c>
      <c r="B30" s="39">
        <v>327834274</v>
      </c>
      <c r="C30" s="39">
        <v>64984080.62</v>
      </c>
      <c r="D30" s="39">
        <f t="shared" si="0"/>
        <v>19.82223512725213</v>
      </c>
      <c r="E30" s="39">
        <f t="shared" si="1"/>
        <v>0</v>
      </c>
      <c r="F30" s="39">
        <f t="shared" si="2"/>
        <v>0</v>
      </c>
      <c r="G30" s="39">
        <f t="shared" si="3"/>
        <v>0</v>
      </c>
    </row>
    <row r="31" spans="1:7" ht="15">
      <c r="A31" s="5" t="s">
        <v>21</v>
      </c>
      <c r="B31" s="39">
        <v>85305800</v>
      </c>
      <c r="C31" s="39">
        <v>18550216.330000002</v>
      </c>
      <c r="D31" s="39">
        <f t="shared" si="0"/>
        <v>21.745551099690765</v>
      </c>
      <c r="E31" s="39">
        <f t="shared" si="1"/>
        <v>0</v>
      </c>
      <c r="F31" s="39">
        <f t="shared" si="2"/>
        <v>0</v>
      </c>
      <c r="G31" s="39">
        <f t="shared" si="3"/>
        <v>0</v>
      </c>
    </row>
    <row r="32" spans="1:7" ht="15">
      <c r="A32" s="5" t="s">
        <v>22</v>
      </c>
      <c r="B32" s="39">
        <v>129929419.91</v>
      </c>
      <c r="C32" s="39">
        <v>31171265.19</v>
      </c>
      <c r="D32" s="39">
        <f t="shared" si="0"/>
        <v>23.990921541550662</v>
      </c>
      <c r="E32" s="39">
        <f t="shared" si="1"/>
        <v>0</v>
      </c>
      <c r="F32" s="39">
        <f t="shared" si="2"/>
        <v>0</v>
      </c>
      <c r="G32" s="39">
        <f t="shared" si="3"/>
        <v>0</v>
      </c>
    </row>
    <row r="33" spans="1:7" ht="15">
      <c r="A33" s="5" t="s">
        <v>23</v>
      </c>
      <c r="B33" s="39">
        <v>108701000</v>
      </c>
      <c r="C33" s="39">
        <v>31404222.939999998</v>
      </c>
      <c r="D33" s="39">
        <f t="shared" si="0"/>
        <v>28.890463693986252</v>
      </c>
      <c r="E33" s="39">
        <f t="shared" si="1"/>
        <v>2.595806674366731</v>
      </c>
      <c r="F33" s="39">
        <f t="shared" si="2"/>
        <v>1</v>
      </c>
      <c r="G33" s="39">
        <f t="shared" si="3"/>
        <v>-1</v>
      </c>
    </row>
    <row r="34" spans="1:7" ht="15">
      <c r="A34" s="5" t="s">
        <v>24</v>
      </c>
      <c r="B34" s="39">
        <v>480880012</v>
      </c>
      <c r="C34" s="39">
        <v>105955911.13</v>
      </c>
      <c r="D34" s="39">
        <f t="shared" si="0"/>
        <v>22.033752388527223</v>
      </c>
      <c r="E34" s="39">
        <f t="shared" si="1"/>
        <v>0</v>
      </c>
      <c r="F34" s="39">
        <f t="shared" si="2"/>
        <v>0</v>
      </c>
      <c r="G34" s="39">
        <f t="shared" si="3"/>
        <v>0</v>
      </c>
    </row>
    <row r="35" spans="1:7" ht="15">
      <c r="A35" s="5" t="s">
        <v>25</v>
      </c>
      <c r="B35" s="39">
        <v>45948832</v>
      </c>
      <c r="C35" s="39">
        <v>10296282.05</v>
      </c>
      <c r="D35" s="39">
        <f t="shared" si="0"/>
        <v>22.40814750198656</v>
      </c>
      <c r="E35" s="39">
        <f t="shared" si="1"/>
        <v>0</v>
      </c>
      <c r="F35" s="39">
        <f t="shared" si="2"/>
        <v>0</v>
      </c>
      <c r="G35" s="39">
        <f t="shared" si="3"/>
        <v>0</v>
      </c>
    </row>
    <row r="36" spans="1:7" ht="15">
      <c r="A36" s="5" t="s">
        <v>26</v>
      </c>
      <c r="B36" s="39">
        <v>247958858.16</v>
      </c>
      <c r="C36" s="39">
        <v>48617540.31</v>
      </c>
      <c r="D36" s="39">
        <f t="shared" si="0"/>
        <v>19.60709960949596</v>
      </c>
      <c r="E36" s="39">
        <f t="shared" si="1"/>
        <v>0</v>
      </c>
      <c r="F36" s="39">
        <f t="shared" si="2"/>
        <v>0</v>
      </c>
      <c r="G36" s="39">
        <f t="shared" si="3"/>
        <v>0</v>
      </c>
    </row>
    <row r="37" spans="1:7" ht="15">
      <c r="A37" s="5" t="s">
        <v>27</v>
      </c>
      <c r="B37" s="39">
        <v>139600809</v>
      </c>
      <c r="C37" s="39">
        <v>27887931.779999997</v>
      </c>
      <c r="D37" s="39">
        <f t="shared" si="0"/>
        <v>19.976912726916932</v>
      </c>
      <c r="E37" s="39">
        <f t="shared" si="1"/>
        <v>0</v>
      </c>
      <c r="F37" s="39">
        <f t="shared" si="2"/>
        <v>0</v>
      </c>
      <c r="G37" s="39">
        <f t="shared" si="3"/>
        <v>0</v>
      </c>
    </row>
    <row r="38" spans="1:7" ht="15">
      <c r="A38" s="5" t="s">
        <v>28</v>
      </c>
      <c r="B38" s="39">
        <v>136055000</v>
      </c>
      <c r="C38" s="39">
        <v>31764505.33</v>
      </c>
      <c r="D38" s="39">
        <f t="shared" si="0"/>
        <v>23.346812193598176</v>
      </c>
      <c r="E38" s="39">
        <f t="shared" si="1"/>
        <v>0</v>
      </c>
      <c r="F38" s="39">
        <f t="shared" si="2"/>
        <v>0</v>
      </c>
      <c r="G38" s="39">
        <f t="shared" si="3"/>
        <v>0</v>
      </c>
    </row>
    <row r="39" spans="1:7" ht="15">
      <c r="A39" s="5" t="s">
        <v>29</v>
      </c>
      <c r="B39" s="39">
        <v>105150000</v>
      </c>
      <c r="C39" s="39">
        <v>29394704.759999998</v>
      </c>
      <c r="D39" s="39">
        <f t="shared" si="0"/>
        <v>27.955021169757487</v>
      </c>
      <c r="E39" s="39">
        <f t="shared" si="1"/>
        <v>1.6603641501379656</v>
      </c>
      <c r="F39" s="39">
        <f t="shared" si="2"/>
        <v>0.6396332078709311</v>
      </c>
      <c r="G39" s="39">
        <f t="shared" si="3"/>
        <v>-0.6396332078709311</v>
      </c>
    </row>
    <row r="40" spans="1:7" ht="15">
      <c r="A40" s="5" t="s">
        <v>30</v>
      </c>
      <c r="B40" s="39">
        <v>408706787.02</v>
      </c>
      <c r="C40" s="39">
        <v>91655952.15</v>
      </c>
      <c r="D40" s="39">
        <f t="shared" si="0"/>
        <v>22.42584538864407</v>
      </c>
      <c r="E40" s="39">
        <f t="shared" si="1"/>
        <v>0</v>
      </c>
      <c r="F40" s="39">
        <f t="shared" si="2"/>
        <v>0</v>
      </c>
      <c r="G40" s="39">
        <f t="shared" si="3"/>
        <v>0</v>
      </c>
    </row>
    <row r="41" spans="1:7" ht="15">
      <c r="A41" s="5" t="s">
        <v>31</v>
      </c>
      <c r="B41" s="39">
        <v>646282727</v>
      </c>
      <c r="C41" s="39">
        <v>119202381.94</v>
      </c>
      <c r="D41" s="39">
        <f t="shared" si="0"/>
        <v>18.444308807900416</v>
      </c>
      <c r="E41" s="39">
        <f t="shared" si="1"/>
        <v>0</v>
      </c>
      <c r="F41" s="39">
        <f t="shared" si="2"/>
        <v>0</v>
      </c>
      <c r="G41" s="39">
        <f t="shared" si="3"/>
        <v>0</v>
      </c>
    </row>
    <row r="42" spans="1:7" ht="15">
      <c r="A42" s="5" t="s">
        <v>32</v>
      </c>
      <c r="B42" s="39">
        <v>168094716.04</v>
      </c>
      <c r="C42" s="39">
        <v>37312952.74</v>
      </c>
      <c r="D42" s="39">
        <f t="shared" si="0"/>
        <v>22.197576235008466</v>
      </c>
      <c r="E42" s="39">
        <f t="shared" si="1"/>
        <v>0</v>
      </c>
      <c r="F42" s="39">
        <f t="shared" si="2"/>
        <v>0</v>
      </c>
      <c r="G42" s="39">
        <f t="shared" si="3"/>
        <v>0</v>
      </c>
    </row>
    <row r="43" spans="1:7" ht="15">
      <c r="A43" s="5" t="s">
        <v>33</v>
      </c>
      <c r="B43" s="39">
        <v>104515760</v>
      </c>
      <c r="C43" s="39">
        <v>26413985.16</v>
      </c>
      <c r="D43" s="39">
        <f t="shared" si="0"/>
        <v>25.27272935679748</v>
      </c>
      <c r="E43" s="39">
        <f t="shared" si="1"/>
        <v>0</v>
      </c>
      <c r="F43" s="39">
        <f t="shared" si="2"/>
        <v>0</v>
      </c>
      <c r="G43" s="39">
        <f t="shared" si="3"/>
        <v>0</v>
      </c>
    </row>
    <row r="44" spans="1:7" ht="15">
      <c r="A44" s="5" t="s">
        <v>34</v>
      </c>
      <c r="B44" s="39">
        <v>78591316.21</v>
      </c>
      <c r="C44" s="39">
        <v>14364815.04</v>
      </c>
      <c r="D44" s="39">
        <f t="shared" si="0"/>
        <v>18.27786545986389</v>
      </c>
      <c r="E44" s="39">
        <f t="shared" si="1"/>
        <v>0</v>
      </c>
      <c r="F44" s="39">
        <f t="shared" si="2"/>
        <v>0</v>
      </c>
      <c r="G44" s="39">
        <f t="shared" si="3"/>
        <v>0</v>
      </c>
    </row>
    <row r="45" spans="1:7" ht="15">
      <c r="A45" s="5" t="s">
        <v>35</v>
      </c>
      <c r="B45" s="39">
        <v>85042422</v>
      </c>
      <c r="C45" s="39">
        <v>19092099.490000002</v>
      </c>
      <c r="D45" s="39">
        <f t="shared" si="0"/>
        <v>22.450089074368087</v>
      </c>
      <c r="E45" s="39">
        <f t="shared" si="1"/>
        <v>0</v>
      </c>
      <c r="F45" s="39">
        <f t="shared" si="2"/>
        <v>0</v>
      </c>
      <c r="G45" s="39">
        <f t="shared" si="3"/>
        <v>0</v>
      </c>
    </row>
    <row r="46" spans="1:7" ht="15">
      <c r="A46" s="5" t="s">
        <v>36</v>
      </c>
      <c r="B46" s="39">
        <v>134659000</v>
      </c>
      <c r="C46" s="39">
        <v>23915347.38</v>
      </c>
      <c r="D46" s="39">
        <f t="shared" si="0"/>
        <v>17.759932407042974</v>
      </c>
      <c r="E46" s="39">
        <f t="shared" si="1"/>
        <v>0</v>
      </c>
      <c r="F46" s="39">
        <f t="shared" si="2"/>
        <v>0</v>
      </c>
      <c r="G46" s="39">
        <f t="shared" si="3"/>
        <v>0</v>
      </c>
    </row>
    <row r="47" spans="1:7" ht="15">
      <c r="A47" s="15" t="s">
        <v>109</v>
      </c>
      <c r="B47" s="44">
        <f>AVERAGE(B$10:B$46)</f>
        <v>811436973.2732432</v>
      </c>
      <c r="C47" s="44">
        <f>AVERAGE(C$10:C$46)</f>
        <v>172792720.38891885</v>
      </c>
      <c r="D47" s="16">
        <f>$C47/$B47*100</f>
        <v>21.29465701961952</v>
      </c>
      <c r="E47" s="24"/>
      <c r="F47" s="24"/>
      <c r="G47" s="24"/>
    </row>
    <row r="48" ht="15">
      <c r="A48" s="6" t="s">
        <v>39</v>
      </c>
    </row>
    <row r="49" ht="15">
      <c r="D49" s="21"/>
    </row>
    <row r="50" spans="2:4" ht="15">
      <c r="B50" s="21">
        <f>SUM(B$10:B$46)</f>
        <v>30023168011.109997</v>
      </c>
      <c r="C50" s="21">
        <f>SUM(C$10:C$46)</f>
        <v>6393330654.3899975</v>
      </c>
      <c r="D50" s="21">
        <f>C50/B50*100</f>
        <v>21.29465701961952</v>
      </c>
    </row>
  </sheetData>
  <sheetProtection/>
  <mergeCells count="6">
    <mergeCell ref="G7:G8"/>
    <mergeCell ref="A1:G1"/>
    <mergeCell ref="A7:A8"/>
    <mergeCell ref="B7:D7"/>
    <mergeCell ref="E7:E8"/>
    <mergeCell ref="F7:F8"/>
  </mergeCells>
  <printOptions/>
  <pageMargins left="0.22" right="0.15748031496062992" top="0.58" bottom="0.31496062992125984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6"/>
  <sheetViews>
    <sheetView view="pageBreakPreview" zoomScaleSheetLayoutView="100" zoomScalePageLayoutView="0" workbookViewId="0" topLeftCell="A1">
      <pane ySplit="8" topLeftCell="A27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24.7109375" style="1" customWidth="1"/>
    <col min="2" max="2" width="29.7109375" style="1" customWidth="1"/>
    <col min="3" max="3" width="7.28125" style="2" customWidth="1"/>
    <col min="4" max="4" width="7.140625" style="2" customWidth="1"/>
    <col min="5" max="5" width="15.421875" style="2" customWidth="1"/>
    <col min="6" max="16384" width="9.140625" style="1" customWidth="1"/>
  </cols>
  <sheetData>
    <row r="1" spans="1:5" ht="48.75" customHeight="1">
      <c r="A1" s="73" t="s">
        <v>198</v>
      </c>
      <c r="B1" s="76"/>
      <c r="C1" s="76"/>
      <c r="D1" s="76"/>
      <c r="E1" s="76"/>
    </row>
    <row r="3" spans="1:2" ht="15">
      <c r="A3" s="11" t="s">
        <v>54</v>
      </c>
      <c r="B3" s="11">
        <v>1</v>
      </c>
    </row>
    <row r="4" spans="1:2" ht="15">
      <c r="A4" s="12" t="s">
        <v>55</v>
      </c>
      <c r="B4" s="12">
        <v>0</v>
      </c>
    </row>
    <row r="5" spans="1:2" ht="15">
      <c r="A5" s="13" t="s">
        <v>56</v>
      </c>
      <c r="B5" s="14" t="s">
        <v>41</v>
      </c>
    </row>
    <row r="7" spans="1:5" s="8" customFormat="1" ht="129.75" customHeight="1">
      <c r="A7" s="3" t="s">
        <v>38</v>
      </c>
      <c r="B7" s="3" t="s">
        <v>234</v>
      </c>
      <c r="C7" s="9" t="s">
        <v>84</v>
      </c>
      <c r="D7" s="9" t="s">
        <v>85</v>
      </c>
      <c r="E7" s="9" t="s">
        <v>86</v>
      </c>
    </row>
    <row r="8" spans="1:5" s="7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5">
      <c r="A9" s="5" t="s">
        <v>0</v>
      </c>
      <c r="B9" s="19"/>
      <c r="C9" s="20">
        <f>IF(B9="+",1,0)</f>
        <v>0</v>
      </c>
      <c r="D9" s="20">
        <f>(C9-$B$4)/($B$3-$B$4)</f>
        <v>0</v>
      </c>
      <c r="E9" s="20">
        <f>D9*$B$5</f>
        <v>0</v>
      </c>
    </row>
    <row r="10" spans="1:5" ht="15">
      <c r="A10" s="5" t="s">
        <v>1</v>
      </c>
      <c r="B10" s="19"/>
      <c r="C10" s="20">
        <f>IF(B10="+",1,0)</f>
        <v>0</v>
      </c>
      <c r="D10" s="20">
        <f>(C10-$B$4)/($B$3-$B$4)</f>
        <v>0</v>
      </c>
      <c r="E10" s="20">
        <f>D10*$B$5</f>
        <v>0</v>
      </c>
    </row>
    <row r="11" spans="1:5" ht="15">
      <c r="A11" s="5" t="s">
        <v>2</v>
      </c>
      <c r="B11" s="19"/>
      <c r="C11" s="20">
        <f>IF(B11="+",1,0)</f>
        <v>0</v>
      </c>
      <c r="D11" s="20">
        <f>(C11-$B$4)/($B$3-$B$4)</f>
        <v>0</v>
      </c>
      <c r="E11" s="20">
        <f>D11*$B$5</f>
        <v>0</v>
      </c>
    </row>
    <row r="12" spans="1:5" ht="15">
      <c r="A12" s="5" t="s">
        <v>3</v>
      </c>
      <c r="B12" s="19"/>
      <c r="C12" s="20">
        <f>IF(B12="+",1,0)</f>
        <v>0</v>
      </c>
      <c r="D12" s="20">
        <f>(C12-$B$4)/($B$3-$B$4)</f>
        <v>0</v>
      </c>
      <c r="E12" s="20">
        <f>D12*$B$5</f>
        <v>0</v>
      </c>
    </row>
    <row r="13" spans="1:5" ht="15">
      <c r="A13" s="5" t="s">
        <v>4</v>
      </c>
      <c r="B13" s="19"/>
      <c r="C13" s="20">
        <f aca="true" t="shared" si="0" ref="C13:C45">IF(B13="+",1,0)</f>
        <v>0</v>
      </c>
      <c r="D13" s="20">
        <f aca="true" t="shared" si="1" ref="D13:D45">(C13-$B$4)/($B$3-$B$4)</f>
        <v>0</v>
      </c>
      <c r="E13" s="20">
        <f aca="true" t="shared" si="2" ref="E13:E45">D13*$B$5</f>
        <v>0</v>
      </c>
    </row>
    <row r="14" spans="1:5" ht="15">
      <c r="A14" s="5" t="s">
        <v>5</v>
      </c>
      <c r="B14" s="19"/>
      <c r="C14" s="20">
        <f t="shared" si="0"/>
        <v>0</v>
      </c>
      <c r="D14" s="20">
        <f t="shared" si="1"/>
        <v>0</v>
      </c>
      <c r="E14" s="20">
        <f t="shared" si="2"/>
        <v>0</v>
      </c>
    </row>
    <row r="15" spans="1:5" ht="15">
      <c r="A15" s="5" t="s">
        <v>6</v>
      </c>
      <c r="B15" s="42"/>
      <c r="C15" s="20">
        <f t="shared" si="0"/>
        <v>0</v>
      </c>
      <c r="D15" s="20">
        <f t="shared" si="1"/>
        <v>0</v>
      </c>
      <c r="E15" s="20">
        <f t="shared" si="2"/>
        <v>0</v>
      </c>
    </row>
    <row r="16" spans="1:5" ht="15">
      <c r="A16" s="5" t="s">
        <v>7</v>
      </c>
      <c r="B16" s="42"/>
      <c r="C16" s="20">
        <f t="shared" si="0"/>
        <v>0</v>
      </c>
      <c r="D16" s="20">
        <f t="shared" si="1"/>
        <v>0</v>
      </c>
      <c r="E16" s="20">
        <f t="shared" si="2"/>
        <v>0</v>
      </c>
    </row>
    <row r="17" spans="1:5" ht="15">
      <c r="A17" s="5" t="s">
        <v>8</v>
      </c>
      <c r="B17" s="19"/>
      <c r="C17" s="20">
        <f t="shared" si="0"/>
        <v>0</v>
      </c>
      <c r="D17" s="20">
        <f t="shared" si="1"/>
        <v>0</v>
      </c>
      <c r="E17" s="20">
        <f t="shared" si="2"/>
        <v>0</v>
      </c>
    </row>
    <row r="18" spans="1:5" ht="15">
      <c r="A18" s="5" t="s">
        <v>9</v>
      </c>
      <c r="B18" s="19"/>
      <c r="C18" s="20">
        <f t="shared" si="0"/>
        <v>0</v>
      </c>
      <c r="D18" s="20">
        <f t="shared" si="1"/>
        <v>0</v>
      </c>
      <c r="E18" s="20">
        <f t="shared" si="2"/>
        <v>0</v>
      </c>
    </row>
    <row r="19" spans="1:5" ht="15">
      <c r="A19" s="5" t="s">
        <v>10</v>
      </c>
      <c r="B19" s="42"/>
      <c r="C19" s="20">
        <f t="shared" si="0"/>
        <v>0</v>
      </c>
      <c r="D19" s="20">
        <f t="shared" si="1"/>
        <v>0</v>
      </c>
      <c r="E19" s="20">
        <f t="shared" si="2"/>
        <v>0</v>
      </c>
    </row>
    <row r="20" spans="1:5" ht="15">
      <c r="A20" s="5" t="s">
        <v>11</v>
      </c>
      <c r="B20" s="42"/>
      <c r="C20" s="20">
        <f t="shared" si="0"/>
        <v>0</v>
      </c>
      <c r="D20" s="20">
        <f t="shared" si="1"/>
        <v>0</v>
      </c>
      <c r="E20" s="20">
        <f t="shared" si="2"/>
        <v>0</v>
      </c>
    </row>
    <row r="21" spans="1:5" ht="15">
      <c r="A21" s="5" t="s">
        <v>12</v>
      </c>
      <c r="B21" s="42"/>
      <c r="C21" s="20">
        <f t="shared" si="0"/>
        <v>0</v>
      </c>
      <c r="D21" s="20">
        <f t="shared" si="1"/>
        <v>0</v>
      </c>
      <c r="E21" s="20">
        <f t="shared" si="2"/>
        <v>0</v>
      </c>
    </row>
    <row r="22" spans="1:5" ht="15">
      <c r="A22" s="5" t="s">
        <v>13</v>
      </c>
      <c r="B22" s="19"/>
      <c r="C22" s="20">
        <f t="shared" si="0"/>
        <v>0</v>
      </c>
      <c r="D22" s="20">
        <f t="shared" si="1"/>
        <v>0</v>
      </c>
      <c r="E22" s="20">
        <f t="shared" si="2"/>
        <v>0</v>
      </c>
    </row>
    <row r="23" spans="1:5" ht="15">
      <c r="A23" s="5" t="s">
        <v>14</v>
      </c>
      <c r="B23" s="42"/>
      <c r="C23" s="20">
        <f t="shared" si="0"/>
        <v>0</v>
      </c>
      <c r="D23" s="20">
        <f t="shared" si="1"/>
        <v>0</v>
      </c>
      <c r="E23" s="20">
        <f t="shared" si="2"/>
        <v>0</v>
      </c>
    </row>
    <row r="24" spans="1:5" ht="15">
      <c r="A24" s="5" t="s">
        <v>15</v>
      </c>
      <c r="B24" s="42"/>
      <c r="C24" s="20">
        <f t="shared" si="0"/>
        <v>0</v>
      </c>
      <c r="D24" s="20">
        <f t="shared" si="1"/>
        <v>0</v>
      </c>
      <c r="E24" s="20">
        <f t="shared" si="2"/>
        <v>0</v>
      </c>
    </row>
    <row r="25" spans="1:5" ht="15">
      <c r="A25" s="5" t="s">
        <v>16</v>
      </c>
      <c r="B25" s="19"/>
      <c r="C25" s="20">
        <f t="shared" si="0"/>
        <v>0</v>
      </c>
      <c r="D25" s="20">
        <f t="shared" si="1"/>
        <v>0</v>
      </c>
      <c r="E25" s="20">
        <f t="shared" si="2"/>
        <v>0</v>
      </c>
    </row>
    <row r="26" spans="1:5" ht="15">
      <c r="A26" s="5" t="s">
        <v>17</v>
      </c>
      <c r="B26" s="19"/>
      <c r="C26" s="20">
        <f t="shared" si="0"/>
        <v>0</v>
      </c>
      <c r="D26" s="20">
        <f t="shared" si="1"/>
        <v>0</v>
      </c>
      <c r="E26" s="20">
        <f t="shared" si="2"/>
        <v>0</v>
      </c>
    </row>
    <row r="27" spans="1:5" ht="15">
      <c r="A27" s="5" t="s">
        <v>18</v>
      </c>
      <c r="B27" s="42"/>
      <c r="C27" s="20">
        <f t="shared" si="0"/>
        <v>0</v>
      </c>
      <c r="D27" s="20">
        <f t="shared" si="1"/>
        <v>0</v>
      </c>
      <c r="E27" s="20">
        <f t="shared" si="2"/>
        <v>0</v>
      </c>
    </row>
    <row r="28" spans="1:5" ht="15">
      <c r="A28" s="5" t="s">
        <v>19</v>
      </c>
      <c r="B28" s="19"/>
      <c r="C28" s="20">
        <f t="shared" si="0"/>
        <v>0</v>
      </c>
      <c r="D28" s="20">
        <f t="shared" si="1"/>
        <v>0</v>
      </c>
      <c r="E28" s="20">
        <f t="shared" si="2"/>
        <v>0</v>
      </c>
    </row>
    <row r="29" spans="1:5" ht="15">
      <c r="A29" s="5" t="s">
        <v>20</v>
      </c>
      <c r="B29" s="19"/>
      <c r="C29" s="20">
        <f t="shared" si="0"/>
        <v>0</v>
      </c>
      <c r="D29" s="20">
        <f t="shared" si="1"/>
        <v>0</v>
      </c>
      <c r="E29" s="20">
        <f t="shared" si="2"/>
        <v>0</v>
      </c>
    </row>
    <row r="30" spans="1:5" ht="15">
      <c r="A30" s="5" t="s">
        <v>21</v>
      </c>
      <c r="B30" s="42" t="s">
        <v>37</v>
      </c>
      <c r="C30" s="20">
        <f t="shared" si="0"/>
        <v>1</v>
      </c>
      <c r="D30" s="20">
        <f t="shared" si="1"/>
        <v>1</v>
      </c>
      <c r="E30" s="20">
        <f t="shared" si="2"/>
        <v>-1</v>
      </c>
    </row>
    <row r="31" spans="1:5" ht="15">
      <c r="A31" s="5" t="s">
        <v>22</v>
      </c>
      <c r="B31" s="19"/>
      <c r="C31" s="20">
        <f t="shared" si="0"/>
        <v>0</v>
      </c>
      <c r="D31" s="20">
        <f t="shared" si="1"/>
        <v>0</v>
      </c>
      <c r="E31" s="20">
        <f t="shared" si="2"/>
        <v>0</v>
      </c>
    </row>
    <row r="32" spans="1:5" ht="15">
      <c r="A32" s="5" t="s">
        <v>23</v>
      </c>
      <c r="B32" s="42"/>
      <c r="C32" s="20">
        <f t="shared" si="0"/>
        <v>0</v>
      </c>
      <c r="D32" s="20">
        <f t="shared" si="1"/>
        <v>0</v>
      </c>
      <c r="E32" s="20">
        <f t="shared" si="2"/>
        <v>0</v>
      </c>
    </row>
    <row r="33" spans="1:5" ht="15">
      <c r="A33" s="5" t="s">
        <v>24</v>
      </c>
      <c r="B33" s="19"/>
      <c r="C33" s="20">
        <f t="shared" si="0"/>
        <v>0</v>
      </c>
      <c r="D33" s="20">
        <f t="shared" si="1"/>
        <v>0</v>
      </c>
      <c r="E33" s="20">
        <f t="shared" si="2"/>
        <v>0</v>
      </c>
    </row>
    <row r="34" spans="1:5" ht="15">
      <c r="A34" s="5" t="s">
        <v>25</v>
      </c>
      <c r="B34" s="42"/>
      <c r="C34" s="20">
        <f t="shared" si="0"/>
        <v>0</v>
      </c>
      <c r="D34" s="20">
        <f t="shared" si="1"/>
        <v>0</v>
      </c>
      <c r="E34" s="20">
        <f t="shared" si="2"/>
        <v>0</v>
      </c>
    </row>
    <row r="35" spans="1:5" ht="15">
      <c r="A35" s="5" t="s">
        <v>26</v>
      </c>
      <c r="B35" s="19"/>
      <c r="C35" s="20">
        <f t="shared" si="0"/>
        <v>0</v>
      </c>
      <c r="D35" s="20">
        <f t="shared" si="1"/>
        <v>0</v>
      </c>
      <c r="E35" s="20">
        <f t="shared" si="2"/>
        <v>0</v>
      </c>
    </row>
    <row r="36" spans="1:5" ht="15">
      <c r="A36" s="5" t="s">
        <v>27</v>
      </c>
      <c r="B36" s="19"/>
      <c r="C36" s="20">
        <f t="shared" si="0"/>
        <v>0</v>
      </c>
      <c r="D36" s="20">
        <f t="shared" si="1"/>
        <v>0</v>
      </c>
      <c r="E36" s="20">
        <f t="shared" si="2"/>
        <v>0</v>
      </c>
    </row>
    <row r="37" spans="1:5" ht="15">
      <c r="A37" s="5" t="s">
        <v>28</v>
      </c>
      <c r="B37" s="42"/>
      <c r="C37" s="20">
        <f t="shared" si="0"/>
        <v>0</v>
      </c>
      <c r="D37" s="20">
        <f t="shared" si="1"/>
        <v>0</v>
      </c>
      <c r="E37" s="20">
        <f t="shared" si="2"/>
        <v>0</v>
      </c>
    </row>
    <row r="38" spans="1:5" ht="15">
      <c r="A38" s="5" t="s">
        <v>29</v>
      </c>
      <c r="B38" s="42"/>
      <c r="C38" s="20">
        <f t="shared" si="0"/>
        <v>0</v>
      </c>
      <c r="D38" s="20">
        <f t="shared" si="1"/>
        <v>0</v>
      </c>
      <c r="E38" s="20">
        <f t="shared" si="2"/>
        <v>0</v>
      </c>
    </row>
    <row r="39" spans="1:5" ht="15">
      <c r="A39" s="5" t="s">
        <v>30</v>
      </c>
      <c r="B39" s="19"/>
      <c r="C39" s="20">
        <f t="shared" si="0"/>
        <v>0</v>
      </c>
      <c r="D39" s="20">
        <f t="shared" si="1"/>
        <v>0</v>
      </c>
      <c r="E39" s="20">
        <f t="shared" si="2"/>
        <v>0</v>
      </c>
    </row>
    <row r="40" spans="1:5" ht="15">
      <c r="A40" s="5" t="s">
        <v>31</v>
      </c>
      <c r="B40" s="19"/>
      <c r="C40" s="20">
        <f t="shared" si="0"/>
        <v>0</v>
      </c>
      <c r="D40" s="20">
        <f t="shared" si="1"/>
        <v>0</v>
      </c>
      <c r="E40" s="20">
        <f t="shared" si="2"/>
        <v>0</v>
      </c>
    </row>
    <row r="41" spans="1:5" ht="15">
      <c r="A41" s="5" t="s">
        <v>32</v>
      </c>
      <c r="B41" s="19"/>
      <c r="C41" s="20">
        <f t="shared" si="0"/>
        <v>0</v>
      </c>
      <c r="D41" s="20">
        <f t="shared" si="1"/>
        <v>0</v>
      </c>
      <c r="E41" s="20">
        <f t="shared" si="2"/>
        <v>0</v>
      </c>
    </row>
    <row r="42" spans="1:5" ht="15">
      <c r="A42" s="5" t="s">
        <v>33</v>
      </c>
      <c r="B42" s="42"/>
      <c r="C42" s="20">
        <f t="shared" si="0"/>
        <v>0</v>
      </c>
      <c r="D42" s="20">
        <f t="shared" si="1"/>
        <v>0</v>
      </c>
      <c r="E42" s="20">
        <f t="shared" si="2"/>
        <v>0</v>
      </c>
    </row>
    <row r="43" spans="1:5" ht="15">
      <c r="A43" s="5" t="s">
        <v>34</v>
      </c>
      <c r="B43" s="42"/>
      <c r="C43" s="20">
        <f t="shared" si="0"/>
        <v>0</v>
      </c>
      <c r="D43" s="20">
        <f t="shared" si="1"/>
        <v>0</v>
      </c>
      <c r="E43" s="20">
        <f t="shared" si="2"/>
        <v>0</v>
      </c>
    </row>
    <row r="44" spans="1:5" ht="15">
      <c r="A44" s="5" t="s">
        <v>35</v>
      </c>
      <c r="B44" s="19"/>
      <c r="C44" s="20">
        <f t="shared" si="0"/>
        <v>0</v>
      </c>
      <c r="D44" s="20">
        <f t="shared" si="1"/>
        <v>0</v>
      </c>
      <c r="E44" s="20">
        <f t="shared" si="2"/>
        <v>0</v>
      </c>
    </row>
    <row r="45" spans="1:5" ht="15">
      <c r="A45" s="5" t="s">
        <v>36</v>
      </c>
      <c r="B45" s="42"/>
      <c r="C45" s="20">
        <f t="shared" si="0"/>
        <v>0</v>
      </c>
      <c r="D45" s="20">
        <f t="shared" si="1"/>
        <v>0</v>
      </c>
      <c r="E45" s="20">
        <f t="shared" si="2"/>
        <v>0</v>
      </c>
    </row>
    <row r="46" ht="15">
      <c r="A46" s="6"/>
    </row>
  </sheetData>
  <sheetProtection/>
  <mergeCells count="1">
    <mergeCell ref="A1:E1"/>
  </mergeCells>
  <printOptions/>
  <pageMargins left="0.82" right="0.24" top="0.17" bottom="0.22" header="0.17" footer="0.2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0"/>
  <sheetViews>
    <sheetView view="pageBreakPreview" zoomScaleSheetLayoutView="100" zoomScalePageLayoutView="0" workbookViewId="0" topLeftCell="A1">
      <pane ySplit="9" topLeftCell="A34" activePane="bottomLeft" state="frozen"/>
      <selection pane="topLeft" activeCell="A1" sqref="A1"/>
      <selection pane="bottomLeft" activeCell="B10" sqref="B10:C46"/>
    </sheetView>
  </sheetViews>
  <sheetFormatPr defaultColWidth="8.7109375" defaultRowHeight="15"/>
  <cols>
    <col min="1" max="1" width="24.57421875" style="1" customWidth="1"/>
    <col min="2" max="2" width="19.00390625" style="1" bestFit="1" customWidth="1"/>
    <col min="3" max="3" width="18.140625" style="1" customWidth="1"/>
    <col min="4" max="4" width="13.57421875" style="1" customWidth="1"/>
    <col min="5" max="5" width="7.57421875" style="1" customWidth="1"/>
    <col min="6" max="6" width="7.28125" style="1" customWidth="1"/>
    <col min="7" max="7" width="15.421875" style="1" customWidth="1"/>
    <col min="8" max="16384" width="8.7109375" style="1" customWidth="1"/>
  </cols>
  <sheetData>
    <row r="1" spans="1:7" ht="18" customHeight="1">
      <c r="A1" s="77" t="s">
        <v>217</v>
      </c>
      <c r="B1" s="77"/>
      <c r="C1" s="77"/>
      <c r="D1" s="77"/>
      <c r="E1" s="77"/>
      <c r="F1" s="77"/>
      <c r="G1" s="77"/>
    </row>
    <row r="3" spans="1:2" ht="15">
      <c r="A3" s="11" t="s">
        <v>125</v>
      </c>
      <c r="B3" s="30">
        <f>MAX($E$10:$E$46)</f>
        <v>100</v>
      </c>
    </row>
    <row r="4" spans="1:2" ht="15">
      <c r="A4" s="12" t="s">
        <v>126</v>
      </c>
      <c r="B4" s="31">
        <f>MIN($E$10:$E$46)</f>
        <v>0.3612084800868982</v>
      </c>
    </row>
    <row r="5" spans="1:2" ht="15">
      <c r="A5" s="13" t="s">
        <v>127</v>
      </c>
      <c r="B5" s="14" t="s">
        <v>122</v>
      </c>
    </row>
    <row r="6" spans="1:2" ht="15">
      <c r="A6" s="29"/>
      <c r="B6" s="28"/>
    </row>
    <row r="7" spans="1:7" s="7" customFormat="1" ht="22.5" customHeight="1">
      <c r="A7" s="74" t="s">
        <v>38</v>
      </c>
      <c r="B7" s="74" t="s">
        <v>204</v>
      </c>
      <c r="C7" s="74"/>
      <c r="D7" s="74" t="s">
        <v>211</v>
      </c>
      <c r="E7" s="71" t="s">
        <v>128</v>
      </c>
      <c r="F7" s="71" t="s">
        <v>129</v>
      </c>
      <c r="G7" s="71" t="s">
        <v>130</v>
      </c>
    </row>
    <row r="8" spans="1:7" s="8" customFormat="1" ht="50.25" customHeight="1">
      <c r="A8" s="75"/>
      <c r="B8" s="3" t="s">
        <v>232</v>
      </c>
      <c r="C8" s="3" t="s">
        <v>233</v>
      </c>
      <c r="D8" s="74"/>
      <c r="E8" s="72"/>
      <c r="F8" s="72"/>
      <c r="G8" s="72"/>
    </row>
    <row r="9" spans="1:7" s="7" customFormat="1" ht="15">
      <c r="A9" s="9">
        <v>1</v>
      </c>
      <c r="B9" s="9">
        <v>2</v>
      </c>
      <c r="C9" s="9">
        <v>3</v>
      </c>
      <c r="D9" s="9" t="s">
        <v>96</v>
      </c>
      <c r="E9" s="9">
        <v>5</v>
      </c>
      <c r="F9" s="9">
        <v>6</v>
      </c>
      <c r="G9" s="9">
        <v>7</v>
      </c>
    </row>
    <row r="10" spans="1:7" ht="15">
      <c r="A10" s="5" t="s">
        <v>0</v>
      </c>
      <c r="B10" s="39">
        <v>155400000</v>
      </c>
      <c r="C10" s="39">
        <v>78994414.63</v>
      </c>
      <c r="D10" s="39">
        <f>$C10/$B10*100</f>
        <v>50.83295664736165</v>
      </c>
      <c r="E10" s="39">
        <f>IF($D10&gt;=100,100,$C10/$B10*100)</f>
        <v>50.83295664736165</v>
      </c>
      <c r="F10" s="39">
        <f>($E10-$B$4)/($B$3-$B$4)</f>
        <v>0.5065471730173265</v>
      </c>
      <c r="G10" s="39">
        <f>$F10*$B$5</f>
        <v>0.5065471730173265</v>
      </c>
    </row>
    <row r="11" spans="1:7" ht="15">
      <c r="A11" s="5" t="s">
        <v>1</v>
      </c>
      <c r="B11" s="39">
        <v>159486000</v>
      </c>
      <c r="C11" s="39">
        <v>37383739.54</v>
      </c>
      <c r="D11" s="39">
        <f aca="true" t="shared" si="0" ref="D11:D46">$C11/$B11*100</f>
        <v>23.44013865793863</v>
      </c>
      <c r="E11" s="39">
        <f aca="true" t="shared" si="1" ref="E11:E46">IF($D11&gt;=100,100,$C11/$B11*100)</f>
        <v>23.44013865793863</v>
      </c>
      <c r="F11" s="39">
        <f aca="true" t="shared" si="2" ref="F11:F46">($E11-$B$4)/($B$3-$B$4)</f>
        <v>0.23162595436777594</v>
      </c>
      <c r="G11" s="39">
        <f aca="true" t="shared" si="3" ref="G11:G46">$F11*$B$5</f>
        <v>0.23162595436777594</v>
      </c>
    </row>
    <row r="12" spans="1:7" ht="15">
      <c r="A12" s="5" t="s">
        <v>2</v>
      </c>
      <c r="B12" s="39">
        <v>9274900</v>
      </c>
      <c r="C12" s="39">
        <v>1621056.49</v>
      </c>
      <c r="D12" s="39">
        <f t="shared" si="0"/>
        <v>17.477886446215056</v>
      </c>
      <c r="E12" s="39">
        <f t="shared" si="1"/>
        <v>17.477886446215056</v>
      </c>
      <c r="F12" s="39">
        <f t="shared" si="2"/>
        <v>0.17178728992018477</v>
      </c>
      <c r="G12" s="39">
        <f t="shared" si="3"/>
        <v>0.17178728992018477</v>
      </c>
    </row>
    <row r="13" spans="1:7" ht="15">
      <c r="A13" s="5" t="s">
        <v>3</v>
      </c>
      <c r="B13" s="39">
        <v>63270000</v>
      </c>
      <c r="C13" s="39">
        <v>3452020.82</v>
      </c>
      <c r="D13" s="39">
        <f t="shared" si="0"/>
        <v>5.456015204678363</v>
      </c>
      <c r="E13" s="39">
        <f t="shared" si="1"/>
        <v>5.456015204678363</v>
      </c>
      <c r="F13" s="39">
        <f t="shared" si="2"/>
        <v>0.051132763122415555</v>
      </c>
      <c r="G13" s="39">
        <f t="shared" si="3"/>
        <v>0.051132763122415555</v>
      </c>
    </row>
    <row r="14" spans="1:7" ht="15">
      <c r="A14" s="5" t="s">
        <v>4</v>
      </c>
      <c r="B14" s="39">
        <v>6750000</v>
      </c>
      <c r="C14" s="39">
        <v>2912255.97</v>
      </c>
      <c r="D14" s="39">
        <f t="shared" si="0"/>
        <v>43.14453288888889</v>
      </c>
      <c r="E14" s="39">
        <f t="shared" si="1"/>
        <v>43.14453288888889</v>
      </c>
      <c r="F14" s="39">
        <f t="shared" si="2"/>
        <v>0.4293842162894119</v>
      </c>
      <c r="G14" s="39">
        <f t="shared" si="3"/>
        <v>0.4293842162894119</v>
      </c>
    </row>
    <row r="15" spans="1:7" ht="15">
      <c r="A15" s="5" t="s">
        <v>5</v>
      </c>
      <c r="B15" s="39">
        <v>17157000</v>
      </c>
      <c r="C15" s="39">
        <v>10393809.98</v>
      </c>
      <c r="D15" s="39">
        <f t="shared" si="0"/>
        <v>60.58057923879466</v>
      </c>
      <c r="E15" s="39">
        <f t="shared" si="1"/>
        <v>60.58057923879466</v>
      </c>
      <c r="F15" s="39">
        <f t="shared" si="2"/>
        <v>0.604376767723771</v>
      </c>
      <c r="G15" s="39">
        <f t="shared" si="3"/>
        <v>0.604376767723771</v>
      </c>
    </row>
    <row r="16" spans="1:7" ht="15">
      <c r="A16" s="5" t="s">
        <v>6</v>
      </c>
      <c r="B16" s="39">
        <v>9263890.6</v>
      </c>
      <c r="C16" s="39">
        <v>5137423.69</v>
      </c>
      <c r="D16" s="39">
        <f t="shared" si="0"/>
        <v>55.4564373849579</v>
      </c>
      <c r="E16" s="39">
        <f t="shared" si="1"/>
        <v>55.4564373849579</v>
      </c>
      <c r="F16" s="39">
        <f t="shared" si="2"/>
        <v>0.5529495898578825</v>
      </c>
      <c r="G16" s="39">
        <f t="shared" si="3"/>
        <v>0.5529495898578825</v>
      </c>
    </row>
    <row r="17" spans="1:7" ht="15">
      <c r="A17" s="5" t="s">
        <v>7</v>
      </c>
      <c r="B17" s="39">
        <v>3740000</v>
      </c>
      <c r="C17" s="39">
        <v>594362.79</v>
      </c>
      <c r="D17" s="39">
        <f t="shared" si="0"/>
        <v>15.89205320855615</v>
      </c>
      <c r="E17" s="39">
        <f t="shared" si="1"/>
        <v>15.89205320855615</v>
      </c>
      <c r="F17" s="39">
        <f t="shared" si="2"/>
        <v>0.15587146824603315</v>
      </c>
      <c r="G17" s="39">
        <f t="shared" si="3"/>
        <v>0.15587146824603315</v>
      </c>
    </row>
    <row r="18" spans="1:7" ht="15">
      <c r="A18" s="5" t="s">
        <v>8</v>
      </c>
      <c r="B18" s="39">
        <v>103607000</v>
      </c>
      <c r="C18" s="39">
        <v>74565466.41</v>
      </c>
      <c r="D18" s="39">
        <f t="shared" si="0"/>
        <v>71.96952562085573</v>
      </c>
      <c r="E18" s="39">
        <f t="shared" si="1"/>
        <v>71.96952562085573</v>
      </c>
      <c r="F18" s="39">
        <f t="shared" si="2"/>
        <v>0.7186791012660737</v>
      </c>
      <c r="G18" s="39">
        <f t="shared" si="3"/>
        <v>0.7186791012660737</v>
      </c>
    </row>
    <row r="19" spans="1:7" ht="15">
      <c r="A19" s="5" t="s">
        <v>9</v>
      </c>
      <c r="B19" s="39">
        <v>325000</v>
      </c>
      <c r="C19" s="39">
        <v>334614.21</v>
      </c>
      <c r="D19" s="39">
        <f t="shared" si="0"/>
        <v>102.95821846153848</v>
      </c>
      <c r="E19" s="39">
        <f t="shared" si="1"/>
        <v>100</v>
      </c>
      <c r="F19" s="39">
        <f t="shared" si="2"/>
        <v>1</v>
      </c>
      <c r="G19" s="39">
        <f t="shared" si="3"/>
        <v>1</v>
      </c>
    </row>
    <row r="20" spans="1:7" ht="15">
      <c r="A20" s="5" t="s">
        <v>10</v>
      </c>
      <c r="B20" s="39">
        <v>680000</v>
      </c>
      <c r="C20" s="39">
        <v>568103.24</v>
      </c>
      <c r="D20" s="39">
        <f t="shared" si="0"/>
        <v>83.54459411764705</v>
      </c>
      <c r="E20" s="39">
        <f t="shared" si="1"/>
        <v>83.54459411764705</v>
      </c>
      <c r="F20" s="39">
        <f t="shared" si="2"/>
        <v>0.8348494032159725</v>
      </c>
      <c r="G20" s="39">
        <f t="shared" si="3"/>
        <v>0.8348494032159725</v>
      </c>
    </row>
    <row r="21" spans="1:7" ht="15">
      <c r="A21" s="5" t="s">
        <v>11</v>
      </c>
      <c r="B21" s="39">
        <v>1830000</v>
      </c>
      <c r="C21" s="39">
        <v>902031.76</v>
      </c>
      <c r="D21" s="39">
        <f t="shared" si="0"/>
        <v>49.29135300546449</v>
      </c>
      <c r="E21" s="39">
        <f t="shared" si="1"/>
        <v>49.29135300546449</v>
      </c>
      <c r="F21" s="39">
        <f t="shared" si="2"/>
        <v>0.4910752507029228</v>
      </c>
      <c r="G21" s="39">
        <f t="shared" si="3"/>
        <v>0.4910752507029228</v>
      </c>
    </row>
    <row r="22" spans="1:7" ht="15">
      <c r="A22" s="5" t="s">
        <v>12</v>
      </c>
      <c r="B22" s="39">
        <v>598000</v>
      </c>
      <c r="C22" s="39">
        <v>598491.34</v>
      </c>
      <c r="D22" s="39">
        <f t="shared" si="0"/>
        <v>100.08216387959865</v>
      </c>
      <c r="E22" s="39">
        <f t="shared" si="1"/>
        <v>100</v>
      </c>
      <c r="F22" s="39">
        <f t="shared" si="2"/>
        <v>1</v>
      </c>
      <c r="G22" s="39">
        <f t="shared" si="3"/>
        <v>1</v>
      </c>
    </row>
    <row r="23" spans="1:7" ht="15">
      <c r="A23" s="5" t="s">
        <v>13</v>
      </c>
      <c r="B23" s="39">
        <v>1300334</v>
      </c>
      <c r="C23" s="39">
        <v>1300333.38</v>
      </c>
      <c r="D23" s="39">
        <f t="shared" si="0"/>
        <v>99.99995231994241</v>
      </c>
      <c r="E23" s="39">
        <f t="shared" si="1"/>
        <v>99.99995231994241</v>
      </c>
      <c r="F23" s="39">
        <f t="shared" si="2"/>
        <v>0.9999995214709365</v>
      </c>
      <c r="G23" s="39">
        <f t="shared" si="3"/>
        <v>0.9999995214709365</v>
      </c>
    </row>
    <row r="24" spans="1:7" ht="15">
      <c r="A24" s="5" t="s">
        <v>14</v>
      </c>
      <c r="B24" s="39">
        <v>5861000</v>
      </c>
      <c r="C24" s="39">
        <v>276013.82</v>
      </c>
      <c r="D24" s="39">
        <f t="shared" si="0"/>
        <v>4.709329807200137</v>
      </c>
      <c r="E24" s="39">
        <f t="shared" si="1"/>
        <v>4.709329807200137</v>
      </c>
      <c r="F24" s="39">
        <f t="shared" si="2"/>
        <v>0.043638840463498134</v>
      </c>
      <c r="G24" s="39">
        <f t="shared" si="3"/>
        <v>0.043638840463498134</v>
      </c>
    </row>
    <row r="25" spans="1:7" ht="15">
      <c r="A25" s="5" t="s">
        <v>15</v>
      </c>
      <c r="B25" s="39">
        <v>270000</v>
      </c>
      <c r="C25" s="39">
        <v>967857.05</v>
      </c>
      <c r="D25" s="39">
        <f t="shared" si="0"/>
        <v>358.4655740740741</v>
      </c>
      <c r="E25" s="39">
        <f t="shared" si="1"/>
        <v>100</v>
      </c>
      <c r="F25" s="39">
        <f t="shared" si="2"/>
        <v>1</v>
      </c>
      <c r="G25" s="39">
        <f t="shared" si="3"/>
        <v>1</v>
      </c>
    </row>
    <row r="26" spans="1:7" ht="15">
      <c r="A26" s="5" t="s">
        <v>16</v>
      </c>
      <c r="B26" s="39">
        <v>14211000</v>
      </c>
      <c r="C26" s="39">
        <v>3599721.94</v>
      </c>
      <c r="D26" s="39">
        <f t="shared" si="0"/>
        <v>25.330532263739357</v>
      </c>
      <c r="E26" s="39">
        <f t="shared" si="1"/>
        <v>25.330532263739357</v>
      </c>
      <c r="F26" s="39">
        <f t="shared" si="2"/>
        <v>0.25059842058263293</v>
      </c>
      <c r="G26" s="39">
        <f t="shared" si="3"/>
        <v>0.25059842058263293</v>
      </c>
    </row>
    <row r="27" spans="1:7" ht="15">
      <c r="A27" s="5" t="s">
        <v>17</v>
      </c>
      <c r="B27" s="39">
        <v>4047034</v>
      </c>
      <c r="C27" s="39">
        <v>14618.23</v>
      </c>
      <c r="D27" s="39">
        <f t="shared" si="0"/>
        <v>0.3612084800868982</v>
      </c>
      <c r="E27" s="39">
        <f t="shared" si="1"/>
        <v>0.3612084800868982</v>
      </c>
      <c r="F27" s="39">
        <f t="shared" si="2"/>
        <v>0</v>
      </c>
      <c r="G27" s="39">
        <f t="shared" si="3"/>
        <v>0</v>
      </c>
    </row>
    <row r="28" spans="1:7" ht="15">
      <c r="A28" s="5" t="s">
        <v>18</v>
      </c>
      <c r="B28" s="39">
        <v>2096300</v>
      </c>
      <c r="C28" s="39">
        <v>40856.86</v>
      </c>
      <c r="D28" s="39">
        <f t="shared" si="0"/>
        <v>1.9489987120164098</v>
      </c>
      <c r="E28" s="39">
        <f t="shared" si="1"/>
        <v>1.9489987120164098</v>
      </c>
      <c r="F28" s="39">
        <f t="shared" si="2"/>
        <v>0.015935462561407994</v>
      </c>
      <c r="G28" s="39">
        <f t="shared" si="3"/>
        <v>0.015935462561407994</v>
      </c>
    </row>
    <row r="29" spans="1:7" ht="15">
      <c r="A29" s="5" t="s">
        <v>19</v>
      </c>
      <c r="B29" s="39">
        <v>21849036</v>
      </c>
      <c r="C29" s="39">
        <v>4668367.44</v>
      </c>
      <c r="D29" s="39">
        <f t="shared" si="0"/>
        <v>21.366468708276194</v>
      </c>
      <c r="E29" s="39">
        <f t="shared" si="1"/>
        <v>21.366468708276194</v>
      </c>
      <c r="F29" s="39">
        <f t="shared" si="2"/>
        <v>0.2108140806183035</v>
      </c>
      <c r="G29" s="39">
        <f t="shared" si="3"/>
        <v>0.2108140806183035</v>
      </c>
    </row>
    <row r="30" spans="1:7" ht="15">
      <c r="A30" s="5" t="s">
        <v>20</v>
      </c>
      <c r="B30" s="39">
        <v>3716100</v>
      </c>
      <c r="C30" s="39">
        <v>1341559.64</v>
      </c>
      <c r="D30" s="39">
        <f t="shared" si="0"/>
        <v>36.101279298188956</v>
      </c>
      <c r="E30" s="39">
        <f t="shared" si="1"/>
        <v>36.101279298188956</v>
      </c>
      <c r="F30" s="39">
        <f t="shared" si="2"/>
        <v>0.35869634981431203</v>
      </c>
      <c r="G30" s="39">
        <f t="shared" si="3"/>
        <v>0.35869634981431203</v>
      </c>
    </row>
    <row r="31" spans="1:7" ht="15">
      <c r="A31" s="5" t="s">
        <v>21</v>
      </c>
      <c r="B31" s="39">
        <v>19780000</v>
      </c>
      <c r="C31" s="39">
        <v>97478.15</v>
      </c>
      <c r="D31" s="39">
        <f t="shared" si="0"/>
        <v>0.492811678463094</v>
      </c>
      <c r="E31" s="39">
        <f t="shared" si="1"/>
        <v>0.492811678463094</v>
      </c>
      <c r="F31" s="39">
        <f t="shared" si="2"/>
        <v>0.0013208028356094072</v>
      </c>
      <c r="G31" s="39">
        <f t="shared" si="3"/>
        <v>0.0013208028356094072</v>
      </c>
    </row>
    <row r="32" spans="1:7" ht="15">
      <c r="A32" s="5" t="s">
        <v>22</v>
      </c>
      <c r="B32" s="39">
        <v>5830200</v>
      </c>
      <c r="C32" s="39">
        <v>183359</v>
      </c>
      <c r="D32" s="39">
        <f t="shared" si="0"/>
        <v>3.144986449864499</v>
      </c>
      <c r="E32" s="39">
        <f t="shared" si="1"/>
        <v>3.144986449864499</v>
      </c>
      <c r="F32" s="39">
        <f t="shared" si="2"/>
        <v>0.027938696639262777</v>
      </c>
      <c r="G32" s="39">
        <f t="shared" si="3"/>
        <v>0.027938696639262777</v>
      </c>
    </row>
    <row r="33" spans="1:7" ht="15">
      <c r="A33" s="5" t="s">
        <v>23</v>
      </c>
      <c r="B33" s="39">
        <v>15328000</v>
      </c>
      <c r="C33" s="39">
        <v>317261.3</v>
      </c>
      <c r="D33" s="39">
        <f t="shared" si="0"/>
        <v>2.0698153705636746</v>
      </c>
      <c r="E33" s="39">
        <f t="shared" si="1"/>
        <v>2.0698153705636746</v>
      </c>
      <c r="F33" s="39">
        <f t="shared" si="2"/>
        <v>0.0171480089673238</v>
      </c>
      <c r="G33" s="39">
        <f t="shared" si="3"/>
        <v>0.0171480089673238</v>
      </c>
    </row>
    <row r="34" spans="1:7" ht="15">
      <c r="A34" s="5" t="s">
        <v>24</v>
      </c>
      <c r="B34" s="39">
        <v>3915000</v>
      </c>
      <c r="C34" s="39">
        <v>770605.31</v>
      </c>
      <c r="D34" s="39">
        <f t="shared" si="0"/>
        <v>19.683405108556833</v>
      </c>
      <c r="E34" s="39">
        <f t="shared" si="1"/>
        <v>19.683405108556833</v>
      </c>
      <c r="F34" s="39">
        <f t="shared" si="2"/>
        <v>0.19392243054863165</v>
      </c>
      <c r="G34" s="39">
        <f t="shared" si="3"/>
        <v>0.19392243054863165</v>
      </c>
    </row>
    <row r="35" spans="1:7" ht="15">
      <c r="A35" s="5" t="s">
        <v>25</v>
      </c>
      <c r="B35" s="39">
        <v>1114510</v>
      </c>
      <c r="C35" s="39">
        <v>51942</v>
      </c>
      <c r="D35" s="39">
        <f t="shared" si="0"/>
        <v>4.660523458739715</v>
      </c>
      <c r="E35" s="39">
        <f t="shared" si="1"/>
        <v>4.660523458739715</v>
      </c>
      <c r="F35" s="39">
        <f t="shared" si="2"/>
        <v>0.04314900766127403</v>
      </c>
      <c r="G35" s="39">
        <f t="shared" si="3"/>
        <v>0.04314900766127403</v>
      </c>
    </row>
    <row r="36" spans="1:7" ht="15">
      <c r="A36" s="5" t="s">
        <v>26</v>
      </c>
      <c r="B36" s="39">
        <v>8593259</v>
      </c>
      <c r="C36" s="39">
        <v>6767458.15</v>
      </c>
      <c r="D36" s="39">
        <f t="shared" si="0"/>
        <v>78.75310345004148</v>
      </c>
      <c r="E36" s="39">
        <f t="shared" si="1"/>
        <v>78.75310345004148</v>
      </c>
      <c r="F36" s="39">
        <f t="shared" si="2"/>
        <v>0.786760796414193</v>
      </c>
      <c r="G36" s="39">
        <f t="shared" si="3"/>
        <v>0.786760796414193</v>
      </c>
    </row>
    <row r="37" spans="1:7" ht="15">
      <c r="A37" s="5" t="s">
        <v>27</v>
      </c>
      <c r="B37" s="39">
        <v>0</v>
      </c>
      <c r="C37" s="39">
        <v>44455.21</v>
      </c>
      <c r="D37" s="39">
        <v>100</v>
      </c>
      <c r="E37" s="39">
        <f t="shared" si="1"/>
        <v>100</v>
      </c>
      <c r="F37" s="39">
        <f t="shared" si="2"/>
        <v>1</v>
      </c>
      <c r="G37" s="39">
        <f t="shared" si="3"/>
        <v>1</v>
      </c>
    </row>
    <row r="38" spans="1:7" ht="15">
      <c r="A38" s="5" t="s">
        <v>28</v>
      </c>
      <c r="B38" s="39">
        <v>4500000</v>
      </c>
      <c r="C38" s="39">
        <v>282993.8</v>
      </c>
      <c r="D38" s="39">
        <f t="shared" si="0"/>
        <v>6.288751111111111</v>
      </c>
      <c r="E38" s="39">
        <f t="shared" si="1"/>
        <v>6.288751111111111</v>
      </c>
      <c r="F38" s="39">
        <f t="shared" si="2"/>
        <v>0.0594903103560783</v>
      </c>
      <c r="G38" s="39">
        <f t="shared" si="3"/>
        <v>0.0594903103560783</v>
      </c>
    </row>
    <row r="39" spans="1:7" ht="15">
      <c r="A39" s="5" t="s">
        <v>29</v>
      </c>
      <c r="B39" s="39">
        <v>6148760</v>
      </c>
      <c r="C39" s="39">
        <v>371488.01</v>
      </c>
      <c r="D39" s="39">
        <f t="shared" si="0"/>
        <v>6.04167360573514</v>
      </c>
      <c r="E39" s="39">
        <f t="shared" si="1"/>
        <v>6.04167360573514</v>
      </c>
      <c r="F39" s="39">
        <f t="shared" si="2"/>
        <v>0.057010578299848055</v>
      </c>
      <c r="G39" s="39">
        <f t="shared" si="3"/>
        <v>0.057010578299848055</v>
      </c>
    </row>
    <row r="40" spans="1:7" ht="15">
      <c r="A40" s="5" t="s">
        <v>30</v>
      </c>
      <c r="B40" s="39">
        <v>5787500</v>
      </c>
      <c r="C40" s="39">
        <v>6183719</v>
      </c>
      <c r="D40" s="39">
        <f t="shared" si="0"/>
        <v>106.84611663066954</v>
      </c>
      <c r="E40" s="39">
        <f t="shared" si="1"/>
        <v>100</v>
      </c>
      <c r="F40" s="39">
        <f t="shared" si="2"/>
        <v>1</v>
      </c>
      <c r="G40" s="39">
        <f t="shared" si="3"/>
        <v>1</v>
      </c>
    </row>
    <row r="41" spans="1:7" ht="15">
      <c r="A41" s="5" t="s">
        <v>31</v>
      </c>
      <c r="B41" s="39">
        <v>11141923.39</v>
      </c>
      <c r="C41" s="39">
        <v>3216920.67</v>
      </c>
      <c r="D41" s="39">
        <f t="shared" si="0"/>
        <v>28.87222032855855</v>
      </c>
      <c r="E41" s="39">
        <f t="shared" si="1"/>
        <v>28.87222032855855</v>
      </c>
      <c r="F41" s="39">
        <f t="shared" si="2"/>
        <v>0.2861436937718544</v>
      </c>
      <c r="G41" s="39">
        <f t="shared" si="3"/>
        <v>0.2861436937718544</v>
      </c>
    </row>
    <row r="42" spans="1:7" ht="15">
      <c r="A42" s="5" t="s">
        <v>32</v>
      </c>
      <c r="B42" s="39">
        <v>30908446</v>
      </c>
      <c r="C42" s="39">
        <v>5540252.96</v>
      </c>
      <c r="D42" s="39">
        <f t="shared" si="0"/>
        <v>17.924721805813206</v>
      </c>
      <c r="E42" s="39">
        <f t="shared" si="1"/>
        <v>17.924721805813206</v>
      </c>
      <c r="F42" s="39">
        <f t="shared" si="2"/>
        <v>0.17627184209892982</v>
      </c>
      <c r="G42" s="39">
        <f t="shared" si="3"/>
        <v>0.17627184209892982</v>
      </c>
    </row>
    <row r="43" spans="1:7" ht="15">
      <c r="A43" s="5" t="s">
        <v>33</v>
      </c>
      <c r="B43" s="39">
        <v>6375406</v>
      </c>
      <c r="C43" s="39">
        <v>6545650.52</v>
      </c>
      <c r="D43" s="39">
        <f t="shared" si="0"/>
        <v>102.67033221099958</v>
      </c>
      <c r="E43" s="39">
        <f t="shared" si="1"/>
        <v>100</v>
      </c>
      <c r="F43" s="39">
        <f t="shared" si="2"/>
        <v>1</v>
      </c>
      <c r="G43" s="39">
        <f t="shared" si="3"/>
        <v>1</v>
      </c>
    </row>
    <row r="44" spans="1:7" ht="15">
      <c r="A44" s="5" t="s">
        <v>34</v>
      </c>
      <c r="B44" s="39">
        <v>835000</v>
      </c>
      <c r="C44" s="39">
        <v>121950.23</v>
      </c>
      <c r="D44" s="39">
        <f t="shared" si="0"/>
        <v>14.604817964071856</v>
      </c>
      <c r="E44" s="39">
        <f t="shared" si="1"/>
        <v>14.604817964071856</v>
      </c>
      <c r="F44" s="39">
        <f t="shared" si="2"/>
        <v>0.14295245121613434</v>
      </c>
      <c r="G44" s="39">
        <f t="shared" si="3"/>
        <v>0.14295245121613434</v>
      </c>
    </row>
    <row r="45" spans="1:7" ht="15">
      <c r="A45" s="5" t="s">
        <v>35</v>
      </c>
      <c r="B45" s="39">
        <v>3291000</v>
      </c>
      <c r="C45" s="39">
        <v>125374.2</v>
      </c>
      <c r="D45" s="39">
        <f t="shared" si="0"/>
        <v>3.8096080218778487</v>
      </c>
      <c r="E45" s="39">
        <f t="shared" si="1"/>
        <v>3.8096080218778487</v>
      </c>
      <c r="F45" s="39">
        <f t="shared" si="2"/>
        <v>0.034609006082754204</v>
      </c>
      <c r="G45" s="39">
        <f t="shared" si="3"/>
        <v>0.034609006082754204</v>
      </c>
    </row>
    <row r="46" spans="1:7" ht="15">
      <c r="A46" s="5" t="s">
        <v>36</v>
      </c>
      <c r="B46" s="39">
        <v>7607534</v>
      </c>
      <c r="C46" s="39">
        <v>727012.1</v>
      </c>
      <c r="D46" s="39">
        <f t="shared" si="0"/>
        <v>9.556475199453594</v>
      </c>
      <c r="E46" s="39">
        <f t="shared" si="1"/>
        <v>9.556475199453594</v>
      </c>
      <c r="F46" s="39">
        <f t="shared" si="2"/>
        <v>0.09228601209528917</v>
      </c>
      <c r="G46" s="39">
        <f t="shared" si="3"/>
        <v>0.09228601209528917</v>
      </c>
    </row>
    <row r="47" spans="1:7" ht="15">
      <c r="A47" s="15" t="s">
        <v>109</v>
      </c>
      <c r="B47" s="44">
        <f>AVERAGE(B$10:B$46)</f>
        <v>19348354.945675675</v>
      </c>
      <c r="C47" s="44">
        <f>AVERAGE(C$10:C$46)</f>
        <v>7054460.536216215</v>
      </c>
      <c r="D47" s="16">
        <f>$C47/$B47*100</f>
        <v>36.46026008941332</v>
      </c>
      <c r="E47" s="16"/>
      <c r="F47" s="24"/>
      <c r="G47" s="24"/>
    </row>
    <row r="48" ht="15">
      <c r="A48" s="6" t="s">
        <v>39</v>
      </c>
    </row>
    <row r="49" ht="15">
      <c r="E49" s="21"/>
    </row>
    <row r="50" spans="2:4" ht="15">
      <c r="B50" s="21">
        <f>SUM(B$10:B$46)</f>
        <v>715889132.99</v>
      </c>
      <c r="C50" s="21">
        <f>SUM(C$10:C$46)</f>
        <v>261015039.83999997</v>
      </c>
      <c r="D50" s="21">
        <f>$C$50/$B$50*100</f>
        <v>36.46026008941332</v>
      </c>
    </row>
  </sheetData>
  <sheetProtection/>
  <mergeCells count="7">
    <mergeCell ref="A1:G1"/>
    <mergeCell ref="A7:A8"/>
    <mergeCell ref="E7:E8"/>
    <mergeCell ref="F7:F8"/>
    <mergeCell ref="G7:G8"/>
    <mergeCell ref="B7:C7"/>
    <mergeCell ref="D7:D8"/>
  </mergeCells>
  <printOptions/>
  <pageMargins left="0.21" right="0.15748031496062992" top="0.58" bottom="0.31496062992125984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G46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8.7109375" defaultRowHeight="15"/>
  <cols>
    <col min="1" max="1" width="24.7109375" style="1" customWidth="1"/>
    <col min="2" max="2" width="23.8515625" style="1" customWidth="1"/>
    <col min="3" max="3" width="17.28125" style="1" customWidth="1"/>
    <col min="4" max="4" width="18.57421875" style="1" customWidth="1"/>
    <col min="5" max="6" width="8.421875" style="2" customWidth="1"/>
    <col min="7" max="7" width="17.28125" style="2" customWidth="1"/>
    <col min="8" max="16384" width="8.7109375" style="1" customWidth="1"/>
  </cols>
  <sheetData>
    <row r="1" spans="1:7" ht="17.25" customHeight="1">
      <c r="A1" s="73" t="s">
        <v>132</v>
      </c>
      <c r="B1" s="73"/>
      <c r="C1" s="73"/>
      <c r="D1" s="76"/>
      <c r="E1" s="76"/>
      <c r="F1" s="76"/>
      <c r="G1" s="76"/>
    </row>
    <row r="3" spans="1:7" ht="15">
      <c r="A3" s="11" t="s">
        <v>57</v>
      </c>
      <c r="B3" s="11">
        <v>1</v>
      </c>
      <c r="C3" s="2"/>
      <c r="D3" s="2"/>
      <c r="F3" s="1"/>
      <c r="G3" s="1"/>
    </row>
    <row r="4" spans="1:7" ht="15">
      <c r="A4" s="12" t="s">
        <v>58</v>
      </c>
      <c r="B4" s="12">
        <v>0</v>
      </c>
      <c r="C4" s="2"/>
      <c r="D4" s="2"/>
      <c r="F4" s="1"/>
      <c r="G4" s="1"/>
    </row>
    <row r="5" spans="1:7" ht="15">
      <c r="A5" s="13" t="s">
        <v>59</v>
      </c>
      <c r="B5" s="14" t="s">
        <v>43</v>
      </c>
      <c r="C5" s="2"/>
      <c r="D5" s="2"/>
      <c r="F5" s="1"/>
      <c r="G5" s="1"/>
    </row>
    <row r="6" ht="15">
      <c r="A6" s="59"/>
    </row>
    <row r="7" spans="1:7" s="8" customFormat="1" ht="102.75" customHeight="1">
      <c r="A7" s="3" t="s">
        <v>38</v>
      </c>
      <c r="B7" s="3" t="s">
        <v>225</v>
      </c>
      <c r="C7" s="3" t="s">
        <v>235</v>
      </c>
      <c r="D7" s="3" t="s">
        <v>131</v>
      </c>
      <c r="E7" s="9" t="s">
        <v>87</v>
      </c>
      <c r="F7" s="9" t="s">
        <v>88</v>
      </c>
      <c r="G7" s="9" t="s">
        <v>89</v>
      </c>
    </row>
    <row r="8" spans="1:7" s="7" customFormat="1" ht="15">
      <c r="A8" s="9">
        <v>1</v>
      </c>
      <c r="B8" s="9">
        <v>2</v>
      </c>
      <c r="C8" s="9">
        <v>3</v>
      </c>
      <c r="D8" s="9" t="s">
        <v>133</v>
      </c>
      <c r="E8" s="9">
        <v>5</v>
      </c>
      <c r="F8" s="9">
        <v>6</v>
      </c>
      <c r="G8" s="9">
        <v>7</v>
      </c>
    </row>
    <row r="9" spans="1:7" ht="15">
      <c r="A9" s="5" t="s">
        <v>0</v>
      </c>
      <c r="B9" s="45">
        <v>0</v>
      </c>
      <c r="C9" s="45">
        <v>934129713.72</v>
      </c>
      <c r="D9" s="45"/>
      <c r="E9" s="20">
        <f aca="true" t="shared" si="0" ref="E9:E45">IF($D9&lt;0,1,0)</f>
        <v>0</v>
      </c>
      <c r="F9" s="20">
        <f aca="true" t="shared" si="1" ref="F9:F45">($E9-$B$4)/($B$3-$B$4)</f>
        <v>0</v>
      </c>
      <c r="G9" s="20">
        <f aca="true" t="shared" si="2" ref="G9:G45">$F9*$B$5</f>
        <v>0</v>
      </c>
    </row>
    <row r="10" spans="1:7" ht="15">
      <c r="A10" s="5" t="s">
        <v>1</v>
      </c>
      <c r="B10" s="45">
        <v>0</v>
      </c>
      <c r="C10" s="45">
        <v>668592194</v>
      </c>
      <c r="D10" s="45"/>
      <c r="E10" s="20">
        <f t="shared" si="0"/>
        <v>0</v>
      </c>
      <c r="F10" s="20">
        <f t="shared" si="1"/>
        <v>0</v>
      </c>
      <c r="G10" s="20">
        <f t="shared" si="2"/>
        <v>0</v>
      </c>
    </row>
    <row r="11" spans="1:7" ht="15">
      <c r="A11" s="5" t="s">
        <v>2</v>
      </c>
      <c r="B11" s="45">
        <v>0</v>
      </c>
      <c r="C11" s="45">
        <v>246880015.14</v>
      </c>
      <c r="D11" s="45"/>
      <c r="E11" s="20">
        <f t="shared" si="0"/>
        <v>0</v>
      </c>
      <c r="F11" s="20">
        <f t="shared" si="1"/>
        <v>0</v>
      </c>
      <c r="G11" s="20">
        <f t="shared" si="2"/>
        <v>0</v>
      </c>
    </row>
    <row r="12" spans="1:7" ht="15">
      <c r="A12" s="5" t="s">
        <v>3</v>
      </c>
      <c r="B12" s="45">
        <v>0</v>
      </c>
      <c r="C12" s="45">
        <v>139208984</v>
      </c>
      <c r="D12" s="45"/>
      <c r="E12" s="20">
        <f t="shared" si="0"/>
        <v>0</v>
      </c>
      <c r="F12" s="20">
        <f t="shared" si="1"/>
        <v>0</v>
      </c>
      <c r="G12" s="20">
        <f t="shared" si="2"/>
        <v>0</v>
      </c>
    </row>
    <row r="13" spans="1:7" ht="15">
      <c r="A13" s="5" t="s">
        <v>4</v>
      </c>
      <c r="B13" s="45">
        <v>130986535.5</v>
      </c>
      <c r="C13" s="45">
        <v>105477598.21</v>
      </c>
      <c r="D13" s="45">
        <f aca="true" t="shared" si="3" ref="D13:D45">$B13-$C13</f>
        <v>25508937.290000007</v>
      </c>
      <c r="E13" s="20">
        <f t="shared" si="0"/>
        <v>0</v>
      </c>
      <c r="F13" s="20">
        <f t="shared" si="1"/>
        <v>0</v>
      </c>
      <c r="G13" s="20">
        <f t="shared" si="2"/>
        <v>0</v>
      </c>
    </row>
    <row r="14" spans="1:7" ht="15">
      <c r="A14" s="5" t="s">
        <v>5</v>
      </c>
      <c r="B14" s="45">
        <v>0</v>
      </c>
      <c r="C14" s="45">
        <v>68547090</v>
      </c>
      <c r="D14" s="45"/>
      <c r="E14" s="20">
        <f t="shared" si="0"/>
        <v>0</v>
      </c>
      <c r="F14" s="20">
        <f t="shared" si="1"/>
        <v>0</v>
      </c>
      <c r="G14" s="20">
        <f t="shared" si="2"/>
        <v>0</v>
      </c>
    </row>
    <row r="15" spans="1:7" ht="15">
      <c r="A15" s="5" t="s">
        <v>6</v>
      </c>
      <c r="B15" s="45">
        <v>112694805.29</v>
      </c>
      <c r="C15" s="45">
        <v>85423521.17</v>
      </c>
      <c r="D15" s="45">
        <f t="shared" si="3"/>
        <v>27271284.120000005</v>
      </c>
      <c r="E15" s="20">
        <f t="shared" si="0"/>
        <v>0</v>
      </c>
      <c r="F15" s="20">
        <f t="shared" si="1"/>
        <v>0</v>
      </c>
      <c r="G15" s="20">
        <f t="shared" si="2"/>
        <v>0</v>
      </c>
    </row>
    <row r="16" spans="1:7" ht="15">
      <c r="A16" s="5" t="s">
        <v>7</v>
      </c>
      <c r="B16" s="45">
        <v>49297466.03</v>
      </c>
      <c r="C16" s="45">
        <v>43223216</v>
      </c>
      <c r="D16" s="45">
        <f t="shared" si="3"/>
        <v>6074250.030000001</v>
      </c>
      <c r="E16" s="20">
        <f t="shared" si="0"/>
        <v>0</v>
      </c>
      <c r="F16" s="20">
        <f t="shared" si="1"/>
        <v>0</v>
      </c>
      <c r="G16" s="20">
        <f t="shared" si="2"/>
        <v>0</v>
      </c>
    </row>
    <row r="17" spans="1:7" ht="15">
      <c r="A17" s="5" t="s">
        <v>8</v>
      </c>
      <c r="B17" s="45">
        <v>123712470</v>
      </c>
      <c r="C17" s="45">
        <v>79224208</v>
      </c>
      <c r="D17" s="45">
        <f t="shared" si="3"/>
        <v>44488262</v>
      </c>
      <c r="E17" s="20">
        <f t="shared" si="0"/>
        <v>0</v>
      </c>
      <c r="F17" s="20">
        <f t="shared" si="1"/>
        <v>0</v>
      </c>
      <c r="G17" s="20">
        <f t="shared" si="2"/>
        <v>0</v>
      </c>
    </row>
    <row r="18" spans="1:7" ht="15">
      <c r="A18" s="5" t="s">
        <v>9</v>
      </c>
      <c r="B18" s="45">
        <v>58800915</v>
      </c>
      <c r="C18" s="45">
        <v>49698300</v>
      </c>
      <c r="D18" s="45">
        <f t="shared" si="3"/>
        <v>9102615</v>
      </c>
      <c r="E18" s="20">
        <f t="shared" si="0"/>
        <v>0</v>
      </c>
      <c r="F18" s="20">
        <f t="shared" si="1"/>
        <v>0</v>
      </c>
      <c r="G18" s="20">
        <f t="shared" si="2"/>
        <v>0</v>
      </c>
    </row>
    <row r="19" spans="1:7" ht="15">
      <c r="A19" s="5" t="s">
        <v>10</v>
      </c>
      <c r="B19" s="45">
        <v>34110279.6</v>
      </c>
      <c r="C19" s="45">
        <v>23997203</v>
      </c>
      <c r="D19" s="45">
        <f t="shared" si="3"/>
        <v>10113076.600000001</v>
      </c>
      <c r="E19" s="20">
        <f t="shared" si="0"/>
        <v>0</v>
      </c>
      <c r="F19" s="20">
        <f t="shared" si="1"/>
        <v>0</v>
      </c>
      <c r="G19" s="20">
        <f t="shared" si="2"/>
        <v>0</v>
      </c>
    </row>
    <row r="20" spans="1:7" ht="15">
      <c r="A20" s="5" t="s">
        <v>11</v>
      </c>
      <c r="B20" s="45">
        <v>85546809.5</v>
      </c>
      <c r="C20" s="45">
        <v>48260930</v>
      </c>
      <c r="D20" s="45">
        <f t="shared" si="3"/>
        <v>37285879.5</v>
      </c>
      <c r="E20" s="20">
        <f t="shared" si="0"/>
        <v>0</v>
      </c>
      <c r="F20" s="20">
        <f t="shared" si="1"/>
        <v>0</v>
      </c>
      <c r="G20" s="20">
        <f t="shared" si="2"/>
        <v>0</v>
      </c>
    </row>
    <row r="21" spans="1:7" ht="15">
      <c r="A21" s="5" t="s">
        <v>12</v>
      </c>
      <c r="B21" s="45">
        <v>42012708.2</v>
      </c>
      <c r="C21" s="45">
        <v>26206578</v>
      </c>
      <c r="D21" s="45">
        <f t="shared" si="3"/>
        <v>15806130.200000003</v>
      </c>
      <c r="E21" s="20">
        <f t="shared" si="0"/>
        <v>0</v>
      </c>
      <c r="F21" s="20">
        <f t="shared" si="1"/>
        <v>0</v>
      </c>
      <c r="G21" s="20">
        <f t="shared" si="2"/>
        <v>0</v>
      </c>
    </row>
    <row r="22" spans="1:7" ht="15">
      <c r="A22" s="5" t="s">
        <v>13</v>
      </c>
      <c r="B22" s="45">
        <v>53041609.5</v>
      </c>
      <c r="C22" s="45">
        <v>29787999</v>
      </c>
      <c r="D22" s="45">
        <f t="shared" si="3"/>
        <v>23253610.5</v>
      </c>
      <c r="E22" s="20">
        <f t="shared" si="0"/>
        <v>0</v>
      </c>
      <c r="F22" s="20">
        <f t="shared" si="1"/>
        <v>0</v>
      </c>
      <c r="G22" s="20">
        <f t="shared" si="2"/>
        <v>0</v>
      </c>
    </row>
    <row r="23" spans="1:7" ht="15">
      <c r="A23" s="5" t="s">
        <v>14</v>
      </c>
      <c r="B23" s="45">
        <v>50244816.02</v>
      </c>
      <c r="C23" s="45">
        <v>28360769.8</v>
      </c>
      <c r="D23" s="45">
        <f t="shared" si="3"/>
        <v>21884046.220000003</v>
      </c>
      <c r="E23" s="20">
        <f t="shared" si="0"/>
        <v>0</v>
      </c>
      <c r="F23" s="20">
        <f t="shared" si="1"/>
        <v>0</v>
      </c>
      <c r="G23" s="20">
        <f t="shared" si="2"/>
        <v>0</v>
      </c>
    </row>
    <row r="24" spans="1:7" ht="15">
      <c r="A24" s="5" t="s">
        <v>15</v>
      </c>
      <c r="B24" s="45">
        <v>64885825.2</v>
      </c>
      <c r="C24" s="45">
        <v>30154000</v>
      </c>
      <c r="D24" s="45">
        <f t="shared" si="3"/>
        <v>34731825.2</v>
      </c>
      <c r="E24" s="20">
        <f t="shared" si="0"/>
        <v>0</v>
      </c>
      <c r="F24" s="20">
        <f t="shared" si="1"/>
        <v>0</v>
      </c>
      <c r="G24" s="20">
        <f t="shared" si="2"/>
        <v>0</v>
      </c>
    </row>
    <row r="25" spans="1:7" ht="15">
      <c r="A25" s="5" t="s">
        <v>16</v>
      </c>
      <c r="B25" s="45">
        <v>125186217.63</v>
      </c>
      <c r="C25" s="45">
        <v>103066108.7</v>
      </c>
      <c r="D25" s="45">
        <f t="shared" si="3"/>
        <v>22120108.929999992</v>
      </c>
      <c r="E25" s="20">
        <f t="shared" si="0"/>
        <v>0</v>
      </c>
      <c r="F25" s="20">
        <f t="shared" si="1"/>
        <v>0</v>
      </c>
      <c r="G25" s="20">
        <f t="shared" si="2"/>
        <v>0</v>
      </c>
    </row>
    <row r="26" spans="1:7" ht="15">
      <c r="A26" s="5" t="s">
        <v>17</v>
      </c>
      <c r="B26" s="45">
        <v>30604013.82</v>
      </c>
      <c r="C26" s="45">
        <v>21198987</v>
      </c>
      <c r="D26" s="45">
        <f t="shared" si="3"/>
        <v>9405026.82</v>
      </c>
      <c r="E26" s="20">
        <f t="shared" si="0"/>
        <v>0</v>
      </c>
      <c r="F26" s="20">
        <f t="shared" si="1"/>
        <v>0</v>
      </c>
      <c r="G26" s="20">
        <f t="shared" si="2"/>
        <v>0</v>
      </c>
    </row>
    <row r="27" spans="1:7" ht="15">
      <c r="A27" s="5" t="s">
        <v>18</v>
      </c>
      <c r="B27" s="45">
        <v>35822877</v>
      </c>
      <c r="C27" s="45">
        <v>25687873</v>
      </c>
      <c r="D27" s="45">
        <f t="shared" si="3"/>
        <v>10135004</v>
      </c>
      <c r="E27" s="20">
        <f t="shared" si="0"/>
        <v>0</v>
      </c>
      <c r="F27" s="20">
        <f t="shared" si="1"/>
        <v>0</v>
      </c>
      <c r="G27" s="20">
        <f t="shared" si="2"/>
        <v>0</v>
      </c>
    </row>
    <row r="28" spans="1:7" ht="15">
      <c r="A28" s="5" t="s">
        <v>19</v>
      </c>
      <c r="B28" s="45">
        <v>80751093.66</v>
      </c>
      <c r="C28" s="45">
        <v>45813799.56</v>
      </c>
      <c r="D28" s="45">
        <f t="shared" si="3"/>
        <v>34937294.099999994</v>
      </c>
      <c r="E28" s="20">
        <f t="shared" si="0"/>
        <v>0</v>
      </c>
      <c r="F28" s="20">
        <f t="shared" si="1"/>
        <v>0</v>
      </c>
      <c r="G28" s="20">
        <f t="shared" si="2"/>
        <v>0</v>
      </c>
    </row>
    <row r="29" spans="1:7" ht="15">
      <c r="A29" s="5" t="s">
        <v>20</v>
      </c>
      <c r="B29" s="45">
        <v>97676604.7</v>
      </c>
      <c r="C29" s="45">
        <v>54025518.19</v>
      </c>
      <c r="D29" s="45">
        <f t="shared" si="3"/>
        <v>43651086.510000005</v>
      </c>
      <c r="E29" s="20">
        <f t="shared" si="0"/>
        <v>0</v>
      </c>
      <c r="F29" s="20">
        <f t="shared" si="1"/>
        <v>0</v>
      </c>
      <c r="G29" s="20">
        <f t="shared" si="2"/>
        <v>0</v>
      </c>
    </row>
    <row r="30" spans="1:7" ht="15">
      <c r="A30" s="5" t="s">
        <v>21</v>
      </c>
      <c r="B30" s="45">
        <v>46544124.1</v>
      </c>
      <c r="C30" s="45">
        <v>30341540</v>
      </c>
      <c r="D30" s="45">
        <f t="shared" si="3"/>
        <v>16202584.100000001</v>
      </c>
      <c r="E30" s="20">
        <f t="shared" si="0"/>
        <v>0</v>
      </c>
      <c r="F30" s="20">
        <f t="shared" si="1"/>
        <v>0</v>
      </c>
      <c r="G30" s="20">
        <f t="shared" si="2"/>
        <v>0</v>
      </c>
    </row>
    <row r="31" spans="1:7" ht="15">
      <c r="A31" s="5" t="s">
        <v>22</v>
      </c>
      <c r="B31" s="45">
        <v>63579138.03</v>
      </c>
      <c r="C31" s="45">
        <v>35493538</v>
      </c>
      <c r="D31" s="45">
        <f t="shared" si="3"/>
        <v>28085600.03</v>
      </c>
      <c r="E31" s="20">
        <f t="shared" si="0"/>
        <v>0</v>
      </c>
      <c r="F31" s="20">
        <f t="shared" si="1"/>
        <v>0</v>
      </c>
      <c r="G31" s="20">
        <f t="shared" si="2"/>
        <v>0</v>
      </c>
    </row>
    <row r="32" spans="1:7" ht="15">
      <c r="A32" s="5" t="s">
        <v>23</v>
      </c>
      <c r="B32" s="45">
        <v>48270624.4</v>
      </c>
      <c r="C32" s="45">
        <v>31680934</v>
      </c>
      <c r="D32" s="45">
        <f t="shared" si="3"/>
        <v>16589690.399999999</v>
      </c>
      <c r="E32" s="20">
        <f t="shared" si="0"/>
        <v>0</v>
      </c>
      <c r="F32" s="20">
        <f t="shared" si="1"/>
        <v>0</v>
      </c>
      <c r="G32" s="20">
        <f t="shared" si="2"/>
        <v>0</v>
      </c>
    </row>
    <row r="33" spans="1:7" ht="15">
      <c r="A33" s="5" t="s">
        <v>24</v>
      </c>
      <c r="B33" s="45">
        <v>92459371.8</v>
      </c>
      <c r="C33" s="45">
        <v>72807421</v>
      </c>
      <c r="D33" s="45">
        <f t="shared" si="3"/>
        <v>19651950.799999997</v>
      </c>
      <c r="E33" s="20">
        <f t="shared" si="0"/>
        <v>0</v>
      </c>
      <c r="F33" s="20">
        <f t="shared" si="1"/>
        <v>0</v>
      </c>
      <c r="G33" s="20">
        <f t="shared" si="2"/>
        <v>0</v>
      </c>
    </row>
    <row r="34" spans="1:7" ht="15">
      <c r="A34" s="5" t="s">
        <v>25</v>
      </c>
      <c r="B34" s="45">
        <v>28858123.92</v>
      </c>
      <c r="C34" s="45">
        <v>25050003.64</v>
      </c>
      <c r="D34" s="45">
        <f t="shared" si="3"/>
        <v>3808120.280000001</v>
      </c>
      <c r="E34" s="20">
        <f t="shared" si="0"/>
        <v>0</v>
      </c>
      <c r="F34" s="20">
        <f t="shared" si="1"/>
        <v>0</v>
      </c>
      <c r="G34" s="20">
        <f t="shared" si="2"/>
        <v>0</v>
      </c>
    </row>
    <row r="35" spans="1:7" ht="15">
      <c r="A35" s="5" t="s">
        <v>26</v>
      </c>
      <c r="B35" s="45">
        <v>72161016</v>
      </c>
      <c r="C35" s="45">
        <v>43801330.01</v>
      </c>
      <c r="D35" s="45">
        <f t="shared" si="3"/>
        <v>28359685.990000002</v>
      </c>
      <c r="E35" s="20">
        <f t="shared" si="0"/>
        <v>0</v>
      </c>
      <c r="F35" s="20">
        <f t="shared" si="1"/>
        <v>0</v>
      </c>
      <c r="G35" s="20">
        <f t="shared" si="2"/>
        <v>0</v>
      </c>
    </row>
    <row r="36" spans="1:7" ht="15">
      <c r="A36" s="5" t="s">
        <v>27</v>
      </c>
      <c r="B36" s="45">
        <v>43655254.5</v>
      </c>
      <c r="C36" s="45">
        <v>26793392</v>
      </c>
      <c r="D36" s="45">
        <f t="shared" si="3"/>
        <v>16861862.5</v>
      </c>
      <c r="E36" s="20">
        <f t="shared" si="0"/>
        <v>0</v>
      </c>
      <c r="F36" s="20">
        <f t="shared" si="1"/>
        <v>0</v>
      </c>
      <c r="G36" s="20">
        <f t="shared" si="2"/>
        <v>0</v>
      </c>
    </row>
    <row r="37" spans="1:7" ht="15">
      <c r="A37" s="5" t="s">
        <v>28</v>
      </c>
      <c r="B37" s="45">
        <v>76679208.2</v>
      </c>
      <c r="C37" s="45">
        <v>35045953.92</v>
      </c>
      <c r="D37" s="45">
        <f t="shared" si="3"/>
        <v>41633254.28</v>
      </c>
      <c r="E37" s="20">
        <f t="shared" si="0"/>
        <v>0</v>
      </c>
      <c r="F37" s="20">
        <f t="shared" si="1"/>
        <v>0</v>
      </c>
      <c r="G37" s="20">
        <f t="shared" si="2"/>
        <v>0</v>
      </c>
    </row>
    <row r="38" spans="1:7" ht="15">
      <c r="A38" s="5" t="s">
        <v>29</v>
      </c>
      <c r="B38" s="45">
        <v>64874531.78</v>
      </c>
      <c r="C38" s="45">
        <v>32989030</v>
      </c>
      <c r="D38" s="45">
        <f t="shared" si="3"/>
        <v>31885501.78</v>
      </c>
      <c r="E38" s="20">
        <f t="shared" si="0"/>
        <v>0</v>
      </c>
      <c r="F38" s="20">
        <f t="shared" si="1"/>
        <v>0</v>
      </c>
      <c r="G38" s="20">
        <f t="shared" si="2"/>
        <v>0</v>
      </c>
    </row>
    <row r="39" spans="1:7" ht="15">
      <c r="A39" s="5" t="s">
        <v>30</v>
      </c>
      <c r="B39" s="45">
        <v>104037958.72</v>
      </c>
      <c r="C39" s="45">
        <v>52484877.91</v>
      </c>
      <c r="D39" s="45">
        <f t="shared" si="3"/>
        <v>51553080.81</v>
      </c>
      <c r="E39" s="20">
        <f t="shared" si="0"/>
        <v>0</v>
      </c>
      <c r="F39" s="20">
        <f t="shared" si="1"/>
        <v>0</v>
      </c>
      <c r="G39" s="20">
        <f t="shared" si="2"/>
        <v>0</v>
      </c>
    </row>
    <row r="40" spans="1:7" ht="15">
      <c r="A40" s="5" t="s">
        <v>31</v>
      </c>
      <c r="B40" s="45">
        <v>130610010.3</v>
      </c>
      <c r="C40" s="45">
        <v>82953194.65</v>
      </c>
      <c r="D40" s="45">
        <f t="shared" si="3"/>
        <v>47656815.64999999</v>
      </c>
      <c r="E40" s="20">
        <f t="shared" si="0"/>
        <v>0</v>
      </c>
      <c r="F40" s="20">
        <f t="shared" si="1"/>
        <v>0</v>
      </c>
      <c r="G40" s="20">
        <f t="shared" si="2"/>
        <v>0</v>
      </c>
    </row>
    <row r="41" spans="1:7" ht="15">
      <c r="A41" s="5" t="s">
        <v>32</v>
      </c>
      <c r="B41" s="45">
        <v>68630015.58</v>
      </c>
      <c r="C41" s="45">
        <v>60053488.54</v>
      </c>
      <c r="D41" s="45">
        <f t="shared" si="3"/>
        <v>8576527.04</v>
      </c>
      <c r="E41" s="20">
        <f t="shared" si="0"/>
        <v>0</v>
      </c>
      <c r="F41" s="20">
        <f t="shared" si="1"/>
        <v>0</v>
      </c>
      <c r="G41" s="20">
        <f t="shared" si="2"/>
        <v>0</v>
      </c>
    </row>
    <row r="42" spans="1:7" ht="15">
      <c r="A42" s="5" t="s">
        <v>33</v>
      </c>
      <c r="B42" s="45">
        <v>43938946.8</v>
      </c>
      <c r="C42" s="45">
        <v>26414693</v>
      </c>
      <c r="D42" s="45">
        <f t="shared" si="3"/>
        <v>17524253.799999997</v>
      </c>
      <c r="E42" s="20">
        <f t="shared" si="0"/>
        <v>0</v>
      </c>
      <c r="F42" s="20">
        <f t="shared" si="1"/>
        <v>0</v>
      </c>
      <c r="G42" s="20">
        <f t="shared" si="2"/>
        <v>0</v>
      </c>
    </row>
    <row r="43" spans="1:7" ht="15">
      <c r="A43" s="5" t="s">
        <v>34</v>
      </c>
      <c r="B43" s="45">
        <v>44740737.26</v>
      </c>
      <c r="C43" s="45">
        <v>28398466</v>
      </c>
      <c r="D43" s="45">
        <f t="shared" si="3"/>
        <v>16342271.259999998</v>
      </c>
      <c r="E43" s="20">
        <f t="shared" si="0"/>
        <v>0</v>
      </c>
      <c r="F43" s="20">
        <f t="shared" si="1"/>
        <v>0</v>
      </c>
      <c r="G43" s="20">
        <f t="shared" si="2"/>
        <v>0</v>
      </c>
    </row>
    <row r="44" spans="1:7" ht="15">
      <c r="A44" s="5" t="s">
        <v>35</v>
      </c>
      <c r="B44" s="45">
        <v>43617746.47</v>
      </c>
      <c r="C44" s="45">
        <v>28428716</v>
      </c>
      <c r="D44" s="45">
        <f t="shared" si="3"/>
        <v>15189030.469999999</v>
      </c>
      <c r="E44" s="20">
        <f t="shared" si="0"/>
        <v>0</v>
      </c>
      <c r="F44" s="20">
        <f t="shared" si="1"/>
        <v>0</v>
      </c>
      <c r="G44" s="20">
        <f t="shared" si="2"/>
        <v>0</v>
      </c>
    </row>
    <row r="45" spans="1:7" ht="15">
      <c r="A45" s="5" t="s">
        <v>36</v>
      </c>
      <c r="B45" s="45">
        <v>54900171.23</v>
      </c>
      <c r="C45" s="45">
        <v>31409313.34</v>
      </c>
      <c r="D45" s="45">
        <f t="shared" si="3"/>
        <v>23490857.889999997</v>
      </c>
      <c r="E45" s="20">
        <f t="shared" si="0"/>
        <v>0</v>
      </c>
      <c r="F45" s="20">
        <f t="shared" si="1"/>
        <v>0</v>
      </c>
      <c r="G45" s="20">
        <f t="shared" si="2"/>
        <v>0</v>
      </c>
    </row>
    <row r="46" spans="1:3" ht="15">
      <c r="A46" s="6"/>
      <c r="B46" s="6"/>
      <c r="C46" s="6"/>
    </row>
  </sheetData>
  <sheetProtection/>
  <mergeCells count="1">
    <mergeCell ref="A1:G1"/>
  </mergeCells>
  <printOptions/>
  <pageMargins left="0.24" right="0.1968503937007874" top="0.61" bottom="0.31496062992125984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35" activePane="bottomLeft" state="frozen"/>
      <selection pane="topLeft" activeCell="A1" sqref="A1"/>
      <selection pane="bottomLeft" activeCell="F9" sqref="F9:F45"/>
    </sheetView>
  </sheetViews>
  <sheetFormatPr defaultColWidth="9.140625" defaultRowHeight="15"/>
  <cols>
    <col min="1" max="1" width="24.421875" style="1" customWidth="1"/>
    <col min="2" max="2" width="20.00390625" style="1" customWidth="1"/>
    <col min="3" max="3" width="18.00390625" style="1" customWidth="1"/>
    <col min="4" max="5" width="8.140625" style="1" customWidth="1"/>
    <col min="6" max="6" width="17.140625" style="1" customWidth="1"/>
    <col min="7" max="16384" width="9.140625" style="1" customWidth="1"/>
  </cols>
  <sheetData>
    <row r="1" spans="1:6" ht="33.75" customHeight="1">
      <c r="A1" s="73" t="s">
        <v>196</v>
      </c>
      <c r="B1" s="73"/>
      <c r="C1" s="73"/>
      <c r="D1" s="73"/>
      <c r="E1" s="73"/>
      <c r="F1" s="73"/>
    </row>
    <row r="3" spans="1:2" ht="15">
      <c r="A3" s="11" t="s">
        <v>134</v>
      </c>
      <c r="B3" s="30">
        <f>MAX($D$9:$D$45)</f>
        <v>0.17321482382349518</v>
      </c>
    </row>
    <row r="4" spans="1:2" ht="15">
      <c r="A4" s="12" t="s">
        <v>135</v>
      </c>
      <c r="B4" s="31">
        <f>MIN($D$9:$D$45)</f>
        <v>-0.03357909328197838</v>
      </c>
    </row>
    <row r="5" spans="1:2" ht="15">
      <c r="A5" s="13" t="s">
        <v>136</v>
      </c>
      <c r="B5" s="14" t="s">
        <v>41</v>
      </c>
    </row>
    <row r="7" spans="1:6" s="8" customFormat="1" ht="96.75" customHeight="1">
      <c r="A7" s="3" t="s">
        <v>38</v>
      </c>
      <c r="B7" s="3" t="s">
        <v>237</v>
      </c>
      <c r="C7" s="3" t="s">
        <v>238</v>
      </c>
      <c r="D7" s="9" t="s">
        <v>137</v>
      </c>
      <c r="E7" s="9" t="s">
        <v>138</v>
      </c>
      <c r="F7" s="9" t="s">
        <v>139</v>
      </c>
    </row>
    <row r="8" spans="1:6" s="7" customFormat="1" ht="15">
      <c r="A8" s="9">
        <v>1</v>
      </c>
      <c r="B8" s="9">
        <v>2</v>
      </c>
      <c r="C8" s="9">
        <v>3</v>
      </c>
      <c r="D8" s="9" t="s">
        <v>110</v>
      </c>
      <c r="E8" s="9">
        <v>5</v>
      </c>
      <c r="F8" s="9">
        <v>6</v>
      </c>
    </row>
    <row r="9" spans="1:6" ht="15">
      <c r="A9" s="5" t="s">
        <v>0</v>
      </c>
      <c r="B9" s="43">
        <v>25414794408.26</v>
      </c>
      <c r="C9" s="43">
        <v>286187109.36361814</v>
      </c>
      <c r="D9" s="39">
        <f>$C9/$B9</f>
        <v>0.011260650185334774</v>
      </c>
      <c r="E9" s="39">
        <f>($D9-$B$4)/($B$3-$B$4)</f>
        <v>0.21683299051994362</v>
      </c>
      <c r="F9" s="39">
        <f>$E9*$B$5</f>
        <v>-0.21683299051994362</v>
      </c>
    </row>
    <row r="10" spans="1:6" ht="15">
      <c r="A10" s="5" t="s">
        <v>1</v>
      </c>
      <c r="B10" s="43">
        <v>12428622481.29</v>
      </c>
      <c r="C10" s="43">
        <v>109188441.91640222</v>
      </c>
      <c r="D10" s="39">
        <f aca="true" t="shared" si="0" ref="D10:D46">$C10/$B10</f>
        <v>0.008785240848756495</v>
      </c>
      <c r="E10" s="39">
        <f aca="true" t="shared" si="1" ref="E10:E45">($D10-$B$4)/($B$3-$B$4)</f>
        <v>0.20486257392729446</v>
      </c>
      <c r="F10" s="39">
        <f aca="true" t="shared" si="2" ref="F10:F45">$E10*$B$5</f>
        <v>-0.20486257392729446</v>
      </c>
    </row>
    <row r="11" spans="1:6" ht="15">
      <c r="A11" s="5" t="s">
        <v>2</v>
      </c>
      <c r="B11" s="43">
        <v>1868930870.46</v>
      </c>
      <c r="C11" s="43">
        <v>156520981.61378032</v>
      </c>
      <c r="D11" s="39">
        <f t="shared" si="0"/>
        <v>0.08374894121966951</v>
      </c>
      <c r="E11" s="39">
        <f t="shared" si="1"/>
        <v>0.5673669522967916</v>
      </c>
      <c r="F11" s="39">
        <f t="shared" si="2"/>
        <v>-0.5673669522967916</v>
      </c>
    </row>
    <row r="12" spans="1:6" ht="15">
      <c r="A12" s="5" t="s">
        <v>3</v>
      </c>
      <c r="B12" s="43">
        <v>1737433889.21</v>
      </c>
      <c r="C12" s="43">
        <v>50177121.72150692</v>
      </c>
      <c r="D12" s="39">
        <f t="shared" si="0"/>
        <v>0.028880017843051362</v>
      </c>
      <c r="E12" s="39">
        <f t="shared" si="1"/>
        <v>0.3020355337298098</v>
      </c>
      <c r="F12" s="39">
        <f t="shared" si="2"/>
        <v>-0.3020355337298098</v>
      </c>
    </row>
    <row r="13" spans="1:6" ht="15">
      <c r="A13" s="5" t="s">
        <v>4</v>
      </c>
      <c r="B13" s="43">
        <v>1168459055.32</v>
      </c>
      <c r="C13" s="43">
        <v>41826041.51562589</v>
      </c>
      <c r="D13" s="39">
        <f t="shared" si="0"/>
        <v>0.03579589830314696</v>
      </c>
      <c r="E13" s="39">
        <f t="shared" si="1"/>
        <v>0.33547887943793425</v>
      </c>
      <c r="F13" s="39">
        <f t="shared" si="2"/>
        <v>-0.33547887943793425</v>
      </c>
    </row>
    <row r="14" spans="1:6" ht="15">
      <c r="A14" s="5" t="s">
        <v>5</v>
      </c>
      <c r="B14" s="43">
        <v>525423308.25</v>
      </c>
      <c r="C14" s="43">
        <v>36963341.25806975</v>
      </c>
      <c r="D14" s="39">
        <f t="shared" si="0"/>
        <v>0.07034964128481781</v>
      </c>
      <c r="E14" s="39">
        <f t="shared" si="1"/>
        <v>0.5025715263848316</v>
      </c>
      <c r="F14" s="39">
        <f t="shared" si="2"/>
        <v>-0.5025715263848316</v>
      </c>
    </row>
    <row r="15" spans="1:6" ht="15">
      <c r="A15" s="5" t="s">
        <v>6</v>
      </c>
      <c r="B15" s="43">
        <v>1338049767.9</v>
      </c>
      <c r="C15" s="43">
        <v>9122420.262627602</v>
      </c>
      <c r="D15" s="39">
        <f t="shared" si="0"/>
        <v>0.006817698774347361</v>
      </c>
      <c r="E15" s="39">
        <f t="shared" si="1"/>
        <v>0.1953480673985284</v>
      </c>
      <c r="F15" s="39">
        <f t="shared" si="2"/>
        <v>-0.1953480673985284</v>
      </c>
    </row>
    <row r="16" spans="1:6" ht="15">
      <c r="A16" s="5" t="s">
        <v>7</v>
      </c>
      <c r="B16" s="43">
        <v>358765569.16</v>
      </c>
      <c r="C16" s="43">
        <v>17038220.24805636</v>
      </c>
      <c r="D16" s="39">
        <f t="shared" si="0"/>
        <v>0.04749123581716327</v>
      </c>
      <c r="E16" s="39">
        <f t="shared" si="1"/>
        <v>0.39203439943444945</v>
      </c>
      <c r="F16" s="39">
        <f t="shared" si="2"/>
        <v>-0.39203439943444945</v>
      </c>
    </row>
    <row r="17" spans="1:6" ht="15">
      <c r="A17" s="5" t="s">
        <v>8</v>
      </c>
      <c r="B17" s="43">
        <v>726917544.17</v>
      </c>
      <c r="C17" s="43">
        <v>37625587.745548874</v>
      </c>
      <c r="D17" s="39">
        <f t="shared" si="0"/>
        <v>0.051760461757062226</v>
      </c>
      <c r="E17" s="39">
        <f t="shared" si="1"/>
        <v>0.4126792327044797</v>
      </c>
      <c r="F17" s="39">
        <f t="shared" si="2"/>
        <v>-0.4126792327044797</v>
      </c>
    </row>
    <row r="18" spans="1:6" ht="15">
      <c r="A18" s="5" t="s">
        <v>9</v>
      </c>
      <c r="B18" s="43">
        <v>734840896.37</v>
      </c>
      <c r="C18" s="43">
        <v>-1907361.6157056987</v>
      </c>
      <c r="D18" s="39">
        <f t="shared" si="0"/>
        <v>-0.002595611682920438</v>
      </c>
      <c r="E18" s="39">
        <f t="shared" si="1"/>
        <v>0.14982781908065057</v>
      </c>
      <c r="F18" s="39">
        <f t="shared" si="2"/>
        <v>-0.14982781908065057</v>
      </c>
    </row>
    <row r="19" spans="1:6" ht="15">
      <c r="A19" s="5" t="s">
        <v>10</v>
      </c>
      <c r="B19" s="43">
        <v>157331200.99</v>
      </c>
      <c r="C19" s="43">
        <v>17358699.515668914</v>
      </c>
      <c r="D19" s="39">
        <f t="shared" si="0"/>
        <v>0.11033221259635738</v>
      </c>
      <c r="E19" s="39">
        <f t="shared" si="1"/>
        <v>0.6959165331973229</v>
      </c>
      <c r="F19" s="39">
        <f t="shared" si="2"/>
        <v>-0.6959165331973229</v>
      </c>
    </row>
    <row r="20" spans="1:6" ht="15">
      <c r="A20" s="5" t="s">
        <v>11</v>
      </c>
      <c r="B20" s="43">
        <v>549245442.97</v>
      </c>
      <c r="C20" s="43">
        <v>25180899.833485574</v>
      </c>
      <c r="D20" s="39">
        <f t="shared" si="0"/>
        <v>0.04584635185559648</v>
      </c>
      <c r="E20" s="39">
        <f t="shared" si="1"/>
        <v>0.38408018112575604</v>
      </c>
      <c r="F20" s="39">
        <f t="shared" si="2"/>
        <v>-0.38408018112575604</v>
      </c>
    </row>
    <row r="21" spans="1:6" ht="15">
      <c r="A21" s="5" t="s">
        <v>12</v>
      </c>
      <c r="B21" s="43">
        <v>207466756.13</v>
      </c>
      <c r="C21" s="43">
        <v>21339440.35968978</v>
      </c>
      <c r="D21" s="39">
        <f t="shared" si="0"/>
        <v>0.10285715532332491</v>
      </c>
      <c r="E21" s="39">
        <f t="shared" si="1"/>
        <v>0.6597691581794212</v>
      </c>
      <c r="F21" s="39">
        <f t="shared" si="2"/>
        <v>-0.6597691581794212</v>
      </c>
    </row>
    <row r="22" spans="1:6" ht="15">
      <c r="A22" s="5" t="s">
        <v>13</v>
      </c>
      <c r="B22" s="43">
        <v>378437365.78</v>
      </c>
      <c r="C22" s="43">
        <v>6587513.338278219</v>
      </c>
      <c r="D22" s="39">
        <f t="shared" si="0"/>
        <v>0.017407142988379722</v>
      </c>
      <c r="E22" s="39">
        <f t="shared" si="1"/>
        <v>0.24655578357439298</v>
      </c>
      <c r="F22" s="39">
        <f t="shared" si="2"/>
        <v>-0.24655578357439298</v>
      </c>
    </row>
    <row r="23" spans="1:6" ht="15">
      <c r="A23" s="5" t="s">
        <v>14</v>
      </c>
      <c r="B23" s="43">
        <v>283310747.96</v>
      </c>
      <c r="C23" s="43">
        <v>22028802.649743672</v>
      </c>
      <c r="D23" s="39">
        <f t="shared" si="0"/>
        <v>0.07775491331819812</v>
      </c>
      <c r="E23" s="39">
        <f t="shared" si="1"/>
        <v>0.5383814386735152</v>
      </c>
      <c r="F23" s="39">
        <f t="shared" si="2"/>
        <v>-0.5383814386735152</v>
      </c>
    </row>
    <row r="24" spans="1:6" ht="15">
      <c r="A24" s="5" t="s">
        <v>15</v>
      </c>
      <c r="B24" s="43">
        <v>525064499.88</v>
      </c>
      <c r="C24" s="43">
        <v>926144.2289517149</v>
      </c>
      <c r="D24" s="39">
        <f t="shared" si="0"/>
        <v>0.0017638675422988585</v>
      </c>
      <c r="E24" s="39">
        <f t="shared" si="1"/>
        <v>0.17090909306704052</v>
      </c>
      <c r="F24" s="39">
        <f t="shared" si="2"/>
        <v>-0.17090909306704052</v>
      </c>
    </row>
    <row r="25" spans="1:6" ht="15">
      <c r="A25" s="5" t="s">
        <v>16</v>
      </c>
      <c r="B25" s="43">
        <v>3181323392.7</v>
      </c>
      <c r="C25" s="43">
        <v>-106825954.96361324</v>
      </c>
      <c r="D25" s="39">
        <f t="shared" si="0"/>
        <v>-0.03357909328197838</v>
      </c>
      <c r="E25" s="39">
        <f t="shared" si="1"/>
        <v>0</v>
      </c>
      <c r="F25" s="39">
        <f t="shared" si="2"/>
        <v>0</v>
      </c>
    </row>
    <row r="26" spans="1:6" ht="15">
      <c r="A26" s="5" t="s">
        <v>17</v>
      </c>
      <c r="B26" s="43">
        <v>127912479.67</v>
      </c>
      <c r="C26" s="43">
        <v>17860800.284268804</v>
      </c>
      <c r="D26" s="39">
        <f t="shared" si="0"/>
        <v>0.1396329766286111</v>
      </c>
      <c r="E26" s="39">
        <f t="shared" si="1"/>
        <v>0.8376071807868704</v>
      </c>
      <c r="F26" s="39">
        <f t="shared" si="2"/>
        <v>-0.8376071807868704</v>
      </c>
    </row>
    <row r="27" spans="1:6" ht="15">
      <c r="A27" s="5" t="s">
        <v>18</v>
      </c>
      <c r="B27" s="43">
        <v>201757362.91</v>
      </c>
      <c r="C27" s="43">
        <v>21230192.364355728</v>
      </c>
      <c r="D27" s="39">
        <f t="shared" si="0"/>
        <v>0.10522635733411177</v>
      </c>
      <c r="E27" s="39">
        <f t="shared" si="1"/>
        <v>0.6712259845887708</v>
      </c>
      <c r="F27" s="39">
        <f t="shared" si="2"/>
        <v>-0.6712259845887708</v>
      </c>
    </row>
    <row r="28" spans="1:6" ht="15">
      <c r="A28" s="5" t="s">
        <v>19</v>
      </c>
      <c r="B28" s="43">
        <v>506577232.64</v>
      </c>
      <c r="C28" s="43">
        <v>25061873.267084576</v>
      </c>
      <c r="D28" s="39">
        <f t="shared" si="0"/>
        <v>0.04947295624889412</v>
      </c>
      <c r="E28" s="39">
        <f t="shared" si="1"/>
        <v>0.40161746870200477</v>
      </c>
      <c r="F28" s="39">
        <f t="shared" si="2"/>
        <v>-0.40161746870200477</v>
      </c>
    </row>
    <row r="29" spans="1:6" ht="15">
      <c r="A29" s="5" t="s">
        <v>20</v>
      </c>
      <c r="B29" s="43">
        <v>717655877.86</v>
      </c>
      <c r="C29" s="43">
        <v>9079851.84642595</v>
      </c>
      <c r="D29" s="39">
        <f t="shared" si="0"/>
        <v>0.012652097093528221</v>
      </c>
      <c r="E29" s="39">
        <f t="shared" si="1"/>
        <v>0.22356165511351458</v>
      </c>
      <c r="F29" s="39">
        <f t="shared" si="2"/>
        <v>-0.22356165511351458</v>
      </c>
    </row>
    <row r="30" spans="1:6" ht="15">
      <c r="A30" s="5" t="s">
        <v>21</v>
      </c>
      <c r="B30" s="43">
        <v>212825648.56</v>
      </c>
      <c r="C30" s="43">
        <v>17544980.555450164</v>
      </c>
      <c r="D30" s="39">
        <f t="shared" si="0"/>
        <v>0.08243828069671719</v>
      </c>
      <c r="E30" s="39">
        <f t="shared" si="1"/>
        <v>0.561028949026203</v>
      </c>
      <c r="F30" s="39">
        <f t="shared" si="2"/>
        <v>-0.561028949026203</v>
      </c>
    </row>
    <row r="31" spans="1:6" ht="15">
      <c r="A31" s="5" t="s">
        <v>22</v>
      </c>
      <c r="B31" s="43">
        <v>371038278.16</v>
      </c>
      <c r="C31" s="43">
        <v>14904986.461897127</v>
      </c>
      <c r="D31" s="39">
        <f t="shared" si="0"/>
        <v>0.040171020994954496</v>
      </c>
      <c r="E31" s="39">
        <f t="shared" si="1"/>
        <v>0.35663580103914383</v>
      </c>
      <c r="F31" s="39">
        <f t="shared" si="2"/>
        <v>-0.35663580103914383</v>
      </c>
    </row>
    <row r="32" spans="1:6" ht="15">
      <c r="A32" s="5" t="s">
        <v>23</v>
      </c>
      <c r="B32" s="43">
        <v>422240978.1</v>
      </c>
      <c r="C32" s="43">
        <v>4448429.466266453</v>
      </c>
      <c r="D32" s="39">
        <f t="shared" si="0"/>
        <v>0.010535286002518032</v>
      </c>
      <c r="E32" s="39">
        <f t="shared" si="1"/>
        <v>0.2133253235973872</v>
      </c>
      <c r="F32" s="39">
        <f t="shared" si="2"/>
        <v>-0.2133253235973872</v>
      </c>
    </row>
    <row r="33" spans="1:6" ht="15">
      <c r="A33" s="5" t="s">
        <v>24</v>
      </c>
      <c r="B33" s="43">
        <v>673497654.45</v>
      </c>
      <c r="C33" s="43">
        <v>63150294.73237248</v>
      </c>
      <c r="D33" s="39">
        <f t="shared" si="0"/>
        <v>0.09376468398237117</v>
      </c>
      <c r="E33" s="39">
        <f t="shared" si="1"/>
        <v>0.6158004019015652</v>
      </c>
      <c r="F33" s="39">
        <f t="shared" si="2"/>
        <v>-0.6158004019015652</v>
      </c>
    </row>
    <row r="34" spans="1:6" ht="15">
      <c r="A34" s="5" t="s">
        <v>25</v>
      </c>
      <c r="B34" s="43">
        <v>140192620.11</v>
      </c>
      <c r="C34" s="43">
        <v>19875434.57508999</v>
      </c>
      <c r="D34" s="39">
        <f t="shared" si="0"/>
        <v>0.14177233123608812</v>
      </c>
      <c r="E34" s="39">
        <f t="shared" si="1"/>
        <v>0.8479525267110731</v>
      </c>
      <c r="F34" s="39">
        <f t="shared" si="2"/>
        <v>-0.8479525267110731</v>
      </c>
    </row>
    <row r="35" spans="1:6" ht="15">
      <c r="A35" s="5" t="s">
        <v>26</v>
      </c>
      <c r="B35" s="43">
        <v>417647653.79</v>
      </c>
      <c r="C35" s="43">
        <v>33226930.123043396</v>
      </c>
      <c r="D35" s="39">
        <f t="shared" si="0"/>
        <v>0.07955732498799199</v>
      </c>
      <c r="E35" s="39">
        <f t="shared" si="1"/>
        <v>0.5470974187904476</v>
      </c>
      <c r="F35" s="39">
        <f t="shared" si="2"/>
        <v>-0.5470974187904476</v>
      </c>
    </row>
    <row r="36" spans="1:6" ht="15">
      <c r="A36" s="5" t="s">
        <v>27</v>
      </c>
      <c r="B36" s="43">
        <v>421057171.94</v>
      </c>
      <c r="C36" s="43">
        <v>6319634.818304002</v>
      </c>
      <c r="D36" s="39">
        <f t="shared" si="0"/>
        <v>0.015008970846373662</v>
      </c>
      <c r="E36" s="39">
        <f t="shared" si="1"/>
        <v>0.23495886536918828</v>
      </c>
      <c r="F36" s="39">
        <f t="shared" si="2"/>
        <v>-0.23495886536918828</v>
      </c>
    </row>
    <row r="37" spans="1:6" ht="15">
      <c r="A37" s="5" t="s">
        <v>28</v>
      </c>
      <c r="B37" s="43">
        <v>464487520.46</v>
      </c>
      <c r="C37" s="43">
        <v>14750978.909526743</v>
      </c>
      <c r="D37" s="39">
        <f t="shared" si="0"/>
        <v>0.03175753547677293</v>
      </c>
      <c r="E37" s="39">
        <f t="shared" si="1"/>
        <v>0.3159504383556258</v>
      </c>
      <c r="F37" s="39">
        <f t="shared" si="2"/>
        <v>-0.3159504383556258</v>
      </c>
    </row>
    <row r="38" spans="1:6" ht="15">
      <c r="A38" s="5" t="s">
        <v>29</v>
      </c>
      <c r="B38" s="43">
        <v>298770986.72</v>
      </c>
      <c r="C38" s="43">
        <v>19981059.317049656</v>
      </c>
      <c r="D38" s="39">
        <f t="shared" si="0"/>
        <v>0.06687750887864945</v>
      </c>
      <c r="E38" s="39">
        <f t="shared" si="1"/>
        <v>0.48578122396796974</v>
      </c>
      <c r="F38" s="39">
        <f t="shared" si="2"/>
        <v>-0.48578122396796974</v>
      </c>
    </row>
    <row r="39" spans="1:6" ht="15">
      <c r="A39" s="5" t="s">
        <v>30</v>
      </c>
      <c r="B39" s="43">
        <v>886624218.35</v>
      </c>
      <c r="C39" s="43">
        <v>685780.866726324</v>
      </c>
      <c r="D39" s="39">
        <f t="shared" si="0"/>
        <v>0.0007734740970673644</v>
      </c>
      <c r="E39" s="39">
        <f t="shared" si="1"/>
        <v>0.16611981561103897</v>
      </c>
      <c r="F39" s="39">
        <f t="shared" si="2"/>
        <v>-0.16611981561103897</v>
      </c>
    </row>
    <row r="40" spans="1:6" ht="15">
      <c r="A40" s="5" t="s">
        <v>31</v>
      </c>
      <c r="B40" s="43">
        <v>1186171923.66</v>
      </c>
      <c r="C40" s="43">
        <v>57496159.141476765</v>
      </c>
      <c r="D40" s="39">
        <f t="shared" si="0"/>
        <v>0.048472028375169375</v>
      </c>
      <c r="E40" s="39">
        <f t="shared" si="1"/>
        <v>0.3967772495711189</v>
      </c>
      <c r="F40" s="39">
        <f t="shared" si="2"/>
        <v>-0.3967772495711189</v>
      </c>
    </row>
    <row r="41" spans="1:6" ht="15">
      <c r="A41" s="5" t="s">
        <v>32</v>
      </c>
      <c r="B41" s="43">
        <v>354874043.55</v>
      </c>
      <c r="C41" s="43">
        <v>61469444.93304461</v>
      </c>
      <c r="D41" s="39">
        <f t="shared" si="0"/>
        <v>0.17321482382349518</v>
      </c>
      <c r="E41" s="39">
        <f t="shared" si="1"/>
        <v>1</v>
      </c>
      <c r="F41" s="39">
        <f t="shared" si="2"/>
        <v>-1</v>
      </c>
    </row>
    <row r="42" spans="1:6" ht="15">
      <c r="A42" s="5" t="s">
        <v>33</v>
      </c>
      <c r="B42" s="43">
        <v>251519553.47</v>
      </c>
      <c r="C42" s="43">
        <v>24609486.86886445</v>
      </c>
      <c r="D42" s="39">
        <f t="shared" si="0"/>
        <v>0.097843235364203</v>
      </c>
      <c r="E42" s="39">
        <f t="shared" si="1"/>
        <v>0.6355231840748512</v>
      </c>
      <c r="F42" s="39">
        <f t="shared" si="2"/>
        <v>-0.6355231840748512</v>
      </c>
    </row>
    <row r="43" spans="1:6" ht="15">
      <c r="A43" s="5" t="s">
        <v>34</v>
      </c>
      <c r="B43" s="43">
        <v>232563060.29</v>
      </c>
      <c r="C43" s="43">
        <v>24077718.770163465</v>
      </c>
      <c r="D43" s="39">
        <f t="shared" si="0"/>
        <v>0.10353200005254139</v>
      </c>
      <c r="E43" s="39">
        <f t="shared" si="1"/>
        <v>0.6630325265543829</v>
      </c>
      <c r="F43" s="39">
        <f t="shared" si="2"/>
        <v>-0.6630325265543829</v>
      </c>
    </row>
    <row r="44" spans="1:6" ht="15">
      <c r="A44" s="5" t="s">
        <v>35</v>
      </c>
      <c r="B44" s="43">
        <v>221623110</v>
      </c>
      <c r="C44" s="43">
        <v>21361379.718503878</v>
      </c>
      <c r="D44" s="39">
        <f t="shared" si="0"/>
        <v>0.0963860660492666</v>
      </c>
      <c r="E44" s="39">
        <f t="shared" si="1"/>
        <v>0.6284767035239112</v>
      </c>
      <c r="F44" s="39">
        <f t="shared" si="2"/>
        <v>-0.6284767035239112</v>
      </c>
    </row>
    <row r="45" spans="1:6" ht="15">
      <c r="A45" s="5" t="s">
        <v>36</v>
      </c>
      <c r="B45" s="43">
        <v>322949101.18</v>
      </c>
      <c r="C45" s="43">
        <v>29027075.791116603</v>
      </c>
      <c r="D45" s="39">
        <f t="shared" si="0"/>
        <v>0.08988127133674223</v>
      </c>
      <c r="E45" s="39">
        <f t="shared" si="1"/>
        <v>0.5970212583949007</v>
      </c>
      <c r="F45" s="39">
        <f t="shared" si="2"/>
        <v>-0.5970212583949007</v>
      </c>
    </row>
    <row r="46" spans="1:6" s="18" customFormat="1" ht="15">
      <c r="A46" s="15" t="s">
        <v>71</v>
      </c>
      <c r="B46" s="16">
        <v>52271194652.48</v>
      </c>
      <c r="C46" s="16">
        <v>1379232722.8286955</v>
      </c>
      <c r="D46" s="16">
        <f t="shared" si="0"/>
        <v>0.02638609528629279</v>
      </c>
      <c r="E46" s="17"/>
      <c r="F46" s="17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15748031496062992" bottom="0.2362204724409449" header="0.15748031496062992" footer="0.2362204724409449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F47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8.7109375" defaultRowHeight="15"/>
  <cols>
    <col min="1" max="1" width="24.57421875" style="1" customWidth="1"/>
    <col min="2" max="2" width="16.7109375" style="1" customWidth="1"/>
    <col min="3" max="3" width="14.28125" style="1" customWidth="1"/>
    <col min="4" max="4" width="8.8515625" style="1" customWidth="1"/>
    <col min="5" max="5" width="8.140625" style="1" customWidth="1"/>
    <col min="6" max="6" width="17.140625" style="1" customWidth="1"/>
    <col min="7" max="16384" width="8.7109375" style="1" customWidth="1"/>
  </cols>
  <sheetData>
    <row r="1" spans="1:6" ht="33.75" customHeight="1">
      <c r="A1" s="73" t="s">
        <v>199</v>
      </c>
      <c r="B1" s="73"/>
      <c r="C1" s="73"/>
      <c r="D1" s="73"/>
      <c r="E1" s="73"/>
      <c r="F1" s="73"/>
    </row>
    <row r="3" spans="1:2" ht="15">
      <c r="A3" s="11" t="s">
        <v>140</v>
      </c>
      <c r="B3" s="26">
        <f>MAX($D$9:$D$45)</f>
        <v>2709.7641506317113</v>
      </c>
    </row>
    <row r="4" spans="1:2" ht="15">
      <c r="A4" s="12" t="s">
        <v>141</v>
      </c>
      <c r="B4" s="53">
        <f>MIN($D$9:$D$45)</f>
        <v>0</v>
      </c>
    </row>
    <row r="5" spans="1:2" ht="15">
      <c r="A5" s="13" t="s">
        <v>142</v>
      </c>
      <c r="B5" s="14" t="s">
        <v>41</v>
      </c>
    </row>
    <row r="7" spans="1:6" s="8" customFormat="1" ht="79.5" customHeight="1">
      <c r="A7" s="3" t="s">
        <v>38</v>
      </c>
      <c r="B7" s="3" t="s">
        <v>239</v>
      </c>
      <c r="C7" s="3" t="s">
        <v>254</v>
      </c>
      <c r="D7" s="9" t="s">
        <v>143</v>
      </c>
      <c r="E7" s="9" t="s">
        <v>144</v>
      </c>
      <c r="F7" s="9" t="s">
        <v>145</v>
      </c>
    </row>
    <row r="8" spans="1:6" s="7" customFormat="1" ht="15">
      <c r="A8" s="9">
        <v>1</v>
      </c>
      <c r="B8" s="52">
        <v>2</v>
      </c>
      <c r="C8" s="52">
        <v>3</v>
      </c>
      <c r="D8" s="52" t="s">
        <v>111</v>
      </c>
      <c r="E8" s="52">
        <v>5</v>
      </c>
      <c r="F8" s="52">
        <v>6</v>
      </c>
    </row>
    <row r="9" spans="1:6" ht="15">
      <c r="A9" s="5" t="s">
        <v>0</v>
      </c>
      <c r="B9" s="39">
        <v>1315616571.52</v>
      </c>
      <c r="C9" s="23">
        <v>1169771</v>
      </c>
      <c r="D9" s="39">
        <f>$B9/$C9</f>
        <v>1124.6787375648737</v>
      </c>
      <c r="E9" s="39">
        <f>($D9-$B$4)/($B$3-$B$4)</f>
        <v>0.4150467254881514</v>
      </c>
      <c r="F9" s="39">
        <f>$E9*$B$5</f>
        <v>-0.4150467254881514</v>
      </c>
    </row>
    <row r="10" spans="1:6" ht="15">
      <c r="A10" s="5" t="s">
        <v>1</v>
      </c>
      <c r="B10" s="39">
        <v>259617201.38999987</v>
      </c>
      <c r="C10" s="23">
        <v>710567</v>
      </c>
      <c r="D10" s="39">
        <f aca="true" t="shared" si="0" ref="D10:D45">$B10/$C10</f>
        <v>365.36625172573434</v>
      </c>
      <c r="E10" s="39">
        <f aca="true" t="shared" si="1" ref="E10:E45">($D10-$B$4)/($B$3-$B$4)</f>
        <v>0.1348332295416037</v>
      </c>
      <c r="F10" s="39">
        <f aca="true" t="shared" si="2" ref="F10:F45">$E10*$B$5</f>
        <v>-0.1348332295416037</v>
      </c>
    </row>
    <row r="11" spans="1:6" ht="15">
      <c r="A11" s="5" t="s">
        <v>2</v>
      </c>
      <c r="B11" s="39">
        <v>25522433.180000007</v>
      </c>
      <c r="C11" s="23">
        <v>174023</v>
      </c>
      <c r="D11" s="39">
        <f t="shared" si="0"/>
        <v>146.66126420070916</v>
      </c>
      <c r="E11" s="39">
        <f t="shared" si="1"/>
        <v>0.05412325798410127</v>
      </c>
      <c r="F11" s="39">
        <f t="shared" si="2"/>
        <v>-0.05412325798410127</v>
      </c>
    </row>
    <row r="12" spans="1:6" ht="15">
      <c r="A12" s="5" t="s">
        <v>3</v>
      </c>
      <c r="B12" s="39">
        <v>29206873.069999993</v>
      </c>
      <c r="C12" s="23">
        <v>105161</v>
      </c>
      <c r="D12" s="39">
        <f t="shared" si="0"/>
        <v>277.7348358231663</v>
      </c>
      <c r="E12" s="39">
        <f t="shared" si="1"/>
        <v>0.1024940992589409</v>
      </c>
      <c r="F12" s="39">
        <f t="shared" si="2"/>
        <v>-0.1024940992589409</v>
      </c>
    </row>
    <row r="13" spans="1:6" ht="15">
      <c r="A13" s="5" t="s">
        <v>4</v>
      </c>
      <c r="B13" s="39">
        <v>5497669.180000007</v>
      </c>
      <c r="C13" s="23">
        <v>72945</v>
      </c>
      <c r="D13" s="39">
        <f t="shared" si="0"/>
        <v>75.36732030982257</v>
      </c>
      <c r="E13" s="39">
        <f t="shared" si="1"/>
        <v>0.027813239868957833</v>
      </c>
      <c r="F13" s="39">
        <f t="shared" si="2"/>
        <v>-0.027813239868957833</v>
      </c>
    </row>
    <row r="14" spans="1:6" ht="15">
      <c r="A14" s="5" t="s">
        <v>5</v>
      </c>
      <c r="B14" s="39">
        <v>722523.8599999994</v>
      </c>
      <c r="C14" s="23">
        <v>47542</v>
      </c>
      <c r="D14" s="39">
        <f t="shared" si="0"/>
        <v>15.197590761852664</v>
      </c>
      <c r="E14" s="39">
        <f t="shared" si="1"/>
        <v>0.005608455170650088</v>
      </c>
      <c r="F14" s="39">
        <f t="shared" si="2"/>
        <v>-0.005608455170650088</v>
      </c>
    </row>
    <row r="15" spans="1:6" ht="15">
      <c r="A15" s="5" t="s">
        <v>6</v>
      </c>
      <c r="B15" s="39">
        <v>10822484.819999993</v>
      </c>
      <c r="C15" s="23">
        <v>58747</v>
      </c>
      <c r="D15" s="39">
        <f t="shared" si="0"/>
        <v>184.22191465096077</v>
      </c>
      <c r="E15" s="39">
        <f t="shared" si="1"/>
        <v>0.06798448293295717</v>
      </c>
      <c r="F15" s="39">
        <f t="shared" si="2"/>
        <v>-0.06798448293295717</v>
      </c>
    </row>
    <row r="16" spans="1:6" ht="15">
      <c r="A16" s="5" t="s">
        <v>7</v>
      </c>
      <c r="B16" s="39">
        <v>50373423.800000004</v>
      </c>
      <c r="C16" s="23">
        <v>26478</v>
      </c>
      <c r="D16" s="39">
        <f t="shared" si="0"/>
        <v>1902.4633204924844</v>
      </c>
      <c r="E16" s="39">
        <f t="shared" si="1"/>
        <v>0.702077086689989</v>
      </c>
      <c r="F16" s="39">
        <f t="shared" si="2"/>
        <v>-0.702077086689989</v>
      </c>
    </row>
    <row r="17" spans="1:6" ht="15">
      <c r="A17" s="5" t="s">
        <v>8</v>
      </c>
      <c r="B17" s="39">
        <v>30044248.869999997</v>
      </c>
      <c r="C17" s="23">
        <v>57855</v>
      </c>
      <c r="D17" s="39">
        <f t="shared" si="0"/>
        <v>519.3025472301442</v>
      </c>
      <c r="E17" s="39">
        <f t="shared" si="1"/>
        <v>0.19164123457352636</v>
      </c>
      <c r="F17" s="39">
        <f t="shared" si="2"/>
        <v>-0.19164123457352636</v>
      </c>
    </row>
    <row r="18" spans="1:6" ht="15">
      <c r="A18" s="5" t="s">
        <v>9</v>
      </c>
      <c r="B18" s="39">
        <v>4267005.439999998</v>
      </c>
      <c r="C18" s="23">
        <v>29256</v>
      </c>
      <c r="D18" s="39">
        <f t="shared" si="0"/>
        <v>145.85060978944483</v>
      </c>
      <c r="E18" s="39">
        <f t="shared" si="1"/>
        <v>0.053824097479274545</v>
      </c>
      <c r="F18" s="39">
        <f t="shared" si="2"/>
        <v>-0.053824097479274545</v>
      </c>
    </row>
    <row r="19" spans="1:6" ht="15">
      <c r="A19" s="5" t="s">
        <v>10</v>
      </c>
      <c r="B19" s="39">
        <v>4313367.27</v>
      </c>
      <c r="C19" s="23">
        <v>11728</v>
      </c>
      <c r="D19" s="39">
        <f t="shared" si="0"/>
        <v>367.7837031036835</v>
      </c>
      <c r="E19" s="39">
        <f t="shared" si="1"/>
        <v>0.13572535566165203</v>
      </c>
      <c r="F19" s="39">
        <f t="shared" si="2"/>
        <v>-0.13572535566165203</v>
      </c>
    </row>
    <row r="20" spans="1:6" ht="15">
      <c r="A20" s="5" t="s">
        <v>11</v>
      </c>
      <c r="B20" s="39">
        <v>1028498.75</v>
      </c>
      <c r="C20" s="23">
        <v>40152</v>
      </c>
      <c r="D20" s="39">
        <f t="shared" si="0"/>
        <v>25.615131251245266</v>
      </c>
      <c r="E20" s="39">
        <f t="shared" si="1"/>
        <v>0.009452900631692896</v>
      </c>
      <c r="F20" s="39">
        <f t="shared" si="2"/>
        <v>-0.009452900631692896</v>
      </c>
    </row>
    <row r="21" spans="1:6" ht="15">
      <c r="A21" s="5" t="s">
        <v>12</v>
      </c>
      <c r="B21" s="39">
        <v>2510532.4400000013</v>
      </c>
      <c r="C21" s="23">
        <v>14292</v>
      </c>
      <c r="D21" s="39">
        <f t="shared" si="0"/>
        <v>175.6599804086203</v>
      </c>
      <c r="E21" s="39">
        <f t="shared" si="1"/>
        <v>0.0648248226206955</v>
      </c>
      <c r="F21" s="39">
        <f t="shared" si="2"/>
        <v>-0.0648248226206955</v>
      </c>
    </row>
    <row r="22" spans="1:6" ht="15">
      <c r="A22" s="5" t="s">
        <v>13</v>
      </c>
      <c r="B22" s="39">
        <v>0</v>
      </c>
      <c r="C22" s="23">
        <v>18774</v>
      </c>
      <c r="D22" s="39">
        <f t="shared" si="0"/>
        <v>0</v>
      </c>
      <c r="E22" s="39">
        <f t="shared" si="1"/>
        <v>0</v>
      </c>
      <c r="F22" s="39">
        <f t="shared" si="2"/>
        <v>0</v>
      </c>
    </row>
    <row r="23" spans="1:6" ht="15">
      <c r="A23" s="5" t="s">
        <v>14</v>
      </c>
      <c r="B23" s="39">
        <v>5597637.629999999</v>
      </c>
      <c r="C23" s="23">
        <v>17790</v>
      </c>
      <c r="D23" s="39">
        <f t="shared" si="0"/>
        <v>314.6507942664418</v>
      </c>
      <c r="E23" s="39">
        <f t="shared" si="1"/>
        <v>0.11611740977276162</v>
      </c>
      <c r="F23" s="39">
        <f t="shared" si="2"/>
        <v>-0.11611740977276162</v>
      </c>
    </row>
    <row r="24" spans="1:6" ht="15">
      <c r="A24" s="5" t="s">
        <v>15</v>
      </c>
      <c r="B24" s="39">
        <v>3184654.1400000006</v>
      </c>
      <c r="C24" s="23">
        <v>23942</v>
      </c>
      <c r="D24" s="39">
        <f t="shared" si="0"/>
        <v>133.0153763261215</v>
      </c>
      <c r="E24" s="39">
        <f t="shared" si="1"/>
        <v>0.04908743674061538</v>
      </c>
      <c r="F24" s="39">
        <f t="shared" si="2"/>
        <v>-0.04908743674061538</v>
      </c>
    </row>
    <row r="25" spans="1:6" ht="15">
      <c r="A25" s="5" t="s">
        <v>16</v>
      </c>
      <c r="B25" s="39">
        <v>13380288.230000004</v>
      </c>
      <c r="C25" s="23">
        <v>93388</v>
      </c>
      <c r="D25" s="39">
        <f t="shared" si="0"/>
        <v>143.27631205294045</v>
      </c>
      <c r="E25" s="39">
        <f t="shared" si="1"/>
        <v>0.05287408943672802</v>
      </c>
      <c r="F25" s="39">
        <f t="shared" si="2"/>
        <v>-0.05287408943672802</v>
      </c>
    </row>
    <row r="26" spans="1:6" ht="15">
      <c r="A26" s="5" t="s">
        <v>17</v>
      </c>
      <c r="B26" s="39">
        <v>10655121.13</v>
      </c>
      <c r="C26" s="23">
        <v>9500</v>
      </c>
      <c r="D26" s="39">
        <f t="shared" si="0"/>
        <v>1121.5916978947369</v>
      </c>
      <c r="E26" s="39">
        <f t="shared" si="1"/>
        <v>0.41390749731236454</v>
      </c>
      <c r="F26" s="39">
        <f t="shared" si="2"/>
        <v>-0.41390749731236454</v>
      </c>
    </row>
    <row r="27" spans="1:6" ht="15">
      <c r="A27" s="5" t="s">
        <v>18</v>
      </c>
      <c r="B27" s="39">
        <v>12456128.84</v>
      </c>
      <c r="C27" s="23">
        <v>12566</v>
      </c>
      <c r="D27" s="39">
        <f t="shared" si="0"/>
        <v>991.2564730224415</v>
      </c>
      <c r="E27" s="39">
        <f t="shared" si="1"/>
        <v>0.36580913242628726</v>
      </c>
      <c r="F27" s="39">
        <f t="shared" si="2"/>
        <v>-0.36580913242628726</v>
      </c>
    </row>
    <row r="28" spans="1:6" ht="15">
      <c r="A28" s="5" t="s">
        <v>19</v>
      </c>
      <c r="B28" s="39">
        <v>88579480.32000001</v>
      </c>
      <c r="C28" s="23">
        <v>32689</v>
      </c>
      <c r="D28" s="39">
        <f t="shared" si="0"/>
        <v>2709.7641506317113</v>
      </c>
      <c r="E28" s="39">
        <f t="shared" si="1"/>
        <v>1</v>
      </c>
      <c r="F28" s="39">
        <f t="shared" si="2"/>
        <v>-1</v>
      </c>
    </row>
    <row r="29" spans="1:6" ht="15">
      <c r="A29" s="5" t="s">
        <v>20</v>
      </c>
      <c r="B29" s="39">
        <v>8509259.11</v>
      </c>
      <c r="C29" s="23">
        <v>44490</v>
      </c>
      <c r="D29" s="39">
        <f t="shared" si="0"/>
        <v>191.26228613171497</v>
      </c>
      <c r="E29" s="39">
        <f t="shared" si="1"/>
        <v>0.07058263210365637</v>
      </c>
      <c r="F29" s="39">
        <f t="shared" si="2"/>
        <v>-0.07058263210365637</v>
      </c>
    </row>
    <row r="30" spans="1:6" ht="15">
      <c r="A30" s="5" t="s">
        <v>21</v>
      </c>
      <c r="B30" s="39">
        <v>4260603.850000001</v>
      </c>
      <c r="C30" s="23">
        <v>14666</v>
      </c>
      <c r="D30" s="39">
        <f t="shared" si="0"/>
        <v>290.50892199645443</v>
      </c>
      <c r="E30" s="39">
        <f t="shared" si="1"/>
        <v>0.1072081944580785</v>
      </c>
      <c r="F30" s="39">
        <f t="shared" si="2"/>
        <v>-0.1072081944580785</v>
      </c>
    </row>
    <row r="31" spans="1:6" ht="15">
      <c r="A31" s="5" t="s">
        <v>22</v>
      </c>
      <c r="B31" s="39">
        <v>2069856.169999998</v>
      </c>
      <c r="C31" s="23">
        <v>22400</v>
      </c>
      <c r="D31" s="39">
        <f t="shared" si="0"/>
        <v>92.40429330357134</v>
      </c>
      <c r="E31" s="39">
        <f t="shared" si="1"/>
        <v>0.03410049294586382</v>
      </c>
      <c r="F31" s="39">
        <f t="shared" si="2"/>
        <v>-0.03410049294586382</v>
      </c>
    </row>
    <row r="32" spans="1:6" ht="15">
      <c r="A32" s="5" t="s">
        <v>23</v>
      </c>
      <c r="B32" s="39">
        <v>4260340.329999998</v>
      </c>
      <c r="C32" s="23">
        <v>17273</v>
      </c>
      <c r="D32" s="39">
        <f t="shared" si="0"/>
        <v>246.64738783071837</v>
      </c>
      <c r="E32" s="39">
        <f t="shared" si="1"/>
        <v>0.09102171780271687</v>
      </c>
      <c r="F32" s="39">
        <f t="shared" si="2"/>
        <v>-0.09102171780271687</v>
      </c>
    </row>
    <row r="33" spans="1:6" ht="15">
      <c r="A33" s="5" t="s">
        <v>24</v>
      </c>
      <c r="B33" s="39">
        <v>9860090.020000003</v>
      </c>
      <c r="C33" s="23">
        <v>56492</v>
      </c>
      <c r="D33" s="39">
        <f t="shared" si="0"/>
        <v>174.53958117963612</v>
      </c>
      <c r="E33" s="39">
        <f t="shared" si="1"/>
        <v>0.06441135518710982</v>
      </c>
      <c r="F33" s="39">
        <f t="shared" si="2"/>
        <v>-0.06441135518710982</v>
      </c>
    </row>
    <row r="34" spans="1:6" ht="15">
      <c r="A34" s="5" t="s">
        <v>25</v>
      </c>
      <c r="B34" s="39">
        <v>8766444.64</v>
      </c>
      <c r="C34" s="23">
        <v>10848</v>
      </c>
      <c r="D34" s="39">
        <f t="shared" si="0"/>
        <v>808.1162094395281</v>
      </c>
      <c r="E34" s="39">
        <f t="shared" si="1"/>
        <v>0.29822381746807625</v>
      </c>
      <c r="F34" s="39">
        <f t="shared" si="2"/>
        <v>-0.29822381746807625</v>
      </c>
    </row>
    <row r="35" spans="1:6" ht="15">
      <c r="A35" s="5" t="s">
        <v>26</v>
      </c>
      <c r="B35" s="39">
        <v>6063894.43</v>
      </c>
      <c r="C35" s="23">
        <v>33378</v>
      </c>
      <c r="D35" s="39">
        <f t="shared" si="0"/>
        <v>181.67339055665408</v>
      </c>
      <c r="E35" s="39">
        <f t="shared" si="1"/>
        <v>0.06704398628725737</v>
      </c>
      <c r="F35" s="39">
        <f t="shared" si="2"/>
        <v>-0.06704398628725737</v>
      </c>
    </row>
    <row r="36" spans="1:6" ht="15">
      <c r="A36" s="5" t="s">
        <v>27</v>
      </c>
      <c r="B36" s="39">
        <v>1431780.6099999994</v>
      </c>
      <c r="C36" s="23">
        <v>16801</v>
      </c>
      <c r="D36" s="39">
        <f t="shared" si="0"/>
        <v>85.21996369263731</v>
      </c>
      <c r="E36" s="39">
        <f t="shared" si="1"/>
        <v>0.031449218070425236</v>
      </c>
      <c r="F36" s="39">
        <f t="shared" si="2"/>
        <v>-0.031449218070425236</v>
      </c>
    </row>
    <row r="37" spans="1:6" ht="15">
      <c r="A37" s="5" t="s">
        <v>28</v>
      </c>
      <c r="B37" s="39">
        <v>66804.56000000238</v>
      </c>
      <c r="C37" s="23">
        <v>27693</v>
      </c>
      <c r="D37" s="39">
        <f t="shared" si="0"/>
        <v>2.4123265807244567</v>
      </c>
      <c r="E37" s="39">
        <f t="shared" si="1"/>
        <v>0.0008902348863690168</v>
      </c>
      <c r="F37" s="39">
        <f t="shared" si="2"/>
        <v>-0.0008902348863690168</v>
      </c>
    </row>
    <row r="38" spans="1:6" ht="15">
      <c r="A38" s="5" t="s">
        <v>29</v>
      </c>
      <c r="B38" s="39">
        <v>3813816.7300000004</v>
      </c>
      <c r="C38" s="23">
        <v>23489</v>
      </c>
      <c r="D38" s="39">
        <f t="shared" si="0"/>
        <v>162.36607475839756</v>
      </c>
      <c r="E38" s="39">
        <f t="shared" si="1"/>
        <v>0.059918895421413744</v>
      </c>
      <c r="F38" s="39">
        <f t="shared" si="2"/>
        <v>-0.059918895421413744</v>
      </c>
    </row>
    <row r="39" spans="1:6" ht="15">
      <c r="A39" s="5" t="s">
        <v>30</v>
      </c>
      <c r="B39" s="39">
        <v>3987991.8499999996</v>
      </c>
      <c r="C39" s="23">
        <v>45339</v>
      </c>
      <c r="D39" s="39">
        <f t="shared" si="0"/>
        <v>87.9594135291912</v>
      </c>
      <c r="E39" s="39">
        <f t="shared" si="1"/>
        <v>0.032460173151484695</v>
      </c>
      <c r="F39" s="39">
        <f t="shared" si="2"/>
        <v>-0.032460173151484695</v>
      </c>
    </row>
    <row r="40" spans="1:6" ht="15">
      <c r="A40" s="5" t="s">
        <v>31</v>
      </c>
      <c r="B40" s="39">
        <v>98531689.07</v>
      </c>
      <c r="C40" s="23">
        <v>72119</v>
      </c>
      <c r="D40" s="39">
        <f t="shared" si="0"/>
        <v>1366.237594392601</v>
      </c>
      <c r="E40" s="39">
        <f t="shared" si="1"/>
        <v>0.5041905931459378</v>
      </c>
      <c r="F40" s="39">
        <f t="shared" si="2"/>
        <v>-0.5041905931459378</v>
      </c>
    </row>
    <row r="41" spans="1:6" ht="15">
      <c r="A41" s="5" t="s">
        <v>32</v>
      </c>
      <c r="B41" s="39">
        <v>14204070.030000001</v>
      </c>
      <c r="C41" s="23">
        <v>25007</v>
      </c>
      <c r="D41" s="39">
        <f t="shared" si="0"/>
        <v>568.0037601471588</v>
      </c>
      <c r="E41" s="39">
        <f t="shared" si="1"/>
        <v>0.20961372598229386</v>
      </c>
      <c r="F41" s="39">
        <f t="shared" si="2"/>
        <v>-0.20961372598229386</v>
      </c>
    </row>
    <row r="42" spans="1:6" ht="15">
      <c r="A42" s="5" t="s">
        <v>33</v>
      </c>
      <c r="B42" s="39">
        <v>1829824.870000001</v>
      </c>
      <c r="C42" s="23">
        <v>16067</v>
      </c>
      <c r="D42" s="39">
        <f t="shared" si="0"/>
        <v>113.88715192630865</v>
      </c>
      <c r="E42" s="39">
        <f t="shared" si="1"/>
        <v>0.04202843701351603</v>
      </c>
      <c r="F42" s="39">
        <f t="shared" si="2"/>
        <v>-0.04202843701351603</v>
      </c>
    </row>
    <row r="43" spans="1:6" ht="15">
      <c r="A43" s="5" t="s">
        <v>34</v>
      </c>
      <c r="B43" s="39">
        <v>2926121.1099999994</v>
      </c>
      <c r="C43" s="23">
        <v>15085</v>
      </c>
      <c r="D43" s="39">
        <f t="shared" si="0"/>
        <v>193.97554590652962</v>
      </c>
      <c r="E43" s="39">
        <f t="shared" si="1"/>
        <v>0.07158392211414755</v>
      </c>
      <c r="F43" s="39">
        <f t="shared" si="2"/>
        <v>-0.07158392211414755</v>
      </c>
    </row>
    <row r="44" spans="1:6" ht="15">
      <c r="A44" s="5" t="s">
        <v>35</v>
      </c>
      <c r="B44" s="39">
        <v>4812536.940000001</v>
      </c>
      <c r="C44" s="23">
        <v>15597</v>
      </c>
      <c r="D44" s="39">
        <f t="shared" si="0"/>
        <v>308.55529524908644</v>
      </c>
      <c r="E44" s="39">
        <f t="shared" si="1"/>
        <v>0.11386795237406723</v>
      </c>
      <c r="F44" s="39">
        <f t="shared" si="2"/>
        <v>-0.11386795237406723</v>
      </c>
    </row>
    <row r="45" spans="1:6" ht="15">
      <c r="A45" s="5" t="s">
        <v>36</v>
      </c>
      <c r="B45" s="39">
        <v>4090639.8400000036</v>
      </c>
      <c r="C45" s="23">
        <v>19769</v>
      </c>
      <c r="D45" s="39">
        <f t="shared" si="0"/>
        <v>206.92194041175597</v>
      </c>
      <c r="E45" s="39">
        <f t="shared" si="1"/>
        <v>0.07636160525760793</v>
      </c>
      <c r="F45" s="39">
        <f t="shared" si="2"/>
        <v>-0.07636160525760793</v>
      </c>
    </row>
    <row r="46" spans="1:6" s="18" customFormat="1" ht="15">
      <c r="A46" s="15" t="s">
        <v>71</v>
      </c>
      <c r="B46" s="16">
        <f>SUM(B$9:B$45)</f>
        <v>2052881908.0399992</v>
      </c>
      <c r="C46" s="24">
        <f>SUM(C$9:C$45)</f>
        <v>3203679</v>
      </c>
      <c r="D46" s="16">
        <f>$B46/$C46</f>
        <v>640.7888892863484</v>
      </c>
      <c r="E46" s="16"/>
      <c r="F46" s="16"/>
    </row>
    <row r="47" ht="15">
      <c r="A47" s="6" t="s">
        <v>39</v>
      </c>
    </row>
  </sheetData>
  <sheetProtection/>
  <mergeCells count="1">
    <mergeCell ref="A1:F1"/>
  </mergeCells>
  <printOptions horizontalCentered="1"/>
  <pageMargins left="0.15748031496062992" right="0.1968503937007874" top="0.35433070866141736" bottom="0.2362204724409449" header="0.15748031496062992" footer="0.2362204724409449"/>
  <pageSetup fitToHeight="1" fitToWidth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CC00"/>
    <pageSetUpPr fitToPage="1"/>
  </sheetPr>
  <dimension ref="A1:H48"/>
  <sheetViews>
    <sheetView view="pageBreakPreview" zoomScaleSheetLayoutView="100" zoomScalePageLayoutView="0" workbookViewId="0" topLeftCell="A1">
      <pane ySplit="9" topLeftCell="A40" activePane="bottomLeft" state="frozen"/>
      <selection pane="topLeft" activeCell="A1" sqref="A1"/>
      <selection pane="bottomLeft" activeCell="E8" sqref="E8"/>
    </sheetView>
  </sheetViews>
  <sheetFormatPr defaultColWidth="8.7109375" defaultRowHeight="15"/>
  <cols>
    <col min="1" max="1" width="24.7109375" style="1" customWidth="1"/>
    <col min="2" max="2" width="14.421875" style="1" customWidth="1"/>
    <col min="3" max="3" width="14.140625" style="1" customWidth="1"/>
    <col min="4" max="4" width="14.00390625" style="1" customWidth="1"/>
    <col min="5" max="5" width="13.8515625" style="1" customWidth="1"/>
    <col min="6" max="6" width="8.00390625" style="2" customWidth="1"/>
    <col min="7" max="7" width="7.8515625" style="2" customWidth="1"/>
    <col min="8" max="8" width="16.57421875" style="2" customWidth="1"/>
    <col min="9" max="16384" width="8.7109375" style="1" customWidth="1"/>
  </cols>
  <sheetData>
    <row r="1" spans="1:8" ht="16.5" customHeight="1">
      <c r="A1" s="73" t="s">
        <v>197</v>
      </c>
      <c r="B1" s="73"/>
      <c r="C1" s="73"/>
      <c r="D1" s="73"/>
      <c r="E1" s="73"/>
      <c r="F1" s="76"/>
      <c r="G1" s="76"/>
      <c r="H1" s="76"/>
    </row>
    <row r="3" spans="1:8" ht="15">
      <c r="A3" s="11" t="s">
        <v>146</v>
      </c>
      <c r="B3" s="11">
        <v>1</v>
      </c>
      <c r="C3" s="2"/>
      <c r="D3" s="2"/>
      <c r="E3" s="2"/>
      <c r="F3" s="1"/>
      <c r="G3" s="1"/>
      <c r="H3" s="1"/>
    </row>
    <row r="4" spans="1:8" ht="15">
      <c r="A4" s="12" t="s">
        <v>147</v>
      </c>
      <c r="B4" s="12">
        <v>0</v>
      </c>
      <c r="C4" s="2"/>
      <c r="D4" s="2"/>
      <c r="E4" s="2"/>
      <c r="F4" s="1"/>
      <c r="G4" s="1"/>
      <c r="H4" s="1"/>
    </row>
    <row r="5" spans="1:8" ht="15">
      <c r="A5" s="13" t="s">
        <v>148</v>
      </c>
      <c r="B5" s="14" t="s">
        <v>43</v>
      </c>
      <c r="C5" s="2"/>
      <c r="D5" s="2"/>
      <c r="E5" s="2"/>
      <c r="F5" s="1"/>
      <c r="G5" s="1"/>
      <c r="H5" s="1"/>
    </row>
    <row r="7" spans="1:8" s="8" customFormat="1" ht="40.5" customHeight="1">
      <c r="A7" s="74" t="s">
        <v>38</v>
      </c>
      <c r="B7" s="78" t="s">
        <v>195</v>
      </c>
      <c r="C7" s="78"/>
      <c r="D7" s="78"/>
      <c r="E7" s="78"/>
      <c r="F7" s="71" t="s">
        <v>149</v>
      </c>
      <c r="G7" s="71" t="s">
        <v>150</v>
      </c>
      <c r="H7" s="71" t="s">
        <v>151</v>
      </c>
    </row>
    <row r="8" spans="1:8" s="8" customFormat="1" ht="24" customHeight="1">
      <c r="A8" s="74"/>
      <c r="B8" s="4">
        <v>42736</v>
      </c>
      <c r="C8" s="4">
        <v>42767</v>
      </c>
      <c r="D8" s="4">
        <v>42795</v>
      </c>
      <c r="E8" s="4">
        <v>42826</v>
      </c>
      <c r="F8" s="71"/>
      <c r="G8" s="71"/>
      <c r="H8" s="71"/>
    </row>
    <row r="9" spans="1:8" s="7" customFormat="1" ht="15">
      <c r="A9" s="9">
        <v>1</v>
      </c>
      <c r="B9" s="3">
        <v>2</v>
      </c>
      <c r="C9" s="3">
        <v>3</v>
      </c>
      <c r="D9" s="3">
        <v>4</v>
      </c>
      <c r="E9" s="3">
        <v>5</v>
      </c>
      <c r="F9" s="9">
        <v>6</v>
      </c>
      <c r="G9" s="3">
        <v>7</v>
      </c>
      <c r="H9" s="3">
        <v>8</v>
      </c>
    </row>
    <row r="10" spans="1:8" ht="15">
      <c r="A10" s="5" t="s">
        <v>0</v>
      </c>
      <c r="B10" s="40"/>
      <c r="C10" s="40"/>
      <c r="D10" s="40"/>
      <c r="E10" s="40"/>
      <c r="F10" s="20">
        <f>IF(OR($B10&gt;0,$C10&gt;0,$D10&gt;0,$E10&gt;0),1,0)</f>
        <v>0</v>
      </c>
      <c r="G10" s="20">
        <f>($F10-$B$4)/($B$3-$B$4)</f>
        <v>0</v>
      </c>
      <c r="H10" s="20">
        <f>$G10*$B$5</f>
        <v>0</v>
      </c>
    </row>
    <row r="11" spans="1:8" ht="15">
      <c r="A11" s="5" t="s">
        <v>1</v>
      </c>
      <c r="B11" s="40"/>
      <c r="C11" s="40"/>
      <c r="D11" s="40"/>
      <c r="E11" s="40"/>
      <c r="F11" s="20">
        <f aca="true" t="shared" si="0" ref="F11:F46">IF(OR($B11&gt;0,$C11&gt;0,$D11&gt;0,$E11&gt;0),1,0)</f>
        <v>0</v>
      </c>
      <c r="G11" s="20">
        <f aca="true" t="shared" si="1" ref="G11:G46">($F11-$B$4)/($B$3-$B$4)</f>
        <v>0</v>
      </c>
      <c r="H11" s="20">
        <f aca="true" t="shared" si="2" ref="H11:H46">$G11*$B$5</f>
        <v>0</v>
      </c>
    </row>
    <row r="12" spans="1:8" ht="15">
      <c r="A12" s="5" t="s">
        <v>2</v>
      </c>
      <c r="B12" s="40"/>
      <c r="C12" s="40"/>
      <c r="D12" s="40"/>
      <c r="E12" s="40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5">
      <c r="A13" s="5" t="s">
        <v>3</v>
      </c>
      <c r="B13" s="40"/>
      <c r="C13" s="40"/>
      <c r="D13" s="40"/>
      <c r="E13" s="40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5">
      <c r="A14" s="5" t="s">
        <v>4</v>
      </c>
      <c r="B14" s="40"/>
      <c r="C14" s="40"/>
      <c r="D14" s="40"/>
      <c r="E14" s="40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5">
      <c r="A15" s="5" t="s">
        <v>5</v>
      </c>
      <c r="B15" s="40"/>
      <c r="C15" s="40"/>
      <c r="D15" s="40"/>
      <c r="E15" s="40"/>
      <c r="F15" s="20">
        <f t="shared" si="0"/>
        <v>0</v>
      </c>
      <c r="G15" s="20">
        <f t="shared" si="1"/>
        <v>0</v>
      </c>
      <c r="H15" s="20">
        <f t="shared" si="2"/>
        <v>0</v>
      </c>
    </row>
    <row r="16" spans="1:8" ht="15">
      <c r="A16" s="5" t="s">
        <v>6</v>
      </c>
      <c r="B16" s="47"/>
      <c r="C16" s="40"/>
      <c r="D16" s="40"/>
      <c r="E16" s="47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5">
      <c r="A17" s="5" t="s">
        <v>7</v>
      </c>
      <c r="B17" s="40"/>
      <c r="C17" s="40"/>
      <c r="D17" s="40"/>
      <c r="E17" s="40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5">
      <c r="A18" s="5" t="s">
        <v>8</v>
      </c>
      <c r="B18" s="40"/>
      <c r="C18" s="40"/>
      <c r="D18" s="40"/>
      <c r="E18" s="40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5">
      <c r="A19" s="5" t="s">
        <v>9</v>
      </c>
      <c r="B19" s="40"/>
      <c r="C19" s="40"/>
      <c r="D19" s="40"/>
      <c r="E19" s="40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5">
      <c r="A20" s="5" t="s">
        <v>10</v>
      </c>
      <c r="B20" s="40"/>
      <c r="C20" s="40"/>
      <c r="D20" s="40"/>
      <c r="E20" s="40"/>
      <c r="F20" s="20">
        <f t="shared" si="0"/>
        <v>0</v>
      </c>
      <c r="G20" s="20">
        <f t="shared" si="1"/>
        <v>0</v>
      </c>
      <c r="H20" s="20">
        <f t="shared" si="2"/>
        <v>0</v>
      </c>
    </row>
    <row r="21" spans="1:8" ht="15">
      <c r="A21" s="5" t="s">
        <v>11</v>
      </c>
      <c r="B21" s="40"/>
      <c r="C21" s="40"/>
      <c r="D21" s="40"/>
      <c r="E21" s="40"/>
      <c r="F21" s="20">
        <f t="shared" si="0"/>
        <v>0</v>
      </c>
      <c r="G21" s="20">
        <f t="shared" si="1"/>
        <v>0</v>
      </c>
      <c r="H21" s="20">
        <f t="shared" si="2"/>
        <v>0</v>
      </c>
    </row>
    <row r="22" spans="1:8" ht="15">
      <c r="A22" s="5" t="s">
        <v>12</v>
      </c>
      <c r="B22" s="40"/>
      <c r="C22" s="40"/>
      <c r="D22" s="40"/>
      <c r="E22" s="40"/>
      <c r="F22" s="20">
        <f t="shared" si="0"/>
        <v>0</v>
      </c>
      <c r="G22" s="20">
        <f t="shared" si="1"/>
        <v>0</v>
      </c>
      <c r="H22" s="20">
        <f t="shared" si="2"/>
        <v>0</v>
      </c>
    </row>
    <row r="23" spans="1:8" ht="15">
      <c r="A23" s="5" t="s">
        <v>13</v>
      </c>
      <c r="B23" s="40"/>
      <c r="C23" s="40"/>
      <c r="D23" s="40"/>
      <c r="E23" s="40"/>
      <c r="F23" s="20">
        <f t="shared" si="0"/>
        <v>0</v>
      </c>
      <c r="G23" s="20">
        <f t="shared" si="1"/>
        <v>0</v>
      </c>
      <c r="H23" s="20">
        <f t="shared" si="2"/>
        <v>0</v>
      </c>
    </row>
    <row r="24" spans="1:8" ht="15">
      <c r="A24" s="5" t="s">
        <v>14</v>
      </c>
      <c r="B24" s="40"/>
      <c r="C24" s="40"/>
      <c r="D24" s="40"/>
      <c r="E24" s="40"/>
      <c r="F24" s="20">
        <f t="shared" si="0"/>
        <v>0</v>
      </c>
      <c r="G24" s="20">
        <f t="shared" si="1"/>
        <v>0</v>
      </c>
      <c r="H24" s="20">
        <f t="shared" si="2"/>
        <v>0</v>
      </c>
    </row>
    <row r="25" spans="1:8" ht="15">
      <c r="A25" s="5" t="s">
        <v>15</v>
      </c>
      <c r="B25" s="40"/>
      <c r="C25" s="40"/>
      <c r="D25" s="40"/>
      <c r="E25" s="40"/>
      <c r="F25" s="20">
        <f t="shared" si="0"/>
        <v>0</v>
      </c>
      <c r="G25" s="20">
        <f t="shared" si="1"/>
        <v>0</v>
      </c>
      <c r="H25" s="20">
        <f t="shared" si="2"/>
        <v>0</v>
      </c>
    </row>
    <row r="26" spans="1:8" ht="15">
      <c r="A26" s="5" t="s">
        <v>16</v>
      </c>
      <c r="B26" s="40"/>
      <c r="C26" s="40"/>
      <c r="D26" s="40"/>
      <c r="E26" s="40"/>
      <c r="F26" s="20">
        <f t="shared" si="0"/>
        <v>0</v>
      </c>
      <c r="G26" s="20">
        <f t="shared" si="1"/>
        <v>0</v>
      </c>
      <c r="H26" s="20">
        <f t="shared" si="2"/>
        <v>0</v>
      </c>
    </row>
    <row r="27" spans="1:8" ht="15">
      <c r="A27" s="5" t="s">
        <v>17</v>
      </c>
      <c r="B27" s="40"/>
      <c r="C27" s="40"/>
      <c r="D27" s="40"/>
      <c r="E27" s="40"/>
      <c r="F27" s="20">
        <f t="shared" si="0"/>
        <v>0</v>
      </c>
      <c r="G27" s="20">
        <f t="shared" si="1"/>
        <v>0</v>
      </c>
      <c r="H27" s="20">
        <f t="shared" si="2"/>
        <v>0</v>
      </c>
    </row>
    <row r="28" spans="1:8" ht="15">
      <c r="A28" s="5" t="s">
        <v>18</v>
      </c>
      <c r="B28" s="40"/>
      <c r="C28" s="40"/>
      <c r="D28" s="40"/>
      <c r="E28" s="40"/>
      <c r="F28" s="20">
        <f t="shared" si="0"/>
        <v>0</v>
      </c>
      <c r="G28" s="20">
        <f t="shared" si="1"/>
        <v>0</v>
      </c>
      <c r="H28" s="20">
        <f t="shared" si="2"/>
        <v>0</v>
      </c>
    </row>
    <row r="29" spans="1:8" ht="15">
      <c r="A29" s="5" t="s">
        <v>19</v>
      </c>
      <c r="B29" s="40"/>
      <c r="C29" s="40"/>
      <c r="D29" s="40"/>
      <c r="E29" s="40"/>
      <c r="F29" s="20">
        <f t="shared" si="0"/>
        <v>0</v>
      </c>
      <c r="G29" s="20">
        <f t="shared" si="1"/>
        <v>0</v>
      </c>
      <c r="H29" s="20">
        <f t="shared" si="2"/>
        <v>0</v>
      </c>
    </row>
    <row r="30" spans="1:8" ht="15">
      <c r="A30" s="5" t="s">
        <v>20</v>
      </c>
      <c r="B30" s="40"/>
      <c r="C30" s="40"/>
      <c r="D30" s="40"/>
      <c r="E30" s="40"/>
      <c r="F30" s="20">
        <f t="shared" si="0"/>
        <v>0</v>
      </c>
      <c r="G30" s="20">
        <f t="shared" si="1"/>
        <v>0</v>
      </c>
      <c r="H30" s="20">
        <f t="shared" si="2"/>
        <v>0</v>
      </c>
    </row>
    <row r="31" spans="1:8" ht="15">
      <c r="A31" s="5" t="s">
        <v>21</v>
      </c>
      <c r="B31" s="40"/>
      <c r="C31" s="40"/>
      <c r="D31" s="40"/>
      <c r="E31" s="40"/>
      <c r="F31" s="20">
        <f t="shared" si="0"/>
        <v>0</v>
      </c>
      <c r="G31" s="20">
        <f t="shared" si="1"/>
        <v>0</v>
      </c>
      <c r="H31" s="20">
        <f t="shared" si="2"/>
        <v>0</v>
      </c>
    </row>
    <row r="32" spans="1:8" ht="15">
      <c r="A32" s="5" t="s">
        <v>22</v>
      </c>
      <c r="B32" s="40"/>
      <c r="C32" s="40"/>
      <c r="D32" s="40"/>
      <c r="E32" s="40"/>
      <c r="F32" s="20">
        <f t="shared" si="0"/>
        <v>0</v>
      </c>
      <c r="G32" s="20">
        <f t="shared" si="1"/>
        <v>0</v>
      </c>
      <c r="H32" s="20">
        <f t="shared" si="2"/>
        <v>0</v>
      </c>
    </row>
    <row r="33" spans="1:8" ht="15">
      <c r="A33" s="5" t="s">
        <v>23</v>
      </c>
      <c r="B33" s="40"/>
      <c r="C33" s="40"/>
      <c r="D33" s="40"/>
      <c r="E33" s="40"/>
      <c r="F33" s="20">
        <f t="shared" si="0"/>
        <v>0</v>
      </c>
      <c r="G33" s="20">
        <f t="shared" si="1"/>
        <v>0</v>
      </c>
      <c r="H33" s="20">
        <f t="shared" si="2"/>
        <v>0</v>
      </c>
    </row>
    <row r="34" spans="1:8" ht="15">
      <c r="A34" s="5" t="s">
        <v>24</v>
      </c>
      <c r="B34" s="40"/>
      <c r="C34" s="40"/>
      <c r="D34" s="40"/>
      <c r="E34" s="40"/>
      <c r="F34" s="20">
        <f t="shared" si="0"/>
        <v>0</v>
      </c>
      <c r="G34" s="20">
        <f t="shared" si="1"/>
        <v>0</v>
      </c>
      <c r="H34" s="20">
        <f t="shared" si="2"/>
        <v>0</v>
      </c>
    </row>
    <row r="35" spans="1:8" ht="15">
      <c r="A35" s="5" t="s">
        <v>25</v>
      </c>
      <c r="B35" s="40"/>
      <c r="C35" s="40"/>
      <c r="D35" s="40"/>
      <c r="E35" s="40"/>
      <c r="F35" s="20">
        <f t="shared" si="0"/>
        <v>0</v>
      </c>
      <c r="G35" s="20">
        <f t="shared" si="1"/>
        <v>0</v>
      </c>
      <c r="H35" s="20">
        <f t="shared" si="2"/>
        <v>0</v>
      </c>
    </row>
    <row r="36" spans="1:8" ht="15">
      <c r="A36" s="5" t="s">
        <v>26</v>
      </c>
      <c r="B36" s="40"/>
      <c r="C36" s="40"/>
      <c r="D36" s="40"/>
      <c r="E36" s="40"/>
      <c r="F36" s="20">
        <f t="shared" si="0"/>
        <v>0</v>
      </c>
      <c r="G36" s="20">
        <f t="shared" si="1"/>
        <v>0</v>
      </c>
      <c r="H36" s="20">
        <f t="shared" si="2"/>
        <v>0</v>
      </c>
    </row>
    <row r="37" spans="1:8" ht="15">
      <c r="A37" s="5" t="s">
        <v>27</v>
      </c>
      <c r="B37" s="40"/>
      <c r="C37" s="40"/>
      <c r="D37" s="40"/>
      <c r="E37" s="40"/>
      <c r="F37" s="20">
        <f t="shared" si="0"/>
        <v>0</v>
      </c>
      <c r="G37" s="20">
        <f t="shared" si="1"/>
        <v>0</v>
      </c>
      <c r="H37" s="20">
        <f t="shared" si="2"/>
        <v>0</v>
      </c>
    </row>
    <row r="38" spans="1:8" ht="15">
      <c r="A38" s="5" t="s">
        <v>28</v>
      </c>
      <c r="B38" s="40"/>
      <c r="C38" s="40"/>
      <c r="D38" s="40"/>
      <c r="E38" s="40"/>
      <c r="F38" s="20">
        <f t="shared" si="0"/>
        <v>0</v>
      </c>
      <c r="G38" s="20">
        <f t="shared" si="1"/>
        <v>0</v>
      </c>
      <c r="H38" s="20">
        <f t="shared" si="2"/>
        <v>0</v>
      </c>
    </row>
    <row r="39" spans="1:8" ht="15">
      <c r="A39" s="5" t="s">
        <v>29</v>
      </c>
      <c r="B39" s="40"/>
      <c r="C39" s="40"/>
      <c r="D39" s="40"/>
      <c r="E39" s="40"/>
      <c r="F39" s="20">
        <f t="shared" si="0"/>
        <v>0</v>
      </c>
      <c r="G39" s="20">
        <f t="shared" si="1"/>
        <v>0</v>
      </c>
      <c r="H39" s="20">
        <f t="shared" si="2"/>
        <v>0</v>
      </c>
    </row>
    <row r="40" spans="1:8" ht="15">
      <c r="A40" s="5" t="s">
        <v>30</v>
      </c>
      <c r="B40" s="40"/>
      <c r="C40" s="40"/>
      <c r="D40" s="40"/>
      <c r="E40" s="40"/>
      <c r="F40" s="20">
        <f t="shared" si="0"/>
        <v>0</v>
      </c>
      <c r="G40" s="20">
        <f t="shared" si="1"/>
        <v>0</v>
      </c>
      <c r="H40" s="20">
        <f t="shared" si="2"/>
        <v>0</v>
      </c>
    </row>
    <row r="41" spans="1:8" ht="15">
      <c r="A41" s="5" t="s">
        <v>31</v>
      </c>
      <c r="B41" s="40"/>
      <c r="C41" s="40"/>
      <c r="D41" s="40"/>
      <c r="E41" s="40"/>
      <c r="F41" s="20">
        <f t="shared" si="0"/>
        <v>0</v>
      </c>
      <c r="G41" s="20">
        <f t="shared" si="1"/>
        <v>0</v>
      </c>
      <c r="H41" s="20">
        <f t="shared" si="2"/>
        <v>0</v>
      </c>
    </row>
    <row r="42" spans="1:8" ht="15">
      <c r="A42" s="5" t="s">
        <v>32</v>
      </c>
      <c r="B42" s="40"/>
      <c r="C42" s="40"/>
      <c r="D42" s="40"/>
      <c r="E42" s="40"/>
      <c r="F42" s="20">
        <f t="shared" si="0"/>
        <v>0</v>
      </c>
      <c r="G42" s="20">
        <f t="shared" si="1"/>
        <v>0</v>
      </c>
      <c r="H42" s="20">
        <f t="shared" si="2"/>
        <v>0</v>
      </c>
    </row>
    <row r="43" spans="1:8" ht="15">
      <c r="A43" s="5" t="s">
        <v>33</v>
      </c>
      <c r="B43" s="40"/>
      <c r="C43" s="40"/>
      <c r="D43" s="40"/>
      <c r="E43" s="40"/>
      <c r="F43" s="20">
        <f t="shared" si="0"/>
        <v>0</v>
      </c>
      <c r="G43" s="20">
        <f t="shared" si="1"/>
        <v>0</v>
      </c>
      <c r="H43" s="20">
        <f t="shared" si="2"/>
        <v>0</v>
      </c>
    </row>
    <row r="44" spans="1:8" ht="15">
      <c r="A44" s="5" t="s">
        <v>34</v>
      </c>
      <c r="B44" s="40"/>
      <c r="C44" s="40"/>
      <c r="D44" s="40"/>
      <c r="E44" s="40"/>
      <c r="F44" s="20">
        <f t="shared" si="0"/>
        <v>0</v>
      </c>
      <c r="G44" s="20">
        <f t="shared" si="1"/>
        <v>0</v>
      </c>
      <c r="H44" s="20">
        <f t="shared" si="2"/>
        <v>0</v>
      </c>
    </row>
    <row r="45" spans="1:8" ht="15">
      <c r="A45" s="5" t="s">
        <v>35</v>
      </c>
      <c r="B45" s="40"/>
      <c r="C45" s="40"/>
      <c r="D45" s="40"/>
      <c r="E45" s="40"/>
      <c r="F45" s="20">
        <f t="shared" si="0"/>
        <v>0</v>
      </c>
      <c r="G45" s="20">
        <f t="shared" si="1"/>
        <v>0</v>
      </c>
      <c r="H45" s="20">
        <f t="shared" si="2"/>
        <v>0</v>
      </c>
    </row>
    <row r="46" spans="1:8" ht="15">
      <c r="A46" s="5" t="s">
        <v>36</v>
      </c>
      <c r="B46" s="40"/>
      <c r="C46" s="40"/>
      <c r="D46" s="40"/>
      <c r="E46" s="40"/>
      <c r="F46" s="20">
        <f t="shared" si="0"/>
        <v>0</v>
      </c>
      <c r="G46" s="20">
        <f t="shared" si="1"/>
        <v>0</v>
      </c>
      <c r="H46" s="20">
        <f t="shared" si="2"/>
        <v>0</v>
      </c>
    </row>
    <row r="47" spans="1:8" ht="15">
      <c r="A47" s="6" t="s">
        <v>39</v>
      </c>
      <c r="F47" s="1"/>
      <c r="G47" s="1"/>
      <c r="H47" s="1"/>
    </row>
    <row r="48" spans="1:5" ht="15">
      <c r="A48" s="6"/>
      <c r="B48" s="6"/>
      <c r="C48" s="6"/>
      <c r="D48" s="6"/>
      <c r="E48" s="6"/>
    </row>
  </sheetData>
  <sheetProtection/>
  <mergeCells count="6">
    <mergeCell ref="A1:H1"/>
    <mergeCell ref="A7:A8"/>
    <mergeCell ref="B7:E7"/>
    <mergeCell ref="F7:F8"/>
    <mergeCell ref="G7:G8"/>
    <mergeCell ref="H7:H8"/>
  </mergeCells>
  <printOptions/>
  <pageMargins left="0.22" right="0.2" top="0.52" bottom="0.31496062992125984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2010-08-08T11:08:55Z</cp:lastPrinted>
  <dcterms:created xsi:type="dcterms:W3CDTF">2006-09-28T05:33:49Z</dcterms:created>
  <dcterms:modified xsi:type="dcterms:W3CDTF">2017-10-19T05:47:33Z</dcterms:modified>
  <cp:category/>
  <cp:version/>
  <cp:contentType/>
  <cp:contentStatus/>
</cp:coreProperties>
</file>